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H\Downloads\Upwork Jobs\Store Distribution Project\Project Files\"/>
    </mc:Choice>
  </mc:AlternateContent>
  <xr:revisionPtr revIDLastSave="0" documentId="13_ncr:1_{A69ED53F-1FFB-4932-B38B-3B185F9D6C8E}" xr6:coauthVersionLast="47" xr6:coauthVersionMax="47" xr10:uidLastSave="{00000000-0000-0000-0000-000000000000}"/>
  <bookViews>
    <workbookView xWindow="-110" yWindow="-110" windowWidth="25180" windowHeight="16140" tabRatio="677" activeTab="5" xr2:uid="{00000000-000D-0000-FFFF-FFFF00000000}"/>
  </bookViews>
  <sheets>
    <sheet name="Customers" sheetId="1" r:id="rId1"/>
    <sheet name="Items" sheetId="2" state="hidden" r:id="rId2"/>
    <sheet name="Sales" sheetId="3" state="hidden" r:id="rId3"/>
    <sheet name="Sheet6" sheetId="6" state="hidden" r:id="rId4"/>
    <sheet name="Calculation" sheetId="4" state="hidden" r:id="rId5"/>
    <sheet name="Dashboard" sheetId="5" r:id="rId6"/>
    <sheet name="Detailed Analysis" sheetId="7" r:id="rId7"/>
  </sheets>
  <definedNames>
    <definedName name="_xlnm._FilterDatabase" localSheetId="4" hidden="1">Calculation!#REF!</definedName>
    <definedName name="ExternalData_2" localSheetId="0" hidden="1">Customers!$A$1:$E$90</definedName>
    <definedName name="ExternalData_2" localSheetId="1" hidden="1">Items!$A$1:$E$330</definedName>
  </definedNames>
  <calcPr calcId="191029" iterate="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" i="4" l="1"/>
  <c r="AL4" i="4"/>
  <c r="AL5" i="4"/>
  <c r="AL6" i="4"/>
  <c r="AL7" i="4"/>
  <c r="AL8" i="4"/>
  <c r="AL9" i="4"/>
  <c r="AL10" i="4"/>
  <c r="AL11" i="4"/>
  <c r="AL12" i="4"/>
  <c r="AL2" i="4"/>
  <c r="AF18" i="4"/>
  <c r="AF17" i="4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R2" i="3"/>
  <c r="S2" i="3" s="1"/>
  <c r="R3" i="3"/>
  <c r="S3" i="3" s="1"/>
  <c r="R4" i="3"/>
  <c r="S4" i="3" s="1"/>
  <c r="R5" i="3"/>
  <c r="S5" i="3" s="1"/>
  <c r="R6" i="3"/>
  <c r="S6" i="3" s="1"/>
  <c r="R7" i="3"/>
  <c r="S7" i="3" s="1"/>
  <c r="R8" i="3"/>
  <c r="S8" i="3" s="1"/>
  <c r="R9" i="3"/>
  <c r="S9" i="3" s="1"/>
  <c r="R10" i="3"/>
  <c r="S10" i="3" s="1"/>
  <c r="R11" i="3"/>
  <c r="S11" i="3" s="1"/>
  <c r="R12" i="3"/>
  <c r="S12" i="3" s="1"/>
  <c r="R13" i="3"/>
  <c r="S13" i="3" s="1"/>
  <c r="R14" i="3"/>
  <c r="S14" i="3" s="1"/>
  <c r="R15" i="3"/>
  <c r="S15" i="3" s="1"/>
  <c r="R16" i="3"/>
  <c r="S16" i="3" s="1"/>
  <c r="R17" i="3"/>
  <c r="S17" i="3" s="1"/>
  <c r="R18" i="3"/>
  <c r="S18" i="3" s="1"/>
  <c r="R19" i="3"/>
  <c r="S19" i="3" s="1"/>
  <c r="R20" i="3"/>
  <c r="S20" i="3" s="1"/>
  <c r="R21" i="3"/>
  <c r="S21" i="3" s="1"/>
  <c r="R22" i="3"/>
  <c r="S22" i="3" s="1"/>
  <c r="R23" i="3"/>
  <c r="S23" i="3" s="1"/>
  <c r="R24" i="3"/>
  <c r="S24" i="3" s="1"/>
  <c r="R25" i="3"/>
  <c r="S25" i="3" s="1"/>
  <c r="R26" i="3"/>
  <c r="S26" i="3" s="1"/>
  <c r="R27" i="3"/>
  <c r="S27" i="3" s="1"/>
  <c r="R28" i="3"/>
  <c r="S28" i="3" s="1"/>
  <c r="R29" i="3"/>
  <c r="S29" i="3" s="1"/>
  <c r="R30" i="3"/>
  <c r="S30" i="3" s="1"/>
  <c r="R31" i="3"/>
  <c r="S31" i="3" s="1"/>
  <c r="R32" i="3"/>
  <c r="S32" i="3" s="1"/>
  <c r="R33" i="3"/>
  <c r="S33" i="3" s="1"/>
  <c r="R34" i="3"/>
  <c r="S34" i="3" s="1"/>
  <c r="R35" i="3"/>
  <c r="S35" i="3" s="1"/>
  <c r="R36" i="3"/>
  <c r="S36" i="3" s="1"/>
  <c r="R37" i="3"/>
  <c r="S37" i="3" s="1"/>
  <c r="R38" i="3"/>
  <c r="S38" i="3" s="1"/>
  <c r="R39" i="3"/>
  <c r="S39" i="3" s="1"/>
  <c r="R40" i="3"/>
  <c r="S40" i="3" s="1"/>
  <c r="R41" i="3"/>
  <c r="S41" i="3" s="1"/>
  <c r="R42" i="3"/>
  <c r="S42" i="3" s="1"/>
  <c r="R43" i="3"/>
  <c r="S43" i="3" s="1"/>
  <c r="R44" i="3"/>
  <c r="R45" i="3"/>
  <c r="S45" i="3" s="1"/>
  <c r="R46" i="3"/>
  <c r="S46" i="3" s="1"/>
  <c r="R47" i="3"/>
  <c r="S47" i="3" s="1"/>
  <c r="R48" i="3"/>
  <c r="S48" i="3" s="1"/>
  <c r="R49" i="3"/>
  <c r="S49" i="3" s="1"/>
  <c r="R50" i="3"/>
  <c r="S50" i="3" s="1"/>
  <c r="R51" i="3"/>
  <c r="S51" i="3" s="1"/>
  <c r="R52" i="3"/>
  <c r="S52" i="3" s="1"/>
  <c r="R53" i="3"/>
  <c r="S53" i="3" s="1"/>
  <c r="R54" i="3"/>
  <c r="S54" i="3" s="1"/>
  <c r="R55" i="3"/>
  <c r="S55" i="3" s="1"/>
  <c r="R56" i="3"/>
  <c r="S56" i="3" s="1"/>
  <c r="R57" i="3"/>
  <c r="S57" i="3" s="1"/>
  <c r="R58" i="3"/>
  <c r="S58" i="3" s="1"/>
  <c r="R59" i="3"/>
  <c r="S59" i="3" s="1"/>
  <c r="R60" i="3"/>
  <c r="S60" i="3" s="1"/>
  <c r="R61" i="3"/>
  <c r="S61" i="3" s="1"/>
  <c r="R62" i="3"/>
  <c r="S62" i="3" s="1"/>
  <c r="R63" i="3"/>
  <c r="S63" i="3" s="1"/>
  <c r="R64" i="3"/>
  <c r="S64" i="3" s="1"/>
  <c r="R65" i="3"/>
  <c r="S65" i="3" s="1"/>
  <c r="R66" i="3"/>
  <c r="S66" i="3" s="1"/>
  <c r="R67" i="3"/>
  <c r="S67" i="3" s="1"/>
  <c r="R68" i="3"/>
  <c r="S68" i="3" s="1"/>
  <c r="R69" i="3"/>
  <c r="S69" i="3" s="1"/>
  <c r="R70" i="3"/>
  <c r="S70" i="3" s="1"/>
  <c r="R71" i="3"/>
  <c r="S71" i="3" s="1"/>
  <c r="R72" i="3"/>
  <c r="S72" i="3" s="1"/>
  <c r="R73" i="3"/>
  <c r="S73" i="3" s="1"/>
  <c r="R74" i="3"/>
  <c r="S74" i="3" s="1"/>
  <c r="R75" i="3"/>
  <c r="S75" i="3" s="1"/>
  <c r="R76" i="3"/>
  <c r="R77" i="3"/>
  <c r="S77" i="3" s="1"/>
  <c r="R78" i="3"/>
  <c r="S78" i="3" s="1"/>
  <c r="R79" i="3"/>
  <c r="S79" i="3" s="1"/>
  <c r="R80" i="3"/>
  <c r="S80" i="3" s="1"/>
  <c r="R81" i="3"/>
  <c r="S81" i="3" s="1"/>
  <c r="R82" i="3"/>
  <c r="S82" i="3" s="1"/>
  <c r="R83" i="3"/>
  <c r="S83" i="3" s="1"/>
  <c r="R84" i="3"/>
  <c r="S84" i="3" s="1"/>
  <c r="R85" i="3"/>
  <c r="S85" i="3" s="1"/>
  <c r="R86" i="3"/>
  <c r="S86" i="3" s="1"/>
  <c r="R87" i="3"/>
  <c r="S87" i="3" s="1"/>
  <c r="R88" i="3"/>
  <c r="S88" i="3" s="1"/>
  <c r="R89" i="3"/>
  <c r="S89" i="3" s="1"/>
  <c r="R90" i="3"/>
  <c r="S90" i="3" s="1"/>
  <c r="R91" i="3"/>
  <c r="S91" i="3" s="1"/>
  <c r="R92" i="3"/>
  <c r="S92" i="3" s="1"/>
  <c r="R93" i="3"/>
  <c r="S93" i="3" s="1"/>
  <c r="R94" i="3"/>
  <c r="S94" i="3" s="1"/>
  <c r="R95" i="3"/>
  <c r="S95" i="3" s="1"/>
  <c r="R96" i="3"/>
  <c r="S96" i="3" s="1"/>
  <c r="R97" i="3"/>
  <c r="S97" i="3" s="1"/>
  <c r="R98" i="3"/>
  <c r="S98" i="3" s="1"/>
  <c r="R99" i="3"/>
  <c r="S99" i="3" s="1"/>
  <c r="R100" i="3"/>
  <c r="S100" i="3" s="1"/>
  <c r="R101" i="3"/>
  <c r="S101" i="3" s="1"/>
  <c r="R102" i="3"/>
  <c r="S102" i="3" s="1"/>
  <c r="R103" i="3"/>
  <c r="S103" i="3" s="1"/>
  <c r="R104" i="3"/>
  <c r="S104" i="3" s="1"/>
  <c r="R105" i="3"/>
  <c r="S105" i="3" s="1"/>
  <c r="R106" i="3"/>
  <c r="S106" i="3" s="1"/>
  <c r="R107" i="3"/>
  <c r="S107" i="3" s="1"/>
  <c r="R108" i="3"/>
  <c r="S108" i="3" s="1"/>
  <c r="R109" i="3"/>
  <c r="S109" i="3" s="1"/>
  <c r="R110" i="3"/>
  <c r="S110" i="3" s="1"/>
  <c r="R111" i="3"/>
  <c r="S111" i="3" s="1"/>
  <c r="R112" i="3"/>
  <c r="S112" i="3" s="1"/>
  <c r="R113" i="3"/>
  <c r="S113" i="3" s="1"/>
  <c r="R114" i="3"/>
  <c r="S114" i="3" s="1"/>
  <c r="R115" i="3"/>
  <c r="S115" i="3" s="1"/>
  <c r="R116" i="3"/>
  <c r="S116" i="3" s="1"/>
  <c r="R117" i="3"/>
  <c r="S117" i="3" s="1"/>
  <c r="R118" i="3"/>
  <c r="S118" i="3" s="1"/>
  <c r="R119" i="3"/>
  <c r="S119" i="3" s="1"/>
  <c r="R120" i="3"/>
  <c r="S120" i="3" s="1"/>
  <c r="R121" i="3"/>
  <c r="S121" i="3" s="1"/>
  <c r="R122" i="3"/>
  <c r="S122" i="3" s="1"/>
  <c r="R123" i="3"/>
  <c r="S123" i="3" s="1"/>
  <c r="R124" i="3"/>
  <c r="S124" i="3" s="1"/>
  <c r="R125" i="3"/>
  <c r="S125" i="3" s="1"/>
  <c r="R126" i="3"/>
  <c r="S126" i="3" s="1"/>
  <c r="R127" i="3"/>
  <c r="S127" i="3" s="1"/>
  <c r="R128" i="3"/>
  <c r="S128" i="3" s="1"/>
  <c r="R129" i="3"/>
  <c r="S129" i="3" s="1"/>
  <c r="R130" i="3"/>
  <c r="S130" i="3" s="1"/>
  <c r="R131" i="3"/>
  <c r="S131" i="3" s="1"/>
  <c r="R132" i="3"/>
  <c r="S132" i="3" s="1"/>
  <c r="R133" i="3"/>
  <c r="S133" i="3" s="1"/>
  <c r="R134" i="3"/>
  <c r="S134" i="3" s="1"/>
  <c r="R135" i="3"/>
  <c r="S135" i="3" s="1"/>
  <c r="R136" i="3"/>
  <c r="S136" i="3" s="1"/>
  <c r="R137" i="3"/>
  <c r="S137" i="3" s="1"/>
  <c r="R138" i="3"/>
  <c r="S138" i="3" s="1"/>
  <c r="R139" i="3"/>
  <c r="S139" i="3" s="1"/>
  <c r="S140" i="3"/>
  <c r="R141" i="3"/>
  <c r="S141" i="3" s="1"/>
  <c r="R142" i="3"/>
  <c r="S142" i="3" s="1"/>
  <c r="R143" i="3"/>
  <c r="S143" i="3" s="1"/>
  <c r="R144" i="3"/>
  <c r="S144" i="3" s="1"/>
  <c r="R145" i="3"/>
  <c r="S145" i="3" s="1"/>
  <c r="R146" i="3"/>
  <c r="S146" i="3" s="1"/>
  <c r="R147" i="3"/>
  <c r="S147" i="3" s="1"/>
  <c r="R148" i="3"/>
  <c r="S148" i="3" s="1"/>
  <c r="R149" i="3"/>
  <c r="S149" i="3" s="1"/>
  <c r="R150" i="3"/>
  <c r="S150" i="3" s="1"/>
  <c r="R151" i="3"/>
  <c r="S151" i="3" s="1"/>
  <c r="R152" i="3"/>
  <c r="R153" i="3"/>
  <c r="S153" i="3" s="1"/>
  <c r="R154" i="3"/>
  <c r="S154" i="3" s="1"/>
  <c r="S155" i="3"/>
  <c r="R156" i="3"/>
  <c r="S156" i="3" s="1"/>
  <c r="R157" i="3"/>
  <c r="S157" i="3" s="1"/>
  <c r="R158" i="3"/>
  <c r="S158" i="3" s="1"/>
  <c r="R159" i="3"/>
  <c r="S159" i="3" s="1"/>
  <c r="R160" i="3"/>
  <c r="S160" i="3" s="1"/>
  <c r="R161" i="3"/>
  <c r="S161" i="3" s="1"/>
  <c r="R162" i="3"/>
  <c r="S162" i="3" s="1"/>
  <c r="R163" i="3"/>
  <c r="S163" i="3" s="1"/>
  <c r="R164" i="3"/>
  <c r="S164" i="3" s="1"/>
  <c r="R165" i="3"/>
  <c r="S165" i="3" s="1"/>
  <c r="R166" i="3"/>
  <c r="S166" i="3" s="1"/>
  <c r="R167" i="3"/>
  <c r="S167" i="3" s="1"/>
  <c r="R168" i="3"/>
  <c r="S168" i="3" s="1"/>
  <c r="R169" i="3"/>
  <c r="S169" i="3" s="1"/>
  <c r="R170" i="3"/>
  <c r="S170" i="3" s="1"/>
  <c r="R171" i="3"/>
  <c r="S171" i="3" s="1"/>
  <c r="R172" i="3"/>
  <c r="S172" i="3" s="1"/>
  <c r="R173" i="3"/>
  <c r="S173" i="3" s="1"/>
  <c r="R174" i="3"/>
  <c r="S174" i="3" s="1"/>
  <c r="R175" i="3"/>
  <c r="S175" i="3" s="1"/>
  <c r="R176" i="3"/>
  <c r="S176" i="3" s="1"/>
  <c r="R177" i="3"/>
  <c r="S177" i="3" s="1"/>
  <c r="R178" i="3"/>
  <c r="S178" i="3" s="1"/>
  <c r="R179" i="3"/>
  <c r="S179" i="3" s="1"/>
  <c r="R180" i="3"/>
  <c r="S180" i="3" s="1"/>
  <c r="R181" i="3"/>
  <c r="S181" i="3" s="1"/>
  <c r="R182" i="3"/>
  <c r="S182" i="3" s="1"/>
  <c r="R183" i="3"/>
  <c r="S183" i="3" s="1"/>
  <c r="R184" i="3"/>
  <c r="S184" i="3" s="1"/>
  <c r="R185" i="3"/>
  <c r="S185" i="3" s="1"/>
  <c r="R186" i="3"/>
  <c r="S186" i="3" s="1"/>
  <c r="R187" i="3"/>
  <c r="S187" i="3" s="1"/>
  <c r="R188" i="3"/>
  <c r="R189" i="3"/>
  <c r="S189" i="3" s="1"/>
  <c r="R190" i="3"/>
  <c r="S190" i="3" s="1"/>
  <c r="R191" i="3"/>
  <c r="S191" i="3" s="1"/>
  <c r="R192" i="3"/>
  <c r="S192" i="3" s="1"/>
  <c r="R193" i="3"/>
  <c r="S193" i="3" s="1"/>
  <c r="R194" i="3"/>
  <c r="S194" i="3" s="1"/>
  <c r="R195" i="3"/>
  <c r="S195" i="3" s="1"/>
  <c r="R196" i="3"/>
  <c r="S196" i="3" s="1"/>
  <c r="R197" i="3"/>
  <c r="S197" i="3" s="1"/>
  <c r="R198" i="3"/>
  <c r="S198" i="3" s="1"/>
  <c r="R199" i="3"/>
  <c r="S199" i="3" s="1"/>
  <c r="R200" i="3"/>
  <c r="S200" i="3" s="1"/>
  <c r="R201" i="3"/>
  <c r="S201" i="3" s="1"/>
  <c r="R202" i="3"/>
  <c r="S202" i="3" s="1"/>
  <c r="R203" i="3"/>
  <c r="S203" i="3" s="1"/>
  <c r="R204" i="3"/>
  <c r="S204" i="3" s="1"/>
  <c r="R205" i="3"/>
  <c r="S205" i="3" s="1"/>
  <c r="R206" i="3"/>
  <c r="S206" i="3" s="1"/>
  <c r="R207" i="3"/>
  <c r="S207" i="3" s="1"/>
  <c r="R208" i="3"/>
  <c r="S208" i="3" s="1"/>
  <c r="R209" i="3"/>
  <c r="S209" i="3" s="1"/>
  <c r="R210" i="3"/>
  <c r="S210" i="3" s="1"/>
  <c r="R211" i="3"/>
  <c r="S211" i="3" s="1"/>
  <c r="R212" i="3"/>
  <c r="S212" i="3" s="1"/>
  <c r="R213" i="3"/>
  <c r="S213" i="3" s="1"/>
  <c r="R214" i="3"/>
  <c r="S214" i="3" s="1"/>
  <c r="R215" i="3"/>
  <c r="S215" i="3" s="1"/>
  <c r="R216" i="3"/>
  <c r="S216" i="3" s="1"/>
  <c r="R217" i="3"/>
  <c r="S217" i="3" s="1"/>
  <c r="R218" i="3"/>
  <c r="S218" i="3" s="1"/>
  <c r="R219" i="3"/>
  <c r="S219" i="3" s="1"/>
  <c r="R220" i="3"/>
  <c r="S220" i="3" s="1"/>
  <c r="R221" i="3"/>
  <c r="S221" i="3" s="1"/>
  <c r="R222" i="3"/>
  <c r="S222" i="3" s="1"/>
  <c r="R223" i="3"/>
  <c r="S223" i="3" s="1"/>
  <c r="R224" i="3"/>
  <c r="S224" i="3" s="1"/>
  <c r="R225" i="3"/>
  <c r="S225" i="3" s="1"/>
  <c r="R226" i="3"/>
  <c r="S226" i="3" s="1"/>
  <c r="R227" i="3"/>
  <c r="S227" i="3" s="1"/>
  <c r="R228" i="3"/>
  <c r="S228" i="3" s="1"/>
  <c r="R229" i="3"/>
  <c r="S229" i="3" s="1"/>
  <c r="R230" i="3"/>
  <c r="S230" i="3" s="1"/>
  <c r="R231" i="3"/>
  <c r="S231" i="3" s="1"/>
  <c r="R232" i="3"/>
  <c r="S232" i="3" s="1"/>
  <c r="R233" i="3"/>
  <c r="S233" i="3" s="1"/>
  <c r="S234" i="3"/>
  <c r="R235" i="3"/>
  <c r="S235" i="3" s="1"/>
  <c r="R236" i="3"/>
  <c r="S236" i="3" s="1"/>
  <c r="R237" i="3"/>
  <c r="S237" i="3" s="1"/>
  <c r="R238" i="3"/>
  <c r="S238" i="3" s="1"/>
  <c r="R239" i="3"/>
  <c r="S239" i="3" s="1"/>
  <c r="R240" i="3"/>
  <c r="S240" i="3" s="1"/>
  <c r="S241" i="3"/>
  <c r="R242" i="3"/>
  <c r="S242" i="3" s="1"/>
  <c r="R243" i="3"/>
  <c r="S243" i="3" s="1"/>
  <c r="R244" i="3"/>
  <c r="S244" i="3" s="1"/>
  <c r="R245" i="3"/>
  <c r="S245" i="3" s="1"/>
  <c r="R246" i="3"/>
  <c r="S246" i="3" s="1"/>
  <c r="R247" i="3"/>
  <c r="S247" i="3" s="1"/>
  <c r="R248" i="3"/>
  <c r="S248" i="3" s="1"/>
  <c r="R249" i="3"/>
  <c r="S249" i="3" s="1"/>
  <c r="R250" i="3"/>
  <c r="S250" i="3" s="1"/>
  <c r="R251" i="3"/>
  <c r="S251" i="3" s="1"/>
  <c r="R252" i="3"/>
  <c r="S252" i="3" s="1"/>
  <c r="R253" i="3"/>
  <c r="S253" i="3" s="1"/>
  <c r="R254" i="3"/>
  <c r="S254" i="3" s="1"/>
  <c r="R255" i="3"/>
  <c r="S255" i="3" s="1"/>
  <c r="R256" i="3"/>
  <c r="S256" i="3" s="1"/>
  <c r="R257" i="3"/>
  <c r="S257" i="3" s="1"/>
  <c r="R258" i="3"/>
  <c r="S258" i="3" s="1"/>
  <c r="R259" i="3"/>
  <c r="S259" i="3" s="1"/>
  <c r="R260" i="3"/>
  <c r="S260" i="3" s="1"/>
  <c r="R261" i="3"/>
  <c r="S261" i="3" s="1"/>
  <c r="R262" i="3"/>
  <c r="S262" i="3" s="1"/>
  <c r="R263" i="3"/>
  <c r="S263" i="3" s="1"/>
  <c r="R264" i="3"/>
  <c r="S264" i="3" s="1"/>
  <c r="R265" i="3"/>
  <c r="S265" i="3" s="1"/>
  <c r="R266" i="3"/>
  <c r="S266" i="3" s="1"/>
  <c r="R267" i="3"/>
  <c r="S267" i="3" s="1"/>
  <c r="R268" i="3"/>
  <c r="R269" i="3"/>
  <c r="S269" i="3" s="1"/>
  <c r="R270" i="3"/>
  <c r="S270" i="3" s="1"/>
  <c r="R271" i="3"/>
  <c r="S271" i="3" s="1"/>
  <c r="S272" i="3"/>
  <c r="R273" i="3"/>
  <c r="S273" i="3" s="1"/>
  <c r="R274" i="3"/>
  <c r="S274" i="3" s="1"/>
  <c r="R275" i="3"/>
  <c r="S275" i="3" s="1"/>
  <c r="R276" i="3"/>
  <c r="S276" i="3" s="1"/>
  <c r="R277" i="3"/>
  <c r="S277" i="3" s="1"/>
  <c r="R278" i="3"/>
  <c r="S278" i="3" s="1"/>
  <c r="R279" i="3"/>
  <c r="S279" i="3" s="1"/>
  <c r="R280" i="3"/>
  <c r="S280" i="3" s="1"/>
  <c r="R281" i="3"/>
  <c r="S281" i="3" s="1"/>
  <c r="R282" i="3"/>
  <c r="S282" i="3" s="1"/>
  <c r="R283" i="3"/>
  <c r="S283" i="3" s="1"/>
  <c r="R284" i="3"/>
  <c r="S284" i="3" s="1"/>
  <c r="R285" i="3"/>
  <c r="S285" i="3" s="1"/>
  <c r="R286" i="3"/>
  <c r="S286" i="3" s="1"/>
  <c r="R287" i="3"/>
  <c r="S287" i="3" s="1"/>
  <c r="R288" i="3"/>
  <c r="S288" i="3" s="1"/>
  <c r="R289" i="3"/>
  <c r="S289" i="3" s="1"/>
  <c r="R290" i="3"/>
  <c r="S290" i="3" s="1"/>
  <c r="R291" i="3"/>
  <c r="S291" i="3" s="1"/>
  <c r="R292" i="3"/>
  <c r="S292" i="3" s="1"/>
  <c r="R293" i="3"/>
  <c r="S293" i="3" s="1"/>
  <c r="R294" i="3"/>
  <c r="S294" i="3" s="1"/>
  <c r="R295" i="3"/>
  <c r="S295" i="3" s="1"/>
  <c r="R296" i="3"/>
  <c r="S296" i="3" s="1"/>
  <c r="R297" i="3"/>
  <c r="S297" i="3" s="1"/>
  <c r="R298" i="3"/>
  <c r="S298" i="3" s="1"/>
  <c r="R299" i="3"/>
  <c r="S299" i="3" s="1"/>
  <c r="S300" i="3"/>
  <c r="R301" i="3"/>
  <c r="S301" i="3" s="1"/>
  <c r="R302" i="3"/>
  <c r="S302" i="3" s="1"/>
  <c r="R303" i="3"/>
  <c r="S303" i="3" s="1"/>
  <c r="R304" i="3"/>
  <c r="S304" i="3" s="1"/>
  <c r="R305" i="3"/>
  <c r="S305" i="3" s="1"/>
  <c r="R306" i="3"/>
  <c r="S306" i="3" s="1"/>
  <c r="R307" i="3"/>
  <c r="S307" i="3" s="1"/>
  <c r="R308" i="3"/>
  <c r="R309" i="3"/>
  <c r="S309" i="3" s="1"/>
  <c r="R310" i="3"/>
  <c r="S310" i="3" s="1"/>
  <c r="R311" i="3"/>
  <c r="S311" i="3" s="1"/>
  <c r="R312" i="3"/>
  <c r="S312" i="3" s="1"/>
  <c r="R313" i="3"/>
  <c r="S313" i="3" s="1"/>
  <c r="R314" i="3"/>
  <c r="S314" i="3" s="1"/>
  <c r="R315" i="3"/>
  <c r="S315" i="3" s="1"/>
  <c r="R316" i="3"/>
  <c r="S316" i="3" s="1"/>
  <c r="R317" i="3"/>
  <c r="S317" i="3" s="1"/>
  <c r="R318" i="3"/>
  <c r="S318" i="3" s="1"/>
  <c r="R319" i="3"/>
  <c r="S319" i="3" s="1"/>
  <c r="R320" i="3"/>
  <c r="S320" i="3" s="1"/>
  <c r="R321" i="3"/>
  <c r="S321" i="3" s="1"/>
  <c r="S322" i="3"/>
  <c r="R323" i="3"/>
  <c r="S323" i="3" s="1"/>
  <c r="R324" i="3"/>
  <c r="S324" i="3" s="1"/>
  <c r="R325" i="3"/>
  <c r="S325" i="3" s="1"/>
  <c r="R326" i="3"/>
  <c r="S326" i="3" s="1"/>
  <c r="R327" i="3"/>
  <c r="S327" i="3" s="1"/>
  <c r="R328" i="3"/>
  <c r="S328" i="3" s="1"/>
  <c r="R329" i="3"/>
  <c r="S329" i="3" s="1"/>
  <c r="R330" i="3"/>
  <c r="S330" i="3" s="1"/>
  <c r="R331" i="3"/>
  <c r="S331" i="3" s="1"/>
  <c r="R332" i="3"/>
  <c r="S332" i="3" s="1"/>
  <c r="R333" i="3"/>
  <c r="S333" i="3" s="1"/>
  <c r="R334" i="3"/>
  <c r="S334" i="3" s="1"/>
  <c r="R335" i="3"/>
  <c r="S335" i="3" s="1"/>
  <c r="R336" i="3"/>
  <c r="S336" i="3" s="1"/>
  <c r="R337" i="3"/>
  <c r="S337" i="3" s="1"/>
  <c r="R338" i="3"/>
  <c r="S338" i="3" s="1"/>
  <c r="R339" i="3"/>
  <c r="S339" i="3" s="1"/>
  <c r="R340" i="3"/>
  <c r="S340" i="3" s="1"/>
  <c r="R341" i="3"/>
  <c r="S341" i="3" s="1"/>
  <c r="R342" i="3"/>
  <c r="S342" i="3" s="1"/>
  <c r="R343" i="3"/>
  <c r="S343" i="3" s="1"/>
  <c r="R344" i="3"/>
  <c r="S344" i="3" s="1"/>
  <c r="R345" i="3"/>
  <c r="S345" i="3" s="1"/>
  <c r="R346" i="3"/>
  <c r="S346" i="3" s="1"/>
  <c r="R347" i="3"/>
  <c r="S347" i="3" s="1"/>
  <c r="R348" i="3"/>
  <c r="S348" i="3" s="1"/>
  <c r="R349" i="3"/>
  <c r="S349" i="3" s="1"/>
  <c r="R350" i="3"/>
  <c r="S350" i="3" s="1"/>
  <c r="R351" i="3"/>
  <c r="S351" i="3" s="1"/>
  <c r="R352" i="3"/>
  <c r="S352" i="3" s="1"/>
  <c r="R353" i="3"/>
  <c r="S353" i="3" s="1"/>
  <c r="R354" i="3"/>
  <c r="S354" i="3" s="1"/>
  <c r="R355" i="3"/>
  <c r="S355" i="3" s="1"/>
  <c r="R356" i="3"/>
  <c r="S356" i="3" s="1"/>
  <c r="R357" i="3"/>
  <c r="S357" i="3" s="1"/>
  <c r="R358" i="3"/>
  <c r="S358" i="3" s="1"/>
  <c r="R359" i="3"/>
  <c r="S359" i="3" s="1"/>
  <c r="R360" i="3"/>
  <c r="S360" i="3" s="1"/>
  <c r="R361" i="3"/>
  <c r="S361" i="3" s="1"/>
  <c r="R362" i="3"/>
  <c r="S362" i="3" s="1"/>
  <c r="R363" i="3"/>
  <c r="S363" i="3" s="1"/>
  <c r="R364" i="3"/>
  <c r="S364" i="3" s="1"/>
  <c r="R365" i="3"/>
  <c r="S365" i="3" s="1"/>
  <c r="R366" i="3"/>
  <c r="S366" i="3" s="1"/>
  <c r="R367" i="3"/>
  <c r="S367" i="3" s="1"/>
  <c r="R368" i="3"/>
  <c r="S368" i="3" s="1"/>
  <c r="R369" i="3"/>
  <c r="S369" i="3" s="1"/>
  <c r="R370" i="3"/>
  <c r="S370" i="3" s="1"/>
  <c r="R371" i="3"/>
  <c r="S371" i="3" s="1"/>
  <c r="R372" i="3"/>
  <c r="S372" i="3" s="1"/>
  <c r="R373" i="3"/>
  <c r="S373" i="3" s="1"/>
  <c r="R374" i="3"/>
  <c r="S374" i="3" s="1"/>
  <c r="R375" i="3"/>
  <c r="S375" i="3" s="1"/>
  <c r="R376" i="3"/>
  <c r="S376" i="3" s="1"/>
  <c r="R377" i="3"/>
  <c r="S377" i="3" s="1"/>
  <c r="R378" i="3"/>
  <c r="S378" i="3" s="1"/>
  <c r="R379" i="3"/>
  <c r="S379" i="3" s="1"/>
  <c r="R380" i="3"/>
  <c r="S380" i="3" s="1"/>
  <c r="R381" i="3"/>
  <c r="S381" i="3" s="1"/>
  <c r="R382" i="3"/>
  <c r="S382" i="3" s="1"/>
  <c r="R383" i="3"/>
  <c r="S383" i="3" s="1"/>
  <c r="R384" i="3"/>
  <c r="S384" i="3" s="1"/>
  <c r="R385" i="3"/>
  <c r="S385" i="3" s="1"/>
  <c r="R386" i="3"/>
  <c r="S386" i="3" s="1"/>
  <c r="R387" i="3"/>
  <c r="S387" i="3" s="1"/>
  <c r="R388" i="3"/>
  <c r="R389" i="3"/>
  <c r="S389" i="3" s="1"/>
  <c r="R390" i="3"/>
  <c r="S390" i="3" s="1"/>
  <c r="R391" i="3"/>
  <c r="S391" i="3" s="1"/>
  <c r="R392" i="3"/>
  <c r="S392" i="3" s="1"/>
  <c r="R393" i="3"/>
  <c r="S393" i="3" s="1"/>
  <c r="R394" i="3"/>
  <c r="S394" i="3" s="1"/>
  <c r="R395" i="3"/>
  <c r="S395" i="3" s="1"/>
  <c r="R396" i="3"/>
  <c r="S396" i="3" s="1"/>
  <c r="R397" i="3"/>
  <c r="S397" i="3" s="1"/>
  <c r="R398" i="3"/>
  <c r="S398" i="3" s="1"/>
  <c r="R399" i="3"/>
  <c r="S399" i="3" s="1"/>
  <c r="R400" i="3"/>
  <c r="S400" i="3" s="1"/>
  <c r="R401" i="3"/>
  <c r="S401" i="3" s="1"/>
  <c r="R402" i="3"/>
  <c r="S402" i="3" s="1"/>
  <c r="R403" i="3"/>
  <c r="S403" i="3" s="1"/>
  <c r="R404" i="3"/>
  <c r="S404" i="3" s="1"/>
  <c r="R405" i="3"/>
  <c r="S405" i="3" s="1"/>
  <c r="R406" i="3"/>
  <c r="S406" i="3" s="1"/>
  <c r="R407" i="3"/>
  <c r="S407" i="3" s="1"/>
  <c r="R408" i="3"/>
  <c r="S408" i="3" s="1"/>
  <c r="R409" i="3"/>
  <c r="S409" i="3" s="1"/>
  <c r="R410" i="3"/>
  <c r="S410" i="3" s="1"/>
  <c r="R411" i="3"/>
  <c r="S411" i="3" s="1"/>
  <c r="R412" i="3"/>
  <c r="S412" i="3" s="1"/>
  <c r="R413" i="3"/>
  <c r="S413" i="3" s="1"/>
  <c r="R414" i="3"/>
  <c r="S414" i="3" s="1"/>
  <c r="R415" i="3"/>
  <c r="S415" i="3" s="1"/>
  <c r="R416" i="3"/>
  <c r="S416" i="3" s="1"/>
  <c r="R417" i="3"/>
  <c r="S417" i="3" s="1"/>
  <c r="R418" i="3"/>
  <c r="S418" i="3" s="1"/>
  <c r="R419" i="3"/>
  <c r="S419" i="3" s="1"/>
  <c r="R420" i="3"/>
  <c r="S420" i="3" s="1"/>
  <c r="R421" i="3"/>
  <c r="S421" i="3" s="1"/>
  <c r="R422" i="3"/>
  <c r="S422" i="3" s="1"/>
  <c r="R423" i="3"/>
  <c r="S423" i="3" s="1"/>
  <c r="R424" i="3"/>
  <c r="S424" i="3" s="1"/>
  <c r="R425" i="3"/>
  <c r="S425" i="3" s="1"/>
  <c r="R426" i="3"/>
  <c r="S426" i="3" s="1"/>
  <c r="R427" i="3"/>
  <c r="S427" i="3" s="1"/>
  <c r="R428" i="3"/>
  <c r="S428" i="3" s="1"/>
  <c r="R429" i="3"/>
  <c r="S429" i="3" s="1"/>
  <c r="R430" i="3"/>
  <c r="S430" i="3" s="1"/>
  <c r="R431" i="3"/>
  <c r="S431" i="3" s="1"/>
  <c r="R432" i="3"/>
  <c r="S432" i="3" s="1"/>
  <c r="R433" i="3"/>
  <c r="S433" i="3" s="1"/>
  <c r="R434" i="3"/>
  <c r="S434" i="3" s="1"/>
  <c r="R435" i="3"/>
  <c r="S435" i="3" s="1"/>
  <c r="R436" i="3"/>
  <c r="R437" i="3"/>
  <c r="S437" i="3" s="1"/>
  <c r="R438" i="3"/>
  <c r="S438" i="3" s="1"/>
  <c r="R439" i="3"/>
  <c r="S439" i="3" s="1"/>
  <c r="R440" i="3"/>
  <c r="S440" i="3" s="1"/>
  <c r="R441" i="3"/>
  <c r="S441" i="3" s="1"/>
  <c r="R442" i="3"/>
  <c r="S442" i="3" s="1"/>
  <c r="R443" i="3"/>
  <c r="S443" i="3" s="1"/>
  <c r="R444" i="3"/>
  <c r="S444" i="3" s="1"/>
  <c r="R445" i="3"/>
  <c r="S445" i="3" s="1"/>
  <c r="R446" i="3"/>
  <c r="S446" i="3" s="1"/>
  <c r="R447" i="3"/>
  <c r="S447" i="3" s="1"/>
  <c r="R448" i="3"/>
  <c r="S448" i="3" s="1"/>
  <c r="R449" i="3"/>
  <c r="S449" i="3" s="1"/>
  <c r="R450" i="3"/>
  <c r="S450" i="3" s="1"/>
  <c r="R451" i="3"/>
  <c r="S451" i="3" s="1"/>
  <c r="R452" i="3"/>
  <c r="S452" i="3" s="1"/>
  <c r="R453" i="3"/>
  <c r="S453" i="3" s="1"/>
  <c r="R454" i="3"/>
  <c r="S454" i="3" s="1"/>
  <c r="R455" i="3"/>
  <c r="S455" i="3" s="1"/>
  <c r="R456" i="3"/>
  <c r="S456" i="3" s="1"/>
  <c r="R457" i="3"/>
  <c r="S457" i="3" s="1"/>
  <c r="R458" i="3"/>
  <c r="S458" i="3" s="1"/>
  <c r="R459" i="3"/>
  <c r="S459" i="3" s="1"/>
  <c r="R460" i="3"/>
  <c r="S460" i="3" s="1"/>
  <c r="R461" i="3"/>
  <c r="S461" i="3" s="1"/>
  <c r="R462" i="3"/>
  <c r="S462" i="3" s="1"/>
  <c r="R463" i="3"/>
  <c r="S463" i="3" s="1"/>
  <c r="R464" i="3"/>
  <c r="S464" i="3" s="1"/>
  <c r="R465" i="3"/>
  <c r="S465" i="3" s="1"/>
  <c r="R466" i="3"/>
  <c r="S466" i="3" s="1"/>
  <c r="R467" i="3"/>
  <c r="S467" i="3" s="1"/>
  <c r="R468" i="3"/>
  <c r="S468" i="3" s="1"/>
  <c r="R469" i="3"/>
  <c r="S469" i="3" s="1"/>
  <c r="R470" i="3"/>
  <c r="S470" i="3" s="1"/>
  <c r="R471" i="3"/>
  <c r="S471" i="3" s="1"/>
  <c r="R472" i="3"/>
  <c r="S472" i="3" s="1"/>
  <c r="R473" i="3"/>
  <c r="S473" i="3" s="1"/>
  <c r="R474" i="3"/>
  <c r="S474" i="3" s="1"/>
  <c r="R475" i="3"/>
  <c r="S475" i="3" s="1"/>
  <c r="R476" i="3"/>
  <c r="S476" i="3" s="1"/>
  <c r="R477" i="3"/>
  <c r="S477" i="3" s="1"/>
  <c r="R478" i="3"/>
  <c r="S478" i="3" s="1"/>
  <c r="R479" i="3"/>
  <c r="S479" i="3" s="1"/>
  <c r="R480" i="3"/>
  <c r="S480" i="3" s="1"/>
  <c r="R481" i="3"/>
  <c r="S481" i="3" s="1"/>
  <c r="R482" i="3"/>
  <c r="S482" i="3" s="1"/>
  <c r="R483" i="3"/>
  <c r="S483" i="3" s="1"/>
  <c r="R484" i="3"/>
  <c r="S484" i="3" s="1"/>
  <c r="R485" i="3"/>
  <c r="S485" i="3" s="1"/>
  <c r="R486" i="3"/>
  <c r="S486" i="3" s="1"/>
  <c r="R487" i="3"/>
  <c r="S487" i="3" s="1"/>
  <c r="R488" i="3"/>
  <c r="S488" i="3" s="1"/>
  <c r="R489" i="3"/>
  <c r="S489" i="3" s="1"/>
  <c r="R490" i="3"/>
  <c r="S490" i="3" s="1"/>
  <c r="R491" i="3"/>
  <c r="S491" i="3" s="1"/>
  <c r="R492" i="3"/>
  <c r="S492" i="3" s="1"/>
  <c r="R493" i="3"/>
  <c r="S493" i="3" s="1"/>
  <c r="R494" i="3"/>
  <c r="S494" i="3" s="1"/>
  <c r="R495" i="3"/>
  <c r="S495" i="3" s="1"/>
  <c r="R496" i="3"/>
  <c r="S496" i="3" s="1"/>
  <c r="R497" i="3"/>
  <c r="S497" i="3" s="1"/>
  <c r="R498" i="3"/>
  <c r="S498" i="3" s="1"/>
  <c r="R499" i="3"/>
  <c r="S499" i="3" s="1"/>
  <c r="R500" i="3"/>
  <c r="S500" i="3" s="1"/>
  <c r="R501" i="3"/>
  <c r="S501" i="3" s="1"/>
  <c r="R502" i="3"/>
  <c r="S502" i="3" s="1"/>
  <c r="R503" i="3"/>
  <c r="S503" i="3" s="1"/>
  <c r="R504" i="3"/>
  <c r="S504" i="3" s="1"/>
  <c r="R505" i="3"/>
  <c r="S505" i="3" s="1"/>
  <c r="R506" i="3"/>
  <c r="S506" i="3" s="1"/>
  <c r="R507" i="3"/>
  <c r="S507" i="3" s="1"/>
  <c r="R508" i="3"/>
  <c r="S508" i="3" s="1"/>
  <c r="R509" i="3"/>
  <c r="S509" i="3" s="1"/>
  <c r="R510" i="3"/>
  <c r="S510" i="3" s="1"/>
  <c r="R511" i="3"/>
  <c r="S511" i="3" s="1"/>
  <c r="R512" i="3"/>
  <c r="S512" i="3" s="1"/>
  <c r="R513" i="3"/>
  <c r="S513" i="3" s="1"/>
  <c r="R514" i="3"/>
  <c r="S514" i="3" s="1"/>
  <c r="R515" i="3"/>
  <c r="S515" i="3" s="1"/>
  <c r="R516" i="3"/>
  <c r="S516" i="3" s="1"/>
  <c r="R517" i="3"/>
  <c r="S517" i="3" s="1"/>
  <c r="R518" i="3"/>
  <c r="S518" i="3" s="1"/>
  <c r="R519" i="3"/>
  <c r="S519" i="3" s="1"/>
  <c r="R520" i="3"/>
  <c r="S520" i="3" s="1"/>
  <c r="R521" i="3"/>
  <c r="S521" i="3" s="1"/>
  <c r="R522" i="3"/>
  <c r="S522" i="3" s="1"/>
  <c r="R523" i="3"/>
  <c r="S523" i="3" s="1"/>
  <c r="R524" i="3"/>
  <c r="S524" i="3" s="1"/>
  <c r="R525" i="3"/>
  <c r="S525" i="3" s="1"/>
  <c r="R526" i="3"/>
  <c r="S526" i="3" s="1"/>
  <c r="R527" i="3"/>
  <c r="S527" i="3" s="1"/>
  <c r="R528" i="3"/>
  <c r="S528" i="3" s="1"/>
  <c r="R529" i="3"/>
  <c r="S529" i="3" s="1"/>
  <c r="R530" i="3"/>
  <c r="S530" i="3" s="1"/>
  <c r="R531" i="3"/>
  <c r="S531" i="3" s="1"/>
  <c r="R532" i="3"/>
  <c r="S532" i="3" s="1"/>
  <c r="R533" i="3"/>
  <c r="S533" i="3" s="1"/>
  <c r="R534" i="3"/>
  <c r="S534" i="3" s="1"/>
  <c r="R535" i="3"/>
  <c r="S535" i="3" s="1"/>
  <c r="R536" i="3"/>
  <c r="S536" i="3" s="1"/>
  <c r="R537" i="3"/>
  <c r="S537" i="3" s="1"/>
  <c r="R538" i="3"/>
  <c r="S538" i="3" s="1"/>
  <c r="R539" i="3"/>
  <c r="S539" i="3" s="1"/>
  <c r="R540" i="3"/>
  <c r="S540" i="3" s="1"/>
  <c r="R541" i="3"/>
  <c r="S541" i="3" s="1"/>
  <c r="R542" i="3"/>
  <c r="S542" i="3" s="1"/>
  <c r="R543" i="3"/>
  <c r="S543" i="3" s="1"/>
  <c r="R544" i="3"/>
  <c r="S544" i="3" s="1"/>
  <c r="R545" i="3"/>
  <c r="S545" i="3" s="1"/>
  <c r="R546" i="3"/>
  <c r="S546" i="3" s="1"/>
  <c r="R547" i="3"/>
  <c r="S547" i="3" s="1"/>
  <c r="R548" i="3"/>
  <c r="S548" i="3" s="1"/>
  <c r="R549" i="3"/>
  <c r="S549" i="3" s="1"/>
  <c r="R550" i="3"/>
  <c r="S550" i="3" s="1"/>
  <c r="R551" i="3"/>
  <c r="S551" i="3" s="1"/>
  <c r="R552" i="3"/>
  <c r="S552" i="3" s="1"/>
  <c r="R553" i="3"/>
  <c r="S553" i="3" s="1"/>
  <c r="R554" i="3"/>
  <c r="S554" i="3" s="1"/>
  <c r="R555" i="3"/>
  <c r="S555" i="3" s="1"/>
  <c r="R556" i="3"/>
  <c r="S556" i="3" s="1"/>
  <c r="R557" i="3"/>
  <c r="S557" i="3" s="1"/>
  <c r="R558" i="3"/>
  <c r="S558" i="3" s="1"/>
  <c r="R559" i="3"/>
  <c r="S559" i="3" s="1"/>
  <c r="R560" i="3"/>
  <c r="S560" i="3" s="1"/>
  <c r="R561" i="3"/>
  <c r="S561" i="3" s="1"/>
  <c r="R562" i="3"/>
  <c r="S562" i="3" s="1"/>
  <c r="R563" i="3"/>
  <c r="S563" i="3" s="1"/>
  <c r="R564" i="3"/>
  <c r="S564" i="3" s="1"/>
  <c r="R565" i="3"/>
  <c r="S565" i="3" s="1"/>
  <c r="R566" i="3"/>
  <c r="S566" i="3" s="1"/>
  <c r="R567" i="3"/>
  <c r="S567" i="3" s="1"/>
  <c r="R568" i="3"/>
  <c r="S568" i="3" s="1"/>
  <c r="R569" i="3"/>
  <c r="S569" i="3" s="1"/>
  <c r="R570" i="3"/>
  <c r="S570" i="3" s="1"/>
  <c r="R571" i="3"/>
  <c r="S571" i="3" s="1"/>
  <c r="R572" i="3"/>
  <c r="S572" i="3" s="1"/>
  <c r="R573" i="3"/>
  <c r="S573" i="3" s="1"/>
  <c r="R574" i="3"/>
  <c r="S574" i="3" s="1"/>
  <c r="R575" i="3"/>
  <c r="S575" i="3" s="1"/>
  <c r="R576" i="3"/>
  <c r="R577" i="3"/>
  <c r="S577" i="3" s="1"/>
  <c r="R578" i="3"/>
  <c r="S578" i="3" s="1"/>
  <c r="R579" i="3"/>
  <c r="S579" i="3" s="1"/>
  <c r="R580" i="3"/>
  <c r="S580" i="3" s="1"/>
  <c r="R581" i="3"/>
  <c r="S581" i="3" s="1"/>
  <c r="R582" i="3"/>
  <c r="S582" i="3" s="1"/>
  <c r="R583" i="3"/>
  <c r="S583" i="3" s="1"/>
  <c r="R584" i="3"/>
  <c r="S584" i="3" s="1"/>
  <c r="R585" i="3"/>
  <c r="S585" i="3" s="1"/>
  <c r="R586" i="3"/>
  <c r="S586" i="3" s="1"/>
  <c r="R587" i="3"/>
  <c r="S587" i="3" s="1"/>
  <c r="R588" i="3"/>
  <c r="S588" i="3" s="1"/>
  <c r="R589" i="3"/>
  <c r="S589" i="3" s="1"/>
  <c r="R590" i="3"/>
  <c r="S590" i="3" s="1"/>
  <c r="R591" i="3"/>
  <c r="S591" i="3" s="1"/>
  <c r="R592" i="3"/>
  <c r="S592" i="3" s="1"/>
  <c r="R593" i="3"/>
  <c r="S593" i="3" s="1"/>
  <c r="R594" i="3"/>
  <c r="S594" i="3" s="1"/>
  <c r="R595" i="3"/>
  <c r="S595" i="3" s="1"/>
  <c r="R596" i="3"/>
  <c r="S596" i="3" s="1"/>
  <c r="R597" i="3"/>
  <c r="S597" i="3" s="1"/>
  <c r="R598" i="3"/>
  <c r="S598" i="3" s="1"/>
  <c r="R599" i="3"/>
  <c r="S599" i="3" s="1"/>
  <c r="R600" i="3"/>
  <c r="S600" i="3" s="1"/>
  <c r="R601" i="3"/>
  <c r="S601" i="3" s="1"/>
  <c r="R602" i="3"/>
  <c r="S602" i="3" s="1"/>
  <c r="R603" i="3"/>
  <c r="S603" i="3" s="1"/>
  <c r="R604" i="3"/>
  <c r="S604" i="3" s="1"/>
  <c r="R605" i="3"/>
  <c r="S605" i="3" s="1"/>
  <c r="R606" i="3"/>
  <c r="S606" i="3" s="1"/>
  <c r="R607" i="3"/>
  <c r="S607" i="3" s="1"/>
  <c r="R608" i="3"/>
  <c r="S608" i="3" s="1"/>
  <c r="R609" i="3"/>
  <c r="S609" i="3" s="1"/>
  <c r="R610" i="3"/>
  <c r="S610" i="3" s="1"/>
  <c r="R611" i="3"/>
  <c r="S611" i="3" s="1"/>
  <c r="R612" i="3"/>
  <c r="S612" i="3" s="1"/>
  <c r="R613" i="3"/>
  <c r="S613" i="3" s="1"/>
  <c r="R614" i="3"/>
  <c r="S614" i="3" s="1"/>
  <c r="R615" i="3"/>
  <c r="S615" i="3" s="1"/>
  <c r="R616" i="3"/>
  <c r="S616" i="3" s="1"/>
  <c r="R617" i="3"/>
  <c r="S617" i="3" s="1"/>
  <c r="R618" i="3"/>
  <c r="S618" i="3" s="1"/>
  <c r="R619" i="3"/>
  <c r="S619" i="3" s="1"/>
  <c r="R620" i="3"/>
  <c r="S620" i="3" s="1"/>
  <c r="R621" i="3"/>
  <c r="S621" i="3" s="1"/>
  <c r="R622" i="3"/>
  <c r="S622" i="3" s="1"/>
  <c r="R623" i="3"/>
  <c r="S623" i="3" s="1"/>
  <c r="R624" i="3"/>
  <c r="S624" i="3" s="1"/>
  <c r="R625" i="3"/>
  <c r="S625" i="3" s="1"/>
  <c r="R626" i="3"/>
  <c r="S626" i="3" s="1"/>
  <c r="R627" i="3"/>
  <c r="S627" i="3" s="1"/>
  <c r="R628" i="3"/>
  <c r="S628" i="3" s="1"/>
  <c r="R629" i="3"/>
  <c r="S629" i="3" s="1"/>
  <c r="R630" i="3"/>
  <c r="S630" i="3" s="1"/>
  <c r="R631" i="3"/>
  <c r="S631" i="3" s="1"/>
  <c r="R632" i="3"/>
  <c r="S632" i="3" s="1"/>
  <c r="R633" i="3"/>
  <c r="S633" i="3" s="1"/>
  <c r="R634" i="3"/>
  <c r="S634" i="3" s="1"/>
  <c r="R635" i="3"/>
  <c r="S635" i="3" s="1"/>
  <c r="R636" i="3"/>
  <c r="S636" i="3" s="1"/>
  <c r="R637" i="3"/>
  <c r="S637" i="3" s="1"/>
  <c r="R638" i="3"/>
  <c r="S638" i="3" s="1"/>
  <c r="R639" i="3"/>
  <c r="S639" i="3" s="1"/>
  <c r="R640" i="3"/>
  <c r="S640" i="3" s="1"/>
  <c r="R641" i="3"/>
  <c r="S641" i="3" s="1"/>
  <c r="R642" i="3"/>
  <c r="S642" i="3" s="1"/>
  <c r="R643" i="3"/>
  <c r="S643" i="3" s="1"/>
  <c r="R644" i="3"/>
  <c r="S644" i="3" s="1"/>
  <c r="R645" i="3"/>
  <c r="S645" i="3" s="1"/>
  <c r="R646" i="3"/>
  <c r="S646" i="3" s="1"/>
  <c r="R647" i="3"/>
  <c r="S647" i="3" s="1"/>
  <c r="R648" i="3"/>
  <c r="S648" i="3" s="1"/>
  <c r="R649" i="3"/>
  <c r="S649" i="3" s="1"/>
  <c r="R650" i="3"/>
  <c r="S650" i="3" s="1"/>
  <c r="R651" i="3"/>
  <c r="S651" i="3" s="1"/>
  <c r="R652" i="3"/>
  <c r="S652" i="3" s="1"/>
  <c r="R653" i="3"/>
  <c r="S653" i="3" s="1"/>
  <c r="R654" i="3"/>
  <c r="S654" i="3" s="1"/>
  <c r="R655" i="3"/>
  <c r="S655" i="3" s="1"/>
  <c r="R656" i="3"/>
  <c r="S656" i="3" s="1"/>
  <c r="R657" i="3"/>
  <c r="S657" i="3" s="1"/>
  <c r="R658" i="3"/>
  <c r="S658" i="3" s="1"/>
  <c r="R659" i="3"/>
  <c r="S659" i="3" s="1"/>
  <c r="R660" i="3"/>
  <c r="S660" i="3" s="1"/>
  <c r="R661" i="3"/>
  <c r="S661" i="3" s="1"/>
  <c r="R662" i="3"/>
  <c r="S662" i="3" s="1"/>
  <c r="R663" i="3"/>
  <c r="S663" i="3" s="1"/>
  <c r="R664" i="3"/>
  <c r="S664" i="3" s="1"/>
  <c r="R665" i="3"/>
  <c r="S665" i="3" s="1"/>
  <c r="R666" i="3"/>
  <c r="S666" i="3" s="1"/>
  <c r="R667" i="3"/>
  <c r="S667" i="3" s="1"/>
  <c r="R668" i="3"/>
  <c r="S668" i="3" s="1"/>
  <c r="R669" i="3"/>
  <c r="S669" i="3" s="1"/>
  <c r="R670" i="3"/>
  <c r="S670" i="3" s="1"/>
  <c r="R671" i="3"/>
  <c r="S671" i="3" s="1"/>
  <c r="R672" i="3"/>
  <c r="S672" i="3" s="1"/>
  <c r="R673" i="3"/>
  <c r="S673" i="3" s="1"/>
  <c r="R674" i="3"/>
  <c r="S674" i="3" s="1"/>
  <c r="R675" i="3"/>
  <c r="S675" i="3" s="1"/>
  <c r="R676" i="3"/>
  <c r="S676" i="3" s="1"/>
  <c r="R677" i="3"/>
  <c r="S677" i="3" s="1"/>
  <c r="R678" i="3"/>
  <c r="S678" i="3" s="1"/>
  <c r="R679" i="3"/>
  <c r="S679" i="3" s="1"/>
  <c r="R680" i="3"/>
  <c r="S680" i="3" s="1"/>
  <c r="R681" i="3"/>
  <c r="S681" i="3" s="1"/>
  <c r="R682" i="3"/>
  <c r="S682" i="3" s="1"/>
  <c r="R683" i="3"/>
  <c r="S683" i="3" s="1"/>
  <c r="R684" i="3"/>
  <c r="S684" i="3" s="1"/>
  <c r="R685" i="3"/>
  <c r="S685" i="3" s="1"/>
  <c r="R686" i="3"/>
  <c r="S686" i="3" s="1"/>
  <c r="R687" i="3"/>
  <c r="S687" i="3" s="1"/>
  <c r="R688" i="3"/>
  <c r="S688" i="3" s="1"/>
  <c r="R689" i="3"/>
  <c r="S689" i="3" s="1"/>
  <c r="R690" i="3"/>
  <c r="S690" i="3" s="1"/>
  <c r="R691" i="3"/>
  <c r="S691" i="3" s="1"/>
  <c r="R692" i="3"/>
  <c r="S692" i="3" s="1"/>
  <c r="R693" i="3"/>
  <c r="S693" i="3" s="1"/>
  <c r="R694" i="3"/>
  <c r="S694" i="3" s="1"/>
  <c r="R695" i="3"/>
  <c r="S695" i="3" s="1"/>
  <c r="R696" i="3"/>
  <c r="S696" i="3" s="1"/>
  <c r="R697" i="3"/>
  <c r="S697" i="3" s="1"/>
  <c r="R698" i="3"/>
  <c r="S698" i="3" s="1"/>
  <c r="R699" i="3"/>
  <c r="S699" i="3" s="1"/>
  <c r="R700" i="3"/>
  <c r="S700" i="3" s="1"/>
  <c r="R701" i="3"/>
  <c r="S701" i="3" s="1"/>
  <c r="R702" i="3"/>
  <c r="S702" i="3" s="1"/>
  <c r="R703" i="3"/>
  <c r="S703" i="3" s="1"/>
  <c r="R704" i="3"/>
  <c r="S704" i="3" s="1"/>
  <c r="R705" i="3"/>
  <c r="S705" i="3" s="1"/>
  <c r="R706" i="3"/>
  <c r="S706" i="3" s="1"/>
  <c r="R707" i="3"/>
  <c r="S707" i="3" s="1"/>
  <c r="R708" i="3"/>
  <c r="S708" i="3" s="1"/>
  <c r="R709" i="3"/>
  <c r="S709" i="3" s="1"/>
  <c r="R710" i="3"/>
  <c r="S710" i="3" s="1"/>
  <c r="R711" i="3"/>
  <c r="S711" i="3" s="1"/>
  <c r="R712" i="3"/>
  <c r="S712" i="3" s="1"/>
  <c r="R713" i="3"/>
  <c r="S713" i="3" s="1"/>
  <c r="R714" i="3"/>
  <c r="S714" i="3" s="1"/>
  <c r="R715" i="3"/>
  <c r="S715" i="3" s="1"/>
  <c r="R716" i="3"/>
  <c r="S716" i="3" s="1"/>
  <c r="R717" i="3"/>
  <c r="S717" i="3" s="1"/>
  <c r="R718" i="3"/>
  <c r="S718" i="3" s="1"/>
  <c r="R719" i="3"/>
  <c r="S719" i="3" s="1"/>
  <c r="R720" i="3"/>
  <c r="S720" i="3" s="1"/>
  <c r="R721" i="3"/>
  <c r="S721" i="3" s="1"/>
  <c r="R722" i="3"/>
  <c r="S722" i="3" s="1"/>
  <c r="R723" i="3"/>
  <c r="S723" i="3" s="1"/>
  <c r="R724" i="3"/>
  <c r="S724" i="3" s="1"/>
  <c r="R725" i="3"/>
  <c r="S725" i="3" s="1"/>
  <c r="R726" i="3"/>
  <c r="S726" i="3" s="1"/>
  <c r="R727" i="3"/>
  <c r="S727" i="3" s="1"/>
  <c r="R728" i="3"/>
  <c r="S728" i="3" s="1"/>
  <c r="R729" i="3"/>
  <c r="S729" i="3" s="1"/>
  <c r="R730" i="3"/>
  <c r="S730" i="3" s="1"/>
  <c r="R731" i="3"/>
  <c r="S731" i="3" s="1"/>
  <c r="R732" i="3"/>
  <c r="S732" i="3" s="1"/>
  <c r="R733" i="3"/>
  <c r="S733" i="3" s="1"/>
  <c r="R734" i="3"/>
  <c r="S734" i="3" s="1"/>
  <c r="R735" i="3"/>
  <c r="S735" i="3" s="1"/>
  <c r="R736" i="3"/>
  <c r="S736" i="3" s="1"/>
  <c r="R737" i="3"/>
  <c r="S737" i="3" s="1"/>
  <c r="R738" i="3"/>
  <c r="S738" i="3" s="1"/>
  <c r="R739" i="3"/>
  <c r="S739" i="3" s="1"/>
  <c r="R740" i="3"/>
  <c r="S740" i="3" s="1"/>
  <c r="R741" i="3"/>
  <c r="S741" i="3" s="1"/>
  <c r="R742" i="3"/>
  <c r="S742" i="3" s="1"/>
  <c r="R743" i="3"/>
  <c r="S743" i="3" s="1"/>
  <c r="R744" i="3"/>
  <c r="S744" i="3" s="1"/>
  <c r="R745" i="3"/>
  <c r="S745" i="3" s="1"/>
  <c r="R746" i="3"/>
  <c r="S746" i="3" s="1"/>
  <c r="R747" i="3"/>
  <c r="S747" i="3" s="1"/>
  <c r="R748" i="3"/>
  <c r="S748" i="3" s="1"/>
  <c r="R749" i="3"/>
  <c r="S749" i="3" s="1"/>
  <c r="R750" i="3"/>
  <c r="S750" i="3" s="1"/>
  <c r="R751" i="3"/>
  <c r="S751" i="3" s="1"/>
  <c r="R752" i="3"/>
  <c r="S752" i="3" s="1"/>
  <c r="R753" i="3"/>
  <c r="S753" i="3" s="1"/>
  <c r="R754" i="3"/>
  <c r="S754" i="3" s="1"/>
  <c r="R755" i="3"/>
  <c r="S755" i="3" s="1"/>
  <c r="R756" i="3"/>
  <c r="S756" i="3" s="1"/>
  <c r="R757" i="3"/>
  <c r="S757" i="3" s="1"/>
  <c r="R758" i="3"/>
  <c r="S758" i="3" s="1"/>
  <c r="R759" i="3"/>
  <c r="S759" i="3" s="1"/>
  <c r="R760" i="3"/>
  <c r="S760" i="3" s="1"/>
  <c r="R761" i="3"/>
  <c r="S761" i="3" s="1"/>
  <c r="R762" i="3"/>
  <c r="S762" i="3" s="1"/>
  <c r="R763" i="3"/>
  <c r="S763" i="3" s="1"/>
  <c r="R764" i="3"/>
  <c r="S764" i="3" s="1"/>
  <c r="R765" i="3"/>
  <c r="S765" i="3" s="1"/>
  <c r="R766" i="3"/>
  <c r="S766" i="3" s="1"/>
  <c r="R767" i="3"/>
  <c r="S767" i="3" s="1"/>
  <c r="R768" i="3"/>
  <c r="R769" i="3"/>
  <c r="S769" i="3" s="1"/>
  <c r="R770" i="3"/>
  <c r="S770" i="3" s="1"/>
  <c r="R771" i="3"/>
  <c r="S771" i="3" s="1"/>
  <c r="R772" i="3"/>
  <c r="S772" i="3" s="1"/>
  <c r="R773" i="3"/>
  <c r="S773" i="3" s="1"/>
  <c r="R774" i="3"/>
  <c r="S774" i="3" s="1"/>
  <c r="R775" i="3"/>
  <c r="S775" i="3" s="1"/>
  <c r="R776" i="3"/>
  <c r="S776" i="3" s="1"/>
  <c r="R777" i="3"/>
  <c r="S777" i="3" s="1"/>
  <c r="R778" i="3"/>
  <c r="S778" i="3" s="1"/>
  <c r="R779" i="3"/>
  <c r="S779" i="3" s="1"/>
  <c r="R780" i="3"/>
  <c r="S780" i="3" s="1"/>
  <c r="R781" i="3"/>
  <c r="S781" i="3" s="1"/>
  <c r="R782" i="3"/>
  <c r="S782" i="3" s="1"/>
  <c r="R783" i="3"/>
  <c r="S783" i="3" s="1"/>
  <c r="R784" i="3"/>
  <c r="S784" i="3" s="1"/>
  <c r="R785" i="3"/>
  <c r="S785" i="3" s="1"/>
  <c r="R786" i="3"/>
  <c r="S786" i="3" s="1"/>
  <c r="R787" i="3"/>
  <c r="S787" i="3" s="1"/>
  <c r="R788" i="3"/>
  <c r="S788" i="3" s="1"/>
  <c r="R789" i="3"/>
  <c r="S789" i="3" s="1"/>
  <c r="R790" i="3"/>
  <c r="S790" i="3" s="1"/>
  <c r="R791" i="3"/>
  <c r="S791" i="3" s="1"/>
  <c r="R792" i="3"/>
  <c r="S792" i="3" s="1"/>
  <c r="R793" i="3"/>
  <c r="S793" i="3" s="1"/>
  <c r="R794" i="3"/>
  <c r="S794" i="3" s="1"/>
  <c r="R795" i="3"/>
  <c r="S795" i="3" s="1"/>
  <c r="R796" i="3"/>
  <c r="S796" i="3" s="1"/>
  <c r="R797" i="3"/>
  <c r="S797" i="3" s="1"/>
  <c r="R798" i="3"/>
  <c r="S798" i="3" s="1"/>
  <c r="R799" i="3"/>
  <c r="S799" i="3" s="1"/>
  <c r="R800" i="3"/>
  <c r="S800" i="3" s="1"/>
  <c r="R801" i="3"/>
  <c r="S801" i="3" s="1"/>
  <c r="R802" i="3"/>
  <c r="S802" i="3" s="1"/>
  <c r="R803" i="3"/>
  <c r="S803" i="3" s="1"/>
  <c r="R804" i="3"/>
  <c r="S804" i="3" s="1"/>
  <c r="R805" i="3"/>
  <c r="S805" i="3" s="1"/>
  <c r="R806" i="3"/>
  <c r="S806" i="3" s="1"/>
  <c r="R807" i="3"/>
  <c r="S807" i="3" s="1"/>
  <c r="R808" i="3"/>
  <c r="S808" i="3" s="1"/>
  <c r="R809" i="3"/>
  <c r="S809" i="3" s="1"/>
  <c r="R810" i="3"/>
  <c r="S810" i="3" s="1"/>
  <c r="R811" i="3"/>
  <c r="S811" i="3" s="1"/>
  <c r="R812" i="3"/>
  <c r="S812" i="3" s="1"/>
  <c r="R813" i="3"/>
  <c r="S813" i="3" s="1"/>
  <c r="R814" i="3"/>
  <c r="S814" i="3" s="1"/>
  <c r="R815" i="3"/>
  <c r="S815" i="3" s="1"/>
  <c r="R816" i="3"/>
  <c r="S816" i="3" s="1"/>
  <c r="R817" i="3"/>
  <c r="S817" i="3" s="1"/>
  <c r="R818" i="3"/>
  <c r="S818" i="3" s="1"/>
  <c r="R819" i="3"/>
  <c r="S819" i="3" s="1"/>
  <c r="R820" i="3"/>
  <c r="S820" i="3" s="1"/>
  <c r="R821" i="3"/>
  <c r="S821" i="3" s="1"/>
  <c r="R822" i="3"/>
  <c r="S822" i="3" s="1"/>
  <c r="R823" i="3"/>
  <c r="S823" i="3" s="1"/>
  <c r="R824" i="3"/>
  <c r="S824" i="3" s="1"/>
  <c r="R825" i="3"/>
  <c r="S825" i="3" s="1"/>
  <c r="R826" i="3"/>
  <c r="S826" i="3" s="1"/>
  <c r="R827" i="3"/>
  <c r="S827" i="3" s="1"/>
  <c r="R828" i="3"/>
  <c r="S828" i="3" s="1"/>
  <c r="R829" i="3"/>
  <c r="S829" i="3" s="1"/>
  <c r="R830" i="3"/>
  <c r="S830" i="3" s="1"/>
  <c r="R831" i="3"/>
  <c r="S831" i="3" s="1"/>
  <c r="R832" i="3"/>
  <c r="S832" i="3" s="1"/>
  <c r="R833" i="3"/>
  <c r="S833" i="3" s="1"/>
  <c r="R834" i="3"/>
  <c r="S834" i="3" s="1"/>
  <c r="R835" i="3"/>
  <c r="S835" i="3" s="1"/>
  <c r="R836" i="3"/>
  <c r="S836" i="3" s="1"/>
  <c r="R837" i="3"/>
  <c r="S837" i="3" s="1"/>
  <c r="R838" i="3"/>
  <c r="S838" i="3" s="1"/>
  <c r="R839" i="3"/>
  <c r="S839" i="3" s="1"/>
  <c r="R840" i="3"/>
  <c r="S840" i="3" s="1"/>
  <c r="R841" i="3"/>
  <c r="S841" i="3" s="1"/>
  <c r="R842" i="3"/>
  <c r="S842" i="3" s="1"/>
  <c r="R843" i="3"/>
  <c r="S843" i="3" s="1"/>
  <c r="R844" i="3"/>
  <c r="S844" i="3" s="1"/>
  <c r="R845" i="3"/>
  <c r="S845" i="3" s="1"/>
  <c r="R846" i="3"/>
  <c r="S846" i="3" s="1"/>
  <c r="R847" i="3"/>
  <c r="S847" i="3" s="1"/>
  <c r="R848" i="3"/>
  <c r="S848" i="3" s="1"/>
  <c r="R849" i="3"/>
  <c r="S849" i="3" s="1"/>
  <c r="R850" i="3"/>
  <c r="S850" i="3" s="1"/>
  <c r="R851" i="3"/>
  <c r="S851" i="3" s="1"/>
  <c r="R852" i="3"/>
  <c r="S852" i="3" s="1"/>
  <c r="R853" i="3"/>
  <c r="S853" i="3" s="1"/>
  <c r="R854" i="3"/>
  <c r="S854" i="3" s="1"/>
  <c r="R855" i="3"/>
  <c r="S855" i="3" s="1"/>
  <c r="R856" i="3"/>
  <c r="S856" i="3" s="1"/>
  <c r="R857" i="3"/>
  <c r="S857" i="3" s="1"/>
  <c r="R858" i="3"/>
  <c r="S858" i="3" s="1"/>
  <c r="R859" i="3"/>
  <c r="S859" i="3" s="1"/>
  <c r="R860" i="3"/>
  <c r="S860" i="3" s="1"/>
  <c r="R861" i="3"/>
  <c r="S861" i="3" s="1"/>
  <c r="R862" i="3"/>
  <c r="S862" i="3" s="1"/>
  <c r="R863" i="3"/>
  <c r="S863" i="3" s="1"/>
  <c r="R864" i="3"/>
  <c r="S864" i="3" s="1"/>
  <c r="R865" i="3"/>
  <c r="S865" i="3" s="1"/>
  <c r="R866" i="3"/>
  <c r="S866" i="3" s="1"/>
  <c r="R867" i="3"/>
  <c r="S867" i="3" s="1"/>
  <c r="R868" i="3"/>
  <c r="S868" i="3" s="1"/>
  <c r="R869" i="3"/>
  <c r="S869" i="3" s="1"/>
  <c r="R870" i="3"/>
  <c r="S870" i="3" s="1"/>
  <c r="R871" i="3"/>
  <c r="S871" i="3" s="1"/>
  <c r="R872" i="3"/>
  <c r="S872" i="3" s="1"/>
  <c r="R873" i="3"/>
  <c r="S873" i="3" s="1"/>
  <c r="R874" i="3"/>
  <c r="S874" i="3" s="1"/>
  <c r="R875" i="3"/>
  <c r="S875" i="3" s="1"/>
  <c r="R876" i="3"/>
  <c r="S876" i="3" s="1"/>
  <c r="R877" i="3"/>
  <c r="S877" i="3" s="1"/>
  <c r="R878" i="3"/>
  <c r="S878" i="3" s="1"/>
  <c r="R879" i="3"/>
  <c r="S879" i="3" s="1"/>
  <c r="R880" i="3"/>
  <c r="S880" i="3" s="1"/>
  <c r="R881" i="3"/>
  <c r="S881" i="3" s="1"/>
  <c r="R882" i="3"/>
  <c r="S882" i="3" s="1"/>
  <c r="R883" i="3"/>
  <c r="S883" i="3" s="1"/>
  <c r="R884" i="3"/>
  <c r="S884" i="3" s="1"/>
  <c r="R885" i="3"/>
  <c r="S885" i="3" s="1"/>
  <c r="R886" i="3"/>
  <c r="S886" i="3" s="1"/>
  <c r="R887" i="3"/>
  <c r="S887" i="3" s="1"/>
  <c r="R888" i="3"/>
  <c r="S888" i="3" s="1"/>
  <c r="R889" i="3"/>
  <c r="S889" i="3" s="1"/>
  <c r="R890" i="3"/>
  <c r="S890" i="3" s="1"/>
  <c r="R891" i="3"/>
  <c r="S891" i="3" s="1"/>
  <c r="R892" i="3"/>
  <c r="S892" i="3" s="1"/>
  <c r="R893" i="3"/>
  <c r="S893" i="3" s="1"/>
  <c r="R894" i="3"/>
  <c r="S894" i="3" s="1"/>
  <c r="R895" i="3"/>
  <c r="S895" i="3" s="1"/>
  <c r="R896" i="3"/>
  <c r="S896" i="3" s="1"/>
  <c r="R897" i="3"/>
  <c r="S897" i="3" s="1"/>
  <c r="R898" i="3"/>
  <c r="S898" i="3" s="1"/>
  <c r="R899" i="3"/>
  <c r="S899" i="3" s="1"/>
  <c r="R900" i="3"/>
  <c r="S900" i="3" s="1"/>
  <c r="R901" i="3"/>
  <c r="S901" i="3" s="1"/>
  <c r="R902" i="3"/>
  <c r="S902" i="3" s="1"/>
  <c r="R903" i="3"/>
  <c r="S903" i="3" s="1"/>
  <c r="R904" i="3"/>
  <c r="S904" i="3" s="1"/>
  <c r="R905" i="3"/>
  <c r="S905" i="3" s="1"/>
  <c r="R906" i="3"/>
  <c r="S906" i="3" s="1"/>
  <c r="R907" i="3"/>
  <c r="S907" i="3" s="1"/>
  <c r="R908" i="3"/>
  <c r="S908" i="3" s="1"/>
  <c r="R909" i="3"/>
  <c r="S909" i="3" s="1"/>
  <c r="R910" i="3"/>
  <c r="S910" i="3" s="1"/>
  <c r="R911" i="3"/>
  <c r="S911" i="3" s="1"/>
  <c r="R912" i="3"/>
  <c r="S912" i="3" s="1"/>
  <c r="R913" i="3"/>
  <c r="S913" i="3" s="1"/>
  <c r="R914" i="3"/>
  <c r="S914" i="3" s="1"/>
  <c r="R915" i="3"/>
  <c r="S915" i="3" s="1"/>
  <c r="R916" i="3"/>
  <c r="S916" i="3" s="1"/>
  <c r="R917" i="3"/>
  <c r="S917" i="3" s="1"/>
  <c r="R918" i="3"/>
  <c r="S918" i="3" s="1"/>
  <c r="R919" i="3"/>
  <c r="S919" i="3" s="1"/>
  <c r="R920" i="3"/>
  <c r="S920" i="3" s="1"/>
  <c r="R921" i="3"/>
  <c r="S921" i="3" s="1"/>
  <c r="R922" i="3"/>
  <c r="S922" i="3" s="1"/>
  <c r="R923" i="3"/>
  <c r="S923" i="3" s="1"/>
  <c r="R924" i="3"/>
  <c r="S924" i="3" s="1"/>
  <c r="R925" i="3"/>
  <c r="S925" i="3" s="1"/>
  <c r="R926" i="3"/>
  <c r="S926" i="3" s="1"/>
  <c r="R927" i="3"/>
  <c r="S927" i="3" s="1"/>
  <c r="R928" i="3"/>
  <c r="S928" i="3" s="1"/>
  <c r="R929" i="3"/>
  <c r="S929" i="3" s="1"/>
  <c r="R930" i="3"/>
  <c r="S930" i="3" s="1"/>
  <c r="R931" i="3"/>
  <c r="S931" i="3" s="1"/>
  <c r="R932" i="3"/>
  <c r="S932" i="3" s="1"/>
  <c r="R933" i="3"/>
  <c r="S933" i="3" s="1"/>
  <c r="R934" i="3"/>
  <c r="S934" i="3" s="1"/>
  <c r="R935" i="3"/>
  <c r="S935" i="3" s="1"/>
  <c r="R936" i="3"/>
  <c r="S936" i="3" s="1"/>
  <c r="R937" i="3"/>
  <c r="S937" i="3" s="1"/>
  <c r="R938" i="3"/>
  <c r="S938" i="3" s="1"/>
  <c r="R939" i="3"/>
  <c r="S939" i="3" s="1"/>
  <c r="R940" i="3"/>
  <c r="S940" i="3" s="1"/>
  <c r="R941" i="3"/>
  <c r="S941" i="3" s="1"/>
  <c r="R942" i="3"/>
  <c r="S942" i="3" s="1"/>
  <c r="R943" i="3"/>
  <c r="S943" i="3" s="1"/>
  <c r="R944" i="3"/>
  <c r="S944" i="3" s="1"/>
  <c r="R945" i="3"/>
  <c r="S945" i="3" s="1"/>
  <c r="R946" i="3"/>
  <c r="S946" i="3" s="1"/>
  <c r="R947" i="3"/>
  <c r="S947" i="3" s="1"/>
  <c r="R948" i="3"/>
  <c r="S948" i="3" s="1"/>
  <c r="R949" i="3"/>
  <c r="S949" i="3" s="1"/>
  <c r="R950" i="3"/>
  <c r="S950" i="3" s="1"/>
  <c r="R951" i="3"/>
  <c r="S951" i="3" s="1"/>
  <c r="R952" i="3"/>
  <c r="S952" i="3" s="1"/>
  <c r="R953" i="3"/>
  <c r="S953" i="3" s="1"/>
  <c r="R954" i="3"/>
  <c r="S954" i="3" s="1"/>
  <c r="R955" i="3"/>
  <c r="S955" i="3" s="1"/>
  <c r="R956" i="3"/>
  <c r="S956" i="3" s="1"/>
  <c r="R957" i="3"/>
  <c r="S957" i="3" s="1"/>
  <c r="R958" i="3"/>
  <c r="S958" i="3" s="1"/>
  <c r="R959" i="3"/>
  <c r="S959" i="3" s="1"/>
  <c r="R960" i="3"/>
  <c r="S960" i="3" s="1"/>
  <c r="R961" i="3"/>
  <c r="S961" i="3" s="1"/>
  <c r="R962" i="3"/>
  <c r="S962" i="3" s="1"/>
  <c r="R963" i="3"/>
  <c r="S963" i="3" s="1"/>
  <c r="R964" i="3"/>
  <c r="S964" i="3" s="1"/>
  <c r="R965" i="3"/>
  <c r="S965" i="3" s="1"/>
  <c r="R966" i="3"/>
  <c r="S966" i="3" s="1"/>
  <c r="R967" i="3"/>
  <c r="S967" i="3" s="1"/>
  <c r="R968" i="3"/>
  <c r="S968" i="3" s="1"/>
  <c r="R969" i="3"/>
  <c r="S969" i="3" s="1"/>
  <c r="R970" i="3"/>
  <c r="S970" i="3" s="1"/>
  <c r="R971" i="3"/>
  <c r="S971" i="3" s="1"/>
  <c r="R972" i="3"/>
  <c r="S972" i="3" s="1"/>
  <c r="R973" i="3"/>
  <c r="S973" i="3" s="1"/>
  <c r="R974" i="3"/>
  <c r="S974" i="3" s="1"/>
  <c r="R975" i="3"/>
  <c r="S975" i="3" s="1"/>
  <c r="R976" i="3"/>
  <c r="S976" i="3" s="1"/>
  <c r="R977" i="3"/>
  <c r="S977" i="3" s="1"/>
  <c r="R978" i="3"/>
  <c r="S978" i="3" s="1"/>
  <c r="R979" i="3"/>
  <c r="S979" i="3" s="1"/>
  <c r="R980" i="3"/>
  <c r="S980" i="3" s="1"/>
  <c r="R981" i="3"/>
  <c r="S981" i="3" s="1"/>
  <c r="R982" i="3"/>
  <c r="S982" i="3" s="1"/>
  <c r="R983" i="3"/>
  <c r="S983" i="3" s="1"/>
  <c r="R984" i="3"/>
  <c r="S984" i="3" s="1"/>
  <c r="R985" i="3"/>
  <c r="S985" i="3" s="1"/>
  <c r="R986" i="3"/>
  <c r="S986" i="3" s="1"/>
  <c r="R987" i="3"/>
  <c r="S987" i="3" s="1"/>
  <c r="R988" i="3"/>
  <c r="S988" i="3" s="1"/>
  <c r="R989" i="3"/>
  <c r="S989" i="3" s="1"/>
  <c r="R990" i="3"/>
  <c r="S990" i="3" s="1"/>
  <c r="R991" i="3"/>
  <c r="S991" i="3" s="1"/>
  <c r="R992" i="3"/>
  <c r="S992" i="3" s="1"/>
  <c r="R993" i="3"/>
  <c r="S993" i="3" s="1"/>
  <c r="R994" i="3"/>
  <c r="S994" i="3" s="1"/>
  <c r="R995" i="3"/>
  <c r="S995" i="3" s="1"/>
  <c r="R996" i="3"/>
  <c r="S996" i="3" s="1"/>
  <c r="R997" i="3"/>
  <c r="S997" i="3" s="1"/>
  <c r="R998" i="3"/>
  <c r="S998" i="3" s="1"/>
  <c r="R999" i="3"/>
  <c r="S999" i="3" s="1"/>
  <c r="R1000" i="3"/>
  <c r="S1000" i="3" s="1"/>
  <c r="R1001" i="3"/>
  <c r="S1001" i="3" s="1"/>
  <c r="R1002" i="3"/>
  <c r="S1002" i="3" s="1"/>
  <c r="R1003" i="3"/>
  <c r="S1003" i="3" s="1"/>
  <c r="R1004" i="3"/>
  <c r="S1004" i="3" s="1"/>
  <c r="R1005" i="3"/>
  <c r="S1005" i="3" s="1"/>
  <c r="R1006" i="3"/>
  <c r="S1006" i="3" s="1"/>
  <c r="R1007" i="3"/>
  <c r="S1007" i="3" s="1"/>
  <c r="R1008" i="3"/>
  <c r="S1008" i="3" s="1"/>
  <c r="R1009" i="3"/>
  <c r="S1009" i="3" s="1"/>
  <c r="R1010" i="3"/>
  <c r="S1010" i="3" s="1"/>
  <c r="R1011" i="3"/>
  <c r="S1011" i="3" s="1"/>
  <c r="R1012" i="3"/>
  <c r="S1012" i="3" s="1"/>
  <c r="R1013" i="3"/>
  <c r="S1013" i="3" s="1"/>
  <c r="R1014" i="3"/>
  <c r="S1014" i="3" s="1"/>
  <c r="R1015" i="3"/>
  <c r="S1015" i="3" s="1"/>
  <c r="R1016" i="3"/>
  <c r="S1016" i="3" s="1"/>
  <c r="R1017" i="3"/>
  <c r="S1017" i="3" s="1"/>
  <c r="R1018" i="3"/>
  <c r="S1018" i="3" s="1"/>
  <c r="R1019" i="3"/>
  <c r="S1019" i="3" s="1"/>
  <c r="R1020" i="3"/>
  <c r="S1020" i="3" s="1"/>
  <c r="R1021" i="3"/>
  <c r="S1021" i="3" s="1"/>
  <c r="R1022" i="3"/>
  <c r="S1022" i="3" s="1"/>
  <c r="R1023" i="3"/>
  <c r="S1023" i="3" s="1"/>
  <c r="R1024" i="3"/>
  <c r="S1024" i="3" s="1"/>
  <c r="R1025" i="3"/>
  <c r="S1025" i="3" s="1"/>
  <c r="R1026" i="3"/>
  <c r="S1026" i="3" s="1"/>
  <c r="R1027" i="3"/>
  <c r="S1027" i="3" s="1"/>
  <c r="R1028" i="3"/>
  <c r="S1028" i="3" s="1"/>
  <c r="R1029" i="3"/>
  <c r="S1029" i="3" s="1"/>
  <c r="R1030" i="3"/>
  <c r="S1030" i="3" s="1"/>
  <c r="R1031" i="3"/>
  <c r="S1031" i="3" s="1"/>
  <c r="R1032" i="3"/>
  <c r="S1032" i="3" s="1"/>
  <c r="R1033" i="3"/>
  <c r="S1033" i="3" s="1"/>
  <c r="R1034" i="3"/>
  <c r="S1034" i="3" s="1"/>
  <c r="R1035" i="3"/>
  <c r="S1035" i="3" s="1"/>
  <c r="R1036" i="3"/>
  <c r="S1036" i="3" s="1"/>
  <c r="R1037" i="3"/>
  <c r="S1037" i="3" s="1"/>
  <c r="R1038" i="3"/>
  <c r="S1038" i="3" s="1"/>
  <c r="R1039" i="3"/>
  <c r="S1039" i="3" s="1"/>
  <c r="R1040" i="3"/>
  <c r="S1040" i="3" s="1"/>
  <c r="R1041" i="3"/>
  <c r="S1041" i="3" s="1"/>
  <c r="R1042" i="3"/>
  <c r="S1042" i="3" s="1"/>
  <c r="R1043" i="3"/>
  <c r="S1043" i="3" s="1"/>
  <c r="R1044" i="3"/>
  <c r="S1044" i="3" s="1"/>
  <c r="R1045" i="3"/>
  <c r="S1045" i="3" s="1"/>
  <c r="R1046" i="3"/>
  <c r="S1046" i="3" s="1"/>
  <c r="R1047" i="3"/>
  <c r="S1047" i="3" s="1"/>
  <c r="R1048" i="3"/>
  <c r="S1048" i="3" s="1"/>
  <c r="R1049" i="3"/>
  <c r="S1049" i="3" s="1"/>
  <c r="R1050" i="3"/>
  <c r="S1050" i="3" s="1"/>
  <c r="R1051" i="3"/>
  <c r="S1051" i="3" s="1"/>
  <c r="R1052" i="3"/>
  <c r="S1052" i="3" s="1"/>
  <c r="R1053" i="3"/>
  <c r="S1053" i="3" s="1"/>
  <c r="R1054" i="3"/>
  <c r="S1054" i="3" s="1"/>
  <c r="R1055" i="3"/>
  <c r="S1055" i="3" s="1"/>
  <c r="R1056" i="3"/>
  <c r="S1056" i="3" s="1"/>
  <c r="R1057" i="3"/>
  <c r="S1057" i="3" s="1"/>
  <c r="R1058" i="3"/>
  <c r="S1058" i="3" s="1"/>
  <c r="R1059" i="3"/>
  <c r="S1059" i="3" s="1"/>
  <c r="R1060" i="3"/>
  <c r="S1060" i="3" s="1"/>
  <c r="R1061" i="3"/>
  <c r="S1061" i="3" s="1"/>
  <c r="R1062" i="3"/>
  <c r="S1062" i="3" s="1"/>
  <c r="R1063" i="3"/>
  <c r="S1063" i="3" s="1"/>
  <c r="R1064" i="3"/>
  <c r="S1064" i="3" s="1"/>
  <c r="R1065" i="3"/>
  <c r="S1065" i="3" s="1"/>
  <c r="R1066" i="3"/>
  <c r="S1066" i="3" s="1"/>
  <c r="R1067" i="3"/>
  <c r="S1067" i="3" s="1"/>
  <c r="R1068" i="3"/>
  <c r="S1068" i="3" s="1"/>
  <c r="R1069" i="3"/>
  <c r="S1069" i="3" s="1"/>
  <c r="R1070" i="3"/>
  <c r="S1070" i="3" s="1"/>
  <c r="R1071" i="3"/>
  <c r="S1071" i="3" s="1"/>
  <c r="R1072" i="3"/>
  <c r="S1072" i="3" s="1"/>
  <c r="R1073" i="3"/>
  <c r="S1073" i="3" s="1"/>
  <c r="R1074" i="3"/>
  <c r="S1074" i="3" s="1"/>
  <c r="R1075" i="3"/>
  <c r="S1075" i="3" s="1"/>
  <c r="R1076" i="3"/>
  <c r="S1076" i="3" s="1"/>
  <c r="R1077" i="3"/>
  <c r="S1077" i="3" s="1"/>
  <c r="R1078" i="3"/>
  <c r="S1078" i="3" s="1"/>
  <c r="R1079" i="3"/>
  <c r="S1079" i="3" s="1"/>
  <c r="R1080" i="3"/>
  <c r="S1080" i="3" s="1"/>
  <c r="R1081" i="3"/>
  <c r="S1081" i="3" s="1"/>
  <c r="R1082" i="3"/>
  <c r="S1082" i="3" s="1"/>
  <c r="R1083" i="3"/>
  <c r="S1083" i="3" s="1"/>
  <c r="R1084" i="3"/>
  <c r="S1084" i="3" s="1"/>
  <c r="R1085" i="3"/>
  <c r="S1085" i="3" s="1"/>
  <c r="R1086" i="3"/>
  <c r="S1086" i="3" s="1"/>
  <c r="R1087" i="3"/>
  <c r="S1087" i="3" s="1"/>
  <c r="R1088" i="3"/>
  <c r="S1088" i="3" s="1"/>
  <c r="R1089" i="3"/>
  <c r="S1089" i="3" s="1"/>
  <c r="R1090" i="3"/>
  <c r="S1090" i="3" s="1"/>
  <c r="R1091" i="3"/>
  <c r="S1091" i="3" s="1"/>
  <c r="R1092" i="3"/>
  <c r="S1092" i="3" s="1"/>
  <c r="R1093" i="3"/>
  <c r="S1093" i="3" s="1"/>
  <c r="R1094" i="3"/>
  <c r="S1094" i="3" s="1"/>
  <c r="R1095" i="3"/>
  <c r="S1095" i="3" s="1"/>
  <c r="R1096" i="3"/>
  <c r="S1096" i="3" s="1"/>
  <c r="R1097" i="3"/>
  <c r="S1097" i="3" s="1"/>
  <c r="R1098" i="3"/>
  <c r="S1098" i="3" s="1"/>
  <c r="R1099" i="3"/>
  <c r="S1099" i="3" s="1"/>
  <c r="R1100" i="3"/>
  <c r="S1100" i="3" s="1"/>
  <c r="R1101" i="3"/>
  <c r="S1101" i="3" s="1"/>
  <c r="R1102" i="3"/>
  <c r="S1102" i="3" s="1"/>
  <c r="R1103" i="3"/>
  <c r="S1103" i="3" s="1"/>
  <c r="R1104" i="3"/>
  <c r="S1104" i="3" s="1"/>
  <c r="R1105" i="3"/>
  <c r="S1105" i="3" s="1"/>
  <c r="R1106" i="3"/>
  <c r="S1106" i="3" s="1"/>
  <c r="R1107" i="3"/>
  <c r="S1107" i="3" s="1"/>
  <c r="R1108" i="3"/>
  <c r="S1108" i="3" s="1"/>
  <c r="R1109" i="3"/>
  <c r="S1109" i="3" s="1"/>
  <c r="R1110" i="3"/>
  <c r="S1110" i="3" s="1"/>
  <c r="R1111" i="3"/>
  <c r="S1111" i="3" s="1"/>
  <c r="R1112" i="3"/>
  <c r="S1112" i="3" s="1"/>
  <c r="R1113" i="3"/>
  <c r="S1113" i="3" s="1"/>
  <c r="R1114" i="3"/>
  <c r="S1114" i="3" s="1"/>
  <c r="R1115" i="3"/>
  <c r="S1115" i="3" s="1"/>
  <c r="R1116" i="3"/>
  <c r="S1116" i="3" s="1"/>
  <c r="R1117" i="3"/>
  <c r="S1117" i="3" s="1"/>
  <c r="R1118" i="3"/>
  <c r="S1118" i="3" s="1"/>
  <c r="R1119" i="3"/>
  <c r="S1119" i="3" s="1"/>
  <c r="R1120" i="3"/>
  <c r="S1120" i="3" s="1"/>
  <c r="R1121" i="3"/>
  <c r="S1121" i="3" s="1"/>
  <c r="R1122" i="3"/>
  <c r="S1122" i="3" s="1"/>
  <c r="R1123" i="3"/>
  <c r="S1123" i="3" s="1"/>
  <c r="R1124" i="3"/>
  <c r="S1124" i="3" s="1"/>
  <c r="R1125" i="3"/>
  <c r="S1125" i="3" s="1"/>
  <c r="R1126" i="3"/>
  <c r="S1126" i="3" s="1"/>
  <c r="R1127" i="3"/>
  <c r="S1127" i="3" s="1"/>
  <c r="R1128" i="3"/>
  <c r="S1128" i="3" s="1"/>
  <c r="R1129" i="3"/>
  <c r="S1129" i="3" s="1"/>
  <c r="R1130" i="3"/>
  <c r="S1130" i="3" s="1"/>
  <c r="R1131" i="3"/>
  <c r="S1131" i="3" s="1"/>
  <c r="R1132" i="3"/>
  <c r="S1132" i="3" s="1"/>
  <c r="R1133" i="3"/>
  <c r="S1133" i="3" s="1"/>
  <c r="R1134" i="3"/>
  <c r="S1134" i="3" s="1"/>
  <c r="R1135" i="3"/>
  <c r="S1135" i="3" s="1"/>
  <c r="R1136" i="3"/>
  <c r="S1136" i="3" s="1"/>
  <c r="R1137" i="3"/>
  <c r="S1137" i="3" s="1"/>
  <c r="R1138" i="3"/>
  <c r="S1138" i="3" s="1"/>
  <c r="R1139" i="3"/>
  <c r="S1139" i="3" s="1"/>
  <c r="R1140" i="3"/>
  <c r="S1140" i="3" s="1"/>
  <c r="R1141" i="3"/>
  <c r="S1141" i="3" s="1"/>
  <c r="R1142" i="3"/>
  <c r="S1142" i="3" s="1"/>
  <c r="R1143" i="3"/>
  <c r="S1143" i="3" s="1"/>
  <c r="R1144" i="3"/>
  <c r="S1144" i="3" s="1"/>
  <c r="R1145" i="3"/>
  <c r="S1145" i="3" s="1"/>
  <c r="R1146" i="3"/>
  <c r="S1146" i="3" s="1"/>
  <c r="R1147" i="3"/>
  <c r="S1147" i="3" s="1"/>
  <c r="R1148" i="3"/>
  <c r="S1148" i="3" s="1"/>
  <c r="R1149" i="3"/>
  <c r="S1149" i="3" s="1"/>
  <c r="R1150" i="3"/>
  <c r="S1150" i="3" s="1"/>
  <c r="R1151" i="3"/>
  <c r="S1151" i="3" s="1"/>
  <c r="R1152" i="3"/>
  <c r="S1152" i="3" s="1"/>
  <c r="R1153" i="3"/>
  <c r="S1153" i="3" s="1"/>
  <c r="R1154" i="3"/>
  <c r="S1154" i="3" s="1"/>
  <c r="R1155" i="3"/>
  <c r="S1155" i="3" s="1"/>
  <c r="R1156" i="3"/>
  <c r="S1156" i="3" s="1"/>
  <c r="R1157" i="3"/>
  <c r="S1157" i="3" s="1"/>
  <c r="R1158" i="3"/>
  <c r="S1158" i="3" s="1"/>
  <c r="R1159" i="3"/>
  <c r="S1159" i="3" s="1"/>
  <c r="R1160" i="3"/>
  <c r="S1160" i="3" s="1"/>
  <c r="R1161" i="3"/>
  <c r="S1161" i="3" s="1"/>
  <c r="R1162" i="3"/>
  <c r="S1162" i="3" s="1"/>
  <c r="R1163" i="3"/>
  <c r="S1163" i="3" s="1"/>
  <c r="R1164" i="3"/>
  <c r="S1164" i="3" s="1"/>
  <c r="R1165" i="3"/>
  <c r="S1165" i="3" s="1"/>
  <c r="R1166" i="3"/>
  <c r="S1166" i="3" s="1"/>
  <c r="R1167" i="3"/>
  <c r="S1167" i="3" s="1"/>
  <c r="R1168" i="3"/>
  <c r="S1168" i="3" s="1"/>
  <c r="R1169" i="3"/>
  <c r="S1169" i="3" s="1"/>
  <c r="R1170" i="3"/>
  <c r="S1170" i="3" s="1"/>
  <c r="R1171" i="3"/>
  <c r="S1171" i="3" s="1"/>
  <c r="R1172" i="3"/>
  <c r="S1172" i="3" s="1"/>
  <c r="R1173" i="3"/>
  <c r="S1173" i="3" s="1"/>
  <c r="R1174" i="3"/>
  <c r="S1174" i="3" s="1"/>
  <c r="R1175" i="3"/>
  <c r="S1175" i="3" s="1"/>
  <c r="R1176" i="3"/>
  <c r="S1176" i="3" s="1"/>
  <c r="R1177" i="3"/>
  <c r="S1177" i="3" s="1"/>
  <c r="R1178" i="3"/>
  <c r="S1178" i="3" s="1"/>
  <c r="R1179" i="3"/>
  <c r="S1179" i="3" s="1"/>
  <c r="R1180" i="3"/>
  <c r="S1180" i="3" s="1"/>
  <c r="R1181" i="3"/>
  <c r="S1181" i="3" s="1"/>
  <c r="R1182" i="3"/>
  <c r="S1182" i="3" s="1"/>
  <c r="R1183" i="3"/>
  <c r="S1183" i="3" s="1"/>
  <c r="R1184" i="3"/>
  <c r="S1184" i="3" s="1"/>
  <c r="R1185" i="3"/>
  <c r="S1185" i="3" s="1"/>
  <c r="R1186" i="3"/>
  <c r="S1186" i="3" s="1"/>
  <c r="R1187" i="3"/>
  <c r="S1187" i="3" s="1"/>
  <c r="R1188" i="3"/>
  <c r="S1188" i="3" s="1"/>
  <c r="R1189" i="3"/>
  <c r="S1189" i="3" s="1"/>
  <c r="R1190" i="3"/>
  <c r="S1190" i="3" s="1"/>
  <c r="R1191" i="3"/>
  <c r="S1191" i="3" s="1"/>
  <c r="R1192" i="3"/>
  <c r="S1192" i="3" s="1"/>
  <c r="R1193" i="3"/>
  <c r="S1193" i="3" s="1"/>
  <c r="R1194" i="3"/>
  <c r="S1194" i="3" s="1"/>
  <c r="R1195" i="3"/>
  <c r="S1195" i="3" s="1"/>
  <c r="R1196" i="3"/>
  <c r="S1196" i="3" s="1"/>
  <c r="R1197" i="3"/>
  <c r="S1197" i="3" s="1"/>
  <c r="R1198" i="3"/>
  <c r="S1198" i="3" s="1"/>
  <c r="R1199" i="3"/>
  <c r="S1199" i="3" s="1"/>
  <c r="R1200" i="3"/>
  <c r="S1200" i="3" s="1"/>
  <c r="R1201" i="3"/>
  <c r="S1201" i="3" s="1"/>
  <c r="R1202" i="3"/>
  <c r="S1202" i="3" s="1"/>
  <c r="R1203" i="3"/>
  <c r="S1203" i="3" s="1"/>
  <c r="R1204" i="3"/>
  <c r="S1204" i="3" s="1"/>
  <c r="R1205" i="3"/>
  <c r="S1205" i="3" s="1"/>
  <c r="R1206" i="3"/>
  <c r="S1206" i="3" s="1"/>
  <c r="R1207" i="3"/>
  <c r="S1207" i="3" s="1"/>
  <c r="R1208" i="3"/>
  <c r="S1208" i="3" s="1"/>
  <c r="R1209" i="3"/>
  <c r="S1209" i="3" s="1"/>
  <c r="R1210" i="3"/>
  <c r="S1210" i="3" s="1"/>
  <c r="R1211" i="3"/>
  <c r="S1211" i="3" s="1"/>
  <c r="R1212" i="3"/>
  <c r="S1212" i="3" s="1"/>
  <c r="R1213" i="3"/>
  <c r="S1213" i="3" s="1"/>
  <c r="R1214" i="3"/>
  <c r="S1214" i="3" s="1"/>
  <c r="R1215" i="3"/>
  <c r="S1215" i="3" s="1"/>
  <c r="R1216" i="3"/>
  <c r="S1216" i="3" s="1"/>
  <c r="R1217" i="3"/>
  <c r="S1217" i="3" s="1"/>
  <c r="R1218" i="3"/>
  <c r="S1218" i="3" s="1"/>
  <c r="R1219" i="3"/>
  <c r="S1219" i="3" s="1"/>
  <c r="R1220" i="3"/>
  <c r="S1220" i="3" s="1"/>
  <c r="R1221" i="3"/>
  <c r="S1221" i="3" s="1"/>
  <c r="R1222" i="3"/>
  <c r="S1222" i="3" s="1"/>
  <c r="S44" i="3"/>
  <c r="S76" i="3"/>
  <c r="S152" i="3"/>
  <c r="S188" i="3"/>
  <c r="S268" i="3"/>
  <c r="S308" i="3"/>
  <c r="S388" i="3"/>
  <c r="S436" i="3"/>
  <c r="S576" i="3"/>
  <c r="S768" i="3"/>
  <c r="T2" i="3"/>
  <c r="U2" i="3" s="1"/>
  <c r="T3" i="3"/>
  <c r="U3" i="3" s="1"/>
  <c r="T4" i="3"/>
  <c r="T5" i="3"/>
  <c r="T6" i="3"/>
  <c r="T7" i="3"/>
  <c r="U7" i="3" s="1"/>
  <c r="T8" i="3"/>
  <c r="T9" i="3"/>
  <c r="T10" i="3"/>
  <c r="U10" i="3" s="1"/>
  <c r="T11" i="3"/>
  <c r="U11" i="3" s="1"/>
  <c r="T12" i="3"/>
  <c r="T13" i="3"/>
  <c r="T14" i="3"/>
  <c r="U14" i="3" s="1"/>
  <c r="T15" i="3"/>
  <c r="U15" i="3" s="1"/>
  <c r="T16" i="3"/>
  <c r="T17" i="3"/>
  <c r="T18" i="3"/>
  <c r="U18" i="3" s="1"/>
  <c r="T19" i="3"/>
  <c r="U19" i="3" s="1"/>
  <c r="T20" i="3"/>
  <c r="T21" i="3"/>
  <c r="T22" i="3"/>
  <c r="T23" i="3"/>
  <c r="U23" i="3" s="1"/>
  <c r="T24" i="3"/>
  <c r="T25" i="3"/>
  <c r="T26" i="3"/>
  <c r="U26" i="3" s="1"/>
  <c r="T27" i="3"/>
  <c r="U27" i="3" s="1"/>
  <c r="T28" i="3"/>
  <c r="T29" i="3"/>
  <c r="T30" i="3"/>
  <c r="U30" i="3" s="1"/>
  <c r="T31" i="3"/>
  <c r="U31" i="3" s="1"/>
  <c r="T32" i="3"/>
  <c r="T33" i="3"/>
  <c r="T34" i="3"/>
  <c r="U34" i="3" s="1"/>
  <c r="T35" i="3"/>
  <c r="U35" i="3" s="1"/>
  <c r="T36" i="3"/>
  <c r="T37" i="3"/>
  <c r="T38" i="3"/>
  <c r="T39" i="3"/>
  <c r="U39" i="3" s="1"/>
  <c r="T40" i="3"/>
  <c r="T41" i="3"/>
  <c r="T42" i="3"/>
  <c r="U42" i="3" s="1"/>
  <c r="T43" i="3"/>
  <c r="U43" i="3" s="1"/>
  <c r="T44" i="3"/>
  <c r="T45" i="3"/>
  <c r="T46" i="3"/>
  <c r="U46" i="3" s="1"/>
  <c r="T47" i="3"/>
  <c r="U47" i="3" s="1"/>
  <c r="T48" i="3"/>
  <c r="T49" i="3"/>
  <c r="T50" i="3"/>
  <c r="U50" i="3" s="1"/>
  <c r="T51" i="3"/>
  <c r="U51" i="3" s="1"/>
  <c r="T52" i="3"/>
  <c r="T53" i="3"/>
  <c r="T54" i="3"/>
  <c r="T55" i="3"/>
  <c r="U55" i="3" s="1"/>
  <c r="T56" i="3"/>
  <c r="T57" i="3"/>
  <c r="T58" i="3"/>
  <c r="U58" i="3" s="1"/>
  <c r="T59" i="3"/>
  <c r="U59" i="3" s="1"/>
  <c r="T60" i="3"/>
  <c r="T61" i="3"/>
  <c r="T62" i="3"/>
  <c r="U62" i="3" s="1"/>
  <c r="T63" i="3"/>
  <c r="U63" i="3" s="1"/>
  <c r="T64" i="3"/>
  <c r="T65" i="3"/>
  <c r="T66" i="3"/>
  <c r="U66" i="3" s="1"/>
  <c r="T67" i="3"/>
  <c r="U67" i="3" s="1"/>
  <c r="T68" i="3"/>
  <c r="T69" i="3"/>
  <c r="T70" i="3"/>
  <c r="T71" i="3"/>
  <c r="U71" i="3" s="1"/>
  <c r="T72" i="3"/>
  <c r="T73" i="3"/>
  <c r="T74" i="3"/>
  <c r="U74" i="3" s="1"/>
  <c r="T75" i="3"/>
  <c r="U75" i="3" s="1"/>
  <c r="T76" i="3"/>
  <c r="T77" i="3"/>
  <c r="T78" i="3"/>
  <c r="U78" i="3" s="1"/>
  <c r="T79" i="3"/>
  <c r="U79" i="3" s="1"/>
  <c r="T80" i="3"/>
  <c r="T81" i="3"/>
  <c r="T82" i="3"/>
  <c r="U82" i="3" s="1"/>
  <c r="T83" i="3"/>
  <c r="U83" i="3" s="1"/>
  <c r="T84" i="3"/>
  <c r="T85" i="3"/>
  <c r="T86" i="3"/>
  <c r="T87" i="3"/>
  <c r="U87" i="3" s="1"/>
  <c r="T88" i="3"/>
  <c r="T89" i="3"/>
  <c r="T90" i="3"/>
  <c r="U90" i="3" s="1"/>
  <c r="T91" i="3"/>
  <c r="U91" i="3" s="1"/>
  <c r="T92" i="3"/>
  <c r="T93" i="3"/>
  <c r="T94" i="3"/>
  <c r="U94" i="3" s="1"/>
  <c r="T95" i="3"/>
  <c r="U95" i="3" s="1"/>
  <c r="T96" i="3"/>
  <c r="T97" i="3"/>
  <c r="T98" i="3"/>
  <c r="T99" i="3"/>
  <c r="U99" i="3" s="1"/>
  <c r="T100" i="3"/>
  <c r="T101" i="3"/>
  <c r="T102" i="3"/>
  <c r="U102" i="3" s="1"/>
  <c r="T103" i="3"/>
  <c r="U103" i="3" s="1"/>
  <c r="T104" i="3"/>
  <c r="T105" i="3"/>
  <c r="T106" i="3"/>
  <c r="U106" i="3" s="1"/>
  <c r="T107" i="3"/>
  <c r="U107" i="3" s="1"/>
  <c r="T108" i="3"/>
  <c r="T109" i="3"/>
  <c r="T110" i="3"/>
  <c r="T111" i="3"/>
  <c r="U111" i="3" s="1"/>
  <c r="T112" i="3"/>
  <c r="T113" i="3"/>
  <c r="T114" i="3"/>
  <c r="U114" i="3" s="1"/>
  <c r="T115" i="3"/>
  <c r="U115" i="3" s="1"/>
  <c r="T116" i="3"/>
  <c r="T117" i="3"/>
  <c r="T118" i="3"/>
  <c r="U118" i="3" s="1"/>
  <c r="T119" i="3"/>
  <c r="U119" i="3" s="1"/>
  <c r="T120" i="3"/>
  <c r="T121" i="3"/>
  <c r="T122" i="3"/>
  <c r="U122" i="3" s="1"/>
  <c r="T123" i="3"/>
  <c r="U123" i="3" s="1"/>
  <c r="T124" i="3"/>
  <c r="T125" i="3"/>
  <c r="T126" i="3"/>
  <c r="U126" i="3" s="1"/>
  <c r="T127" i="3"/>
  <c r="U127" i="3" s="1"/>
  <c r="T128" i="3"/>
  <c r="T129" i="3"/>
  <c r="T130" i="3"/>
  <c r="U130" i="3" s="1"/>
  <c r="T131" i="3"/>
  <c r="U131" i="3" s="1"/>
  <c r="T132" i="3"/>
  <c r="T133" i="3"/>
  <c r="T134" i="3"/>
  <c r="U134" i="3" s="1"/>
  <c r="T135" i="3"/>
  <c r="U135" i="3" s="1"/>
  <c r="T136" i="3"/>
  <c r="T137" i="3"/>
  <c r="T138" i="3"/>
  <c r="U138" i="3" s="1"/>
  <c r="T139" i="3"/>
  <c r="U139" i="3" s="1"/>
  <c r="T140" i="3"/>
  <c r="T141" i="3"/>
  <c r="T142" i="3"/>
  <c r="U142" i="3" s="1"/>
  <c r="T143" i="3"/>
  <c r="U143" i="3" s="1"/>
  <c r="T144" i="3"/>
  <c r="T145" i="3"/>
  <c r="T146" i="3"/>
  <c r="U146" i="3" s="1"/>
  <c r="T147" i="3"/>
  <c r="U147" i="3" s="1"/>
  <c r="T148" i="3"/>
  <c r="T149" i="3"/>
  <c r="T150" i="3"/>
  <c r="T151" i="3"/>
  <c r="U151" i="3" s="1"/>
  <c r="T152" i="3"/>
  <c r="T153" i="3"/>
  <c r="T154" i="3"/>
  <c r="U154" i="3" s="1"/>
  <c r="T155" i="3"/>
  <c r="U155" i="3" s="1"/>
  <c r="T156" i="3"/>
  <c r="T157" i="3"/>
  <c r="T158" i="3"/>
  <c r="U158" i="3" s="1"/>
  <c r="T159" i="3"/>
  <c r="U159" i="3" s="1"/>
  <c r="T160" i="3"/>
  <c r="T161" i="3"/>
  <c r="T162" i="3"/>
  <c r="T163" i="3"/>
  <c r="U163" i="3" s="1"/>
  <c r="T164" i="3"/>
  <c r="T165" i="3"/>
  <c r="T166" i="3"/>
  <c r="U166" i="3" s="1"/>
  <c r="T167" i="3"/>
  <c r="U167" i="3" s="1"/>
  <c r="T168" i="3"/>
  <c r="T169" i="3"/>
  <c r="T170" i="3"/>
  <c r="U170" i="3" s="1"/>
  <c r="T171" i="3"/>
  <c r="U171" i="3" s="1"/>
  <c r="T172" i="3"/>
  <c r="T173" i="3"/>
  <c r="T174" i="3"/>
  <c r="T175" i="3"/>
  <c r="U175" i="3" s="1"/>
  <c r="T176" i="3"/>
  <c r="T177" i="3"/>
  <c r="T178" i="3"/>
  <c r="U178" i="3" s="1"/>
  <c r="T179" i="3"/>
  <c r="U179" i="3" s="1"/>
  <c r="T180" i="3"/>
  <c r="T181" i="3"/>
  <c r="T182" i="3"/>
  <c r="U182" i="3" s="1"/>
  <c r="T183" i="3"/>
  <c r="U183" i="3" s="1"/>
  <c r="T184" i="3"/>
  <c r="T185" i="3"/>
  <c r="T186" i="3"/>
  <c r="U186" i="3" s="1"/>
  <c r="T187" i="3"/>
  <c r="U187" i="3" s="1"/>
  <c r="T188" i="3"/>
  <c r="T189" i="3"/>
  <c r="T190" i="3"/>
  <c r="U190" i="3" s="1"/>
  <c r="T191" i="3"/>
  <c r="U191" i="3" s="1"/>
  <c r="T192" i="3"/>
  <c r="T193" i="3"/>
  <c r="T194" i="3"/>
  <c r="U194" i="3" s="1"/>
  <c r="T195" i="3"/>
  <c r="U195" i="3" s="1"/>
  <c r="T196" i="3"/>
  <c r="T197" i="3"/>
  <c r="T198" i="3"/>
  <c r="U198" i="3" s="1"/>
  <c r="T199" i="3"/>
  <c r="U199" i="3" s="1"/>
  <c r="T200" i="3"/>
  <c r="T201" i="3"/>
  <c r="T202" i="3"/>
  <c r="U202" i="3" s="1"/>
  <c r="T203" i="3"/>
  <c r="U203" i="3" s="1"/>
  <c r="T204" i="3"/>
  <c r="T205" i="3"/>
  <c r="T206" i="3"/>
  <c r="U206" i="3" s="1"/>
  <c r="T207" i="3"/>
  <c r="U207" i="3" s="1"/>
  <c r="T208" i="3"/>
  <c r="T209" i="3"/>
  <c r="T210" i="3"/>
  <c r="U210" i="3" s="1"/>
  <c r="T211" i="3"/>
  <c r="U211" i="3" s="1"/>
  <c r="T212" i="3"/>
  <c r="T213" i="3"/>
  <c r="T214" i="3"/>
  <c r="T215" i="3"/>
  <c r="U215" i="3" s="1"/>
  <c r="T216" i="3"/>
  <c r="T217" i="3"/>
  <c r="T218" i="3"/>
  <c r="U218" i="3" s="1"/>
  <c r="T219" i="3"/>
  <c r="U219" i="3" s="1"/>
  <c r="T220" i="3"/>
  <c r="T221" i="3"/>
  <c r="T222" i="3"/>
  <c r="U222" i="3" s="1"/>
  <c r="T223" i="3"/>
  <c r="U223" i="3" s="1"/>
  <c r="T224" i="3"/>
  <c r="T225" i="3"/>
  <c r="T226" i="3"/>
  <c r="T227" i="3"/>
  <c r="U227" i="3" s="1"/>
  <c r="T228" i="3"/>
  <c r="T229" i="3"/>
  <c r="T230" i="3"/>
  <c r="U230" i="3" s="1"/>
  <c r="T231" i="3"/>
  <c r="U231" i="3" s="1"/>
  <c r="T232" i="3"/>
  <c r="T233" i="3"/>
  <c r="T234" i="3"/>
  <c r="U234" i="3" s="1"/>
  <c r="T235" i="3"/>
  <c r="U235" i="3" s="1"/>
  <c r="T236" i="3"/>
  <c r="T237" i="3"/>
  <c r="T238" i="3"/>
  <c r="T239" i="3"/>
  <c r="U239" i="3" s="1"/>
  <c r="T240" i="3"/>
  <c r="T241" i="3"/>
  <c r="T242" i="3"/>
  <c r="U242" i="3" s="1"/>
  <c r="T243" i="3"/>
  <c r="U243" i="3" s="1"/>
  <c r="T244" i="3"/>
  <c r="T245" i="3"/>
  <c r="T246" i="3"/>
  <c r="U246" i="3" s="1"/>
  <c r="T247" i="3"/>
  <c r="U247" i="3" s="1"/>
  <c r="T248" i="3"/>
  <c r="T249" i="3"/>
  <c r="T250" i="3"/>
  <c r="U250" i="3" s="1"/>
  <c r="T251" i="3"/>
  <c r="U251" i="3" s="1"/>
  <c r="T252" i="3"/>
  <c r="T253" i="3"/>
  <c r="T254" i="3"/>
  <c r="U254" i="3" s="1"/>
  <c r="T255" i="3"/>
  <c r="U255" i="3" s="1"/>
  <c r="T256" i="3"/>
  <c r="T257" i="3"/>
  <c r="T258" i="3"/>
  <c r="U258" i="3" s="1"/>
  <c r="T259" i="3"/>
  <c r="U259" i="3" s="1"/>
  <c r="T260" i="3"/>
  <c r="T261" i="3"/>
  <c r="T262" i="3"/>
  <c r="U262" i="3" s="1"/>
  <c r="T263" i="3"/>
  <c r="U263" i="3" s="1"/>
  <c r="T264" i="3"/>
  <c r="T265" i="3"/>
  <c r="T266" i="3"/>
  <c r="U266" i="3" s="1"/>
  <c r="T267" i="3"/>
  <c r="U267" i="3" s="1"/>
  <c r="T268" i="3"/>
  <c r="T269" i="3"/>
  <c r="T270" i="3"/>
  <c r="U270" i="3" s="1"/>
  <c r="T271" i="3"/>
  <c r="U271" i="3" s="1"/>
  <c r="T272" i="3"/>
  <c r="T273" i="3"/>
  <c r="T274" i="3"/>
  <c r="U274" i="3" s="1"/>
  <c r="T275" i="3"/>
  <c r="U275" i="3" s="1"/>
  <c r="T276" i="3"/>
  <c r="T277" i="3"/>
  <c r="T278" i="3"/>
  <c r="T279" i="3"/>
  <c r="U279" i="3" s="1"/>
  <c r="T280" i="3"/>
  <c r="T281" i="3"/>
  <c r="T282" i="3"/>
  <c r="U282" i="3" s="1"/>
  <c r="T283" i="3"/>
  <c r="U283" i="3" s="1"/>
  <c r="T284" i="3"/>
  <c r="T285" i="3"/>
  <c r="T286" i="3"/>
  <c r="U286" i="3" s="1"/>
  <c r="T287" i="3"/>
  <c r="U287" i="3" s="1"/>
  <c r="T288" i="3"/>
  <c r="T289" i="3"/>
  <c r="T290" i="3"/>
  <c r="T291" i="3"/>
  <c r="U291" i="3" s="1"/>
  <c r="T292" i="3"/>
  <c r="T293" i="3"/>
  <c r="T294" i="3"/>
  <c r="U294" i="3" s="1"/>
  <c r="T295" i="3"/>
  <c r="U295" i="3" s="1"/>
  <c r="T296" i="3"/>
  <c r="T297" i="3"/>
  <c r="T298" i="3"/>
  <c r="U298" i="3" s="1"/>
  <c r="T299" i="3"/>
  <c r="U299" i="3" s="1"/>
  <c r="T300" i="3"/>
  <c r="T301" i="3"/>
  <c r="T302" i="3"/>
  <c r="T303" i="3"/>
  <c r="U303" i="3" s="1"/>
  <c r="T304" i="3"/>
  <c r="T305" i="3"/>
  <c r="T306" i="3"/>
  <c r="U306" i="3" s="1"/>
  <c r="T307" i="3"/>
  <c r="U307" i="3" s="1"/>
  <c r="T308" i="3"/>
  <c r="T309" i="3"/>
  <c r="T310" i="3"/>
  <c r="U310" i="3" s="1"/>
  <c r="T311" i="3"/>
  <c r="U311" i="3" s="1"/>
  <c r="T312" i="3"/>
  <c r="T313" i="3"/>
  <c r="T314" i="3"/>
  <c r="U314" i="3" s="1"/>
  <c r="T315" i="3"/>
  <c r="U315" i="3" s="1"/>
  <c r="T316" i="3"/>
  <c r="T317" i="3"/>
  <c r="T318" i="3"/>
  <c r="U318" i="3" s="1"/>
  <c r="T319" i="3"/>
  <c r="U319" i="3" s="1"/>
  <c r="T320" i="3"/>
  <c r="T321" i="3"/>
  <c r="T322" i="3"/>
  <c r="U322" i="3" s="1"/>
  <c r="T323" i="3"/>
  <c r="U323" i="3" s="1"/>
  <c r="T324" i="3"/>
  <c r="T325" i="3"/>
  <c r="T326" i="3"/>
  <c r="U326" i="3" s="1"/>
  <c r="T327" i="3"/>
  <c r="U327" i="3" s="1"/>
  <c r="T328" i="3"/>
  <c r="T329" i="3"/>
  <c r="T330" i="3"/>
  <c r="U330" i="3" s="1"/>
  <c r="T331" i="3"/>
  <c r="U331" i="3" s="1"/>
  <c r="T332" i="3"/>
  <c r="T333" i="3"/>
  <c r="T334" i="3"/>
  <c r="U334" i="3" s="1"/>
  <c r="T335" i="3"/>
  <c r="U335" i="3" s="1"/>
  <c r="T336" i="3"/>
  <c r="T337" i="3"/>
  <c r="T338" i="3"/>
  <c r="U338" i="3" s="1"/>
  <c r="T339" i="3"/>
  <c r="U339" i="3" s="1"/>
  <c r="T340" i="3"/>
  <c r="T341" i="3"/>
  <c r="T342" i="3"/>
  <c r="T343" i="3"/>
  <c r="U343" i="3" s="1"/>
  <c r="T344" i="3"/>
  <c r="T345" i="3"/>
  <c r="T346" i="3"/>
  <c r="U346" i="3" s="1"/>
  <c r="T347" i="3"/>
  <c r="U347" i="3" s="1"/>
  <c r="T348" i="3"/>
  <c r="T349" i="3"/>
  <c r="T350" i="3"/>
  <c r="U350" i="3" s="1"/>
  <c r="T351" i="3"/>
  <c r="U351" i="3" s="1"/>
  <c r="T352" i="3"/>
  <c r="T353" i="3"/>
  <c r="T354" i="3"/>
  <c r="T355" i="3"/>
  <c r="U355" i="3" s="1"/>
  <c r="T356" i="3"/>
  <c r="T357" i="3"/>
  <c r="T358" i="3"/>
  <c r="U358" i="3" s="1"/>
  <c r="T359" i="3"/>
  <c r="U359" i="3" s="1"/>
  <c r="T360" i="3"/>
  <c r="T361" i="3"/>
  <c r="T362" i="3"/>
  <c r="U362" i="3" s="1"/>
  <c r="T363" i="3"/>
  <c r="U363" i="3" s="1"/>
  <c r="T364" i="3"/>
  <c r="T365" i="3"/>
  <c r="T366" i="3"/>
  <c r="T367" i="3"/>
  <c r="U367" i="3" s="1"/>
  <c r="T368" i="3"/>
  <c r="T369" i="3"/>
  <c r="T370" i="3"/>
  <c r="U370" i="3" s="1"/>
  <c r="T371" i="3"/>
  <c r="U371" i="3" s="1"/>
  <c r="T372" i="3"/>
  <c r="T373" i="3"/>
  <c r="T374" i="3"/>
  <c r="U374" i="3" s="1"/>
  <c r="T375" i="3"/>
  <c r="U375" i="3" s="1"/>
  <c r="T376" i="3"/>
  <c r="T377" i="3"/>
  <c r="T378" i="3"/>
  <c r="U378" i="3" s="1"/>
  <c r="T379" i="3"/>
  <c r="U379" i="3" s="1"/>
  <c r="T380" i="3"/>
  <c r="T381" i="3"/>
  <c r="T382" i="3"/>
  <c r="U382" i="3" s="1"/>
  <c r="T383" i="3"/>
  <c r="U383" i="3" s="1"/>
  <c r="T384" i="3"/>
  <c r="T385" i="3"/>
  <c r="T386" i="3"/>
  <c r="U386" i="3" s="1"/>
  <c r="T387" i="3"/>
  <c r="U387" i="3" s="1"/>
  <c r="T388" i="3"/>
  <c r="T389" i="3"/>
  <c r="T390" i="3"/>
  <c r="U390" i="3" s="1"/>
  <c r="T391" i="3"/>
  <c r="U391" i="3" s="1"/>
  <c r="T392" i="3"/>
  <c r="T393" i="3"/>
  <c r="T394" i="3"/>
  <c r="U394" i="3" s="1"/>
  <c r="T395" i="3"/>
  <c r="U395" i="3" s="1"/>
  <c r="T396" i="3"/>
  <c r="T397" i="3"/>
  <c r="T398" i="3"/>
  <c r="U398" i="3" s="1"/>
  <c r="T399" i="3"/>
  <c r="U399" i="3" s="1"/>
  <c r="T400" i="3"/>
  <c r="T401" i="3"/>
  <c r="T402" i="3"/>
  <c r="U402" i="3" s="1"/>
  <c r="T403" i="3"/>
  <c r="U403" i="3" s="1"/>
  <c r="T404" i="3"/>
  <c r="T405" i="3"/>
  <c r="T406" i="3"/>
  <c r="T407" i="3"/>
  <c r="U407" i="3" s="1"/>
  <c r="T408" i="3"/>
  <c r="T409" i="3"/>
  <c r="T410" i="3"/>
  <c r="U410" i="3" s="1"/>
  <c r="T411" i="3"/>
  <c r="U411" i="3" s="1"/>
  <c r="T412" i="3"/>
  <c r="T413" i="3"/>
  <c r="T414" i="3"/>
  <c r="U414" i="3" s="1"/>
  <c r="T415" i="3"/>
  <c r="U415" i="3" s="1"/>
  <c r="T416" i="3"/>
  <c r="T417" i="3"/>
  <c r="T418" i="3"/>
  <c r="T419" i="3"/>
  <c r="U419" i="3" s="1"/>
  <c r="T420" i="3"/>
  <c r="T421" i="3"/>
  <c r="T422" i="3"/>
  <c r="U422" i="3" s="1"/>
  <c r="T423" i="3"/>
  <c r="U423" i="3" s="1"/>
  <c r="T424" i="3"/>
  <c r="T425" i="3"/>
  <c r="T426" i="3"/>
  <c r="U426" i="3" s="1"/>
  <c r="T427" i="3"/>
  <c r="U427" i="3" s="1"/>
  <c r="T428" i="3"/>
  <c r="T429" i="3"/>
  <c r="T430" i="3"/>
  <c r="T431" i="3"/>
  <c r="U431" i="3" s="1"/>
  <c r="T432" i="3"/>
  <c r="T433" i="3"/>
  <c r="T434" i="3"/>
  <c r="U434" i="3" s="1"/>
  <c r="T435" i="3"/>
  <c r="U435" i="3" s="1"/>
  <c r="T436" i="3"/>
  <c r="T437" i="3"/>
  <c r="T438" i="3"/>
  <c r="U438" i="3" s="1"/>
  <c r="T439" i="3"/>
  <c r="U439" i="3" s="1"/>
  <c r="T440" i="3"/>
  <c r="T441" i="3"/>
  <c r="T442" i="3"/>
  <c r="U442" i="3" s="1"/>
  <c r="T443" i="3"/>
  <c r="U443" i="3" s="1"/>
  <c r="T444" i="3"/>
  <c r="T445" i="3"/>
  <c r="T446" i="3"/>
  <c r="U446" i="3" s="1"/>
  <c r="T447" i="3"/>
  <c r="U447" i="3" s="1"/>
  <c r="T448" i="3"/>
  <c r="T449" i="3"/>
  <c r="T450" i="3"/>
  <c r="U450" i="3" s="1"/>
  <c r="T451" i="3"/>
  <c r="U451" i="3" s="1"/>
  <c r="T452" i="3"/>
  <c r="T453" i="3"/>
  <c r="T454" i="3"/>
  <c r="U454" i="3" s="1"/>
  <c r="T455" i="3"/>
  <c r="U455" i="3" s="1"/>
  <c r="T456" i="3"/>
  <c r="T457" i="3"/>
  <c r="T458" i="3"/>
  <c r="U458" i="3" s="1"/>
  <c r="T459" i="3"/>
  <c r="U459" i="3" s="1"/>
  <c r="T460" i="3"/>
  <c r="T461" i="3"/>
  <c r="T462" i="3"/>
  <c r="U462" i="3" s="1"/>
  <c r="T463" i="3"/>
  <c r="U463" i="3" s="1"/>
  <c r="T464" i="3"/>
  <c r="T465" i="3"/>
  <c r="T466" i="3"/>
  <c r="U466" i="3" s="1"/>
  <c r="T467" i="3"/>
  <c r="U467" i="3" s="1"/>
  <c r="T468" i="3"/>
  <c r="T469" i="3"/>
  <c r="T470" i="3"/>
  <c r="T471" i="3"/>
  <c r="U471" i="3" s="1"/>
  <c r="T472" i="3"/>
  <c r="T473" i="3"/>
  <c r="T474" i="3"/>
  <c r="U474" i="3" s="1"/>
  <c r="T475" i="3"/>
  <c r="U475" i="3" s="1"/>
  <c r="T476" i="3"/>
  <c r="T477" i="3"/>
  <c r="T478" i="3"/>
  <c r="U478" i="3" s="1"/>
  <c r="T479" i="3"/>
  <c r="U479" i="3" s="1"/>
  <c r="T480" i="3"/>
  <c r="T481" i="3"/>
  <c r="T482" i="3"/>
  <c r="T483" i="3"/>
  <c r="U483" i="3" s="1"/>
  <c r="T484" i="3"/>
  <c r="T485" i="3"/>
  <c r="T486" i="3"/>
  <c r="U486" i="3" s="1"/>
  <c r="T487" i="3"/>
  <c r="U487" i="3" s="1"/>
  <c r="T488" i="3"/>
  <c r="T489" i="3"/>
  <c r="T490" i="3"/>
  <c r="U490" i="3" s="1"/>
  <c r="T491" i="3"/>
  <c r="U491" i="3" s="1"/>
  <c r="T492" i="3"/>
  <c r="T493" i="3"/>
  <c r="T494" i="3"/>
  <c r="T495" i="3"/>
  <c r="U495" i="3" s="1"/>
  <c r="T496" i="3"/>
  <c r="T497" i="3"/>
  <c r="T498" i="3"/>
  <c r="U498" i="3" s="1"/>
  <c r="T499" i="3"/>
  <c r="U499" i="3" s="1"/>
  <c r="T500" i="3"/>
  <c r="T501" i="3"/>
  <c r="T502" i="3"/>
  <c r="U502" i="3" s="1"/>
  <c r="T503" i="3"/>
  <c r="U503" i="3" s="1"/>
  <c r="T504" i="3"/>
  <c r="T505" i="3"/>
  <c r="T506" i="3"/>
  <c r="U506" i="3" s="1"/>
  <c r="T507" i="3"/>
  <c r="U507" i="3" s="1"/>
  <c r="T508" i="3"/>
  <c r="T509" i="3"/>
  <c r="T510" i="3"/>
  <c r="U510" i="3" s="1"/>
  <c r="T511" i="3"/>
  <c r="U511" i="3" s="1"/>
  <c r="T512" i="3"/>
  <c r="T513" i="3"/>
  <c r="T514" i="3"/>
  <c r="U514" i="3" s="1"/>
  <c r="T515" i="3"/>
  <c r="U515" i="3" s="1"/>
  <c r="T516" i="3"/>
  <c r="T517" i="3"/>
  <c r="T518" i="3"/>
  <c r="U518" i="3" s="1"/>
  <c r="T519" i="3"/>
  <c r="U519" i="3" s="1"/>
  <c r="T520" i="3"/>
  <c r="T521" i="3"/>
  <c r="T522" i="3"/>
  <c r="U522" i="3" s="1"/>
  <c r="T523" i="3"/>
  <c r="U523" i="3" s="1"/>
  <c r="T524" i="3"/>
  <c r="T525" i="3"/>
  <c r="T526" i="3"/>
  <c r="U526" i="3" s="1"/>
  <c r="T527" i="3"/>
  <c r="U527" i="3" s="1"/>
  <c r="T528" i="3"/>
  <c r="T529" i="3"/>
  <c r="T530" i="3"/>
  <c r="U530" i="3" s="1"/>
  <c r="T531" i="3"/>
  <c r="U531" i="3" s="1"/>
  <c r="T532" i="3"/>
  <c r="T533" i="3"/>
  <c r="T534" i="3"/>
  <c r="T535" i="3"/>
  <c r="U535" i="3" s="1"/>
  <c r="T536" i="3"/>
  <c r="T537" i="3"/>
  <c r="T538" i="3"/>
  <c r="U538" i="3" s="1"/>
  <c r="T539" i="3"/>
  <c r="U539" i="3" s="1"/>
  <c r="T540" i="3"/>
  <c r="T541" i="3"/>
  <c r="T542" i="3"/>
  <c r="U542" i="3" s="1"/>
  <c r="T543" i="3"/>
  <c r="U543" i="3" s="1"/>
  <c r="T544" i="3"/>
  <c r="T545" i="3"/>
  <c r="T546" i="3"/>
  <c r="T547" i="3"/>
  <c r="U547" i="3" s="1"/>
  <c r="T548" i="3"/>
  <c r="T549" i="3"/>
  <c r="T550" i="3"/>
  <c r="U550" i="3" s="1"/>
  <c r="T551" i="3"/>
  <c r="U551" i="3" s="1"/>
  <c r="T552" i="3"/>
  <c r="T553" i="3"/>
  <c r="T554" i="3"/>
  <c r="U554" i="3" s="1"/>
  <c r="T555" i="3"/>
  <c r="U555" i="3" s="1"/>
  <c r="T556" i="3"/>
  <c r="T557" i="3"/>
  <c r="T558" i="3"/>
  <c r="T559" i="3"/>
  <c r="U559" i="3" s="1"/>
  <c r="T560" i="3"/>
  <c r="T561" i="3"/>
  <c r="T562" i="3"/>
  <c r="U562" i="3" s="1"/>
  <c r="T563" i="3"/>
  <c r="U563" i="3" s="1"/>
  <c r="T564" i="3"/>
  <c r="T565" i="3"/>
  <c r="T566" i="3"/>
  <c r="U566" i="3" s="1"/>
  <c r="T567" i="3"/>
  <c r="U567" i="3" s="1"/>
  <c r="T568" i="3"/>
  <c r="T569" i="3"/>
  <c r="T570" i="3"/>
  <c r="U570" i="3" s="1"/>
  <c r="T571" i="3"/>
  <c r="U571" i="3" s="1"/>
  <c r="T572" i="3"/>
  <c r="T573" i="3"/>
  <c r="T574" i="3"/>
  <c r="U574" i="3" s="1"/>
  <c r="T575" i="3"/>
  <c r="U575" i="3" s="1"/>
  <c r="T576" i="3"/>
  <c r="T577" i="3"/>
  <c r="T578" i="3"/>
  <c r="U578" i="3" s="1"/>
  <c r="T579" i="3"/>
  <c r="U579" i="3" s="1"/>
  <c r="T580" i="3"/>
  <c r="T581" i="3"/>
  <c r="T582" i="3"/>
  <c r="U582" i="3" s="1"/>
  <c r="T583" i="3"/>
  <c r="U583" i="3" s="1"/>
  <c r="T584" i="3"/>
  <c r="U584" i="3" s="1"/>
  <c r="T585" i="3"/>
  <c r="T586" i="3"/>
  <c r="U586" i="3" s="1"/>
  <c r="T587" i="3"/>
  <c r="U587" i="3" s="1"/>
  <c r="T588" i="3"/>
  <c r="T589" i="3"/>
  <c r="T590" i="3"/>
  <c r="U590" i="3" s="1"/>
  <c r="T591" i="3"/>
  <c r="U591" i="3" s="1"/>
  <c r="T592" i="3"/>
  <c r="U592" i="3" s="1"/>
  <c r="T593" i="3"/>
  <c r="T594" i="3"/>
  <c r="U594" i="3" s="1"/>
  <c r="T595" i="3"/>
  <c r="U595" i="3" s="1"/>
  <c r="T596" i="3"/>
  <c r="U596" i="3" s="1"/>
  <c r="T597" i="3"/>
  <c r="T598" i="3"/>
  <c r="T599" i="3"/>
  <c r="U599" i="3" s="1"/>
  <c r="T600" i="3"/>
  <c r="U600" i="3" s="1"/>
  <c r="T601" i="3"/>
  <c r="T602" i="3"/>
  <c r="U602" i="3" s="1"/>
  <c r="T603" i="3"/>
  <c r="U603" i="3" s="1"/>
  <c r="T604" i="3"/>
  <c r="U604" i="3" s="1"/>
  <c r="T605" i="3"/>
  <c r="T606" i="3"/>
  <c r="U606" i="3" s="1"/>
  <c r="T607" i="3"/>
  <c r="U607" i="3" s="1"/>
  <c r="T608" i="3"/>
  <c r="U608" i="3" s="1"/>
  <c r="T609" i="3"/>
  <c r="T610" i="3"/>
  <c r="T611" i="3"/>
  <c r="U611" i="3" s="1"/>
  <c r="T612" i="3"/>
  <c r="U612" i="3" s="1"/>
  <c r="T613" i="3"/>
  <c r="T614" i="3"/>
  <c r="T615" i="3"/>
  <c r="U615" i="3" s="1"/>
  <c r="T616" i="3"/>
  <c r="U616" i="3" s="1"/>
  <c r="T617" i="3"/>
  <c r="T618" i="3"/>
  <c r="T619" i="3"/>
  <c r="U619" i="3" s="1"/>
  <c r="T620" i="3"/>
  <c r="U620" i="3" s="1"/>
  <c r="T621" i="3"/>
  <c r="T622" i="3"/>
  <c r="T623" i="3"/>
  <c r="U623" i="3" s="1"/>
  <c r="T624" i="3"/>
  <c r="U624" i="3" s="1"/>
  <c r="T625" i="3"/>
  <c r="T626" i="3"/>
  <c r="T627" i="3"/>
  <c r="U627" i="3" s="1"/>
  <c r="T628" i="3"/>
  <c r="U628" i="3" s="1"/>
  <c r="T629" i="3"/>
  <c r="T630" i="3"/>
  <c r="T631" i="3"/>
  <c r="U631" i="3" s="1"/>
  <c r="T632" i="3"/>
  <c r="U632" i="3" s="1"/>
  <c r="T633" i="3"/>
  <c r="T634" i="3"/>
  <c r="T635" i="3"/>
  <c r="U635" i="3" s="1"/>
  <c r="T636" i="3"/>
  <c r="U636" i="3" s="1"/>
  <c r="T637" i="3"/>
  <c r="T638" i="3"/>
  <c r="T639" i="3"/>
  <c r="U639" i="3" s="1"/>
  <c r="T640" i="3"/>
  <c r="U640" i="3" s="1"/>
  <c r="T641" i="3"/>
  <c r="T642" i="3"/>
  <c r="T643" i="3"/>
  <c r="U643" i="3" s="1"/>
  <c r="T644" i="3"/>
  <c r="U644" i="3" s="1"/>
  <c r="T645" i="3"/>
  <c r="T646" i="3"/>
  <c r="T647" i="3"/>
  <c r="U647" i="3" s="1"/>
  <c r="T648" i="3"/>
  <c r="U648" i="3" s="1"/>
  <c r="T649" i="3"/>
  <c r="T650" i="3"/>
  <c r="T651" i="3"/>
  <c r="U651" i="3" s="1"/>
  <c r="T652" i="3"/>
  <c r="U652" i="3" s="1"/>
  <c r="T653" i="3"/>
  <c r="T654" i="3"/>
  <c r="T655" i="3"/>
  <c r="U655" i="3" s="1"/>
  <c r="T656" i="3"/>
  <c r="U656" i="3" s="1"/>
  <c r="T657" i="3"/>
  <c r="T658" i="3"/>
  <c r="T659" i="3"/>
  <c r="U659" i="3" s="1"/>
  <c r="T660" i="3"/>
  <c r="U660" i="3" s="1"/>
  <c r="T661" i="3"/>
  <c r="T662" i="3"/>
  <c r="T663" i="3"/>
  <c r="U663" i="3" s="1"/>
  <c r="T664" i="3"/>
  <c r="U664" i="3" s="1"/>
  <c r="T665" i="3"/>
  <c r="T666" i="3"/>
  <c r="T667" i="3"/>
  <c r="U667" i="3" s="1"/>
  <c r="T668" i="3"/>
  <c r="U668" i="3" s="1"/>
  <c r="T669" i="3"/>
  <c r="T670" i="3"/>
  <c r="T671" i="3"/>
  <c r="U671" i="3" s="1"/>
  <c r="T672" i="3"/>
  <c r="U672" i="3" s="1"/>
  <c r="T673" i="3"/>
  <c r="T674" i="3"/>
  <c r="T675" i="3"/>
  <c r="U675" i="3" s="1"/>
  <c r="T676" i="3"/>
  <c r="U676" i="3" s="1"/>
  <c r="T677" i="3"/>
  <c r="T678" i="3"/>
  <c r="T679" i="3"/>
  <c r="U679" i="3" s="1"/>
  <c r="T680" i="3"/>
  <c r="U680" i="3" s="1"/>
  <c r="T681" i="3"/>
  <c r="T682" i="3"/>
  <c r="T683" i="3"/>
  <c r="U683" i="3" s="1"/>
  <c r="T684" i="3"/>
  <c r="U684" i="3" s="1"/>
  <c r="T685" i="3"/>
  <c r="T686" i="3"/>
  <c r="T687" i="3"/>
  <c r="U687" i="3" s="1"/>
  <c r="T688" i="3"/>
  <c r="U688" i="3" s="1"/>
  <c r="T689" i="3"/>
  <c r="T690" i="3"/>
  <c r="T691" i="3"/>
  <c r="U691" i="3" s="1"/>
  <c r="T692" i="3"/>
  <c r="U692" i="3" s="1"/>
  <c r="T693" i="3"/>
  <c r="T694" i="3"/>
  <c r="T695" i="3"/>
  <c r="U695" i="3" s="1"/>
  <c r="T696" i="3"/>
  <c r="U696" i="3" s="1"/>
  <c r="T697" i="3"/>
  <c r="T698" i="3"/>
  <c r="T699" i="3"/>
  <c r="U699" i="3" s="1"/>
  <c r="T700" i="3"/>
  <c r="U700" i="3" s="1"/>
  <c r="T701" i="3"/>
  <c r="T702" i="3"/>
  <c r="T703" i="3"/>
  <c r="U703" i="3" s="1"/>
  <c r="T704" i="3"/>
  <c r="U704" i="3" s="1"/>
  <c r="T705" i="3"/>
  <c r="T706" i="3"/>
  <c r="T707" i="3"/>
  <c r="U707" i="3" s="1"/>
  <c r="T708" i="3"/>
  <c r="U708" i="3" s="1"/>
  <c r="T709" i="3"/>
  <c r="T710" i="3"/>
  <c r="T711" i="3"/>
  <c r="T712" i="3"/>
  <c r="U712" i="3" s="1"/>
  <c r="T713" i="3"/>
  <c r="T714" i="3"/>
  <c r="T715" i="3"/>
  <c r="U715" i="3" s="1"/>
  <c r="T716" i="3"/>
  <c r="U716" i="3" s="1"/>
  <c r="T717" i="3"/>
  <c r="T718" i="3"/>
  <c r="T719" i="3"/>
  <c r="U719" i="3" s="1"/>
  <c r="T720" i="3"/>
  <c r="U720" i="3" s="1"/>
  <c r="T721" i="3"/>
  <c r="T722" i="3"/>
  <c r="T723" i="3"/>
  <c r="T724" i="3"/>
  <c r="U724" i="3" s="1"/>
  <c r="T725" i="3"/>
  <c r="T726" i="3"/>
  <c r="T727" i="3"/>
  <c r="U727" i="3" s="1"/>
  <c r="T728" i="3"/>
  <c r="U728" i="3" s="1"/>
  <c r="T729" i="3"/>
  <c r="T730" i="3"/>
  <c r="T731" i="3"/>
  <c r="U731" i="3" s="1"/>
  <c r="T732" i="3"/>
  <c r="U732" i="3" s="1"/>
  <c r="T733" i="3"/>
  <c r="T734" i="3"/>
  <c r="T735" i="3"/>
  <c r="U735" i="3" s="1"/>
  <c r="T736" i="3"/>
  <c r="U736" i="3" s="1"/>
  <c r="T737" i="3"/>
  <c r="T738" i="3"/>
  <c r="T739" i="3"/>
  <c r="U739" i="3" s="1"/>
  <c r="T740" i="3"/>
  <c r="U740" i="3" s="1"/>
  <c r="T741" i="3"/>
  <c r="T742" i="3"/>
  <c r="T743" i="3"/>
  <c r="U743" i="3" s="1"/>
  <c r="T744" i="3"/>
  <c r="U744" i="3" s="1"/>
  <c r="T745" i="3"/>
  <c r="T746" i="3"/>
  <c r="T747" i="3"/>
  <c r="U747" i="3" s="1"/>
  <c r="T748" i="3"/>
  <c r="U748" i="3" s="1"/>
  <c r="T749" i="3"/>
  <c r="T750" i="3"/>
  <c r="T751" i="3"/>
  <c r="U751" i="3" s="1"/>
  <c r="T752" i="3"/>
  <c r="U752" i="3" s="1"/>
  <c r="T753" i="3"/>
  <c r="T754" i="3"/>
  <c r="T755" i="3"/>
  <c r="U755" i="3" s="1"/>
  <c r="T756" i="3"/>
  <c r="U756" i="3" s="1"/>
  <c r="T757" i="3"/>
  <c r="T758" i="3"/>
  <c r="T759" i="3"/>
  <c r="U759" i="3" s="1"/>
  <c r="T760" i="3"/>
  <c r="U760" i="3" s="1"/>
  <c r="T761" i="3"/>
  <c r="T762" i="3"/>
  <c r="T763" i="3"/>
  <c r="T764" i="3"/>
  <c r="U764" i="3" s="1"/>
  <c r="T765" i="3"/>
  <c r="T766" i="3"/>
  <c r="T767" i="3"/>
  <c r="U767" i="3" s="1"/>
  <c r="T768" i="3"/>
  <c r="U768" i="3" s="1"/>
  <c r="T769" i="3"/>
  <c r="T770" i="3"/>
  <c r="T771" i="3"/>
  <c r="U771" i="3" s="1"/>
  <c r="T772" i="3"/>
  <c r="U772" i="3" s="1"/>
  <c r="T773" i="3"/>
  <c r="T774" i="3"/>
  <c r="T775" i="3"/>
  <c r="T776" i="3"/>
  <c r="U776" i="3" s="1"/>
  <c r="T777" i="3"/>
  <c r="T778" i="3"/>
  <c r="T779" i="3"/>
  <c r="U779" i="3" s="1"/>
  <c r="T780" i="3"/>
  <c r="U780" i="3" s="1"/>
  <c r="T781" i="3"/>
  <c r="T782" i="3"/>
  <c r="T783" i="3"/>
  <c r="U783" i="3" s="1"/>
  <c r="T784" i="3"/>
  <c r="U784" i="3" s="1"/>
  <c r="T785" i="3"/>
  <c r="T786" i="3"/>
  <c r="T787" i="3"/>
  <c r="T788" i="3"/>
  <c r="U788" i="3" s="1"/>
  <c r="T789" i="3"/>
  <c r="T790" i="3"/>
  <c r="T791" i="3"/>
  <c r="U791" i="3" s="1"/>
  <c r="T792" i="3"/>
  <c r="U792" i="3" s="1"/>
  <c r="T793" i="3"/>
  <c r="T794" i="3"/>
  <c r="T795" i="3"/>
  <c r="U795" i="3" s="1"/>
  <c r="T796" i="3"/>
  <c r="U796" i="3" s="1"/>
  <c r="T797" i="3"/>
  <c r="T798" i="3"/>
  <c r="T799" i="3"/>
  <c r="U799" i="3" s="1"/>
  <c r="T800" i="3"/>
  <c r="U800" i="3" s="1"/>
  <c r="T801" i="3"/>
  <c r="T802" i="3"/>
  <c r="T803" i="3"/>
  <c r="U803" i="3" s="1"/>
  <c r="T804" i="3"/>
  <c r="U804" i="3" s="1"/>
  <c r="T805" i="3"/>
  <c r="T806" i="3"/>
  <c r="T807" i="3"/>
  <c r="U807" i="3" s="1"/>
  <c r="T808" i="3"/>
  <c r="U808" i="3" s="1"/>
  <c r="T809" i="3"/>
  <c r="T810" i="3"/>
  <c r="T811" i="3"/>
  <c r="U811" i="3" s="1"/>
  <c r="T812" i="3"/>
  <c r="U812" i="3" s="1"/>
  <c r="T813" i="3"/>
  <c r="T814" i="3"/>
  <c r="T815" i="3"/>
  <c r="U815" i="3" s="1"/>
  <c r="T816" i="3"/>
  <c r="U816" i="3" s="1"/>
  <c r="T817" i="3"/>
  <c r="T818" i="3"/>
  <c r="T819" i="3"/>
  <c r="U819" i="3" s="1"/>
  <c r="T820" i="3"/>
  <c r="U820" i="3" s="1"/>
  <c r="T821" i="3"/>
  <c r="T822" i="3"/>
  <c r="T823" i="3"/>
  <c r="U823" i="3" s="1"/>
  <c r="T824" i="3"/>
  <c r="U824" i="3" s="1"/>
  <c r="T825" i="3"/>
  <c r="T826" i="3"/>
  <c r="T827" i="3"/>
  <c r="T828" i="3"/>
  <c r="U828" i="3" s="1"/>
  <c r="T829" i="3"/>
  <c r="T830" i="3"/>
  <c r="T831" i="3"/>
  <c r="U831" i="3" s="1"/>
  <c r="T832" i="3"/>
  <c r="U832" i="3" s="1"/>
  <c r="T833" i="3"/>
  <c r="T834" i="3"/>
  <c r="T835" i="3"/>
  <c r="U835" i="3" s="1"/>
  <c r="T836" i="3"/>
  <c r="U836" i="3" s="1"/>
  <c r="T837" i="3"/>
  <c r="T838" i="3"/>
  <c r="T839" i="3"/>
  <c r="T840" i="3"/>
  <c r="U840" i="3" s="1"/>
  <c r="T841" i="3"/>
  <c r="T842" i="3"/>
  <c r="T843" i="3"/>
  <c r="U843" i="3" s="1"/>
  <c r="T844" i="3"/>
  <c r="U844" i="3" s="1"/>
  <c r="T845" i="3"/>
  <c r="T846" i="3"/>
  <c r="T847" i="3"/>
  <c r="U847" i="3" s="1"/>
  <c r="T848" i="3"/>
  <c r="U848" i="3" s="1"/>
  <c r="T849" i="3"/>
  <c r="T850" i="3"/>
  <c r="T851" i="3"/>
  <c r="T852" i="3"/>
  <c r="U852" i="3" s="1"/>
  <c r="T853" i="3"/>
  <c r="T854" i="3"/>
  <c r="T855" i="3"/>
  <c r="U855" i="3" s="1"/>
  <c r="T856" i="3"/>
  <c r="U856" i="3" s="1"/>
  <c r="T857" i="3"/>
  <c r="T858" i="3"/>
  <c r="T859" i="3"/>
  <c r="U859" i="3" s="1"/>
  <c r="T860" i="3"/>
  <c r="U860" i="3" s="1"/>
  <c r="T861" i="3"/>
  <c r="T862" i="3"/>
  <c r="T863" i="3"/>
  <c r="U863" i="3" s="1"/>
  <c r="T864" i="3"/>
  <c r="U864" i="3" s="1"/>
  <c r="T865" i="3"/>
  <c r="T866" i="3"/>
  <c r="T867" i="3"/>
  <c r="U867" i="3" s="1"/>
  <c r="T868" i="3"/>
  <c r="U868" i="3" s="1"/>
  <c r="T869" i="3"/>
  <c r="T870" i="3"/>
  <c r="T871" i="3"/>
  <c r="U871" i="3" s="1"/>
  <c r="T872" i="3"/>
  <c r="U872" i="3" s="1"/>
  <c r="T873" i="3"/>
  <c r="T874" i="3"/>
  <c r="T875" i="3"/>
  <c r="U875" i="3" s="1"/>
  <c r="T876" i="3"/>
  <c r="U876" i="3" s="1"/>
  <c r="T877" i="3"/>
  <c r="T878" i="3"/>
  <c r="T879" i="3"/>
  <c r="U879" i="3" s="1"/>
  <c r="T880" i="3"/>
  <c r="U880" i="3" s="1"/>
  <c r="T881" i="3"/>
  <c r="T882" i="3"/>
  <c r="T883" i="3"/>
  <c r="U883" i="3" s="1"/>
  <c r="T884" i="3"/>
  <c r="U884" i="3" s="1"/>
  <c r="T885" i="3"/>
  <c r="T886" i="3"/>
  <c r="T887" i="3"/>
  <c r="U887" i="3" s="1"/>
  <c r="T888" i="3"/>
  <c r="U888" i="3" s="1"/>
  <c r="T889" i="3"/>
  <c r="T890" i="3"/>
  <c r="T891" i="3"/>
  <c r="T892" i="3"/>
  <c r="U892" i="3" s="1"/>
  <c r="T893" i="3"/>
  <c r="T894" i="3"/>
  <c r="T895" i="3"/>
  <c r="U895" i="3" s="1"/>
  <c r="T896" i="3"/>
  <c r="U896" i="3" s="1"/>
  <c r="T897" i="3"/>
  <c r="T898" i="3"/>
  <c r="T899" i="3"/>
  <c r="U899" i="3" s="1"/>
  <c r="T900" i="3"/>
  <c r="U900" i="3" s="1"/>
  <c r="T901" i="3"/>
  <c r="T902" i="3"/>
  <c r="T903" i="3"/>
  <c r="T904" i="3"/>
  <c r="U904" i="3" s="1"/>
  <c r="T905" i="3"/>
  <c r="T906" i="3"/>
  <c r="T907" i="3"/>
  <c r="U907" i="3" s="1"/>
  <c r="T908" i="3"/>
  <c r="U908" i="3" s="1"/>
  <c r="T909" i="3"/>
  <c r="T910" i="3"/>
  <c r="T911" i="3"/>
  <c r="U911" i="3" s="1"/>
  <c r="T912" i="3"/>
  <c r="U912" i="3" s="1"/>
  <c r="T913" i="3"/>
  <c r="T914" i="3"/>
  <c r="T915" i="3"/>
  <c r="T916" i="3"/>
  <c r="U916" i="3" s="1"/>
  <c r="T917" i="3"/>
  <c r="T918" i="3"/>
  <c r="T919" i="3"/>
  <c r="U919" i="3" s="1"/>
  <c r="T920" i="3"/>
  <c r="U920" i="3" s="1"/>
  <c r="T921" i="3"/>
  <c r="T922" i="3"/>
  <c r="T923" i="3"/>
  <c r="U923" i="3" s="1"/>
  <c r="T924" i="3"/>
  <c r="U924" i="3" s="1"/>
  <c r="T925" i="3"/>
  <c r="T926" i="3"/>
  <c r="T927" i="3"/>
  <c r="U927" i="3" s="1"/>
  <c r="T928" i="3"/>
  <c r="U928" i="3" s="1"/>
  <c r="T929" i="3"/>
  <c r="T930" i="3"/>
  <c r="T931" i="3"/>
  <c r="U931" i="3" s="1"/>
  <c r="T932" i="3"/>
  <c r="U932" i="3" s="1"/>
  <c r="T933" i="3"/>
  <c r="T934" i="3"/>
  <c r="T935" i="3"/>
  <c r="U935" i="3" s="1"/>
  <c r="T936" i="3"/>
  <c r="U936" i="3" s="1"/>
  <c r="T937" i="3"/>
  <c r="T938" i="3"/>
  <c r="T939" i="3"/>
  <c r="U939" i="3" s="1"/>
  <c r="T940" i="3"/>
  <c r="U940" i="3" s="1"/>
  <c r="T941" i="3"/>
  <c r="T942" i="3"/>
  <c r="T943" i="3"/>
  <c r="U943" i="3" s="1"/>
  <c r="T944" i="3"/>
  <c r="U944" i="3" s="1"/>
  <c r="T945" i="3"/>
  <c r="T946" i="3"/>
  <c r="T947" i="3"/>
  <c r="U947" i="3" s="1"/>
  <c r="T948" i="3"/>
  <c r="U948" i="3" s="1"/>
  <c r="T949" i="3"/>
  <c r="T950" i="3"/>
  <c r="T951" i="3"/>
  <c r="U951" i="3" s="1"/>
  <c r="T952" i="3"/>
  <c r="U952" i="3" s="1"/>
  <c r="T953" i="3"/>
  <c r="T954" i="3"/>
  <c r="T955" i="3"/>
  <c r="T956" i="3"/>
  <c r="U956" i="3" s="1"/>
  <c r="T957" i="3"/>
  <c r="T958" i="3"/>
  <c r="T959" i="3"/>
  <c r="U959" i="3" s="1"/>
  <c r="T960" i="3"/>
  <c r="U960" i="3" s="1"/>
  <c r="T961" i="3"/>
  <c r="T962" i="3"/>
  <c r="T963" i="3"/>
  <c r="U963" i="3" s="1"/>
  <c r="T964" i="3"/>
  <c r="U964" i="3" s="1"/>
  <c r="T965" i="3"/>
  <c r="T966" i="3"/>
  <c r="T967" i="3"/>
  <c r="T968" i="3"/>
  <c r="U968" i="3" s="1"/>
  <c r="T969" i="3"/>
  <c r="T970" i="3"/>
  <c r="T971" i="3"/>
  <c r="U971" i="3" s="1"/>
  <c r="T972" i="3"/>
  <c r="U972" i="3" s="1"/>
  <c r="T973" i="3"/>
  <c r="T974" i="3"/>
  <c r="T975" i="3"/>
  <c r="U975" i="3" s="1"/>
  <c r="T976" i="3"/>
  <c r="U976" i="3" s="1"/>
  <c r="T977" i="3"/>
  <c r="T978" i="3"/>
  <c r="T979" i="3"/>
  <c r="T980" i="3"/>
  <c r="U980" i="3" s="1"/>
  <c r="T981" i="3"/>
  <c r="T982" i="3"/>
  <c r="T983" i="3"/>
  <c r="U983" i="3" s="1"/>
  <c r="T984" i="3"/>
  <c r="U984" i="3" s="1"/>
  <c r="T985" i="3"/>
  <c r="T986" i="3"/>
  <c r="T987" i="3"/>
  <c r="U987" i="3" s="1"/>
  <c r="T988" i="3"/>
  <c r="U988" i="3" s="1"/>
  <c r="T989" i="3"/>
  <c r="T990" i="3"/>
  <c r="T991" i="3"/>
  <c r="U991" i="3" s="1"/>
  <c r="T992" i="3"/>
  <c r="U992" i="3" s="1"/>
  <c r="T993" i="3"/>
  <c r="T994" i="3"/>
  <c r="T995" i="3"/>
  <c r="U995" i="3" s="1"/>
  <c r="T996" i="3"/>
  <c r="U996" i="3" s="1"/>
  <c r="T997" i="3"/>
  <c r="T998" i="3"/>
  <c r="T999" i="3"/>
  <c r="U999" i="3" s="1"/>
  <c r="T1000" i="3"/>
  <c r="U1000" i="3" s="1"/>
  <c r="T1001" i="3"/>
  <c r="T1002" i="3"/>
  <c r="T1003" i="3"/>
  <c r="U1003" i="3" s="1"/>
  <c r="T1004" i="3"/>
  <c r="U1004" i="3" s="1"/>
  <c r="T1005" i="3"/>
  <c r="T1006" i="3"/>
  <c r="T1007" i="3"/>
  <c r="U1007" i="3" s="1"/>
  <c r="T1008" i="3"/>
  <c r="U1008" i="3" s="1"/>
  <c r="T1009" i="3"/>
  <c r="T1010" i="3"/>
  <c r="T1011" i="3"/>
  <c r="U1011" i="3" s="1"/>
  <c r="T1012" i="3"/>
  <c r="U1012" i="3" s="1"/>
  <c r="T1013" i="3"/>
  <c r="T1014" i="3"/>
  <c r="T1015" i="3"/>
  <c r="U1015" i="3" s="1"/>
  <c r="T1016" i="3"/>
  <c r="U1016" i="3" s="1"/>
  <c r="T1017" i="3"/>
  <c r="T1018" i="3"/>
  <c r="T1019" i="3"/>
  <c r="T1020" i="3"/>
  <c r="U1020" i="3" s="1"/>
  <c r="T1021" i="3"/>
  <c r="T1022" i="3"/>
  <c r="T1023" i="3"/>
  <c r="U1023" i="3" s="1"/>
  <c r="T1024" i="3"/>
  <c r="U1024" i="3" s="1"/>
  <c r="T1025" i="3"/>
  <c r="T1026" i="3"/>
  <c r="T1027" i="3"/>
  <c r="U1027" i="3" s="1"/>
  <c r="T1028" i="3"/>
  <c r="U1028" i="3" s="1"/>
  <c r="T1029" i="3"/>
  <c r="T1030" i="3"/>
  <c r="T1031" i="3"/>
  <c r="T1032" i="3"/>
  <c r="U1032" i="3" s="1"/>
  <c r="T1033" i="3"/>
  <c r="T1034" i="3"/>
  <c r="T1035" i="3"/>
  <c r="U1035" i="3" s="1"/>
  <c r="T1036" i="3"/>
  <c r="U1036" i="3" s="1"/>
  <c r="T1037" i="3"/>
  <c r="T1038" i="3"/>
  <c r="T1039" i="3"/>
  <c r="U1039" i="3" s="1"/>
  <c r="T1040" i="3"/>
  <c r="U1040" i="3" s="1"/>
  <c r="T1041" i="3"/>
  <c r="U1041" i="3" s="1"/>
  <c r="T1042" i="3"/>
  <c r="T1043" i="3"/>
  <c r="U1043" i="3" s="1"/>
  <c r="T1044" i="3"/>
  <c r="U1044" i="3" s="1"/>
  <c r="T1045" i="3"/>
  <c r="U1045" i="3" s="1"/>
  <c r="T1046" i="3"/>
  <c r="T1047" i="3"/>
  <c r="U1047" i="3" s="1"/>
  <c r="T1048" i="3"/>
  <c r="U1048" i="3" s="1"/>
  <c r="T1049" i="3"/>
  <c r="T1050" i="3"/>
  <c r="T1051" i="3"/>
  <c r="T1052" i="3"/>
  <c r="U1052" i="3" s="1"/>
  <c r="T1053" i="3"/>
  <c r="T1054" i="3"/>
  <c r="T1055" i="3"/>
  <c r="U1055" i="3" s="1"/>
  <c r="T1056" i="3"/>
  <c r="U1056" i="3" s="1"/>
  <c r="T1057" i="3"/>
  <c r="U1057" i="3" s="1"/>
  <c r="T1058" i="3"/>
  <c r="T1059" i="3"/>
  <c r="T1060" i="3"/>
  <c r="U1060" i="3" s="1"/>
  <c r="T1061" i="3"/>
  <c r="U1061" i="3" s="1"/>
  <c r="T1062" i="3"/>
  <c r="T1063" i="3"/>
  <c r="U1063" i="3" s="1"/>
  <c r="T1064" i="3"/>
  <c r="U1064" i="3" s="1"/>
  <c r="T1065" i="3"/>
  <c r="T1066" i="3"/>
  <c r="T1067" i="3"/>
  <c r="U1067" i="3" s="1"/>
  <c r="T1068" i="3"/>
  <c r="U1068" i="3" s="1"/>
  <c r="T1069" i="3"/>
  <c r="T1070" i="3"/>
  <c r="T1071" i="3"/>
  <c r="U1071" i="3" s="1"/>
  <c r="T1072" i="3"/>
  <c r="U1072" i="3" s="1"/>
  <c r="T1073" i="3"/>
  <c r="T1074" i="3"/>
  <c r="T1075" i="3"/>
  <c r="U1075" i="3" s="1"/>
  <c r="T1076" i="3"/>
  <c r="U1076" i="3" s="1"/>
  <c r="T1077" i="3"/>
  <c r="U1077" i="3" s="1"/>
  <c r="T1078" i="3"/>
  <c r="T1079" i="3"/>
  <c r="T1080" i="3"/>
  <c r="U1080" i="3" s="1"/>
  <c r="T1081" i="3"/>
  <c r="U1081" i="3" s="1"/>
  <c r="T1082" i="3"/>
  <c r="T1083" i="3"/>
  <c r="U1083" i="3" s="1"/>
  <c r="T1084" i="3"/>
  <c r="U1084" i="3" s="1"/>
  <c r="T1085" i="3"/>
  <c r="T1086" i="3"/>
  <c r="T1087" i="3"/>
  <c r="U1087" i="3" s="1"/>
  <c r="T1088" i="3"/>
  <c r="U1088" i="3" s="1"/>
  <c r="T1089" i="3"/>
  <c r="T1090" i="3"/>
  <c r="T1091" i="3"/>
  <c r="U1091" i="3" s="1"/>
  <c r="T1092" i="3"/>
  <c r="U1092" i="3" s="1"/>
  <c r="T1093" i="3"/>
  <c r="U1093" i="3" s="1"/>
  <c r="T1094" i="3"/>
  <c r="T1095" i="3"/>
  <c r="U1095" i="3" s="1"/>
  <c r="T1096" i="3"/>
  <c r="U1096" i="3" s="1"/>
  <c r="T1097" i="3"/>
  <c r="T1098" i="3"/>
  <c r="T1099" i="3"/>
  <c r="T1100" i="3"/>
  <c r="U1100" i="3" s="1"/>
  <c r="T1101" i="3"/>
  <c r="T1102" i="3"/>
  <c r="T1103" i="3"/>
  <c r="U1103" i="3" s="1"/>
  <c r="T1104" i="3"/>
  <c r="U1104" i="3" s="1"/>
  <c r="T1105" i="3"/>
  <c r="T1106" i="3"/>
  <c r="T1107" i="3"/>
  <c r="U1107" i="3" s="1"/>
  <c r="T1108" i="3"/>
  <c r="U1108" i="3" s="1"/>
  <c r="T1109" i="3"/>
  <c r="U1109" i="3" s="1"/>
  <c r="T1110" i="3"/>
  <c r="T1111" i="3"/>
  <c r="U1111" i="3" s="1"/>
  <c r="T1112" i="3"/>
  <c r="U1112" i="3" s="1"/>
  <c r="T1113" i="3"/>
  <c r="U1113" i="3" s="1"/>
  <c r="T1114" i="3"/>
  <c r="T1115" i="3"/>
  <c r="U1115" i="3" s="1"/>
  <c r="T1116" i="3"/>
  <c r="U1116" i="3" s="1"/>
  <c r="T1117" i="3"/>
  <c r="T1118" i="3"/>
  <c r="T1119" i="3"/>
  <c r="U1119" i="3" s="1"/>
  <c r="T1120" i="3"/>
  <c r="U1120" i="3" s="1"/>
  <c r="T1121" i="3"/>
  <c r="T1122" i="3"/>
  <c r="T1123" i="3"/>
  <c r="U1123" i="3" s="1"/>
  <c r="T1124" i="3"/>
  <c r="U1124" i="3" s="1"/>
  <c r="T1125" i="3"/>
  <c r="U1125" i="3" s="1"/>
  <c r="T1126" i="3"/>
  <c r="T1127" i="3"/>
  <c r="T1128" i="3"/>
  <c r="U1128" i="3" s="1"/>
  <c r="T1129" i="3"/>
  <c r="T1130" i="3"/>
  <c r="T1131" i="3"/>
  <c r="U1131" i="3" s="1"/>
  <c r="T1132" i="3"/>
  <c r="U1132" i="3" s="1"/>
  <c r="T1133" i="3"/>
  <c r="T1134" i="3"/>
  <c r="T1135" i="3"/>
  <c r="U1135" i="3" s="1"/>
  <c r="T1136" i="3"/>
  <c r="U1136" i="3" s="1"/>
  <c r="T1137" i="3"/>
  <c r="T1138" i="3"/>
  <c r="T1139" i="3"/>
  <c r="T1140" i="3"/>
  <c r="U1140" i="3" s="1"/>
  <c r="T1141" i="3"/>
  <c r="U1141" i="3" s="1"/>
  <c r="T1142" i="3"/>
  <c r="T1143" i="3"/>
  <c r="U1143" i="3" s="1"/>
  <c r="T1144" i="3"/>
  <c r="U1144" i="3" s="1"/>
  <c r="T1145" i="3"/>
  <c r="U1145" i="3" s="1"/>
  <c r="T1146" i="3"/>
  <c r="T1147" i="3"/>
  <c r="T1148" i="3"/>
  <c r="U1148" i="3" s="1"/>
  <c r="T1149" i="3"/>
  <c r="T1150" i="3"/>
  <c r="T1151" i="3"/>
  <c r="U1151" i="3" s="1"/>
  <c r="T1152" i="3"/>
  <c r="U1152" i="3" s="1"/>
  <c r="T1153" i="3"/>
  <c r="T1154" i="3"/>
  <c r="T1155" i="3"/>
  <c r="U1155" i="3" s="1"/>
  <c r="T1156" i="3"/>
  <c r="U1156" i="3" s="1"/>
  <c r="T1157" i="3"/>
  <c r="U1157" i="3" s="1"/>
  <c r="T1158" i="3"/>
  <c r="T1159" i="3"/>
  <c r="U1159" i="3" s="1"/>
  <c r="T1160" i="3"/>
  <c r="U1160" i="3" s="1"/>
  <c r="T1161" i="3"/>
  <c r="T1162" i="3"/>
  <c r="T1163" i="3"/>
  <c r="U1163" i="3" s="1"/>
  <c r="T1164" i="3"/>
  <c r="U1164" i="3" s="1"/>
  <c r="T1165" i="3"/>
  <c r="T1166" i="3"/>
  <c r="T1167" i="3"/>
  <c r="U1167" i="3" s="1"/>
  <c r="T1168" i="3"/>
  <c r="U1168" i="3" s="1"/>
  <c r="T1169" i="3"/>
  <c r="T1170" i="3"/>
  <c r="T1171" i="3"/>
  <c r="U1171" i="3" s="1"/>
  <c r="T1172" i="3"/>
  <c r="U1172" i="3" s="1"/>
  <c r="T1173" i="3"/>
  <c r="U1173" i="3" s="1"/>
  <c r="T1174" i="3"/>
  <c r="T1175" i="3"/>
  <c r="U1175" i="3" s="1"/>
  <c r="T1176" i="3"/>
  <c r="U1176" i="3" s="1"/>
  <c r="T1177" i="3"/>
  <c r="U1177" i="3" s="1"/>
  <c r="T1178" i="3"/>
  <c r="U1178" i="3" s="1"/>
  <c r="T1179" i="3"/>
  <c r="U1179" i="3" s="1"/>
  <c r="T1180" i="3"/>
  <c r="U1180" i="3" s="1"/>
  <c r="T1181" i="3"/>
  <c r="T1182" i="3"/>
  <c r="U1182" i="3" s="1"/>
  <c r="T1183" i="3"/>
  <c r="U1183" i="3" s="1"/>
  <c r="T1184" i="3"/>
  <c r="U1184" i="3" s="1"/>
  <c r="T1185" i="3"/>
  <c r="U1185" i="3" s="1"/>
  <c r="T1186" i="3"/>
  <c r="U1186" i="3" s="1"/>
  <c r="T1187" i="3"/>
  <c r="T1188" i="3"/>
  <c r="U1188" i="3" s="1"/>
  <c r="T1189" i="3"/>
  <c r="T1190" i="3"/>
  <c r="U1190" i="3" s="1"/>
  <c r="T1191" i="3"/>
  <c r="U1191" i="3" s="1"/>
  <c r="T1192" i="3"/>
  <c r="U1192" i="3" s="1"/>
  <c r="T1193" i="3"/>
  <c r="U1193" i="3" s="1"/>
  <c r="T1194" i="3"/>
  <c r="U1194" i="3" s="1"/>
  <c r="T1195" i="3"/>
  <c r="U1195" i="3" s="1"/>
  <c r="T1196" i="3"/>
  <c r="U1196" i="3" s="1"/>
  <c r="T1197" i="3"/>
  <c r="U1197" i="3" s="1"/>
  <c r="T1198" i="3"/>
  <c r="U1198" i="3" s="1"/>
  <c r="T1199" i="3"/>
  <c r="T1200" i="3"/>
  <c r="U1200" i="3" s="1"/>
  <c r="T1201" i="3"/>
  <c r="T1202" i="3"/>
  <c r="U1202" i="3" s="1"/>
  <c r="T1203" i="3"/>
  <c r="U1203" i="3" s="1"/>
  <c r="T1204" i="3"/>
  <c r="U1204" i="3" s="1"/>
  <c r="T1205" i="3"/>
  <c r="U1205" i="3" s="1"/>
  <c r="T1206" i="3"/>
  <c r="U1206" i="3" s="1"/>
  <c r="T1207" i="3"/>
  <c r="U1207" i="3" s="1"/>
  <c r="T1208" i="3"/>
  <c r="U1208" i="3" s="1"/>
  <c r="T1209" i="3"/>
  <c r="T1210" i="3"/>
  <c r="U1210" i="3" s="1"/>
  <c r="T1211" i="3"/>
  <c r="T1212" i="3"/>
  <c r="U1212" i="3" s="1"/>
  <c r="T1213" i="3"/>
  <c r="T1214" i="3"/>
  <c r="U1214" i="3" s="1"/>
  <c r="T1215" i="3"/>
  <c r="U1215" i="3" s="1"/>
  <c r="T1216" i="3"/>
  <c r="U1216" i="3" s="1"/>
  <c r="T1217" i="3"/>
  <c r="T1218" i="3"/>
  <c r="U1218" i="3" s="1"/>
  <c r="T1219" i="3"/>
  <c r="U1219" i="3" s="1"/>
  <c r="T1220" i="3"/>
  <c r="U1220" i="3" s="1"/>
  <c r="T1221" i="3"/>
  <c r="U1221" i="3" s="1"/>
  <c r="T1222" i="3"/>
  <c r="U1222" i="3" s="1"/>
  <c r="U4" i="3"/>
  <c r="U5" i="3"/>
  <c r="U6" i="3"/>
  <c r="U8" i="3"/>
  <c r="U9" i="3"/>
  <c r="U12" i="3"/>
  <c r="U13" i="3"/>
  <c r="U16" i="3"/>
  <c r="U17" i="3"/>
  <c r="U20" i="3"/>
  <c r="U21" i="3"/>
  <c r="U22" i="3"/>
  <c r="U24" i="3"/>
  <c r="U25" i="3"/>
  <c r="U28" i="3"/>
  <c r="U29" i="3"/>
  <c r="U32" i="3"/>
  <c r="U33" i="3"/>
  <c r="U36" i="3"/>
  <c r="U37" i="3"/>
  <c r="U38" i="3"/>
  <c r="U40" i="3"/>
  <c r="U41" i="3"/>
  <c r="U44" i="3"/>
  <c r="U45" i="3"/>
  <c r="U48" i="3"/>
  <c r="U49" i="3"/>
  <c r="U52" i="3"/>
  <c r="U53" i="3"/>
  <c r="U54" i="3"/>
  <c r="U56" i="3"/>
  <c r="U57" i="3"/>
  <c r="U60" i="3"/>
  <c r="U61" i="3"/>
  <c r="U64" i="3"/>
  <c r="U65" i="3"/>
  <c r="U68" i="3"/>
  <c r="U69" i="3"/>
  <c r="U70" i="3"/>
  <c r="U72" i="3"/>
  <c r="U73" i="3"/>
  <c r="U76" i="3"/>
  <c r="U77" i="3"/>
  <c r="U80" i="3"/>
  <c r="U81" i="3"/>
  <c r="U84" i="3"/>
  <c r="U85" i="3"/>
  <c r="U86" i="3"/>
  <c r="U88" i="3"/>
  <c r="U89" i="3"/>
  <c r="U92" i="3"/>
  <c r="U93" i="3"/>
  <c r="U96" i="3"/>
  <c r="U97" i="3"/>
  <c r="U98" i="3"/>
  <c r="U100" i="3"/>
  <c r="U101" i="3"/>
  <c r="U104" i="3"/>
  <c r="U105" i="3"/>
  <c r="U108" i="3"/>
  <c r="U109" i="3"/>
  <c r="U110" i="3"/>
  <c r="U112" i="3"/>
  <c r="U113" i="3"/>
  <c r="U116" i="3"/>
  <c r="U117" i="3"/>
  <c r="U120" i="3"/>
  <c r="U121" i="3"/>
  <c r="U124" i="3"/>
  <c r="U125" i="3"/>
  <c r="U128" i="3"/>
  <c r="U129" i="3"/>
  <c r="U132" i="3"/>
  <c r="U133" i="3"/>
  <c r="U136" i="3"/>
  <c r="U137" i="3"/>
  <c r="U140" i="3"/>
  <c r="U141" i="3"/>
  <c r="U144" i="3"/>
  <c r="U145" i="3"/>
  <c r="U148" i="3"/>
  <c r="U149" i="3"/>
  <c r="U150" i="3"/>
  <c r="U152" i="3"/>
  <c r="U153" i="3"/>
  <c r="U156" i="3"/>
  <c r="U157" i="3"/>
  <c r="U160" i="3"/>
  <c r="U161" i="3"/>
  <c r="U162" i="3"/>
  <c r="U164" i="3"/>
  <c r="U165" i="3"/>
  <c r="U168" i="3"/>
  <c r="U169" i="3"/>
  <c r="U172" i="3"/>
  <c r="U173" i="3"/>
  <c r="U174" i="3"/>
  <c r="U176" i="3"/>
  <c r="U177" i="3"/>
  <c r="U180" i="3"/>
  <c r="U181" i="3"/>
  <c r="U184" i="3"/>
  <c r="U185" i="3"/>
  <c r="U188" i="3"/>
  <c r="U189" i="3"/>
  <c r="U192" i="3"/>
  <c r="U193" i="3"/>
  <c r="U196" i="3"/>
  <c r="U197" i="3"/>
  <c r="U200" i="3"/>
  <c r="U201" i="3"/>
  <c r="U204" i="3"/>
  <c r="U205" i="3"/>
  <c r="U208" i="3"/>
  <c r="U209" i="3"/>
  <c r="U212" i="3"/>
  <c r="U213" i="3"/>
  <c r="U214" i="3"/>
  <c r="U216" i="3"/>
  <c r="U217" i="3"/>
  <c r="U220" i="3"/>
  <c r="U221" i="3"/>
  <c r="U224" i="3"/>
  <c r="U225" i="3"/>
  <c r="U226" i="3"/>
  <c r="U228" i="3"/>
  <c r="U229" i="3"/>
  <c r="U232" i="3"/>
  <c r="U233" i="3"/>
  <c r="U236" i="3"/>
  <c r="U237" i="3"/>
  <c r="U238" i="3"/>
  <c r="U240" i="3"/>
  <c r="U241" i="3"/>
  <c r="U244" i="3"/>
  <c r="U245" i="3"/>
  <c r="U248" i="3"/>
  <c r="U249" i="3"/>
  <c r="U252" i="3"/>
  <c r="U253" i="3"/>
  <c r="U256" i="3"/>
  <c r="U257" i="3"/>
  <c r="U260" i="3"/>
  <c r="U261" i="3"/>
  <c r="U264" i="3"/>
  <c r="U265" i="3"/>
  <c r="U268" i="3"/>
  <c r="U269" i="3"/>
  <c r="U272" i="3"/>
  <c r="U273" i="3"/>
  <c r="U276" i="3"/>
  <c r="U277" i="3"/>
  <c r="U278" i="3"/>
  <c r="U280" i="3"/>
  <c r="U281" i="3"/>
  <c r="U284" i="3"/>
  <c r="U285" i="3"/>
  <c r="U288" i="3"/>
  <c r="U289" i="3"/>
  <c r="U290" i="3"/>
  <c r="U292" i="3"/>
  <c r="U293" i="3"/>
  <c r="U296" i="3"/>
  <c r="U297" i="3"/>
  <c r="U300" i="3"/>
  <c r="U301" i="3"/>
  <c r="U302" i="3"/>
  <c r="U304" i="3"/>
  <c r="U305" i="3"/>
  <c r="U308" i="3"/>
  <c r="U309" i="3"/>
  <c r="U312" i="3"/>
  <c r="U313" i="3"/>
  <c r="U316" i="3"/>
  <c r="U317" i="3"/>
  <c r="U320" i="3"/>
  <c r="U321" i="3"/>
  <c r="U324" i="3"/>
  <c r="U325" i="3"/>
  <c r="U328" i="3"/>
  <c r="U329" i="3"/>
  <c r="U332" i="3"/>
  <c r="U333" i="3"/>
  <c r="U336" i="3"/>
  <c r="U337" i="3"/>
  <c r="U340" i="3"/>
  <c r="U341" i="3"/>
  <c r="U342" i="3"/>
  <c r="U344" i="3"/>
  <c r="U345" i="3"/>
  <c r="U348" i="3"/>
  <c r="U349" i="3"/>
  <c r="U352" i="3"/>
  <c r="U353" i="3"/>
  <c r="U354" i="3"/>
  <c r="U356" i="3"/>
  <c r="U357" i="3"/>
  <c r="U360" i="3"/>
  <c r="U361" i="3"/>
  <c r="U364" i="3"/>
  <c r="U365" i="3"/>
  <c r="U366" i="3"/>
  <c r="U368" i="3"/>
  <c r="U369" i="3"/>
  <c r="U372" i="3"/>
  <c r="U373" i="3"/>
  <c r="U376" i="3"/>
  <c r="U377" i="3"/>
  <c r="U380" i="3"/>
  <c r="U381" i="3"/>
  <c r="U384" i="3"/>
  <c r="U385" i="3"/>
  <c r="U388" i="3"/>
  <c r="U389" i="3"/>
  <c r="U392" i="3"/>
  <c r="U393" i="3"/>
  <c r="U396" i="3"/>
  <c r="U397" i="3"/>
  <c r="U400" i="3"/>
  <c r="U401" i="3"/>
  <c r="U404" i="3"/>
  <c r="U405" i="3"/>
  <c r="U406" i="3"/>
  <c r="U408" i="3"/>
  <c r="U409" i="3"/>
  <c r="U412" i="3"/>
  <c r="U413" i="3"/>
  <c r="U416" i="3"/>
  <c r="U417" i="3"/>
  <c r="U418" i="3"/>
  <c r="U420" i="3"/>
  <c r="U421" i="3"/>
  <c r="U424" i="3"/>
  <c r="U425" i="3"/>
  <c r="U428" i="3"/>
  <c r="U429" i="3"/>
  <c r="U430" i="3"/>
  <c r="U432" i="3"/>
  <c r="U433" i="3"/>
  <c r="U436" i="3"/>
  <c r="U437" i="3"/>
  <c r="U440" i="3"/>
  <c r="U441" i="3"/>
  <c r="U444" i="3"/>
  <c r="U445" i="3"/>
  <c r="U448" i="3"/>
  <c r="U449" i="3"/>
  <c r="U452" i="3"/>
  <c r="U453" i="3"/>
  <c r="U456" i="3"/>
  <c r="U457" i="3"/>
  <c r="U460" i="3"/>
  <c r="U461" i="3"/>
  <c r="U464" i="3"/>
  <c r="U465" i="3"/>
  <c r="U468" i="3"/>
  <c r="U469" i="3"/>
  <c r="U470" i="3"/>
  <c r="U472" i="3"/>
  <c r="U473" i="3"/>
  <c r="U476" i="3"/>
  <c r="U477" i="3"/>
  <c r="U480" i="3"/>
  <c r="U481" i="3"/>
  <c r="U482" i="3"/>
  <c r="U484" i="3"/>
  <c r="U485" i="3"/>
  <c r="U488" i="3"/>
  <c r="U489" i="3"/>
  <c r="U492" i="3"/>
  <c r="U493" i="3"/>
  <c r="U494" i="3"/>
  <c r="U496" i="3"/>
  <c r="U497" i="3"/>
  <c r="U500" i="3"/>
  <c r="U501" i="3"/>
  <c r="U504" i="3"/>
  <c r="U505" i="3"/>
  <c r="U508" i="3"/>
  <c r="U509" i="3"/>
  <c r="U512" i="3"/>
  <c r="U513" i="3"/>
  <c r="U516" i="3"/>
  <c r="U517" i="3"/>
  <c r="U520" i="3"/>
  <c r="U521" i="3"/>
  <c r="U524" i="3"/>
  <c r="U525" i="3"/>
  <c r="U528" i="3"/>
  <c r="U529" i="3"/>
  <c r="U532" i="3"/>
  <c r="U533" i="3"/>
  <c r="U534" i="3"/>
  <c r="U536" i="3"/>
  <c r="U537" i="3"/>
  <c r="U540" i="3"/>
  <c r="U541" i="3"/>
  <c r="U544" i="3"/>
  <c r="U545" i="3"/>
  <c r="U546" i="3"/>
  <c r="U548" i="3"/>
  <c r="U549" i="3"/>
  <c r="U552" i="3"/>
  <c r="U553" i="3"/>
  <c r="U556" i="3"/>
  <c r="U557" i="3"/>
  <c r="U558" i="3"/>
  <c r="U560" i="3"/>
  <c r="U561" i="3"/>
  <c r="U564" i="3"/>
  <c r="U565" i="3"/>
  <c r="U568" i="3"/>
  <c r="U569" i="3"/>
  <c r="U572" i="3"/>
  <c r="U573" i="3"/>
  <c r="U576" i="3"/>
  <c r="U577" i="3"/>
  <c r="U580" i="3"/>
  <c r="U581" i="3"/>
  <c r="U585" i="3"/>
  <c r="U588" i="3"/>
  <c r="U589" i="3"/>
  <c r="U593" i="3"/>
  <c r="U597" i="3"/>
  <c r="U598" i="3"/>
  <c r="U601" i="3"/>
  <c r="U605" i="3"/>
  <c r="U609" i="3"/>
  <c r="U610" i="3"/>
  <c r="U613" i="3"/>
  <c r="U614" i="3"/>
  <c r="U617" i="3"/>
  <c r="U618" i="3"/>
  <c r="U621" i="3"/>
  <c r="U622" i="3"/>
  <c r="U625" i="3"/>
  <c r="U626" i="3"/>
  <c r="U629" i="3"/>
  <c r="U630" i="3"/>
  <c r="U633" i="3"/>
  <c r="U634" i="3"/>
  <c r="U637" i="3"/>
  <c r="U638" i="3"/>
  <c r="U641" i="3"/>
  <c r="U642" i="3"/>
  <c r="U645" i="3"/>
  <c r="U646" i="3"/>
  <c r="U649" i="3"/>
  <c r="U650" i="3"/>
  <c r="U653" i="3"/>
  <c r="U654" i="3"/>
  <c r="U657" i="3"/>
  <c r="U658" i="3"/>
  <c r="U661" i="3"/>
  <c r="U662" i="3"/>
  <c r="U665" i="3"/>
  <c r="U666" i="3"/>
  <c r="U669" i="3"/>
  <c r="U670" i="3"/>
  <c r="U673" i="3"/>
  <c r="U674" i="3"/>
  <c r="U677" i="3"/>
  <c r="U678" i="3"/>
  <c r="U681" i="3"/>
  <c r="U682" i="3"/>
  <c r="U685" i="3"/>
  <c r="U686" i="3"/>
  <c r="U689" i="3"/>
  <c r="U690" i="3"/>
  <c r="U693" i="3"/>
  <c r="U694" i="3"/>
  <c r="U697" i="3"/>
  <c r="U698" i="3"/>
  <c r="U701" i="3"/>
  <c r="U702" i="3"/>
  <c r="U705" i="3"/>
  <c r="U706" i="3"/>
  <c r="U709" i="3"/>
  <c r="U710" i="3"/>
  <c r="U711" i="3"/>
  <c r="U713" i="3"/>
  <c r="U714" i="3"/>
  <c r="U717" i="3"/>
  <c r="U718" i="3"/>
  <c r="U721" i="3"/>
  <c r="U722" i="3"/>
  <c r="U723" i="3"/>
  <c r="U725" i="3"/>
  <c r="U726" i="3"/>
  <c r="U729" i="3"/>
  <c r="U730" i="3"/>
  <c r="U733" i="3"/>
  <c r="U734" i="3"/>
  <c r="U737" i="3"/>
  <c r="U738" i="3"/>
  <c r="U741" i="3"/>
  <c r="U742" i="3"/>
  <c r="U745" i="3"/>
  <c r="U746" i="3"/>
  <c r="U749" i="3"/>
  <c r="U750" i="3"/>
  <c r="U753" i="3"/>
  <c r="U754" i="3"/>
  <c r="U757" i="3"/>
  <c r="U758" i="3"/>
  <c r="U761" i="3"/>
  <c r="U762" i="3"/>
  <c r="U763" i="3"/>
  <c r="U765" i="3"/>
  <c r="U766" i="3"/>
  <c r="U769" i="3"/>
  <c r="U770" i="3"/>
  <c r="U773" i="3"/>
  <c r="U774" i="3"/>
  <c r="U775" i="3"/>
  <c r="U777" i="3"/>
  <c r="U778" i="3"/>
  <c r="U781" i="3"/>
  <c r="U782" i="3"/>
  <c r="U785" i="3"/>
  <c r="U786" i="3"/>
  <c r="U787" i="3"/>
  <c r="U789" i="3"/>
  <c r="U790" i="3"/>
  <c r="U793" i="3"/>
  <c r="U794" i="3"/>
  <c r="U797" i="3"/>
  <c r="U798" i="3"/>
  <c r="U801" i="3"/>
  <c r="U802" i="3"/>
  <c r="U805" i="3"/>
  <c r="U806" i="3"/>
  <c r="U809" i="3"/>
  <c r="U810" i="3"/>
  <c r="U813" i="3"/>
  <c r="U814" i="3"/>
  <c r="U817" i="3"/>
  <c r="U818" i="3"/>
  <c r="U821" i="3"/>
  <c r="U822" i="3"/>
  <c r="U825" i="3"/>
  <c r="U826" i="3"/>
  <c r="U827" i="3"/>
  <c r="U829" i="3"/>
  <c r="U830" i="3"/>
  <c r="U833" i="3"/>
  <c r="U834" i="3"/>
  <c r="U837" i="3"/>
  <c r="U838" i="3"/>
  <c r="U839" i="3"/>
  <c r="U841" i="3"/>
  <c r="U842" i="3"/>
  <c r="U845" i="3"/>
  <c r="U846" i="3"/>
  <c r="U849" i="3"/>
  <c r="U850" i="3"/>
  <c r="U851" i="3"/>
  <c r="U853" i="3"/>
  <c r="U854" i="3"/>
  <c r="U857" i="3"/>
  <c r="U858" i="3"/>
  <c r="U861" i="3"/>
  <c r="U862" i="3"/>
  <c r="U865" i="3"/>
  <c r="U866" i="3"/>
  <c r="U869" i="3"/>
  <c r="U870" i="3"/>
  <c r="U873" i="3"/>
  <c r="U874" i="3"/>
  <c r="U877" i="3"/>
  <c r="U878" i="3"/>
  <c r="U881" i="3"/>
  <c r="U882" i="3"/>
  <c r="U885" i="3"/>
  <c r="U886" i="3"/>
  <c r="U889" i="3"/>
  <c r="U890" i="3"/>
  <c r="U891" i="3"/>
  <c r="U893" i="3"/>
  <c r="U894" i="3"/>
  <c r="U897" i="3"/>
  <c r="U898" i="3"/>
  <c r="U901" i="3"/>
  <c r="U902" i="3"/>
  <c r="U903" i="3"/>
  <c r="U905" i="3"/>
  <c r="U906" i="3"/>
  <c r="U909" i="3"/>
  <c r="U910" i="3"/>
  <c r="U913" i="3"/>
  <c r="U914" i="3"/>
  <c r="U915" i="3"/>
  <c r="U917" i="3"/>
  <c r="U918" i="3"/>
  <c r="U921" i="3"/>
  <c r="U922" i="3"/>
  <c r="U925" i="3"/>
  <c r="U926" i="3"/>
  <c r="U929" i="3"/>
  <c r="U930" i="3"/>
  <c r="U933" i="3"/>
  <c r="U934" i="3"/>
  <c r="U937" i="3"/>
  <c r="U938" i="3"/>
  <c r="U941" i="3"/>
  <c r="U942" i="3"/>
  <c r="U945" i="3"/>
  <c r="U946" i="3"/>
  <c r="U949" i="3"/>
  <c r="U950" i="3"/>
  <c r="U953" i="3"/>
  <c r="U954" i="3"/>
  <c r="U955" i="3"/>
  <c r="U957" i="3"/>
  <c r="U958" i="3"/>
  <c r="U961" i="3"/>
  <c r="U962" i="3"/>
  <c r="U965" i="3"/>
  <c r="U966" i="3"/>
  <c r="U967" i="3"/>
  <c r="U969" i="3"/>
  <c r="U970" i="3"/>
  <c r="U973" i="3"/>
  <c r="U974" i="3"/>
  <c r="U977" i="3"/>
  <c r="U978" i="3"/>
  <c r="U979" i="3"/>
  <c r="U981" i="3"/>
  <c r="U982" i="3"/>
  <c r="U985" i="3"/>
  <c r="U986" i="3"/>
  <c r="U989" i="3"/>
  <c r="U990" i="3"/>
  <c r="U993" i="3"/>
  <c r="U994" i="3"/>
  <c r="U997" i="3"/>
  <c r="U998" i="3"/>
  <c r="U1001" i="3"/>
  <c r="U1002" i="3"/>
  <c r="U1005" i="3"/>
  <c r="U1006" i="3"/>
  <c r="U1009" i="3"/>
  <c r="U1010" i="3"/>
  <c r="U1013" i="3"/>
  <c r="U1014" i="3"/>
  <c r="U1017" i="3"/>
  <c r="U1018" i="3"/>
  <c r="U1019" i="3"/>
  <c r="U1021" i="3"/>
  <c r="U1022" i="3"/>
  <c r="U1025" i="3"/>
  <c r="U1026" i="3"/>
  <c r="U1029" i="3"/>
  <c r="U1030" i="3"/>
  <c r="U1031" i="3"/>
  <c r="U1033" i="3"/>
  <c r="U1034" i="3"/>
  <c r="U1037" i="3"/>
  <c r="U1038" i="3"/>
  <c r="U1042" i="3"/>
  <c r="U1046" i="3"/>
  <c r="U1049" i="3"/>
  <c r="U1050" i="3"/>
  <c r="U1051" i="3"/>
  <c r="U1053" i="3"/>
  <c r="U1054" i="3"/>
  <c r="U1058" i="3"/>
  <c r="U1059" i="3"/>
  <c r="U1062" i="3"/>
  <c r="U1065" i="3"/>
  <c r="U1066" i="3"/>
  <c r="U1069" i="3"/>
  <c r="U1070" i="3"/>
  <c r="U1073" i="3"/>
  <c r="U1074" i="3"/>
  <c r="U1078" i="3"/>
  <c r="U1079" i="3"/>
  <c r="U1082" i="3"/>
  <c r="U1085" i="3"/>
  <c r="U1086" i="3"/>
  <c r="U1089" i="3"/>
  <c r="U1090" i="3"/>
  <c r="U1094" i="3"/>
  <c r="U1097" i="3"/>
  <c r="U1098" i="3"/>
  <c r="U1099" i="3"/>
  <c r="U1101" i="3"/>
  <c r="U1102" i="3"/>
  <c r="U1105" i="3"/>
  <c r="U1106" i="3"/>
  <c r="U1110" i="3"/>
  <c r="U1114" i="3"/>
  <c r="U1117" i="3"/>
  <c r="U1118" i="3"/>
  <c r="U1121" i="3"/>
  <c r="U1122" i="3"/>
  <c r="U1126" i="3"/>
  <c r="U1127" i="3"/>
  <c r="U1129" i="3"/>
  <c r="U1130" i="3"/>
  <c r="U1133" i="3"/>
  <c r="U1134" i="3"/>
  <c r="U1137" i="3"/>
  <c r="U1138" i="3"/>
  <c r="U1139" i="3"/>
  <c r="U1142" i="3"/>
  <c r="U1146" i="3"/>
  <c r="U1147" i="3"/>
  <c r="U1149" i="3"/>
  <c r="U1150" i="3"/>
  <c r="U1153" i="3"/>
  <c r="U1154" i="3"/>
  <c r="U1158" i="3"/>
  <c r="U1161" i="3"/>
  <c r="U1162" i="3"/>
  <c r="U1165" i="3"/>
  <c r="U1166" i="3"/>
  <c r="U1169" i="3"/>
  <c r="U1170" i="3"/>
  <c r="U1174" i="3"/>
  <c r="U1181" i="3"/>
  <c r="U1187" i="3"/>
  <c r="U1189" i="3"/>
  <c r="U1199" i="3"/>
  <c r="U1201" i="3"/>
  <c r="U1209" i="3"/>
  <c r="U1211" i="3"/>
  <c r="U1213" i="3"/>
  <c r="U1217" i="3"/>
  <c r="D24" i="4"/>
  <c r="G21" i="4"/>
  <c r="E3" i="4"/>
  <c r="E4" i="4"/>
  <c r="E5" i="4"/>
  <c r="E6" i="4"/>
  <c r="E7" i="4"/>
  <c r="E8" i="4"/>
  <c r="E9" i="4"/>
  <c r="E10" i="4"/>
  <c r="E11" i="4"/>
  <c r="E12" i="4"/>
  <c r="E13" i="4"/>
  <c r="E2" i="4"/>
  <c r="AI2" i="4"/>
  <c r="AF19" i="4" l="1"/>
  <c r="AG17" i="4" s="1"/>
  <c r="G4" i="4"/>
  <c r="G12" i="4"/>
  <c r="G8" i="4"/>
  <c r="G13" i="4"/>
  <c r="G9" i="4"/>
  <c r="G5" i="4"/>
  <c r="G11" i="4"/>
  <c r="G7" i="4"/>
  <c r="G3" i="4"/>
  <c r="D21" i="4"/>
  <c r="G10" i="4"/>
  <c r="G6" i="4"/>
  <c r="F2" i="4"/>
  <c r="F10" i="4"/>
  <c r="F6" i="4"/>
  <c r="G2" i="4"/>
  <c r="F13" i="4"/>
  <c r="F9" i="4"/>
  <c r="F5" i="4"/>
  <c r="F12" i="4"/>
  <c r="F8" i="4"/>
  <c r="F4" i="4"/>
  <c r="F11" i="4"/>
  <c r="F7" i="4"/>
  <c r="F3" i="4"/>
  <c r="AG18" i="4" l="1"/>
  <c r="W64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" i="4"/>
  <c r="W13" i="4"/>
  <c r="W10" i="4"/>
  <c r="W3" i="4"/>
  <c r="W11" i="4"/>
  <c r="W7" i="4"/>
  <c r="W8" i="4"/>
  <c r="W2" i="4"/>
  <c r="W14" i="4"/>
  <c r="W18" i="4"/>
  <c r="W17" i="4"/>
  <c r="W9" i="4"/>
  <c r="W31" i="4"/>
  <c r="W22" i="4"/>
  <c r="W6" i="4"/>
  <c r="W24" i="4"/>
  <c r="W23" i="4"/>
  <c r="W35" i="4"/>
  <c r="W20" i="4"/>
  <c r="W4" i="4"/>
  <c r="W15" i="4"/>
  <c r="W16" i="4"/>
  <c r="W12" i="4"/>
  <c r="W21" i="4"/>
  <c r="W27" i="4"/>
  <c r="W26" i="4"/>
  <c r="W28" i="4"/>
  <c r="W32" i="4"/>
  <c r="W46" i="4"/>
  <c r="W25" i="4"/>
  <c r="W42" i="4"/>
  <c r="W34" i="4"/>
  <c r="W33" i="4"/>
  <c r="W44" i="4"/>
  <c r="W19" i="4"/>
  <c r="W41" i="4"/>
  <c r="W48" i="4"/>
  <c r="W40" i="4"/>
  <c r="W57" i="4"/>
  <c r="W45" i="4"/>
  <c r="W54" i="4"/>
  <c r="W36" i="4"/>
  <c r="W50" i="4"/>
  <c r="W60" i="4"/>
  <c r="W58" i="4"/>
  <c r="W29" i="4"/>
  <c r="W38" i="4"/>
  <c r="W52" i="4"/>
  <c r="W55" i="4"/>
  <c r="W49" i="4"/>
  <c r="W47" i="4"/>
  <c r="W53" i="4"/>
  <c r="W43" i="4"/>
  <c r="W63" i="4"/>
  <c r="W61" i="4"/>
  <c r="W51" i="4"/>
  <c r="W30" i="4"/>
  <c r="W37" i="4"/>
  <c r="W62" i="4"/>
  <c r="W56" i="4"/>
  <c r="W59" i="4"/>
  <c r="W39" i="4"/>
  <c r="W5" i="4"/>
  <c r="Y2" i="4" l="1"/>
  <c r="X59" i="4"/>
  <c r="X47" i="4"/>
  <c r="X35" i="4"/>
  <c r="X23" i="4"/>
  <c r="X11" i="4"/>
  <c r="Y57" i="4"/>
  <c r="Y45" i="4"/>
  <c r="Y33" i="4"/>
  <c r="Y21" i="4"/>
  <c r="Y17" i="4"/>
  <c r="Y5" i="4"/>
  <c r="X62" i="4"/>
  <c r="X58" i="4"/>
  <c r="X54" i="4"/>
  <c r="X50" i="4"/>
  <c r="X46" i="4"/>
  <c r="X42" i="4"/>
  <c r="X38" i="4"/>
  <c r="X34" i="4"/>
  <c r="X30" i="4"/>
  <c r="X26" i="4"/>
  <c r="X22" i="4"/>
  <c r="X18" i="4"/>
  <c r="X14" i="4"/>
  <c r="X10" i="4"/>
  <c r="X6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Y4" i="4"/>
  <c r="X55" i="4"/>
  <c r="X39" i="4"/>
  <c r="X27" i="4"/>
  <c r="X15" i="4"/>
  <c r="X3" i="4"/>
  <c r="Y61" i="4"/>
  <c r="Y49" i="4"/>
  <c r="Y37" i="4"/>
  <c r="Y25" i="4"/>
  <c r="Y13" i="4"/>
  <c r="X2" i="4"/>
  <c r="X61" i="4"/>
  <c r="X57" i="4"/>
  <c r="X53" i="4"/>
  <c r="X49" i="4"/>
  <c r="X45" i="4"/>
  <c r="X41" i="4"/>
  <c r="X37" i="4"/>
  <c r="X33" i="4"/>
  <c r="X29" i="4"/>
  <c r="X25" i="4"/>
  <c r="X21" i="4"/>
  <c r="X17" i="4"/>
  <c r="X13" i="4"/>
  <c r="X9" i="4"/>
  <c r="X5" i="4"/>
  <c r="Y63" i="4"/>
  <c r="Y59" i="4"/>
  <c r="Y55" i="4"/>
  <c r="Y51" i="4"/>
  <c r="Y47" i="4"/>
  <c r="Y43" i="4"/>
  <c r="Y39" i="4"/>
  <c r="Y35" i="4"/>
  <c r="Y31" i="4"/>
  <c r="Y27" i="4"/>
  <c r="Y23" i="4"/>
  <c r="Y19" i="4"/>
  <c r="Y15" i="4"/>
  <c r="Y11" i="4"/>
  <c r="Y7" i="4"/>
  <c r="Y3" i="4"/>
  <c r="X63" i="4"/>
  <c r="X51" i="4"/>
  <c r="X43" i="4"/>
  <c r="X31" i="4"/>
  <c r="X19" i="4"/>
  <c r="X7" i="4"/>
  <c r="Y53" i="4"/>
  <c r="Y41" i="4"/>
  <c r="Y29" i="4"/>
  <c r="Y9" i="4"/>
  <c r="X64" i="4"/>
  <c r="X60" i="4"/>
  <c r="X56" i="4"/>
  <c r="X52" i="4"/>
  <c r="X48" i="4"/>
  <c r="X44" i="4"/>
  <c r="X40" i="4"/>
  <c r="X36" i="4"/>
  <c r="X32" i="4"/>
  <c r="X28" i="4"/>
  <c r="X24" i="4"/>
  <c r="X20" i="4"/>
  <c r="X16" i="4"/>
  <c r="X12" i="4"/>
  <c r="X8" i="4"/>
  <c r="X4" i="4"/>
  <c r="Y62" i="4"/>
  <c r="Y58" i="4"/>
  <c r="Y54" i="4"/>
  <c r="Y50" i="4"/>
  <c r="Y46" i="4"/>
  <c r="Y42" i="4"/>
  <c r="Y38" i="4"/>
  <c r="Y34" i="4"/>
  <c r="Y30" i="4"/>
  <c r="Y26" i="4"/>
  <c r="Y22" i="4"/>
  <c r="Y18" i="4"/>
  <c r="Y14" i="4"/>
  <c r="Y10" i="4"/>
  <c r="Y6" i="4"/>
  <c r="AB26" i="4" l="1"/>
  <c r="AC24" i="4"/>
  <c r="AC22" i="4"/>
  <c r="AC20" i="4"/>
  <c r="AC18" i="4"/>
  <c r="AB25" i="4"/>
  <c r="AB23" i="4"/>
  <c r="AB21" i="4"/>
  <c r="AB19" i="4"/>
  <c r="AB17" i="4"/>
  <c r="AB24" i="4"/>
  <c r="AB22" i="4"/>
  <c r="AB20" i="4"/>
  <c r="AB18" i="4"/>
  <c r="AC26" i="4"/>
  <c r="AC25" i="4"/>
  <c r="AC23" i="4"/>
  <c r="AC21" i="4"/>
  <c r="AC19" i="4"/>
  <c r="AC17" i="4"/>
  <c r="AB4" i="4"/>
  <c r="AB6" i="4"/>
  <c r="AB8" i="4"/>
  <c r="AB10" i="4"/>
  <c r="AB12" i="4"/>
  <c r="AB3" i="4"/>
  <c r="AC9" i="4"/>
  <c r="AC4" i="4"/>
  <c r="AC6" i="4"/>
  <c r="AC8" i="4"/>
  <c r="AC10" i="4"/>
  <c r="AC12" i="4"/>
  <c r="AC7" i="4"/>
  <c r="AB5" i="4"/>
  <c r="AB7" i="4"/>
  <c r="AB9" i="4"/>
  <c r="AB11" i="4"/>
  <c r="AC3" i="4"/>
  <c r="AC5" i="4"/>
  <c r="AC11" i="4"/>
  <c r="AF3" i="4" l="1"/>
  <c r="AF11" i="4"/>
  <c r="AE8" i="4"/>
  <c r="AE7" i="4"/>
  <c r="AF6" i="4"/>
  <c r="AF5" i="4"/>
  <c r="AF12" i="4"/>
  <c r="AE10" i="4"/>
  <c r="AE9" i="4"/>
  <c r="AF8" i="4"/>
  <c r="AF7" i="4"/>
  <c r="AE4" i="4"/>
  <c r="AE3" i="4"/>
  <c r="B5" i="5" s="1" a="1"/>
  <c r="B5" i="5" s="1"/>
  <c r="AE11" i="4"/>
  <c r="AF10" i="4"/>
  <c r="AF9" i="4"/>
  <c r="AE6" i="4"/>
  <c r="AE5" i="4"/>
  <c r="AF4" i="4"/>
  <c r="AE12" i="4"/>
  <c r="AG12" i="4" l="1"/>
  <c r="AG6" i="4"/>
  <c r="AG11" i="4"/>
  <c r="AG5" i="4"/>
  <c r="AG9" i="4"/>
  <c r="AG7" i="4"/>
  <c r="AG10" i="4"/>
  <c r="AG4" i="4"/>
  <c r="AG3" i="4"/>
  <c r="AG8" i="4"/>
  <c r="S3" i="4" l="1"/>
  <c r="T3" i="4" s="1"/>
  <c r="S4" i="4"/>
  <c r="T4" i="4" s="1"/>
  <c r="S5" i="4"/>
  <c r="T5" i="4" s="1"/>
  <c r="S6" i="4"/>
  <c r="T6" i="4" s="1"/>
  <c r="S7" i="4"/>
  <c r="T7" i="4" s="1"/>
  <c r="S8" i="4"/>
  <c r="T8" i="4" s="1"/>
  <c r="S9" i="4"/>
  <c r="T9" i="4" s="1"/>
  <c r="S10" i="4"/>
  <c r="T10" i="4" s="1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51" i="4"/>
  <c r="T51" i="4" s="1"/>
  <c r="S52" i="4"/>
  <c r="T52" i="4" s="1"/>
  <c r="S53" i="4"/>
  <c r="T53" i="4" s="1"/>
  <c r="S54" i="4"/>
  <c r="T54" i="4" s="1"/>
  <c r="S55" i="4"/>
  <c r="T55" i="4" s="1"/>
  <c r="S56" i="4"/>
  <c r="T56" i="4" s="1"/>
  <c r="S57" i="4"/>
  <c r="T57" i="4" s="1"/>
  <c r="S58" i="4"/>
  <c r="T58" i="4" s="1"/>
  <c r="S59" i="4"/>
  <c r="T59" i="4" s="1"/>
  <c r="S60" i="4"/>
  <c r="T60" i="4" s="1"/>
  <c r="S61" i="4"/>
  <c r="T61" i="4" s="1"/>
  <c r="S62" i="4"/>
  <c r="T62" i="4" s="1"/>
  <c r="S63" i="4"/>
  <c r="T63" i="4" s="1"/>
  <c r="S64" i="4"/>
  <c r="T64" i="4" s="1"/>
  <c r="S2" i="4"/>
  <c r="T2" i="4" s="1"/>
  <c r="O2" i="4"/>
  <c r="O3" i="4"/>
  <c r="O21" i="4"/>
  <c r="O6" i="4"/>
  <c r="O39" i="4"/>
  <c r="O84" i="4"/>
  <c r="O132" i="4"/>
  <c r="O182" i="4"/>
  <c r="O58" i="4"/>
  <c r="O13" i="4"/>
  <c r="O105" i="4"/>
  <c r="O85" i="4"/>
  <c r="O72" i="4"/>
  <c r="O92" i="4"/>
  <c r="O59" i="4"/>
  <c r="O5" i="4"/>
  <c r="O4" i="4"/>
  <c r="O81" i="4"/>
  <c r="O120" i="4"/>
  <c r="O101" i="4"/>
  <c r="O183" i="4"/>
  <c r="O133" i="4"/>
  <c r="O25" i="4"/>
  <c r="O86" i="4"/>
  <c r="O31" i="4"/>
  <c r="O9" i="4"/>
  <c r="O61" i="4"/>
  <c r="O46" i="4"/>
  <c r="O11" i="4"/>
  <c r="O33" i="4"/>
  <c r="O134" i="4"/>
  <c r="O135" i="4"/>
  <c r="O136" i="4"/>
  <c r="O137" i="4"/>
  <c r="O138" i="4"/>
  <c r="O174" i="4"/>
  <c r="O10" i="4"/>
  <c r="O43" i="4"/>
  <c r="O24" i="4"/>
  <c r="O8" i="4"/>
  <c r="O17" i="4"/>
  <c r="O16" i="4"/>
  <c r="O103" i="4"/>
  <c r="O12" i="4"/>
  <c r="O130" i="4"/>
  <c r="O41" i="4"/>
  <c r="O26" i="4"/>
  <c r="O106" i="4"/>
  <c r="O95" i="4"/>
  <c r="O68" i="4"/>
  <c r="O113" i="4"/>
  <c r="O15" i="4"/>
  <c r="O87" i="4"/>
  <c r="O22" i="4"/>
  <c r="O42" i="4"/>
  <c r="O48" i="4"/>
  <c r="O117" i="4"/>
  <c r="O79" i="4"/>
  <c r="O18" i="4"/>
  <c r="O28" i="4"/>
  <c r="O96" i="4"/>
  <c r="O80" i="4"/>
  <c r="O55" i="4"/>
  <c r="O88" i="4"/>
  <c r="O73" i="4"/>
  <c r="O89" i="4"/>
  <c r="O51" i="4"/>
  <c r="O38" i="4"/>
  <c r="O131" i="4"/>
  <c r="O52" i="4"/>
  <c r="O107" i="4"/>
  <c r="O216" i="4"/>
  <c r="O217" i="4"/>
  <c r="O139" i="4"/>
  <c r="O180" i="4"/>
  <c r="O223" i="4"/>
  <c r="O74" i="4"/>
  <c r="O19" i="4"/>
  <c r="O49" i="4"/>
  <c r="O23" i="4"/>
  <c r="O82" i="4"/>
  <c r="O30" i="4"/>
  <c r="O32" i="4"/>
  <c r="O83" i="4"/>
  <c r="O57" i="4"/>
  <c r="O53" i="4"/>
  <c r="O69" i="4"/>
  <c r="O71" i="4"/>
  <c r="O181" i="4"/>
  <c r="O60" i="4"/>
  <c r="O34" i="4"/>
  <c r="O115" i="4"/>
  <c r="O116" i="4"/>
  <c r="O45" i="4"/>
  <c r="O212" i="4"/>
  <c r="O221" i="4"/>
  <c r="O118" i="4"/>
  <c r="O224" i="4"/>
  <c r="O222" i="4"/>
  <c r="O225" i="4"/>
  <c r="O66" i="4"/>
  <c r="O97" i="4"/>
  <c r="O75" i="4"/>
  <c r="O90" i="4"/>
  <c r="O44" i="4"/>
  <c r="O127" i="4"/>
  <c r="O175" i="4"/>
  <c r="O93" i="4"/>
  <c r="O213" i="4"/>
  <c r="O208" i="4"/>
  <c r="O209" i="4"/>
  <c r="O172" i="4"/>
  <c r="O214" i="4"/>
  <c r="O102" i="4"/>
  <c r="O40" i="4"/>
  <c r="O35" i="4"/>
  <c r="O62" i="4"/>
  <c r="O54" i="4"/>
  <c r="O63" i="4"/>
  <c r="O56" i="4"/>
  <c r="O176" i="4"/>
  <c r="O140" i="4"/>
  <c r="O215" i="4"/>
  <c r="O210" i="4"/>
  <c r="O177" i="4"/>
  <c r="O20" i="4"/>
  <c r="O14" i="4"/>
  <c r="O128" i="4"/>
  <c r="O36" i="4"/>
  <c r="O173" i="4"/>
  <c r="O124" i="4"/>
  <c r="O178" i="4"/>
  <c r="O218" i="4"/>
  <c r="O37" i="4"/>
  <c r="O76" i="4"/>
  <c r="O125" i="4"/>
  <c r="O211" i="4"/>
  <c r="O119" i="4"/>
  <c r="O104" i="4"/>
  <c r="O184" i="4"/>
  <c r="O70" i="4"/>
  <c r="O226" i="4"/>
  <c r="O126" i="4"/>
  <c r="O91" i="4"/>
  <c r="O29" i="4"/>
  <c r="O47" i="4"/>
  <c r="O219" i="4"/>
  <c r="O114" i="4"/>
  <c r="O129" i="4"/>
  <c r="O78" i="4"/>
  <c r="O94" i="4"/>
  <c r="O227" i="4"/>
  <c r="O220" i="4"/>
  <c r="O179" i="4"/>
  <c r="O141" i="4"/>
  <c r="O50" i="4"/>
  <c r="O27" i="4"/>
  <c r="O98" i="4"/>
  <c r="O185" i="4"/>
  <c r="O142" i="4"/>
  <c r="O186" i="4"/>
  <c r="O187" i="4"/>
  <c r="O188" i="4"/>
  <c r="O189" i="4"/>
  <c r="O190" i="4"/>
  <c r="O191" i="4"/>
  <c r="O143" i="4"/>
  <c r="O77" i="4"/>
  <c r="O192" i="4"/>
  <c r="O193" i="4"/>
  <c r="O144" i="4"/>
  <c r="O194" i="4"/>
  <c r="O99" i="4"/>
  <c r="O195" i="4"/>
  <c r="O196" i="4"/>
  <c r="O197" i="4"/>
  <c r="O198" i="4"/>
  <c r="O121" i="4"/>
  <c r="O122" i="4"/>
  <c r="O123" i="4"/>
  <c r="O199" i="4"/>
  <c r="O200" i="4"/>
  <c r="O201" i="4"/>
  <c r="O202" i="4"/>
  <c r="O203" i="4"/>
  <c r="O204" i="4"/>
  <c r="O145" i="4"/>
  <c r="O205" i="4"/>
  <c r="O206" i="4"/>
  <c r="O100" i="4"/>
  <c r="O207" i="4"/>
  <c r="O67" i="4"/>
  <c r="O146" i="4"/>
  <c r="O147" i="4"/>
  <c r="O108" i="4"/>
  <c r="O148" i="4"/>
  <c r="O64" i="4"/>
  <c r="O149" i="4"/>
  <c r="O65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09" i="4"/>
  <c r="O162" i="4"/>
  <c r="O110" i="4"/>
  <c r="O163" i="4"/>
  <c r="O164" i="4"/>
  <c r="O165" i="4"/>
  <c r="O166" i="4"/>
  <c r="O111" i="4"/>
  <c r="O167" i="4"/>
  <c r="O168" i="4"/>
  <c r="O169" i="4"/>
  <c r="O170" i="4"/>
  <c r="O112" i="4"/>
  <c r="O171" i="4"/>
  <c r="O7" i="4"/>
  <c r="L28" i="4"/>
  <c r="L34" i="4"/>
  <c r="L49" i="4"/>
  <c r="L6" i="4"/>
  <c r="L14" i="4"/>
  <c r="L35" i="4"/>
  <c r="L40" i="4"/>
  <c r="L36" i="4"/>
  <c r="L21" i="4"/>
  <c r="L16" i="4"/>
  <c r="L2" i="4"/>
  <c r="L15" i="4"/>
  <c r="L5" i="4"/>
  <c r="L50" i="4"/>
  <c r="L29" i="4"/>
  <c r="L8" i="4"/>
  <c r="L51" i="4"/>
  <c r="L52" i="4"/>
  <c r="L53" i="4"/>
  <c r="L37" i="4"/>
  <c r="L9" i="4"/>
  <c r="L41" i="4"/>
  <c r="L54" i="4"/>
  <c r="L55" i="4"/>
  <c r="L42" i="4"/>
  <c r="L38" i="4"/>
  <c r="L17" i="4"/>
  <c r="L18" i="4"/>
  <c r="L19" i="4"/>
  <c r="L39" i="4"/>
  <c r="L56" i="4"/>
  <c r="L57" i="4"/>
  <c r="L26" i="4"/>
  <c r="L43" i="4"/>
  <c r="L58" i="4"/>
  <c r="L44" i="4"/>
  <c r="L30" i="4"/>
  <c r="L4" i="4"/>
  <c r="L59" i="4"/>
  <c r="L23" i="4"/>
  <c r="L7" i="4"/>
  <c r="L20" i="4"/>
  <c r="L32" i="4"/>
  <c r="L45" i="4"/>
  <c r="L31" i="4"/>
  <c r="L10" i="4"/>
  <c r="L60" i="4"/>
  <c r="L3" i="4"/>
  <c r="L46" i="4"/>
  <c r="L13" i="4"/>
  <c r="L61" i="4"/>
  <c r="L62" i="4"/>
  <c r="L24" i="4"/>
  <c r="L27" i="4"/>
  <c r="L11" i="4"/>
  <c r="L63" i="4"/>
  <c r="L47" i="4"/>
  <c r="L64" i="4"/>
  <c r="L22" i="4"/>
  <c r="L33" i="4"/>
  <c r="L48" i="4"/>
  <c r="L12" i="4"/>
  <c r="L25" i="4"/>
  <c r="A2" i="4" a="1"/>
  <c r="A2" i="4" s="1"/>
  <c r="H13" i="4" l="1"/>
  <c r="H2" i="4"/>
  <c r="H5" i="4"/>
  <c r="H6" i="4"/>
  <c r="H3" i="4"/>
  <c r="H12" i="4"/>
  <c r="H7" i="4"/>
  <c r="H10" i="4"/>
  <c r="H8" i="4"/>
  <c r="H11" i="4"/>
  <c r="H9" i="4"/>
  <c r="H4" i="4"/>
  <c r="S70" i="4"/>
  <c r="S69" i="4"/>
  <c r="E21" i="4" l="1"/>
  <c r="F21" i="4" l="1"/>
  <c r="E2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B5" authorId="0" shapeId="0" xr:uid="{D8416AD6-47D9-465F-BCCC-E1847456001E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Use the scroll button to see the sales value for each customer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T2" authorId="0" shapeId="0" xr:uid="{02FBDDC4-D530-4404-B2DB-85B109199926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Inactive Customers are those who haven't placed an order in the last 2 months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366C3-A754-47B4-8A11-C6F9CDE55342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<sst xmlns="http://schemas.openxmlformats.org/spreadsheetml/2006/main" count="13194" uniqueCount="2113">
  <si>
    <t>Customer</t>
  </si>
  <si>
    <t>Bill to</t>
  </si>
  <si>
    <t>Main Phone</t>
  </si>
  <si>
    <t>Added in QB</t>
  </si>
  <si>
    <t>Accent On Wine Park Circle</t>
  </si>
  <si>
    <t>Accent On Wine &amp; More 1056 E Montague Ave N Charleston Sc 29405-4822</t>
  </si>
  <si>
    <t>843-203-4536</t>
  </si>
  <si>
    <t>Accent On Wine Summerville</t>
  </si>
  <si>
    <t>Accent On Wine &amp; More 132 S Main St. Summerville, Sc 29483</t>
  </si>
  <si>
    <t>843-832-1212</t>
  </si>
  <si>
    <t>Accent On Wine Whitehall</t>
  </si>
  <si>
    <t>Accent On Wine Whitehall 5401 Netherby Ln Suite 103 North Charleston, Sc 29420</t>
  </si>
  <si>
    <t>8437794046</t>
  </si>
  <si>
    <t>Agaves Cantina Mt. Pleasant</t>
  </si>
  <si>
    <t>Agaves Cantina Mt. Pleasant 2118 Sc-41 Ste 106 Mt. Pleasant, Sc 29466</t>
  </si>
  <si>
    <t>843-416-8696</t>
  </si>
  <si>
    <t>Agaves Mexican Restaurant</t>
  </si>
  <si>
    <t>Agaves Mexican Restaurant 3871 W. Ashley Cir Charleston, Sc 29414</t>
  </si>
  <si>
    <t>Alchemist Wine &amp; Spirit</t>
  </si>
  <si>
    <t>Alchemist Wine &amp; Spirit 1160 Basketweave Dr Mt. Pleasant, Sc 29466</t>
  </si>
  <si>
    <t>843-884-6606</t>
  </si>
  <si>
    <t>Ardoa Wine Bar Llc</t>
  </si>
  <si>
    <t>Ardoa Wine Bar Llc 1960 Riviera Dr, Ste D Mount Pleasant Sc 29464</t>
  </si>
  <si>
    <t>615-717-7411</t>
  </si>
  <si>
    <t>Azul James Island</t>
  </si>
  <si>
    <t>Azul Mexicano 1989 Maybank Hwy Charleston, Sc 29412</t>
  </si>
  <si>
    <t>843-637-4656</t>
  </si>
  <si>
    <t>Azul Park Circle</t>
  </si>
  <si>
    <t>Azul Mexicano Restaurante 1078 E. Montague Av N. Charleston, Sc 29406</t>
  </si>
  <si>
    <t>Beer Man</t>
  </si>
  <si>
    <t>Beer Man 214 St. James Av #160 Goose Creek, Sc29445</t>
  </si>
  <si>
    <t>Bistro A Vin</t>
  </si>
  <si>
    <t>Bistro A Vin 40 Archidale St Charleston, Sc 29401</t>
  </si>
  <si>
    <t>(843) 974-4441</t>
  </si>
  <si>
    <t>Blue Elephant</t>
  </si>
  <si>
    <t>Blue Elephant 4493 Us-17 Bus Murrells Inlet, Sc 29576</t>
  </si>
  <si>
    <t>Bond Street Wines</t>
  </si>
  <si>
    <t>Bond Street Wines 145 W Main St Spartanburg, Sc 29306</t>
  </si>
  <si>
    <t>Bottles - Columbia</t>
  </si>
  <si>
    <t>Bottles Beverage Superstore 4410 Fort Jackson Blvd Columbia, Sc 29209</t>
  </si>
  <si>
    <t>Bottles - Mt Pleasant</t>
  </si>
  <si>
    <t>Bottles Beverage Superstore 610 Coleman  Blvd. Mt. Pleasant, Sc 29464</t>
  </si>
  <si>
    <t>843-849-9463</t>
  </si>
  <si>
    <t>Bottles - Summerville</t>
  </si>
  <si>
    <t>Bottles - Summerville 1110 N Main St Summerville, Sc 29483</t>
  </si>
  <si>
    <t>Butcher &amp; Bee Charleston</t>
  </si>
  <si>
    <t>Butcher &amp; Bee Charleston 1085 Morrison Dr Charleston, Sc 29403</t>
  </si>
  <si>
    <t>843-619-0202</t>
  </si>
  <si>
    <t>Cardel Wines Samples</t>
  </si>
  <si>
    <t>Carmen Y Juan</t>
  </si>
  <si>
    <t>Carmen Y Juan 1118 Park West Blvd #1 Mt Pleasant, Sc 29466</t>
  </si>
  <si>
    <t>843-856-0805</t>
  </si>
  <si>
    <t>Coastal Boutique</t>
  </si>
  <si>
    <t>Coastal Boutique 4884-A Highway 17 South North Myrtle Beaach, Sc 29582</t>
  </si>
  <si>
    <t>Coastal Vino</t>
  </si>
  <si>
    <t>Coastal Vino 926C Iris St. Unit A. Myrtle Beach, Sc 29577</t>
  </si>
  <si>
    <t>Colectivo</t>
  </si>
  <si>
    <t>Colectivo 2901 Maybank Hwy Johns Island, Sc 29445</t>
  </si>
  <si>
    <t>Dashi</t>
  </si>
  <si>
    <t>Dashi 1262 Remount Rd Charleston, Sc 29406</t>
  </si>
  <si>
    <t>(843) 284-6804</t>
  </si>
  <si>
    <t>El Gallo Bar And Grill</t>
  </si>
  <si>
    <t>El Gallo Bar And Grill 2601 Clements Ferry Rd Charleston, Sc 29492</t>
  </si>
  <si>
    <t>El Molino 1</t>
  </si>
  <si>
    <t>El Molino 1 1610 Sam Rittenberg Blvd Suite 301 Charleston, Sc 29407</t>
  </si>
  <si>
    <t>El Molino 2</t>
  </si>
  <si>
    <t>El Molino 2 5900 Rivers Av. N. Charleston, Sc 29406</t>
  </si>
  <si>
    <t>Estadio</t>
  </si>
  <si>
    <t>Estadio 122 Spring St Charleston, Sc 29403</t>
  </si>
  <si>
    <t>Euro Foods Bakery Cafe</t>
  </si>
  <si>
    <t>Euro Foods Bakery Cafe 1664 Old Towne Rd Charleston, Sc 29407</t>
  </si>
  <si>
    <t>843-571-1451</t>
  </si>
  <si>
    <t>Fire &amp; Smoke</t>
  </si>
  <si>
    <t>Fire &amp; Smoke 411 79Th Ave N North Myrtle Beach, Sc 29572</t>
  </si>
  <si>
    <t>Forte Jazz Lounge</t>
  </si>
  <si>
    <t>Forte Jazz Lounge 475-477 King Street 29403 Charleston, Sc</t>
  </si>
  <si>
    <t>(843) 637-4931</t>
  </si>
  <si>
    <t>Foxcroft Wine Co.</t>
  </si>
  <si>
    <t>Foxcroft Wine Co. 631 South Main Street Greenville, Sc 29601</t>
  </si>
  <si>
    <t>Grace &amp; Grit</t>
  </si>
  <si>
    <t>Grace &amp; Grit 320 Wingo Way Ste 100 Mount Pleasant Sc 29464</t>
  </si>
  <si>
    <t>(843) 698- 4748</t>
  </si>
  <si>
    <t>Graft</t>
  </si>
  <si>
    <t>Graft Wine Shop &amp; Wine Bar 700B King St Charleston Sc, 29403</t>
  </si>
  <si>
    <t>843-7183559</t>
  </si>
  <si>
    <t>Graze</t>
  </si>
  <si>
    <t>Graze 863 Houston Northcutt Blvd Mt. Pleasant, Sc 29464</t>
  </si>
  <si>
    <t>Hotel Indigo</t>
  </si>
  <si>
    <t>Hotel Indigo 250 Johnnie Dodds Blvd Mt Pleasant, Sc 29464</t>
  </si>
  <si>
    <t>House Of Brews</t>
  </si>
  <si>
    <t>House Of Brews 2376 Ashley River Rd Charleston, Sc 29414</t>
  </si>
  <si>
    <t>Incredible Edibles</t>
  </si>
  <si>
    <t>Incredible Edibles 11326 Ocean Hwy Suite 3 Pawleys Island Sc, 29585</t>
  </si>
  <si>
    <t>Island Provisions</t>
  </si>
  <si>
    <t>Island Provisions 221 St. Philip Street Charleston, Sc 29403</t>
  </si>
  <si>
    <t>Jessamine + Vine</t>
  </si>
  <si>
    <t>Jessamine + Vine 164 Market St Unit B Charleston, Sc 29401</t>
  </si>
  <si>
    <t>843-641-0567</t>
  </si>
  <si>
    <t>Kings Leaf Downtown</t>
  </si>
  <si>
    <t>Kings Leaf Downtown 401 Kings Street Suite B Charleston, Sc 29403</t>
  </si>
  <si>
    <t>Kings Leaf Summerville</t>
  </si>
  <si>
    <t>Kings Leaf Summerville 418 Nexton Square Dr Summerville, Sc 29486</t>
  </si>
  <si>
    <t>Kings Leaf West Ashley</t>
  </si>
  <si>
    <t>1714 Old Town Rd Charleston, Sc 29407</t>
  </si>
  <si>
    <t>Laura Alberts</t>
  </si>
  <si>
    <t>Laureate Imports</t>
  </si>
  <si>
    <t>Laureate Imports &amp; Marketing Company, Inc 3745 Cherokee Street, Ste 603 Kennesaw, Ga 30144</t>
  </si>
  <si>
    <t>Laurel Restaurant</t>
  </si>
  <si>
    <t>Laurel Restaurant 161 Rutledge Ave Unit C Charleston, Sc 29403</t>
  </si>
  <si>
    <t>(843) 974-5159</t>
  </si>
  <si>
    <t>Lowe'S Foods Hanahan - 279</t>
  </si>
  <si>
    <t>Lowe'S Foods Hanahan Store# 279 1000 Tanner Ford Blvd. Hanahan, Sc 29410</t>
  </si>
  <si>
    <t>Marina Inn</t>
  </si>
  <si>
    <t>Marina Inn 4493 Us-17 Bus Murrells Inlet, Sc 29576</t>
  </si>
  <si>
    <t>Millcreek Spirits</t>
  </si>
  <si>
    <t>Millcreek Spirits 2114 Sc-41 Unit 107 Mt Pleasant, Sc 29466</t>
  </si>
  <si>
    <t>New York Butcher Shop Myr</t>
  </si>
  <si>
    <t>New York Butcher Shop Myr 6902 North Kings Highway Unit H Myrtle Beach, Sc 29572</t>
  </si>
  <si>
    <t>New York Butcher Shoppe Di</t>
  </si>
  <si>
    <t>New York Butcher Shoppe Di 864 Island Park Dr #104 Daniel Island, Sc 29492</t>
  </si>
  <si>
    <t>Nick'S German Kitchen</t>
  </si>
  <si>
    <t>Nick'S German Kitchen 1150 Hungry Neck Blvd Suite E Mt. Pleasant Sc 29464</t>
  </si>
  <si>
    <t>Odyssey Bottle Shop</t>
  </si>
  <si>
    <t>Odyssey Bottle Shop 987 Harbor View Rd Charleston, Sc 29412</t>
  </si>
  <si>
    <t>Palmetto Brewing</t>
  </si>
  <si>
    <t>Palmetto Brewing 289 Huger St. Charleston, Sc 29403</t>
  </si>
  <si>
    <t>Palmetto Wine Sellers</t>
  </si>
  <si>
    <t>Palmetto Wine Sellers 2218 Devine Street Columbia, Sc 29205</t>
  </si>
  <si>
    <t>803-714-3320</t>
  </si>
  <si>
    <t>Paradiso</t>
  </si>
  <si>
    <t>Paradiso 4401 Mccarthy St North Charleston, Sc29405</t>
  </si>
  <si>
    <t>843-885-4663</t>
  </si>
  <si>
    <t>Pearlz Oyster Bar</t>
  </si>
  <si>
    <t>Pearlz Oyster Bar 152 E Bay St.  Charleston, Sc 29401</t>
  </si>
  <si>
    <t>843-577-5755</t>
  </si>
  <si>
    <t>Post House</t>
  </si>
  <si>
    <t>Post House 101 Pitt St Mt Pleasant, Sc 29464</t>
  </si>
  <si>
    <t>Rebel Taqueria</t>
  </si>
  <si>
    <t>Rebel Taqueria 1809 Reynolds Av. North Charleston, Sc 29405</t>
  </si>
  <si>
    <t>Red Drum</t>
  </si>
  <si>
    <t>Red Drum 803 Coleman Blvd Mt Pleasant, Sc 29464</t>
  </si>
  <si>
    <t>Revelry</t>
  </si>
  <si>
    <t>Revelry 10 Conroy St. Charleston, Sc 29403</t>
  </si>
  <si>
    <t>Rooted</t>
  </si>
  <si>
    <t>Rooted 3510 Park Av. Blvd Suite 100 Mt. Pleasant, Sc 29466</t>
  </si>
  <si>
    <t>843-654-9748</t>
  </si>
  <si>
    <t>San Miguel Mexican Grill &amp; Bar</t>
  </si>
  <si>
    <t>San Miguel Mexican Grill &amp; Bar 1711 Shoremeade Rd Unit 110 Mount Pleasant, Sc 29464</t>
  </si>
  <si>
    <t>843-352-2997</t>
  </si>
  <si>
    <t>Sauer Grapes</t>
  </si>
  <si>
    <t>Sauer Grapes 125 River Landing Dr#102 Daniel Island, Sc 29492</t>
  </si>
  <si>
    <t>843-471-2157</t>
  </si>
  <si>
    <t>Seablue Restaurant &amp; Wine Bar</t>
  </si>
  <si>
    <t>Seablue Restaurant &amp; Wine Bar 501 Highway 17N North Myrtle Beach, Sc 29582</t>
  </si>
  <si>
    <t>Sena Cafe</t>
  </si>
  <si>
    <t>Sena Llc 2170 Snyder Cir Apt 100 Mt Pleasant Sc 29466</t>
  </si>
  <si>
    <t>314-680-9889</t>
  </si>
  <si>
    <t>Sermet'S Courtyard</t>
  </si>
  <si>
    <t>Sermet'S Courtyard 115 River Landing Dr Suite 101 Daniel Island, Sc 29492</t>
  </si>
  <si>
    <t>Shefield'S Wine Bar &amp; Tapas</t>
  </si>
  <si>
    <t>Shefield'S Wine Bar &amp; Tapas 320 W Coleman Blvd Suite G3 Mt. Pleasant, Sc 29464</t>
  </si>
  <si>
    <t>Six Mile Wine And Spirits</t>
  </si>
  <si>
    <t>Six Mile Wine And Spirits 1160 Basketweave Dr Mt Pleasant, Sc 29466</t>
  </si>
  <si>
    <t>Somm Wine Bar</t>
  </si>
  <si>
    <t>Somm Wine Bar 700 Halcyon Lp Johns Island, Sc 29455</t>
  </si>
  <si>
    <t>Sommerville Enterprises Llc</t>
  </si>
  <si>
    <t>Sommerville Enterprises Llc 5825 Triangle Dr Suite 103 Raleigh, Nc 27617</t>
  </si>
  <si>
    <t>Spanglish</t>
  </si>
  <si>
    <t>Phr Llc 652 St Andrews Blvd Charleston, Sc 29407</t>
  </si>
  <si>
    <t>Terra</t>
  </si>
  <si>
    <t>Terra 100 State St. West Columbia, Sc29169</t>
  </si>
  <si>
    <t>803-791-3443</t>
  </si>
  <si>
    <t>The Azalea Bar &amp; Garden</t>
  </si>
  <si>
    <t>The Azalea Bar &amp; Garden 219 S Cedar St. Summerville, Sc 29483</t>
  </si>
  <si>
    <t>The Park Cafe</t>
  </si>
  <si>
    <t>The Park Cafe 730 Rutledge Av. Charleston, Sc 29403</t>
  </si>
  <si>
    <t>843-410-1070</t>
  </si>
  <si>
    <t>The Whale</t>
  </si>
  <si>
    <t>The Whale 1640 Meeting St Charleston, Sc 29405</t>
  </si>
  <si>
    <t>Tobacco &amp; Wine</t>
  </si>
  <si>
    <t>Tobacoo &amp; Wine 1173 Oakland Market Rd Mt. Pleasant, Sc 29466</t>
  </si>
  <si>
    <t>Topsail</t>
  </si>
  <si>
    <t>Topsail 440 W Coleman Blvd Mt. Pleasant, Sc 29464</t>
  </si>
  <si>
    <t>(843)416-8306</t>
  </si>
  <si>
    <t>Tpc Myrtle Beach</t>
  </si>
  <si>
    <t>Tpc Myrtle Beach 1199 Tpc Blvd Murrells Inlet, Sc 29576</t>
  </si>
  <si>
    <t>Uncork Charleston</t>
  </si>
  <si>
    <t>Uncork Charleston 476 King St Charleston, Sc 29403</t>
  </si>
  <si>
    <t>Uva Imports Llc</t>
  </si>
  <si>
    <t>Vino Garage Wine And Beer</t>
  </si>
  <si>
    <t>Vino Garage Wine And Beer 2501 Main St A Columbia, Sc 29201</t>
  </si>
  <si>
    <t>Viva Tacos &amp; Tequila</t>
  </si>
  <si>
    <t>Viva Tacos &amp; Tequila 864 Island Park Dr Suite #105 Charleston, Sc 29492</t>
  </si>
  <si>
    <t>Wine &amp; Company</t>
  </si>
  <si>
    <t>Wine &amp; The People 441 Meeting St Ste B Charleston, Sc 29403</t>
  </si>
  <si>
    <t>(843)277-2857</t>
  </si>
  <si>
    <t>Wine And Tapas Bar</t>
  </si>
  <si>
    <t>Wine And Tapas Bar 103 South Main St Summerville, Sc 29483</t>
  </si>
  <si>
    <t>843-771-1131</t>
  </si>
  <si>
    <t>Wine Cellar Wine And Gifts</t>
  </si>
  <si>
    <t>Wine Cellar Wine And Gifts 1317 Theather Dr. Mt. Pleasant, Sc 29464</t>
  </si>
  <si>
    <t>Wine Shop Old Village</t>
  </si>
  <si>
    <t>Wine Shop Old Village 115 Pitt Street Mount Pleasant Sc 29464</t>
  </si>
  <si>
    <t>Wine Therapy</t>
  </si>
  <si>
    <t>Wine Therapy 681 Main St North Myrtle Beach, Sc 29582</t>
  </si>
  <si>
    <t>Winyah Bait &amp; Tackle</t>
  </si>
  <si>
    <t>Winyah Bait &amp; Tackle 680 Eden Av. Murrels Inlet, Sc 29576</t>
  </si>
  <si>
    <t>Xiao Bao Biscuit</t>
  </si>
  <si>
    <t>Xiao Bao Biscuit 224 Rutledge Av. Charleston, Sc 29403</t>
  </si>
  <si>
    <t>Item</t>
  </si>
  <si>
    <t>Description</t>
  </si>
  <si>
    <t>Type</t>
  </si>
  <si>
    <t>Cost</t>
  </si>
  <si>
    <t>Price</t>
  </si>
  <si>
    <t>Shipping</t>
  </si>
  <si>
    <t>Service</t>
  </si>
  <si>
    <t>Af Gross</t>
  </si>
  <si>
    <t>Inventory Part</t>
  </si>
  <si>
    <t>Atlantic Galician Winery</t>
  </si>
  <si>
    <t>Atlantic Galician Winery:D'Mateo</t>
  </si>
  <si>
    <t>D'Mateo 100% Treixadura</t>
  </si>
  <si>
    <t>Atlantic Galician Winery:Marola&amp;Mass</t>
  </si>
  <si>
    <t>Marola&amp;Mass 100% Alvarinho</t>
  </si>
  <si>
    <t>Atlantic Galician Winery:Massimo</t>
  </si>
  <si>
    <t>Massimo 100% Mencia</t>
  </si>
  <si>
    <t>Atlantis</t>
  </si>
  <si>
    <t>Atlantis:Atlantis Rose</t>
  </si>
  <si>
    <t>Atlantis Rose 100% Tinta Negra</t>
  </si>
  <si>
    <t>Atlantis:Atlantis White</t>
  </si>
  <si>
    <t>Atlantis White 100% Verdelho</t>
  </si>
  <si>
    <t>Blanco Perez De Azpillaga</t>
  </si>
  <si>
    <t>Blanco Perez De Azpillaga:La Viura Alegre</t>
  </si>
  <si>
    <t>La Viura Alegre 100% Viura</t>
  </si>
  <si>
    <t>Carski Emporia</t>
  </si>
  <si>
    <t>Carski Emporia:Blatina</t>
  </si>
  <si>
    <t>Emporia Blatina 100% Blatina</t>
  </si>
  <si>
    <t>Carski Emporia:Vranac</t>
  </si>
  <si>
    <t>Emporia Vranac 100% Vranac</t>
  </si>
  <si>
    <t>Celler Jan Vidal</t>
  </si>
  <si>
    <t>Celler Jan Vidal:Josep Ventosa Brut Magnum</t>
  </si>
  <si>
    <t>Josep Ventosa Brut Premium Magnum Xarel.Lo, Macabeu, Parellada, Chardonnay</t>
  </si>
  <si>
    <t>Celler Jan Vidal:Josep Ventosa Brut Premium</t>
  </si>
  <si>
    <t>Josep Ventosa Brut Premium Xarel.Lo, Macabeu, Parellada, Chardonnay</t>
  </si>
  <si>
    <t>Celler Jan Vidal:Josep Ventosa Brut Rose</t>
  </si>
  <si>
    <t>Josep Ventosa Brut Rose Pinot Noir, Trepat</t>
  </si>
  <si>
    <t>Cims</t>
  </si>
  <si>
    <t>Cims:Classic</t>
  </si>
  <si>
    <t>Classic 100% Carinena</t>
  </si>
  <si>
    <t>Cims:Garnatxa</t>
  </si>
  <si>
    <t>Garnatxa 100% Garnatxa</t>
  </si>
  <si>
    <t>Cims:Vi De Vila Red</t>
  </si>
  <si>
    <t>Vi De Vila Red Blend</t>
  </si>
  <si>
    <t>Cims:Vi De Vila White</t>
  </si>
  <si>
    <t>Vi De Vila White</t>
  </si>
  <si>
    <t>Cuvée Nokat</t>
  </si>
  <si>
    <t>Cuvée Nokat:Cuvée Nokat Bordeaux Red</t>
  </si>
  <si>
    <t>Cuvée Nokat Bordeaux Red</t>
  </si>
  <si>
    <t>Cuvée Nokat:Cuvée Nokat Sauv Blanc</t>
  </si>
  <si>
    <t>Cuvée Nokat Sauv Blanc</t>
  </si>
  <si>
    <t>El Grillo Y La Luna</t>
  </si>
  <si>
    <t>El Grillo Y La Luna:12 Lunas Red</t>
  </si>
  <si>
    <t>12 Lunas Red Red Blend</t>
  </si>
  <si>
    <t>El Grillo Y La Luna:12 Lunas Rose</t>
  </si>
  <si>
    <t>12 Lunas Rose 100% Syrah</t>
  </si>
  <si>
    <t>El Grillo Y La Luna:12 Lunas White</t>
  </si>
  <si>
    <t>12 Lunas White Chardonnay 90%, Gewürztraminer 10%</t>
  </si>
  <si>
    <t>El Grillo Y La Luna:Hop Hop</t>
  </si>
  <si>
    <t>Hop Hop 50% Grenache, 50% Syrah</t>
  </si>
  <si>
    <t>Exner</t>
  </si>
  <si>
    <t>Exner:Exner</t>
  </si>
  <si>
    <t>Carbonated Apple Cider</t>
  </si>
  <si>
    <t>Forlong</t>
  </si>
  <si>
    <t>Forlong:Amigo Imaginario</t>
  </si>
  <si>
    <t>Forlong Amigo Imaginario 100% Palomino</t>
  </si>
  <si>
    <t>Forlong:Tintilla</t>
  </si>
  <si>
    <t>Forlong Tintilla 100% Tintilla De Rota</t>
  </si>
  <si>
    <t>Hm Borges</t>
  </si>
  <si>
    <t>Hm Borges:10 Year Boal</t>
  </si>
  <si>
    <t>Hm Borges 100% Boal</t>
  </si>
  <si>
    <t>Hm Borges:10 Year Malvasia</t>
  </si>
  <si>
    <t>Hm Borges 100% Malvasia</t>
  </si>
  <si>
    <t>Hm Borges:10 Year Sercial</t>
  </si>
  <si>
    <t>Hm Borges 100% Sercial</t>
  </si>
  <si>
    <t>Hm Borges:10 Year Verdelho</t>
  </si>
  <si>
    <t>Hm Borges 100% Verdelho</t>
  </si>
  <si>
    <t>Hm Borges:15 Year Boal</t>
  </si>
  <si>
    <t>Hm Borges:15 Year Malvasia</t>
  </si>
  <si>
    <t>Hm Borges:15 Year Sercial</t>
  </si>
  <si>
    <t>Hm Borges:15 Year Verdelho</t>
  </si>
  <si>
    <t>Hm Borges:20 Year Malvasia</t>
  </si>
  <si>
    <t>Hm Borges:30 Year Malvasia</t>
  </si>
  <si>
    <t>Hm Borges:5 Year Dry</t>
  </si>
  <si>
    <t>Hm Borges 5 Year Dry 100% Tinta Negra</t>
  </si>
  <si>
    <t>Hm Borges:5 Year Medium Dry</t>
  </si>
  <si>
    <t>Hm Borges 5 Year Medium Dry 100% Tinta Negra</t>
  </si>
  <si>
    <t>Hm Borges:5 Year Medium Sweet</t>
  </si>
  <si>
    <t>Hm Borges 5 Year Medium Sweet 100% Tinta Negra</t>
  </si>
  <si>
    <t>Hm Borges:5 Year Sweet</t>
  </si>
  <si>
    <t>Hm Borges 5 Year Sweet 100% Tinta Negra</t>
  </si>
  <si>
    <t>Hm Borges:Boal Colheita</t>
  </si>
  <si>
    <t>Hm Borges 2005 100% Boal Colheita</t>
  </si>
  <si>
    <t>Irekua</t>
  </si>
  <si>
    <t>Irekua:Vendimia Seleccionada 6</t>
  </si>
  <si>
    <t>Irekua Vendimia Seleccionada 6 100% Tempranillo</t>
  </si>
  <si>
    <t>Krasno</t>
  </si>
  <si>
    <t>Krasno:Cuvee Red</t>
  </si>
  <si>
    <t>Krasno Cuvee Red</t>
  </si>
  <si>
    <t>Krasno:Merlot</t>
  </si>
  <si>
    <t>Merlot</t>
  </si>
  <si>
    <t>Krasno:Orange</t>
  </si>
  <si>
    <t>Krasno Orange Ribola Gialla, Malvasia, Sauvignonasse</t>
  </si>
  <si>
    <t>Krasno:Pinot Noir</t>
  </si>
  <si>
    <t>Krasno Pinot Noir 100% Pinot Noir</t>
  </si>
  <si>
    <t>Krasno:Rebula</t>
  </si>
  <si>
    <t>Krasno Rebula 100% Ribolla Gialla</t>
  </si>
  <si>
    <t>Krasno:Sauvignonasse</t>
  </si>
  <si>
    <t>Krasno Sauvignonasse 100% Sauvignonasse</t>
  </si>
  <si>
    <t>Krasno:Sparkling Rebula</t>
  </si>
  <si>
    <t>Krasno Sparkling Rebula 100% Ribolla Gialla</t>
  </si>
  <si>
    <t>Krasno:White Blend</t>
  </si>
  <si>
    <t>White Blend</t>
  </si>
  <si>
    <t>La Cetto</t>
  </si>
  <si>
    <t>La Cetto:La Cetto Brut</t>
  </si>
  <si>
    <t>La Cetto Brut</t>
  </si>
  <si>
    <t>La Cetto:La Cetto Cab Sauv</t>
  </si>
  <si>
    <t>La Cetto Cab Sauv</t>
  </si>
  <si>
    <t>La Cetto:La Cetto Chardonnay</t>
  </si>
  <si>
    <t>La Cetto Chardonnay</t>
  </si>
  <si>
    <t>La Cetto:La Cetto Chenin Blanc</t>
  </si>
  <si>
    <t>La Cetto Chenin Blanc</t>
  </si>
  <si>
    <t>La Cetto:La Cetto Nebbiolo</t>
  </si>
  <si>
    <t>La Cetto Nebbiolo</t>
  </si>
  <si>
    <t>La Cetto:La Cetto Petite Sirah</t>
  </si>
  <si>
    <t>La Cetto Petite Sirah</t>
  </si>
  <si>
    <t>La Cetto:La Cetto Sauv Blanc</t>
  </si>
  <si>
    <t>La Cetto Sauv Blanc</t>
  </si>
  <si>
    <t>Les Cousins</t>
  </si>
  <si>
    <t>Les Cousins:Donzell</t>
  </si>
  <si>
    <t>Donzell Vermut</t>
  </si>
  <si>
    <t>Les Cousins:L'Antagonique</t>
  </si>
  <si>
    <t>L'Antagonique Blanc De Noirs</t>
  </si>
  <si>
    <t>Les Cousins:L'Inconscient</t>
  </si>
  <si>
    <t>L'Inconscient Red Blend</t>
  </si>
  <si>
    <t>Les Cousins:Sagesse</t>
  </si>
  <si>
    <t>Sagesse 60% Grenache / 40%  Carinena</t>
  </si>
  <si>
    <t>Llagar Castanon</t>
  </si>
  <si>
    <t>Llagar Castanon:Val De Boides</t>
  </si>
  <si>
    <t>Val De Boides Natural Apple Cider</t>
  </si>
  <si>
    <t>Montrubi</t>
  </si>
  <si>
    <t>Montrubi:Black</t>
  </si>
  <si>
    <t>Black 100% Garnatxa</t>
  </si>
  <si>
    <t>Montrubi:Durona</t>
  </si>
  <si>
    <t>Durona Red Blend</t>
  </si>
  <si>
    <t>Montrubi:Gantius Radical</t>
  </si>
  <si>
    <t>Gantius Radical 100% Sumoll</t>
  </si>
  <si>
    <t>Montrubi:L'Ancestral Blanc</t>
  </si>
  <si>
    <t>L'Ancestral Blanc 100% Parellada</t>
  </si>
  <si>
    <t>Montrubi:L'Ancestral Rose</t>
  </si>
  <si>
    <t>L'Ancestral Rose 100% Sumoll</t>
  </si>
  <si>
    <t>Montrubi:Serres Velles</t>
  </si>
  <si>
    <t>Serres Velles 100% Carinyena</t>
  </si>
  <si>
    <t>Montrubi:White</t>
  </si>
  <si>
    <t>White 100% Xarello</t>
  </si>
  <si>
    <t>Nagefrost</t>
  </si>
  <si>
    <t>Nagefrost:Flugkunstler</t>
  </si>
  <si>
    <t>Nagelfrost 100% Sauvignon Blanc</t>
  </si>
  <si>
    <t>Nagefrost:Grauburgunder</t>
  </si>
  <si>
    <t>Nagelfrost 100% Pinot Gris</t>
  </si>
  <si>
    <t>Nagefrost:Weissburgunder</t>
  </si>
  <si>
    <t>Nagelfrost 100% Pinot Blanc</t>
  </si>
  <si>
    <t>Nagefrost:Wildromantik</t>
  </si>
  <si>
    <t>Nagelfrost 100% Pinot Noir</t>
  </si>
  <si>
    <t>Palmeri Sicilia</t>
  </si>
  <si>
    <t>Palmeri Sicilia:Palmeri Adan</t>
  </si>
  <si>
    <t>Palmeri Adan 100% Garnacha</t>
  </si>
  <si>
    <t>Palmeri Sicilia:Palmeri Navalta</t>
  </si>
  <si>
    <t>Palmeri Sicilia Navalta 100% Garnacha</t>
  </si>
  <si>
    <t>Podernouvo</t>
  </si>
  <si>
    <t>Podernouvo:G33</t>
  </si>
  <si>
    <t>Podernuovo G33 2018</t>
  </si>
  <si>
    <t>Podernouvo:Nicoleo</t>
  </si>
  <si>
    <t>Podernuovo Nicoleo 2021</t>
  </si>
  <si>
    <t>Podernouvo:Staccato</t>
  </si>
  <si>
    <t>Podernuovo Staccato Toscana 2016</t>
  </si>
  <si>
    <t>Podernouvo:Therra</t>
  </si>
  <si>
    <t>Podernuovo Therra 2020</t>
  </si>
  <si>
    <t>Rabelais Wines</t>
  </si>
  <si>
    <t>Rabelais Wines:3 Pillars Cameros</t>
  </si>
  <si>
    <t>3 Pillars Cameros Chardonannay 2020</t>
  </si>
  <si>
    <t>Rabelais Wines:32 Winds Pinot Noir</t>
  </si>
  <si>
    <t>32 Winds Pinot Noir</t>
  </si>
  <si>
    <t>Rabelais Wines:32 Winds Platt Vineyard</t>
  </si>
  <si>
    <t>32 Winds Platt Vineyard</t>
  </si>
  <si>
    <t>Rabelais Wines:Addiah</t>
  </si>
  <si>
    <t>2017 Cabernet Sauvignon</t>
  </si>
  <si>
    <t>Rabelais Wines:Aresca Moscato D'Asti</t>
  </si>
  <si>
    <t>Aresca Moscato D'Asti</t>
  </si>
  <si>
    <t>Rabelais Wines:Azienda Uggiano Brunello Di Mon</t>
  </si>
  <si>
    <t>Azienda Uggiano Brunello Di Montalcino</t>
  </si>
  <si>
    <t>Rabelais Wines:Azienda Uggiano Chianti</t>
  </si>
  <si>
    <t>Azienda Uggiano Chianti</t>
  </si>
  <si>
    <t>Rabelais Wines:Azienda Uggiano Rosso Di Montal</t>
  </si>
  <si>
    <t>Azienda Uggiano Rosso Di Montalcino</t>
  </si>
  <si>
    <t>Rabelais Wines:Azienda Uggiano Vermentino</t>
  </si>
  <si>
    <t>Azienda Uggiano Vermentino</t>
  </si>
  <si>
    <t>Rabelais Wines:Baby Blue Blanc</t>
  </si>
  <si>
    <t>Blue Rock Baby Blanc</t>
  </si>
  <si>
    <t>Rabelais Wines:Backsberg Chenin Blanc</t>
  </si>
  <si>
    <t>Backsberg Chenin Blanc</t>
  </si>
  <si>
    <t>Rabelais Wines:Backsberg Pinotage Rose</t>
  </si>
  <si>
    <t>Backsberg Pinotage Rose</t>
  </si>
  <si>
    <t>Rabelais Wines:Bindi Serdardi Achille</t>
  </si>
  <si>
    <t>Bindi Serdardi Achille</t>
  </si>
  <si>
    <t>Rabelais Wines:Bloem Chenin Blanc Viognier</t>
  </si>
  <si>
    <t>Bloem Chenin Blanc Viognier</t>
  </si>
  <si>
    <t>Rabelais Wines:Blue Rock Baby Blue Red</t>
  </si>
  <si>
    <t>Blue Rock Vineyard Baby Blue Red</t>
  </si>
  <si>
    <t>Rabelais Wines:Blue Rock Cabernet Sauvignon</t>
  </si>
  <si>
    <t>Blue Rock Cabernet Sauvignon</t>
  </si>
  <si>
    <t>Rabelais Wines:Boplaas Hanepoot</t>
  </si>
  <si>
    <t>Boplaas Hanepoot</t>
  </si>
  <si>
    <t>Rabelais Wines:Bosso Pinot Grigio</t>
  </si>
  <si>
    <t>Bosso Pinot Grigio Delle Venezia Doc 2021</t>
  </si>
  <si>
    <t>Rabelais Wines:Bryn Mawr "Estate" Chardonnay</t>
  </si>
  <si>
    <t>Bryn Mawr "Estate" Chardonnay</t>
  </si>
  <si>
    <t>Rabelais Wines:Bryn Mawr "Estate" Pinot Noir</t>
  </si>
  <si>
    <t>Bryn Mawr "Estate" Pinot Noir</t>
  </si>
  <si>
    <t>Rabelais Wines:Bryn Mawr Sparkling Rose</t>
  </si>
  <si>
    <t>Bryn Mawr Sparkling Rose</t>
  </si>
  <si>
    <t>Rabelais Wines:Bryn Mawr Willamette Valley Cha</t>
  </si>
  <si>
    <t>Bryn Mawr Willamette Valley Chardonnay</t>
  </si>
  <si>
    <t>Rabelais Wines:Bryn Mawr Willamette Valley Pin</t>
  </si>
  <si>
    <t>Bryn Mawr Willamette Valley Pinot Noir</t>
  </si>
  <si>
    <t>Rabelais Wines:Cantelaudette Blanc</t>
  </si>
  <si>
    <t>Ch Cantelaudette Blanc 2020</t>
  </si>
  <si>
    <t>Rabelais Wines:Cantelaudette Rouge</t>
  </si>
  <si>
    <t>Ch Cantelaudette Rouge 2020</t>
  </si>
  <si>
    <t>Rabelais Wines:Cantina La Veneranda</t>
  </si>
  <si>
    <t>Cantina La Veneranda Sagrantino Di Montefalco 2018</t>
  </si>
  <si>
    <t>Rabelais Wines:Cavazza Pinot Grigio</t>
  </si>
  <si>
    <t>Cavazza Pinot Grigio</t>
  </si>
  <si>
    <t>Rabelais Wines:Cavazza Prosecco</t>
  </si>
  <si>
    <t>Cavazza Prosecco</t>
  </si>
  <si>
    <t>Rabelais Wines:Chateau La Gabarre Rose 2021</t>
  </si>
  <si>
    <t>Chateau La Gabarre Rose 2021</t>
  </si>
  <si>
    <t>Rabelais Wines:Cinquin Syrah</t>
  </si>
  <si>
    <t>Cinquin Syrah</t>
  </si>
  <si>
    <t>Rabelais Wines:Colle Corviano Montepulciano</t>
  </si>
  <si>
    <t>Colle Corviano Montepulciano</t>
  </si>
  <si>
    <t>Rabelais Wines:Colle Corviano Sangiovese</t>
  </si>
  <si>
    <t>Colle Corviano Sangiovese</t>
  </si>
  <si>
    <t>Rabelais Wines:Collina San Ponzio Barbera</t>
  </si>
  <si>
    <t>Collina San Ponzio Barbera D'Alba</t>
  </si>
  <si>
    <t>Rabelais Wines:Collina San Ponzio Rorero Anes</t>
  </si>
  <si>
    <t>Collina San Ponzio Rorero Arnes</t>
  </si>
  <si>
    <t>Rabelais Wines:Comte D'Assay Sancerre</t>
  </si>
  <si>
    <t>Comte D'Assay Sancerre 2021</t>
  </si>
  <si>
    <t>Rabelais Wines:Conde Valdemar Rioja</t>
  </si>
  <si>
    <t>Conde Valdemar Rioja Blanco</t>
  </si>
  <si>
    <t>Rabelais Wines:Conde Valdemar Tempranillo</t>
  </si>
  <si>
    <t>Conde Valdemar Tempranillo Blanco</t>
  </si>
  <si>
    <t>Rabelais Wines:Conde Villar Tinto 2021</t>
  </si>
  <si>
    <t>Conde Villar Tinto 2021</t>
  </si>
  <si>
    <t>Rabelais Wines:Diane</t>
  </si>
  <si>
    <t>Chateau Pas Du Cerf Diane Rose</t>
  </si>
  <si>
    <t>Rabelais Wines:Domaine Bellevue Sauvignon Bla</t>
  </si>
  <si>
    <t>Domaine Bellevue, Sauvignon Blanc</t>
  </si>
  <si>
    <t>Rabelais Wines:Domaine Du Mont Epin Macon-Perr</t>
  </si>
  <si>
    <t>Domaine Du Mont Epin Macon-Perrone 2022</t>
  </si>
  <si>
    <t>Rabelais Wines:Domaine Jean-Luc Mader Gewurztr</t>
  </si>
  <si>
    <t>Domaine Jean-Luc Mader Gewurztraminer Aoc Alsace 2020</t>
  </si>
  <si>
    <t>Rabelais Wines:Domaine Naudet Sancerre</t>
  </si>
  <si>
    <t>Domaine Naudet Sancerre</t>
  </si>
  <si>
    <t>Rabelais Wines:Dona Flor</t>
  </si>
  <si>
    <t>Dona Flor Vinho Verde</t>
  </si>
  <si>
    <t>Rabelais Wines:Dona Flor Tinto</t>
  </si>
  <si>
    <t>Dona Flor Tinto</t>
  </si>
  <si>
    <t>Rabelais Wines:Dry Riesling</t>
  </si>
  <si>
    <t>Red Tail Ridge Dry Riesling</t>
  </si>
  <si>
    <t>Rabelais Wines:Erbes Riesling Qba</t>
  </si>
  <si>
    <t>Erbes Riesling Qba 2021</t>
  </si>
  <si>
    <t>Rabelais Wines:Esterházy Klimt Gruner Veltline</t>
  </si>
  <si>
    <t>Esterházy Klimt Gruner Veltliner</t>
  </si>
  <si>
    <t>Rabelais Wines:Eva Fricke Verde Riesling</t>
  </si>
  <si>
    <t>Eva Fricke Verde Riesling</t>
  </si>
  <si>
    <t>Rabelais Wines:Fagot Pouilly Fussie</t>
  </si>
  <si>
    <t>Fagot Pouilly Fussie 2020</t>
  </si>
  <si>
    <t>Rabelais Wines:Fakin Teran</t>
  </si>
  <si>
    <t>Fakin Teran</t>
  </si>
  <si>
    <t>Rabelais Wines:Farmworker Red Wine</t>
  </si>
  <si>
    <t>Farmworker Red Wine By Maldonado 2018</t>
  </si>
  <si>
    <t>Rabelais Wines:Flugkünstler</t>
  </si>
  <si>
    <t>Nagelfrost Sauvignon Blanc</t>
  </si>
  <si>
    <t>Rabelais Wines:Fratelli Ponte Fiore Di Loto</t>
  </si>
  <si>
    <t>Fratelli Ponte Fiore Di Loto</t>
  </si>
  <si>
    <t>Rabelais Wines:Fratelli Ponte Moscato D'Asti</t>
  </si>
  <si>
    <t>Fratelli Ponte Moscato D'Asti</t>
  </si>
  <si>
    <t>Rabelais Wines:Free To Be Riesling</t>
  </si>
  <si>
    <t>Remhoogte Free To Be Riesling</t>
  </si>
  <si>
    <t>Rabelais Wines:Free To Be White</t>
  </si>
  <si>
    <t>Remhoogte Estate Free To Be White</t>
  </si>
  <si>
    <t>Rabelais Wines:Galicia Group Monteniero</t>
  </si>
  <si>
    <t>Galicia Group Monteniero Godella/Texturia</t>
  </si>
  <si>
    <t>Rabelais Wines:Gran Reserva</t>
  </si>
  <si>
    <t>Rabelais Wines:Grano A Grano Tempranillo</t>
  </si>
  <si>
    <t>Abel Mendoza Grano A Grano Tempranillo</t>
  </si>
  <si>
    <t>Rabelais Wines:Helenental Gruner Veltliner</t>
  </si>
  <si>
    <t>Gruner Veltline Midsommer</t>
  </si>
  <si>
    <t>Rabelais Wines:Herald Cabernet Sauvignon</t>
  </si>
  <si>
    <t>Herald Cabernet Sauvignon</t>
  </si>
  <si>
    <t>Rabelais Wines:Herald Chardonnay</t>
  </si>
  <si>
    <t>Herald Chardonnay</t>
  </si>
  <si>
    <t>Rabelais Wines:Hooked! Pinot Noir</t>
  </si>
  <si>
    <t>Hooked!, Pinot Noir</t>
  </si>
  <si>
    <t>Rabelais Wines:Husch Cabernet Sauvignon</t>
  </si>
  <si>
    <t>Husch Cabernet Sauvignon</t>
  </si>
  <si>
    <t>Rabelais Wines:Husch Sauvignon Blanc</t>
  </si>
  <si>
    <t>Husch Cabernet Blanc</t>
  </si>
  <si>
    <t>Rabelais Wines:Izydora Orange Muscat</t>
  </si>
  <si>
    <t>Izydora Orange Muscat</t>
  </si>
  <si>
    <t>Rabelais Wines:Josep Ventosa Cava Brut</t>
  </si>
  <si>
    <t>Josep Ventosa Brut Premium</t>
  </si>
  <si>
    <t>Rabelais Wines:Julien Schaal Grand Cru Rangen</t>
  </si>
  <si>
    <t>Julien Schaal Grand Cru Rangen</t>
  </si>
  <si>
    <t>Rabelais Wines:Julien Schaal Grand Cru Rieslin</t>
  </si>
  <si>
    <t>Rabelais Wines:Julien Schaal Kastelberg</t>
  </si>
  <si>
    <t>Julien Schaal Kastelberg Riesling</t>
  </si>
  <si>
    <t>Rabelais Wines:Julien Schaal Rangen De Thann</t>
  </si>
  <si>
    <t>Julien Schaal Rangen De Thann Riesling</t>
  </si>
  <si>
    <t>Rabelais Wines:Julien Schaal Schoenenburg Ries</t>
  </si>
  <si>
    <t>Julien Schaal Schoenenburg Riesling</t>
  </si>
  <si>
    <t>Rabelais Wines:Karl Erbes Mosel Riesling</t>
  </si>
  <si>
    <t>Karl Erbes Mosel Riesling</t>
  </si>
  <si>
    <t>Rabelais Wines:Klimt Gruner Veltliner</t>
  </si>
  <si>
    <t>Klimt Gruner Veltliner</t>
  </si>
  <si>
    <t>Rabelais Wines:L'Inconscient</t>
  </si>
  <si>
    <t>Rabelais Wines:La Celia Cabernet Sauvignon Res</t>
  </si>
  <si>
    <t>La Celia Cabernet Sauvignon Reserva 2019</t>
  </si>
  <si>
    <t>Rabelais Wines:La Pointe Des Mautifaults</t>
  </si>
  <si>
    <t>Bruno Preveaux La Pointe Des Mautifaults 100% Cabernet Franc</t>
  </si>
  <si>
    <t>Rabelais Wines:Labarge Syrah</t>
  </si>
  <si>
    <t>Labarge Syrah</t>
  </si>
  <si>
    <t>Rabelais Wines:Lebarge Cinquin Pinot Noir</t>
  </si>
  <si>
    <t>Lebarge Winery Cinquni Pinot Noir</t>
  </si>
  <si>
    <t>Rabelais Wines:Limited Barrel Howell Mountain</t>
  </si>
  <si>
    <t>Limited Barrel Howell Mountain Cabernet Sauvignon 2020</t>
  </si>
  <si>
    <t>Rabelais Wines:Long Valley Ranch Cabernet Sauv</t>
  </si>
  <si>
    <t>Long Valley Ranch Cabernet Sauvignon 2019</t>
  </si>
  <si>
    <t>Rabelais Wines:Ltd. Barrrel Howel Mt. Cab</t>
  </si>
  <si>
    <t>Ltd. Barrrel Howel Mt. Cab</t>
  </si>
  <si>
    <t>Rabelais Wines:Lumos Temperance Hill</t>
  </si>
  <si>
    <t>Lumos Temperance Hill Pinot Noir</t>
  </si>
  <si>
    <t>Rabelais Wines:Mader Gewürztraminer</t>
  </si>
  <si>
    <t>Jean-Luc Mader, Gewürztraminer</t>
  </si>
  <si>
    <t>Rabelais Wines:Maison Alberts Pinot Noir</t>
  </si>
  <si>
    <t>Maison Alberts Pinot Noir</t>
  </si>
  <si>
    <t>Rabelais Wines:Maroon Coombsville Reserve Cab</t>
  </si>
  <si>
    <t>Maroon Coombsville Reserve Cabernet Sauvignon 2017</t>
  </si>
  <si>
    <t>Rabelais Wines:Massey Dacta Sauv Blanc</t>
  </si>
  <si>
    <t>Massey Dacta Sauv Blanc</t>
  </si>
  <si>
    <t>Rabelais Wines:Method Cabernet Sauvignon</t>
  </si>
  <si>
    <t>Method Napa Valley Cabernet Sauvignon</t>
  </si>
  <si>
    <t>Rabelais Wines:Midsommar Gruner Veltliner</t>
  </si>
  <si>
    <t>Midsommar Gruner Veltliner 2022</t>
  </si>
  <si>
    <t>Rabelais Wines:Mosel Riesling Trocken</t>
  </si>
  <si>
    <t>Dr. Wagner, Mosel Riesling Trocken</t>
  </si>
  <si>
    <t>Rabelais Wines:Noble Hill Chenin Blanc</t>
  </si>
  <si>
    <t>Rabelais Wines:Pampas Grass Pinot Noir</t>
  </si>
  <si>
    <t>Pampas Grass Pinot Noir</t>
  </si>
  <si>
    <t>Rabelais Wines:Peterson Bradford Mountain Cab</t>
  </si>
  <si>
    <t>Peterson Bradford Mountain Cabernet Sauvignon</t>
  </si>
  <si>
    <t>Rabelais Wines:Peterson Bradford Mountain Zin</t>
  </si>
  <si>
    <t>Peterson Bradford Mountain Zin</t>
  </si>
  <si>
    <t>Rabelais Wines:Peterson Petit Verdot</t>
  </si>
  <si>
    <t>Peterson Petit Verdot</t>
  </si>
  <si>
    <t>Rabelais Wines:Pfeffingen Blanc De Noir</t>
  </si>
  <si>
    <t>Pfeffingen Blanc De Noir</t>
  </si>
  <si>
    <t>Rabelais Wines:Pfeffingen, Dry Scheurebe</t>
  </si>
  <si>
    <t>Pfeffingen, Dry Scheurebe</t>
  </si>
  <si>
    <t>Rabelais Wines:Primo Bacio 1St Kiss</t>
  </si>
  <si>
    <t>Primo Bacio 1St Kiss</t>
  </si>
  <si>
    <t>Rabelais Wines:Principe Frizzante</t>
  </si>
  <si>
    <t>Principe Frizzante</t>
  </si>
  <si>
    <t>Rabelais Wines:Puig Cdroussillon "Georges"</t>
  </si>
  <si>
    <t>Puig Cdroussillon "Georges"</t>
  </si>
  <si>
    <t>Rabelais Wines:Quinta Nova Douro Tinta Pomares</t>
  </si>
  <si>
    <t>Quinta Nova Douro Tinta Pomares</t>
  </si>
  <si>
    <t>Rabelais Wines:Qvevri Collection Kisi</t>
  </si>
  <si>
    <t>Qvevri Collection Kisi</t>
  </si>
  <si>
    <t>Rabelais Wines:Qvevri Saperavi</t>
  </si>
  <si>
    <t>Qvevri Saperavi</t>
  </si>
  <si>
    <t>Rabelais Wines:Rainer Sauer Eschemdorfer</t>
  </si>
  <si>
    <t>Rainer Sauer Eschemdorfer</t>
  </si>
  <si>
    <t>Rabelais Wines:Rainer Sauer Müller-Thurgau</t>
  </si>
  <si>
    <t>Rainer Sauer Müller-Thurgau</t>
  </si>
  <si>
    <t>Rabelais Wines:Red Tail Ridge Cabernet Franc</t>
  </si>
  <si>
    <t>Red Tail Ridge Cabernet Franc</t>
  </si>
  <si>
    <t>Rabelais Wines:Red Tail Ridge Dry Riesling</t>
  </si>
  <si>
    <t>Rabelais Wines:Red Tail Ridge Good Karma</t>
  </si>
  <si>
    <t>Red Tail Ridge Good Karma Riesling</t>
  </si>
  <si>
    <t>Rabelais Wines:Reguta Friuli Pinot Grigio</t>
  </si>
  <si>
    <t>Reguta Friuli Pinot Grigio</t>
  </si>
  <si>
    <t>Rabelais Wines:Reina De Castilla Verdejo</t>
  </si>
  <si>
    <t>Reina De Castilla "Principe" Verdejo Frizzante</t>
  </si>
  <si>
    <t>Rabelais Wines:Remhoogte First Light Chenin B</t>
  </si>
  <si>
    <t>Remhoogte First Light Chenin Blanc 2022</t>
  </si>
  <si>
    <t>Rabelais Wines:Remhoogte Honeybunch Chenin Bla</t>
  </si>
  <si>
    <t>Remhoogte Honeybunch Chenin Blanc</t>
  </si>
  <si>
    <t>Rabelais Wines:Remhoogte Sir Thomas Cab</t>
  </si>
  <si>
    <t>Remhoogte Sir Thomas Cab</t>
  </si>
  <si>
    <t>Rabelais Wines:Remhoogte Sir Thomas Cullinan</t>
  </si>
  <si>
    <t>Remhoogte Sir Thomas Cullinan</t>
  </si>
  <si>
    <t>Rabelais Wines:Remhoogte Soaring Eagle</t>
  </si>
  <si>
    <t>Remhoogte Soaring Eagle</t>
  </si>
  <si>
    <t>Rabelais Wines:Renacer Malbec</t>
  </si>
  <si>
    <t>Renacer Malbec</t>
  </si>
  <si>
    <t>Rabelais Wines:Rhanleigh Sauvignon Blanc</t>
  </si>
  <si>
    <t>Rhanleigh Sauvignon Blanc</t>
  </si>
  <si>
    <t>Rabelais Wines:Rocca Del Sanniti Greco De Tufo</t>
  </si>
  <si>
    <t>Rocca Del Sanniti Greco De Tufo</t>
  </si>
  <si>
    <t>Rabelais Wines:Rockmere  "Cuvee 728"</t>
  </si>
  <si>
    <t>Rockmere Cabernet Sauvignon "Cuvee 728" 2019</t>
  </si>
  <si>
    <t>Rabelais Wines:Ross-Idi Nikolaevo Chardonnay</t>
  </si>
  <si>
    <t>Ross-Idi Nikolaevo Chardonnay</t>
  </si>
  <si>
    <t>Rabelais Wines:Rossidi Gewurztraminer</t>
  </si>
  <si>
    <t>Rossidi Gewurztraminer</t>
  </si>
  <si>
    <t>Rabelais Wines:Rossidi Rubin Nikolaevo</t>
  </si>
  <si>
    <t>Rossidi Rubin Nikolaevo</t>
  </si>
  <si>
    <t>Rabelais Wines:Rossidi Syrah</t>
  </si>
  <si>
    <t>Rossidi Syrah</t>
  </si>
  <si>
    <t>Rabelais Wines:Salwey Pinot Noir</t>
  </si>
  <si>
    <t>Salwey 2016 Pinot Noir</t>
  </si>
  <si>
    <t>Rabelais Wines:Schlink Haus Eiswein</t>
  </si>
  <si>
    <t>Schlink Haus Eiswein</t>
  </si>
  <si>
    <t>Rabelais Wines:Schlink Haus Riesling</t>
  </si>
  <si>
    <t>Schlink Haus Riesling</t>
  </si>
  <si>
    <t>Rabelais Wines:Seppeltsfield Barosa Valley</t>
  </si>
  <si>
    <t>Seppeltsfield Barosa Valley Grenache</t>
  </si>
  <si>
    <t>Rabelais Wines:Shells &amp; Bones</t>
  </si>
  <si>
    <t>Shells &amp; Bones Sauv Blanc</t>
  </si>
  <si>
    <t>Rabelais Wines:Spence Cabernet Sauvignon</t>
  </si>
  <si>
    <t>Spence Cabernet Sauvignon</t>
  </si>
  <si>
    <t>Rabelais Wines:Talblick</t>
  </si>
  <si>
    <t>Nagelforst Talblick</t>
  </si>
  <si>
    <t>Rabelais Wines:Terra Madi Malbec</t>
  </si>
  <si>
    <t>Terra Madi Malbec</t>
  </si>
  <si>
    <t>Rabelais Wines:Terra Madi Sauv Blanc</t>
  </si>
  <si>
    <t>Terra Madi Sauv Blanc</t>
  </si>
  <si>
    <t>Rabelais Wines:Terrenus Red</t>
  </si>
  <si>
    <t>Terrenus Red Aragonez, Trincadeira, Alicante Bouschet.</t>
  </si>
  <si>
    <t>Rabelais Wines:Terrenus White</t>
  </si>
  <si>
    <t>Terrenus White Arinto, Fernão Pires, Roupeiro</t>
  </si>
  <si>
    <t>Rabelais Wines:Three Sisters Cuvee White</t>
  </si>
  <si>
    <t>Hearst Ranch Winery Three Sisters Cuvee White</t>
  </si>
  <si>
    <t>Rabelais Wines:Titas Margarta Wine</t>
  </si>
  <si>
    <t>Titas Margarta Wine</t>
  </si>
  <si>
    <t>Rabelais Wines:Treveri Cellars Gewurztraminer</t>
  </si>
  <si>
    <t>Treveri Cellars Gewurztraminer</t>
  </si>
  <si>
    <t>Rabelais Wines:Treveri Cellars Riesling</t>
  </si>
  <si>
    <t>Treveri Cellars Riesling</t>
  </si>
  <si>
    <t>Rabelais Wines:Treveri Cellars Rose</t>
  </si>
  <si>
    <t>Treveri Cellars Rose</t>
  </si>
  <si>
    <t>Rabelais Wines:Trollinger Dry Steillage</t>
  </si>
  <si>
    <t>Trollinger Dry Steillage</t>
  </si>
  <si>
    <t>Rabelais Wines:Valdemoreda Tinto</t>
  </si>
  <si>
    <t>Valdemoreda Tinto (Mulberry Creek)</t>
  </si>
  <si>
    <t>Rabelais Wines:Villa Verano Sangria Tinto</t>
  </si>
  <si>
    <t>Villa Verano Sangria Tinto</t>
  </si>
  <si>
    <t>Rabelais Wines:Viognier Simonsberg-Paarl</t>
  </si>
  <si>
    <t>Noble Hill, Viognier Simonsberg-Paarl</t>
  </si>
  <si>
    <t>Rabelais Wines:Weissburgunder</t>
  </si>
  <si>
    <t>Rabelais Wines:Wildromantik</t>
  </si>
  <si>
    <t>Nagelfrost Wildromantik</t>
  </si>
  <si>
    <t>Rabelais Wines:Zede De Labroce Margeaux</t>
  </si>
  <si>
    <t>Zede De Labroce Margeaux</t>
  </si>
  <si>
    <t>Rabelais Wines-Sc</t>
  </si>
  <si>
    <t>Rabelais Wines-Sc:Blue Rock Baby Blue Red</t>
  </si>
  <si>
    <t>Rabelais Wines-Sc:Bruno Pre´Veaux Chinon Cepage</t>
  </si>
  <si>
    <t>Domaine Bruno Pre´Veaux Chinon Cepage Chenin Prestige</t>
  </si>
  <si>
    <t>Rabelais Wines-Sc:Domaine Bellevue Sauvignon Bla</t>
  </si>
  <si>
    <t>Rabelais Wines-Sc:Domaine Bellevue, Touraine Gama</t>
  </si>
  <si>
    <t>Domaine Bellevue, Touraine Gamay</t>
  </si>
  <si>
    <t>Rabelais Wines-Sc:Domaine Naudet, Sancerre</t>
  </si>
  <si>
    <t>Domaine Naudet, Sancerre</t>
  </si>
  <si>
    <t>Rabelais Wines-Sc:Epin Macon-Perrone</t>
  </si>
  <si>
    <t>Rabelais Wines-Sc:Hugues Godme´ Brut Reserve</t>
  </si>
  <si>
    <t>Rabelais Wines-Sc:Maison Alberts Pinot Noir</t>
  </si>
  <si>
    <t>Rabelais Wines-Sc:Old Zin</t>
  </si>
  <si>
    <t>Old Zin 100% Zinfandel</t>
  </si>
  <si>
    <t>Rabelais Wines-Sc:Patrick Lambert Chinon Gourmand</t>
  </si>
  <si>
    <t>Domaine Patrick Lambert Chinon Gourmandise Rouge</t>
  </si>
  <si>
    <t>Rabelais Wines-Sc:Polo Creek Rose</t>
  </si>
  <si>
    <t>Polo Creek Rose Pinot Noir</t>
  </si>
  <si>
    <t>Rabelais Wines-Sc:Ponte Vinho Verde Rose</t>
  </si>
  <si>
    <t>Ponte Vinho Verde Rose</t>
  </si>
  <si>
    <t>Rabelais Wines-Sc:Ross-Idi Nikolaevo Chardonnay</t>
  </si>
  <si>
    <t>Rabelais Wines-Sc:Zonte'S Footstep</t>
  </si>
  <si>
    <t>Zonte'S Footstep "Chocolate Factory" Shiraz 2020</t>
  </si>
  <si>
    <t>Rodriguez De Vera</t>
  </si>
  <si>
    <t>Rodriguez De Vera:Pureta</t>
  </si>
  <si>
    <t>Pureta</t>
  </si>
  <si>
    <t>Rudeles</t>
  </si>
  <si>
    <t>Rudeles:23</t>
  </si>
  <si>
    <t>Rudeles 23 95% Tempranillo, 5% Garnacha</t>
  </si>
  <si>
    <t>Rudeles:Valdebonita</t>
  </si>
  <si>
    <t>Rudeles Valdebonita 100% Albillo</t>
  </si>
  <si>
    <t>Rui Reguinga</t>
  </si>
  <si>
    <t>Rui Reguinga:Intensus Red</t>
  </si>
  <si>
    <t>Intensus Red Aragonez, Trincadeira, Alicante Bouschet.</t>
  </si>
  <si>
    <t>Rui Reguinga:Intensus White</t>
  </si>
  <si>
    <t>Intensus White Arinto, Antão Vaz. Rupeiro .</t>
  </si>
  <si>
    <t>Rui Reguinga:Terrenus Red</t>
  </si>
  <si>
    <t>Rui Reguinga:Terrenus White</t>
  </si>
  <si>
    <t>Sierra Blanca</t>
  </si>
  <si>
    <t>Sierra Blanca:Sierra Blanca Tempranillo</t>
  </si>
  <si>
    <t>Sierra Blanca Tempranillo</t>
  </si>
  <si>
    <t>Sierra Blanca:Sierra Cab Sauv</t>
  </si>
  <si>
    <t>Sierra Cab Sauv</t>
  </si>
  <si>
    <t>Sierra Blanca:Sierra Sauv Blanc</t>
  </si>
  <si>
    <t>Sierra Sauv Blanc</t>
  </si>
  <si>
    <t>Sopla Levante</t>
  </si>
  <si>
    <t>Sopla Levante:Blanco</t>
  </si>
  <si>
    <t>Blanco 100% Moscatel</t>
  </si>
  <si>
    <t>Sopla Levante:La Horca</t>
  </si>
  <si>
    <t>La Horca  Merseguera</t>
  </si>
  <si>
    <t>Sopla Levante:Pinomar</t>
  </si>
  <si>
    <t>Pinomar Merseguera &amp; Moscatel</t>
  </si>
  <si>
    <t>Sopla Levante:Tinto</t>
  </si>
  <si>
    <t>Tinto Monastrell</t>
  </si>
  <si>
    <t>Sopla Poniente</t>
  </si>
  <si>
    <t>Sopla Poniente:Cerro Del Majuelo</t>
  </si>
  <si>
    <t>Cerro Del Majuelo Fino Pedro Ximenez</t>
  </si>
  <si>
    <t>Sopla Poniente:Cerro La Gineta</t>
  </si>
  <si>
    <t>Cerro La Gineta Fino Palomino</t>
  </si>
  <si>
    <t>Sopla Poniente:El Coscojal</t>
  </si>
  <si>
    <t>El Coscojal Pedro Ximenez</t>
  </si>
  <si>
    <t>Sopla Poniente:San Roque</t>
  </si>
  <si>
    <t>San Roque Amontillado</t>
  </si>
  <si>
    <t>Sopla Poniente:Santa Maria De La O</t>
  </si>
  <si>
    <t>Santa Maria De La O Manzanilla</t>
  </si>
  <si>
    <t>Terra Madi</t>
  </si>
  <si>
    <t>Terra Madi:Blanc De Noirs</t>
  </si>
  <si>
    <t>Blanc De Noirs Pinot Noir &amp; Chardonnay</t>
  </si>
  <si>
    <t>Terra Madi:Brut Reserva</t>
  </si>
  <si>
    <t>Brut Reserva Macabeu &amp; Xarel-Lo</t>
  </si>
  <si>
    <t>Terra Madi:Malbec</t>
  </si>
  <si>
    <t>Malbec 100% Malbec</t>
  </si>
  <si>
    <t>Terra Madi:Pulque Octli</t>
  </si>
  <si>
    <t>Pulque Octli</t>
  </si>
  <si>
    <t>Terra Madi:Rosado</t>
  </si>
  <si>
    <t>Rosado 85% Malbec, 15% Cabernet Sauv</t>
  </si>
  <si>
    <t>Terra Madi:Sauvignon Blanc</t>
  </si>
  <si>
    <t>Sauvignon Blanc 100% Sauvignon Blanc</t>
  </si>
  <si>
    <t>Terra Madi:Tempranillo</t>
  </si>
  <si>
    <t>Tempranillo 100% Tempranillo</t>
  </si>
  <si>
    <t>Villa Verano</t>
  </si>
  <si>
    <t>Villa Verano:Villa Verano Keg</t>
  </si>
  <si>
    <t>Villa Verano Keg</t>
  </si>
  <si>
    <t>Vinos Lof</t>
  </si>
  <si>
    <t>Vinos Lof:La Fontiña De Nai</t>
  </si>
  <si>
    <t>La Fontiña De Nai 100% Mencia</t>
  </si>
  <si>
    <t>Vinos Lof:La Jurisdiccion</t>
  </si>
  <si>
    <t>La Jurisdiccion 100% Godello</t>
  </si>
  <si>
    <t>Vinos Lof:Vi Lof</t>
  </si>
  <si>
    <t>Vi Lof 100% Mencia</t>
  </si>
  <si>
    <t>Wines Of Illyria</t>
  </si>
  <si>
    <t>Wines Of Illyria:Blatina</t>
  </si>
  <si>
    <t>Wines Of Illyria Blatina 100% Blatina</t>
  </si>
  <si>
    <t>Wines Of Illyria:Plavac Mali</t>
  </si>
  <si>
    <t>Wines Of Illyria Plavac Mali 100% Plavac Mali</t>
  </si>
  <si>
    <t>Wines Of Illyria:Stone Cuvee</t>
  </si>
  <si>
    <t>Wines Of Illyria Stone Cuvee 90% Zilavka, 10% Bena</t>
  </si>
  <si>
    <t>Wines Of Illyria:Trnjak</t>
  </si>
  <si>
    <t>Wines Of Illyria Trnjak 100% Trnjak</t>
  </si>
  <si>
    <t>Wines Of Illyria:Vranac</t>
  </si>
  <si>
    <t>Wines Of Illyria Vranac 100% Vranac</t>
  </si>
  <si>
    <t>Wines Of Illyria:Zilavka</t>
  </si>
  <si>
    <t>Wines Of Illyria Zilavka 100% Zilavka</t>
  </si>
  <si>
    <t>Reimb Subt</t>
  </si>
  <si>
    <t>Reimbursable Expenses Subtotal</t>
  </si>
  <si>
    <t>Subtotal</t>
  </si>
  <si>
    <t>Reimb Group</t>
  </si>
  <si>
    <t>Total Reimbursable Expenses</t>
  </si>
  <si>
    <t>Group</t>
  </si>
  <si>
    <t>Discounts</t>
  </si>
  <si>
    <t>Discount</t>
  </si>
  <si>
    <t>Discounts:10% Discount</t>
  </si>
  <si>
    <t>Promotional Discount</t>
  </si>
  <si>
    <t>Discounts:100% Discount</t>
  </si>
  <si>
    <t>Promotional Discount - Buy 4 Krasno Get 1 Free</t>
  </si>
  <si>
    <t>Discounts:15% Discount</t>
  </si>
  <si>
    <t>Discounts:20% Discount</t>
  </si>
  <si>
    <t>Discounts:22% Discount</t>
  </si>
  <si>
    <t>Discounts:25% Discount</t>
  </si>
  <si>
    <t>Discounts:30% Discount</t>
  </si>
  <si>
    <t>Discounts:40% Discount</t>
  </si>
  <si>
    <t>Discounts:50% Discount</t>
  </si>
  <si>
    <t>Discounts:70% Discount</t>
  </si>
  <si>
    <t>Customers Name</t>
  </si>
  <si>
    <t>Memo</t>
  </si>
  <si>
    <t>Date</t>
  </si>
  <si>
    <t>Num</t>
  </si>
  <si>
    <t>Rep</t>
  </si>
  <si>
    <t>Qty</t>
  </si>
  <si>
    <t>Sales Price</t>
  </si>
  <si>
    <t>Amount</t>
  </si>
  <si>
    <t>Month</t>
  </si>
  <si>
    <t>Start of Month</t>
  </si>
  <si>
    <t>Month Name</t>
  </si>
  <si>
    <t>Day Name</t>
  </si>
  <si>
    <t>Day of Week</t>
  </si>
  <si>
    <t>Atlantis:Atlantis Rose (Atlantis Rose 100% Tinta Negra)</t>
  </si>
  <si>
    <t>CW-2023177</t>
  </si>
  <si>
    <t>May</t>
  </si>
  <si>
    <t>Thursday</t>
  </si>
  <si>
    <t>Discounts:70% Discount (Promotional Discount)</t>
  </si>
  <si>
    <t>Blanco Perez De Azpillaga:La Viura Alegre (La Viura Alegre 100% Viura)</t>
  </si>
  <si>
    <t>CW-2023200</t>
  </si>
  <si>
    <t>June</t>
  </si>
  <si>
    <t>Wednesday</t>
  </si>
  <si>
    <t>Krasno:Sparkling Rebula (Krasno Sparkling Rebula 100% Ribolla Gialla)</t>
  </si>
  <si>
    <t>Krasno:Pinot Noir (Krasno Pinot Noir 100% Pinot Noir)</t>
  </si>
  <si>
    <t>Terra Madi:Brut Reserva (Brut Reserva Macabeu &amp; Xarel-Lo)</t>
  </si>
  <si>
    <t>CW-2023239</t>
  </si>
  <si>
    <t>July</t>
  </si>
  <si>
    <t>Monday</t>
  </si>
  <si>
    <t>Krasno:Sauvignonasse (Krasno Sauvignonasse 100% Sauvignonasse)</t>
  </si>
  <si>
    <t>Krasno:Orange (Krasno Orange Ribola Gialla, Malvasia, Sauvignonasse)</t>
  </si>
  <si>
    <t>Discounts:10% Discount (Promotional Discount)</t>
  </si>
  <si>
    <t>Irekua:Vendimia Seleccionada 6 (Irekua Vendimia Seleccionada 6 100% Tempranillo)</t>
  </si>
  <si>
    <t>CW-2023308</t>
  </si>
  <si>
    <t>September</t>
  </si>
  <si>
    <t>Tuesday</t>
  </si>
  <si>
    <t>Discounts:30% Discount (Promotional Discount)</t>
  </si>
  <si>
    <t>Rabelais Wines-Sc:Bruno Pre´Veaux Chinon Cepage (Domaine Bruno Pre´Veaux Chinon Cepage Chenin P...</t>
  </si>
  <si>
    <t>Rabelais Wines-Sc:Domaine Bellevue, Touraine Gama (Domaine Bellevue, Touraine Gamay)</t>
  </si>
  <si>
    <t>Nagefrost:Wildromantik (Nagelfrost 100% Pinot Noir)</t>
  </si>
  <si>
    <t>CW-2023321</t>
  </si>
  <si>
    <t>Vinos Lof:Vi Lof (Vi Lof 100% Mencia )</t>
  </si>
  <si>
    <t>CW-2023391</t>
  </si>
  <si>
    <t>PJ</t>
  </si>
  <si>
    <t>October</t>
  </si>
  <si>
    <t>Friday</t>
  </si>
  <si>
    <t>Nagefrost:Grauburgunder (Nagelfrost 100% Pinot Gris)</t>
  </si>
  <si>
    <t>Montrubi:Durona (Durona Red Blend)</t>
  </si>
  <si>
    <t>CW-2023474</t>
  </si>
  <si>
    <t>December</t>
  </si>
  <si>
    <t>Rudeles:23 (Rudeles 23 95% Tempranillo, 5% Garnacha)</t>
  </si>
  <si>
    <t>CW-2023006</t>
  </si>
  <si>
    <t>January</t>
  </si>
  <si>
    <t>Discounts:20% Discount (Promotional Discount)</t>
  </si>
  <si>
    <t>Montrubi:White (White 100% Xarello)</t>
  </si>
  <si>
    <t>CW-2023015</t>
  </si>
  <si>
    <t>El Grillo Y La Luna:12 Lunas Red (12 Lunas Red Red Blend)</t>
  </si>
  <si>
    <t>Cims:Vi De Vila Red (Vi De Vila Red Blend)</t>
  </si>
  <si>
    <t>CW-2023046</t>
  </si>
  <si>
    <t>February</t>
  </si>
  <si>
    <t>Discounts:40% Discount (Promotional Discount)</t>
  </si>
  <si>
    <t>CW-2023190</t>
  </si>
  <si>
    <t>CW-2023226</t>
  </si>
  <si>
    <t>Monastrell:Salto Del Usero - White (Monastrell Salto Del Usero White 100% Macabeo )</t>
  </si>
  <si>
    <t>Monastrell Salto Del Usero White 100% Macabeo</t>
  </si>
  <si>
    <t>CW-2023283</t>
  </si>
  <si>
    <t>August</t>
  </si>
  <si>
    <t>Terra Madi:Sauvignon Blanc (Sauvignon Blanc 100% Sauvignon Blanc)</t>
  </si>
  <si>
    <t>CW-2023325</t>
  </si>
  <si>
    <t>Terra Madi:Tempranillo (Tempranillo 100% Tempranillo)</t>
  </si>
  <si>
    <t>Terra Madi:Malbec (Malbec 100% Malbec)</t>
  </si>
  <si>
    <t>CW-2023344</t>
  </si>
  <si>
    <t>CW-2023447</t>
  </si>
  <si>
    <t>CW-2023206</t>
  </si>
  <si>
    <t>Sopla Levante:Tinto (Tinto Monastrell)</t>
  </si>
  <si>
    <t>CW-2023012</t>
  </si>
  <si>
    <t>Sopla Levante:Pinomar (Pinomar Merseguera &amp; Moscatel)</t>
  </si>
  <si>
    <t>Sopla Levante:La Horca (La Horca  Merseguera)</t>
  </si>
  <si>
    <t>Sopla Levante:Blanco (Blanco 100% Moscatel)</t>
  </si>
  <si>
    <t>Atlantic Galician Winery:Massimo (Massimo 100% Mencia)</t>
  </si>
  <si>
    <t>CW-2023021</t>
  </si>
  <si>
    <t>Rui Reguinga:Intensus Red (Intensus Red Aragonez, Trincadeira, Alicante Bouschet.)</t>
  </si>
  <si>
    <t>CW-2023035</t>
  </si>
  <si>
    <t>El Grillo Y La Luna:12 Lunas Rose (12 Lunas Rose 100% Syrah)</t>
  </si>
  <si>
    <t>CW-2023055</t>
  </si>
  <si>
    <t>Wines Of Illyria:Stone Cuvee (Wines Of Illyria Stone Cuvee 90% Zilavka, 10% Bena)</t>
  </si>
  <si>
    <t>CW-2023062</t>
  </si>
  <si>
    <t>Wines Of Illyria:Vranac (Wines Of Illyria Vranac 100% Vranac)</t>
  </si>
  <si>
    <t>Wines Of Illyria:Blatina (Wines Of Illyria Blatina 100% Blatina)</t>
  </si>
  <si>
    <t>Wines Of Illyria:Zilavka (Wines Of Illyria Zilavka 100% Zilavka)</t>
  </si>
  <si>
    <t>CW-2023068</t>
  </si>
  <si>
    <t>CW-2023081</t>
  </si>
  <si>
    <t>El Grillo Y La Luna:12 Lunas White (12 Lunas White Chardonnay 90%, Gewürztraminer 10%)</t>
  </si>
  <si>
    <t>El Grillo Y La Luna:Hop Hop (Hop Hop 50% Grenache, 50% Syrah)</t>
  </si>
  <si>
    <t>CW-2023092</t>
  </si>
  <si>
    <t>March</t>
  </si>
  <si>
    <t>CW-2023107</t>
  </si>
  <si>
    <t>Atlantic Galician Winery:D'Mateo (D'Mateo 100% Treixadura)</t>
  </si>
  <si>
    <t>CW-2023145</t>
  </si>
  <si>
    <t>Vinos Lof:La Jurisdiccion (La Jurisdiccion 100% Godello )</t>
  </si>
  <si>
    <t>CW-2023150</t>
  </si>
  <si>
    <t>Montrubi:Serres Velles (Serres Velles 100% Carinyena)</t>
  </si>
  <si>
    <t>CW-2023183</t>
  </si>
  <si>
    <t>CW-2023199</t>
  </si>
  <si>
    <t>Rodriguez De Vera:Pureta (Pureta)</t>
  </si>
  <si>
    <t>CW-2023209</t>
  </si>
  <si>
    <t>Montrubi:L'Ancestral Blanc (L'Ancestral Blanc 100% Parellada)</t>
  </si>
  <si>
    <t>CW-2023212</t>
  </si>
  <si>
    <t>Montrubi:L'Ancestral Rose (L'Ancestral Rose 100% Sumoll)</t>
  </si>
  <si>
    <t>Discounts:50% Discount (Promotional Discount)</t>
  </si>
  <si>
    <t>CW-2023234</t>
  </si>
  <si>
    <t>Terra Madi:Rosado (Rosado 85% Malbec, 15% Cabernet Sauv)</t>
  </si>
  <si>
    <t>CW-2023258</t>
  </si>
  <si>
    <t>Krasno:Rebula (Krasno Rebula 100% Ribolla Gialla)</t>
  </si>
  <si>
    <t>CW-2023268</t>
  </si>
  <si>
    <t>Exner:Exner (Carbonated Apple Cider)</t>
  </si>
  <si>
    <t>Montrubi:Black (Black 100% Garnatxa)</t>
  </si>
  <si>
    <t>CW-2023294</t>
  </si>
  <si>
    <t>CW-2023309</t>
  </si>
  <si>
    <t>Atlantic Galician Winery:Marola&amp;Mass (Marola&amp;Mass 100% Alvarinho)</t>
  </si>
  <si>
    <t>CW-2023345</t>
  </si>
  <si>
    <t>Rabelais Wines-Sc:Patrick Lambert Chinon Gourmand (Domaine Patrick Lambert Chinon Gourmandise R...</t>
  </si>
  <si>
    <t>CW-2023412</t>
  </si>
  <si>
    <t>November</t>
  </si>
  <si>
    <t>Krasno:Merlot (Merlot)</t>
  </si>
  <si>
    <t>CW-2023424</t>
  </si>
  <si>
    <t>Krasno:White Blend (White Blend)</t>
  </si>
  <si>
    <t>CW-2023004</t>
  </si>
  <si>
    <t>Palmeri Sicilia:Palmeri Navalta (Palmeri Sicilia Navalta 100% Garnacha)</t>
  </si>
  <si>
    <t>CW-2023010</t>
  </si>
  <si>
    <t>CW-2023024</t>
  </si>
  <si>
    <t>CW-2023037</t>
  </si>
  <si>
    <t>CW-2023056</t>
  </si>
  <si>
    <t>CW-2023079</t>
  </si>
  <si>
    <t>CW-2023088</t>
  </si>
  <si>
    <t>CW-2023123</t>
  </si>
  <si>
    <t>CW-2023141</t>
  </si>
  <si>
    <t>April</t>
  </si>
  <si>
    <t>CW-2023178</t>
  </si>
  <si>
    <t>Les Cousins:L'Inconscient (L'Inconscient Red Blend)</t>
  </si>
  <si>
    <t>CW-2023317</t>
  </si>
  <si>
    <t>CW-2023224</t>
  </si>
  <si>
    <t>Celler Jan Vidal:Josep Ventosa Brut Rose (Josep Ventosa Brut Rose Pinot Noir, Trepat)</t>
  </si>
  <si>
    <t>CW-2023238</t>
  </si>
  <si>
    <t>CW-2023381</t>
  </si>
  <si>
    <t>CW-2023229</t>
  </si>
  <si>
    <t>Llagar Castanon:Val De Boides (Val De Boides Natural Apple Cider)</t>
  </si>
  <si>
    <t>CW-2023287</t>
  </si>
  <si>
    <t>Rabelais Wines:Fagot Pouilly Fussie (Fagot Pouilly Fussie 2020)</t>
  </si>
  <si>
    <t>CW-2023354</t>
  </si>
  <si>
    <t>Rabelais Wines:Baby Blue Blanc (Blue Rock Baby Blanc)</t>
  </si>
  <si>
    <t>Rabelais Wines:Peterson Bradford Mountain Cab (Peterson Bradford Mountain Cabernet Sauvignon)</t>
  </si>
  <si>
    <t>Rabelais Wines:Erbes Riesling Qba (Erbes Riesling Qba 2021)</t>
  </si>
  <si>
    <t>Rabelais Wines:Rossidi Gewurztraminer (Rossidi Gewurztraminer)</t>
  </si>
  <si>
    <t>Rabelais Wines:Long Valley Ranch Cabernet Sauv (Long Valley Ranch Cabernet Sauvignon 2019)</t>
  </si>
  <si>
    <t>Rabelais Wines:Remhoogte Soaring Eagle (Remhoogte Soaring Eagle)</t>
  </si>
  <si>
    <t>Rabelais Wines:Maroon Coombsville Reserve Cab (Maroon Coombsville Reserve Cabernet Sauvignon 2017)</t>
  </si>
  <si>
    <t>Rabelais Wines:Bosso Pinot Grigio (Bosso Pinot Grigio Delle Venezia Doc 2021)</t>
  </si>
  <si>
    <t>CW-2023450</t>
  </si>
  <si>
    <t>BW-OS</t>
  </si>
  <si>
    <t>CW-2023480</t>
  </si>
  <si>
    <t>BW</t>
  </si>
  <si>
    <t>Rabelais Wines:Limited Barrel Howell Mountain (Limited Barrel Howell Mountain Cabernet Sauvignon...</t>
  </si>
  <si>
    <t>Rabelais Wines:Cantelaudette Blanc (Ch Cantelaudette Blanc 2020)</t>
  </si>
  <si>
    <t>Rabelais Wines:Cantelaudette Rouge (Ch Cantelaudette Rouge 2020)</t>
  </si>
  <si>
    <t>Rabelais Wines:Julien Schaal Rangen De Thann (Julien Schaal Rangen De Thann Riesling)</t>
  </si>
  <si>
    <t>CW-2023020</t>
  </si>
  <si>
    <t>Rabelais Wines:Julien Schaal Kastelberg (Julien Schaal Kastelberg Riesling)</t>
  </si>
  <si>
    <t>Rabelais Wines:Lebarge Cinquin Pinot Noir (Lebarge Winery Cinquni Pinot Noir)</t>
  </si>
  <si>
    <t>Cinquin Pinot Noir</t>
  </si>
  <si>
    <t>Rabelais Wines:Blue Rock Baby Blue Red (Blue Rock Vineyard Baby Blue Red)</t>
  </si>
  <si>
    <t>Rabelais Wines:Rocca Del Sanniti Greco De Tufo (Rocca Del Sanniti Greco De Tufo)</t>
  </si>
  <si>
    <t>CW-2023045</t>
  </si>
  <si>
    <t>Rabelais Wines:Ltd. Barrrel Howel Mt. Cab (Ltd. Barrrel Howel Mt. Cab)</t>
  </si>
  <si>
    <t>Rabelais Wines:32 Winds Pinot Noir (32 Winds Pinot Noir)</t>
  </si>
  <si>
    <t>Rabelais Wines:Julien Schaal Schoenenburg Ries (Julien Schaal Schoenenburg Riesling)</t>
  </si>
  <si>
    <t>Rabelais Wines:Method Cabernet Sauvignon (Method Napa Valley Cabernet Sauvignon)</t>
  </si>
  <si>
    <t>CW-2023080</t>
  </si>
  <si>
    <t>Rabelais Wines:Zede De Labroce Margeaux (Zede De Labroce Margeaux)</t>
  </si>
  <si>
    <t>CW-2023135</t>
  </si>
  <si>
    <t>Rabelais Wines:Conde Valdemar Tempranillo (Conde Valdemar Tempranillo Blanco)</t>
  </si>
  <si>
    <t>CW-2023137</t>
  </si>
  <si>
    <t>Rabelais Wines:Galicia Group Monteniero (Galicia Group Monteniero Godella/Texturia)</t>
  </si>
  <si>
    <t>Rabelais Wines:Valdemoreda Tinto (Valdemoreda Tinto (Mulberry Creek))</t>
  </si>
  <si>
    <t>Rabelais Wines:Talblick (Nagelforst Talblick)</t>
  </si>
  <si>
    <t>CW-2023167</t>
  </si>
  <si>
    <t>CW-2023176</t>
  </si>
  <si>
    <t>CW-2023198</t>
  </si>
  <si>
    <t>Rabelais Wines:Domaine Naudet Sancerre (Domaine Naudet Sancerre)</t>
  </si>
  <si>
    <t>CW-2023263</t>
  </si>
  <si>
    <t>Rabelais Wines:Remhoogte Honeybunch Chenin Bla (Remhoogte Honeybunch Chenin Blanc)</t>
  </si>
  <si>
    <t>CW-2023094</t>
  </si>
  <si>
    <t>Hm Borges:10 Year Sercial (Hm Borges 100% Sercial)</t>
  </si>
  <si>
    <t>CW-2023097</t>
  </si>
  <si>
    <t>Hm Borges:10 Year Boal (Hm Borges 100% Boal)</t>
  </si>
  <si>
    <t>Hm Borges:5 Year Dry (Hm Borges 5 Year Dry 100% Tinta Negra)</t>
  </si>
  <si>
    <t>Hm Borges:5 Year Sweet (Hm Borges 5 Year Sweet 100% Tinta Negra)</t>
  </si>
  <si>
    <t>CW-2023214</t>
  </si>
  <si>
    <t>CW-2023340</t>
  </si>
  <si>
    <t>CW-2023365</t>
  </si>
  <si>
    <t>CW-2023405</t>
  </si>
  <si>
    <t>Krasno:Cuvee Red (Krasno Cuvee Red)</t>
  </si>
  <si>
    <t>CW-2023417</t>
  </si>
  <si>
    <t>Sunday</t>
  </si>
  <si>
    <t>Discounts:100% Discount (Promotional Discount - Buy 4 Krasno Get 1 Free)</t>
  </si>
  <si>
    <t>Promotion Buy 4 Krasno</t>
  </si>
  <si>
    <t>CW-2023437</t>
  </si>
  <si>
    <t>Cuvée Nokat:Cuvée Nokat Bordeaux Red (Cuvée Nokat Bordeaux Red )</t>
  </si>
  <si>
    <t>CW-2023466</t>
  </si>
  <si>
    <t>Cuvée Nokat:Cuvée Nokat Sauv Blanc (Cuvée Nokat Sauv Blanc )</t>
  </si>
  <si>
    <t>Celler Jan Vidal:Josep Ventosa Brut Magnum (Josep Ventosa Brut Premium Magnum Xarel.Lo, Macabeu...</t>
  </si>
  <si>
    <t>CW-2023471</t>
  </si>
  <si>
    <t>Rabelais Wines-Sc:Ross-Idi Nikolaevo Chardonnay (Ross-Idi Nikolaevo Chardonnay)</t>
  </si>
  <si>
    <t>Celler Jan Vidal:Josep Ventosa Brut Premium (Josep Ventosa Brut Premium Xarel.Lo, Macabeu, Pare...</t>
  </si>
  <si>
    <t>CW-2023044</t>
  </si>
  <si>
    <t>CW-2023070</t>
  </si>
  <si>
    <t>CW-2023106</t>
  </si>
  <si>
    <t>CW-2023124</t>
  </si>
  <si>
    <t>CW-2023149</t>
  </si>
  <si>
    <t>CW-2023168</t>
  </si>
  <si>
    <t>CW-2023189</t>
  </si>
  <si>
    <t>CW-2023221</t>
  </si>
  <si>
    <t>CW-2023223</t>
  </si>
  <si>
    <t>Wines Of Illyria:Trnjak (Wines Of Illyria Trnjak 100% Trnjak)</t>
  </si>
  <si>
    <t>CW-2023231</t>
  </si>
  <si>
    <t>Terra Madi:Pulque Octli (Pulque Octli)</t>
  </si>
  <si>
    <t>CW-2023232</t>
  </si>
  <si>
    <t>CW-2023237</t>
  </si>
  <si>
    <t>CW-2023244</t>
  </si>
  <si>
    <t>CW-2023252</t>
  </si>
  <si>
    <t>CW-2023253</t>
  </si>
  <si>
    <t>CW-2023272</t>
  </si>
  <si>
    <t>Hm Borges:10 Year Malvasia (Hm Borges 100% Malvasia)</t>
  </si>
  <si>
    <t>CW-2023273</t>
  </si>
  <si>
    <t>CW-2023280</t>
  </si>
  <si>
    <t>CW-2023292</t>
  </si>
  <si>
    <t>CW-2023302</t>
  </si>
  <si>
    <t>CW-2023314</t>
  </si>
  <si>
    <t>Vinos Lof:La Fontiña De Nai (La Fontiña De Nai 100% Mencia )</t>
  </si>
  <si>
    <t>CW-2023327</t>
  </si>
  <si>
    <t>CW-2023341</t>
  </si>
  <si>
    <t>CW-2023342</t>
  </si>
  <si>
    <t>CW-2023349</t>
  </si>
  <si>
    <t>CW-2023350</t>
  </si>
  <si>
    <t>CW-2023363</t>
  </si>
  <si>
    <t>CW-2023364</t>
  </si>
  <si>
    <t>CW-2023376</t>
  </si>
  <si>
    <t>CW-2023377</t>
  </si>
  <si>
    <t>CW-2023378</t>
  </si>
  <si>
    <t>CW-2023386</t>
  </si>
  <si>
    <t>CW-2023406</t>
  </si>
  <si>
    <t>Promotion - Buy 4 Krasno</t>
  </si>
  <si>
    <t>CW-2023407</t>
  </si>
  <si>
    <t>CW-2023411</t>
  </si>
  <si>
    <t>CW-2023435</t>
  </si>
  <si>
    <t>CW-2023455</t>
  </si>
  <si>
    <t>CW-2023467</t>
  </si>
  <si>
    <t>CW-2023470</t>
  </si>
  <si>
    <t>CW-2023025</t>
  </si>
  <si>
    <t>CW-2023108</t>
  </si>
  <si>
    <t>CW-2023236</t>
  </si>
  <si>
    <t>CW-2023259</t>
  </si>
  <si>
    <t>CW-2023266</t>
  </si>
  <si>
    <t>CW-2023282</t>
  </si>
  <si>
    <t>CW-2023334</t>
  </si>
  <si>
    <t>CW-2023335</t>
  </si>
  <si>
    <t>CW-2023390</t>
  </si>
  <si>
    <t>CW-2023445</t>
  </si>
  <si>
    <t>CW-2023446</t>
  </si>
  <si>
    <t>Rabelais Wines:Qvevri Collection Kisi (Qvevri Collection Kisi)</t>
  </si>
  <si>
    <t>CW-2023049</t>
  </si>
  <si>
    <t>Rabelais Wines:Terra Madi Malbec (Terra Madi Malbec)</t>
  </si>
  <si>
    <t>Rabelais Wines:Terra Madi Sauv Blanc (Terra Madi Sauv Blanc)</t>
  </si>
  <si>
    <t>Rabelais Wines:Pfeffingen Blanc De Noir (Pfeffingen Blanc De Noir)</t>
  </si>
  <si>
    <t>Rabelais Wines:Salwey Pinot Noir (Salwey 2016 Pinot Noir)</t>
  </si>
  <si>
    <t>Rabelais Wines:Qvevri Saperavi (Qvevri Saperavi)</t>
  </si>
  <si>
    <t>Rabelais Wines:Principe Frizzante (Principe Frizzante)</t>
  </si>
  <si>
    <t>CW-2023086</t>
  </si>
  <si>
    <t>Rabelais Wines:Reina De Castilla Verdejo (Reina De Castilla "Principe" Verdejo Frizzante)</t>
  </si>
  <si>
    <t>CW-2023101</t>
  </si>
  <si>
    <t>Rabelais Wines:Conde Valdemar Rioja (Conde Valdemar Rioja Blanco)</t>
  </si>
  <si>
    <t>Rabelais Wines:Blue Rock Cabernet Sauvignon (Blue Rock Cabernet Sauvignon)</t>
  </si>
  <si>
    <t>CW-2023119</t>
  </si>
  <si>
    <t>Rabelais Wines:Red Tail Ridge Good Karma (Red Tail Ridge Good Karma Riesling)</t>
  </si>
  <si>
    <t>Rabelais Wines:Primo Bacio 1St Kiss (Primo Bacio 1St Kiss)</t>
  </si>
  <si>
    <t>Rabelais Wines:Ross-Idi Nikolaevo Chardonnay (Ross-Idi Nikolaevo Chardonnay)</t>
  </si>
  <si>
    <t>CW-2023121</t>
  </si>
  <si>
    <t>Rabelais Wines:Pfeffingen, Dry Scheurebe (Pfeffingen, Dry Scheurebe)</t>
  </si>
  <si>
    <t>CW-2023126</t>
  </si>
  <si>
    <t>Rabelais Wines:Terrenus Red (Terrenus Red Aragonez, Trincadeira, Alicante Bouschet.)</t>
  </si>
  <si>
    <t>Rabelais Wines:Terrenus White (Terrenus White Arinto, Fernão Pires, Roupeiro)</t>
  </si>
  <si>
    <t>Rabelais Wines:Schlink Haus Eiswein (Schlink Haus Eiswein)</t>
  </si>
  <si>
    <t>CW-2023136</t>
  </si>
  <si>
    <t>Rabelais Wines:Backsberg Pinotage Rose (Backsberg Pinotage Rose)</t>
  </si>
  <si>
    <t>Rabelais Wines:Collina San Ponzio Rorero Anes (Collina San Ponzio Rorero Arnes)</t>
  </si>
  <si>
    <t>Rabelais Wines:Colle Corviano Montepulciano (Colle Corviano Montepulciano)</t>
  </si>
  <si>
    <t>Rabelais Wines:Bindi Serdardi Achille (Bindi Serdardi Achille)</t>
  </si>
  <si>
    <t>Rabelais Wines:Collina San Ponzio Barbera (Collina San Ponzio Barbera D'Alba)</t>
  </si>
  <si>
    <t>CW-2023158</t>
  </si>
  <si>
    <t>Rabelais Wines:Colle Corviano Sangiovese (Colle Corviano Sangiovese)</t>
  </si>
  <si>
    <t>Rabelais Wines:Eva Fricke Verde Riesling (Eva Fricke Verde Riesling)</t>
  </si>
  <si>
    <t>Rabelais Wines:Rossidi Syrah (Rossidi Syrah)</t>
  </si>
  <si>
    <t>Rabelais Wines:Titas Margarta Wine (Titas Margarta Wine)</t>
  </si>
  <si>
    <t>Rabelais Wines:Villa Verano Sangria Tinto (Villa Verano Sangria Tinto)</t>
  </si>
  <si>
    <t>CW-2023185</t>
  </si>
  <si>
    <t>CW-2023193</t>
  </si>
  <si>
    <t>Rabelais Wines:Viognier Simonsberg-Paarl (Noble Hill, Viognier Simonsberg-Paarl)</t>
  </si>
  <si>
    <t>Rabelais Wines:Three Sisters Cuvee White (Hearst Ranch Winery Three Sisters Cuvee White)</t>
  </si>
  <si>
    <t>CW-2023201</t>
  </si>
  <si>
    <t>Rabelais Wines:Rainer Sauer Eschemdorfer (Rainer Sauer Eschemdorfer)</t>
  </si>
  <si>
    <t>CW-2023220</t>
  </si>
  <si>
    <t>Rabelais Wines:Mosel Riesling Trocken (Dr. Wagner, Mosel Riesling Trocken)</t>
  </si>
  <si>
    <t>Rabelais Wines:Hooked! Pinot Noir (Hooked!, Pinot Noir)</t>
  </si>
  <si>
    <t>Rabelais Wines:Red Tail Ridge Dry Riesling (Red Tail Ridge Dry Riesling)</t>
  </si>
  <si>
    <t>Rabelais Wines:Backsberg Chenin Blanc (Backsberg Chenin Blanc)</t>
  </si>
  <si>
    <t>CW-2023235</t>
  </si>
  <si>
    <t>Rabelais Wines:Noble Hill Chenin Blanc (Noble Hill Chenin Blanc)</t>
  </si>
  <si>
    <t>Noble Hill Chenin Blanc</t>
  </si>
  <si>
    <t>Rabelais Wines:Wildromantik (Nagelfrost Wildromantik)</t>
  </si>
  <si>
    <t>Rabelais Wines:Schlink Haus Riesling (Schlink Haus Riesling)</t>
  </si>
  <si>
    <t>CW-2023247</t>
  </si>
  <si>
    <t>Rabelais Wines:Rainer Sauer Müller-Thurgau (Rainer Sauer Müller-Thurgau)</t>
  </si>
  <si>
    <t>Rabelais Wines:Trollinger Dry Steillage (Trollinger Dry Steillage)</t>
  </si>
  <si>
    <t>Rabelais Wines:Pampas Grass Pinot Noir (Pampas Grass Pinot Noir)</t>
  </si>
  <si>
    <t>Rabelais Wines:Aresca Moscato D'Asti (Aresca Moscato D'Asti)</t>
  </si>
  <si>
    <t>CW-2023260</t>
  </si>
  <si>
    <t>Rabelais Wines:Fratelli Ponte Moscato D'Asti (Fratelli Ponte Moscato D'Asti)</t>
  </si>
  <si>
    <t>Rabelais Wines:Treveri Cellars Gewurztraminer (Treveri Cellars Gewurztraminer)</t>
  </si>
  <si>
    <t>Rabelais Wines:Treveri Cellars Riesling (Treveri Cellars Riesling)</t>
  </si>
  <si>
    <t>CW-2023269</t>
  </si>
  <si>
    <t>Rabelais Wines:Helenental Gruner Veltliner (Gruner Veltline Midsommer)</t>
  </si>
  <si>
    <t>CW-2023279</t>
  </si>
  <si>
    <t>Rabelais Wines:Rossidi Rubin Nikolaevo (Rossidi Rubin Nikolaevo)</t>
  </si>
  <si>
    <t>Rabelais Wines:Addiah (2017 Cabernet Sauvignon)</t>
  </si>
  <si>
    <t>2018 Cabernet Sauvignon</t>
  </si>
  <si>
    <t>Rabelais Wines:Treveri Cellars Rose (Treveri Cellars Rose)</t>
  </si>
  <si>
    <t>CW-2023289</t>
  </si>
  <si>
    <t>CW-2023299</t>
  </si>
  <si>
    <t>Rabelais Wines:Husch Sauvignon Blanc (Husch Cabernet Blanc)</t>
  </si>
  <si>
    <t>Rabelais Wines:Mader Gewürztraminer (Jean-Luc Mader, Gewürztraminer)</t>
  </si>
  <si>
    <t>Rabelais Wines:Flugkünstler (Nagelfrost Sauvignon Blanc)</t>
  </si>
  <si>
    <t>Rabelais Wines:Domaine Bellevue Sauvignon Bla (Domaine Bellevue, Sauvignon Blanc)</t>
  </si>
  <si>
    <t>CW-2023306</t>
  </si>
  <si>
    <t>Rabelais Wines:Massey Dacta Sauv Blanc (Massey Dacta Sauv Blanc)</t>
  </si>
  <si>
    <t>Rabelais Wines:Fratelli Ponte Fiore Di Loto (Fratelli Ponte Fiore Di Loto)</t>
  </si>
  <si>
    <t>CW-2023312</t>
  </si>
  <si>
    <t>Rabelais Wines:Azienda Uggiano Brunello Di Mon (Azienda Uggiano Brunello Di Montalcino)</t>
  </si>
  <si>
    <t>Rabelais Wines:Azienda Uggiano Rosso Di Montal (Azienda Uggiano Rosso Di Montalcino)</t>
  </si>
  <si>
    <t>Rabelais Wines:Reguta Friuli Pinot Grigio (Reguta Friuli Pinot Grigio)</t>
  </si>
  <si>
    <t>CW-2023322</t>
  </si>
  <si>
    <t>Rabelais Wines:Karl Erbes Mosel Riesling (Karl Erbes Mosel Riesling)</t>
  </si>
  <si>
    <t>CW-2023336</t>
  </si>
  <si>
    <t>Rabelais Wines:Midsommar Gruner Veltliner (Midsommar Gruner Veltliner 2022)</t>
  </si>
  <si>
    <t>CW-2023348</t>
  </si>
  <si>
    <t>CW-2023401</t>
  </si>
  <si>
    <t>Rabelais Wines:Domaine Du Mont Epin Macon-Perr (Domaine Du Mont Epin Macon-Perrone 2022)</t>
  </si>
  <si>
    <t>Rabelais Wines:Puig Cdroussillon "Georges" (Puig Cdroussillon "Georges")</t>
  </si>
  <si>
    <t>Rabelais Wines:Izydora Orange Muscat (Izydora Orange Muscat)</t>
  </si>
  <si>
    <t>Rabelais Wines:Boplaas Hanepoot (Boplaas Hanepoot)</t>
  </si>
  <si>
    <t>CW-2023425</t>
  </si>
  <si>
    <t>Rui Reguinga:Intensus White (Intensus White Arinto, Antão Vaz. Rupeiro. )</t>
  </si>
  <si>
    <t>Intensus White Arinto, Antão Vaz. Rupeiro.</t>
  </si>
  <si>
    <t>CW-2023483</t>
  </si>
  <si>
    <t>DS</t>
  </si>
  <si>
    <t>Rabelais Wines:Remhoogte First Light Chenin B (Remhoogte First Light Chenin Blanc 2022)</t>
  </si>
  <si>
    <t>CW-2023458</t>
  </si>
  <si>
    <t>CW-2023102</t>
  </si>
  <si>
    <t>CW-2023290</t>
  </si>
  <si>
    <t>CW-2023323</t>
  </si>
  <si>
    <t>CW-2023387</t>
  </si>
  <si>
    <t>CW-2023398</t>
  </si>
  <si>
    <t>CW-2023436</t>
  </si>
  <si>
    <t>CW-2023476</t>
  </si>
  <si>
    <t>Saturday</t>
  </si>
  <si>
    <t>CW-2023002</t>
  </si>
  <si>
    <t>CW-2023041</t>
  </si>
  <si>
    <t>CW-2023061</t>
  </si>
  <si>
    <t>CW-2023089</t>
  </si>
  <si>
    <t>CW-2023128</t>
  </si>
  <si>
    <t>La Nina De Cuenca:Velvet &amp; Stone (Velvet &amp; Stone 100% Bobal )</t>
  </si>
  <si>
    <t>Velvet &amp; Stone 100% Bobal</t>
  </si>
  <si>
    <t>CW-2023174</t>
  </si>
  <si>
    <t>CW-2023191</t>
  </si>
  <si>
    <t>CW-2023207</t>
  </si>
  <si>
    <t>Rudeles:Valdebonita (Rudeles Valdebonita 100% Albillo)</t>
  </si>
  <si>
    <t>CW-2023246</t>
  </si>
  <si>
    <t>CW-2023288</t>
  </si>
  <si>
    <t>CW-2023301</t>
  </si>
  <si>
    <t>CW-2023319</t>
  </si>
  <si>
    <t>Cims:Classic (Classic 100% Carinena)</t>
  </si>
  <si>
    <t>CW-2023330</t>
  </si>
  <si>
    <t>Cims:Garnatxa (Garnatxa 100% Garnatxa)</t>
  </si>
  <si>
    <t>CW-2023347</t>
  </si>
  <si>
    <t>CW-2023353</t>
  </si>
  <si>
    <t>CW-2023358</t>
  </si>
  <si>
    <t>CW-2023420</t>
  </si>
  <si>
    <t>CW-2023422</t>
  </si>
  <si>
    <t>La Cetto:La Cetto Brut (La Cetto Brut )</t>
  </si>
  <si>
    <t>CW-2023460</t>
  </si>
  <si>
    <t>IC</t>
  </si>
  <si>
    <t>La Cetto:La Cetto Cab Sauv (La Cetto Cab Sauv )</t>
  </si>
  <si>
    <t>La Cetto:La Cetto Chardonnay (La Cetto Chardonnay )</t>
  </si>
  <si>
    <t>La Cetto:La Cetto Chenin Blanc (La Cetto Chenin Blanc )</t>
  </si>
  <si>
    <t>La Cetto:La Cetto Petite Sirah (La Cetto Petite Sirah )</t>
  </si>
  <si>
    <t>La Cetto:La Cetto Sauv Blanc (La Cetto Sauv Blanc )</t>
  </si>
  <si>
    <t>CW-2023461</t>
  </si>
  <si>
    <t>Sopla Poniente:San Roque (San Roque Amontillado)</t>
  </si>
  <si>
    <t>CW-2023043</t>
  </si>
  <si>
    <t>Sopla Poniente:Santa Maria De La O (Santa Maria De La O Manzanilla)</t>
  </si>
  <si>
    <t>Sopla Poniente:Cerro Del Majuelo (Cerro Del Majuelo Fino Pedro Ximenez)</t>
  </si>
  <si>
    <t>CW-2023047</t>
  </si>
  <si>
    <t>CW-2023372</t>
  </si>
  <si>
    <t>Rabelais Wines:Cantina La Veneranda (Cantina La Veneranda Sagrantino Di Montefalco 2018)</t>
  </si>
  <si>
    <t>CW-2023481</t>
  </si>
  <si>
    <t>Rabelais Wines:L'Inconscient (L'Inconscient Red Blend)</t>
  </si>
  <si>
    <t>CW-2023003</t>
  </si>
  <si>
    <t>Rabelais Wines:Quinta Nova Douro Tinta Pomares (Quinta Nova Douro Tinta Pomares)</t>
  </si>
  <si>
    <t>Nagefrost:Weissburgunder (Nagelfrost 100% Pinot Blanc)</t>
  </si>
  <si>
    <t>Rabelais Wines:Klimt Gruner Veltliner (Klimt Gruner Veltliner)</t>
  </si>
  <si>
    <t>CW-2023019</t>
  </si>
  <si>
    <t>Rabelais Wines:Cavazza Prosecco (Cavazza Prosecco)</t>
  </si>
  <si>
    <t>Rabelais Wines:Cavazza Pinot Grigio (Cavazza Pinot Grigio)</t>
  </si>
  <si>
    <t>Rabelais Wines:Bryn Mawr Sparkling Rose (Bryn Mawr Sparkling Rose)</t>
  </si>
  <si>
    <t>CW-2023050</t>
  </si>
  <si>
    <t>Rabelais Wines:Bryn Mawr Willamette Valley Cha (Bryn Mawr Willamette Valley Chardonnay)</t>
  </si>
  <si>
    <t>Rabelais Wines:Bryn Mawr Willamette Valley Pin (Bryn Mawr Willamette Valley Pinot Noir)</t>
  </si>
  <si>
    <t>Rabelais Wines:Bryn Mawr "Estate" Chardonnay (Bryn Mawr "Estate" Chardonnay)</t>
  </si>
  <si>
    <t>Rabelais Wines:Bryn Mawr "Estate" Pinot Noir (Bryn Mawr "Estate" Pinot Noir)</t>
  </si>
  <si>
    <t>Rabelais Wines:Esterházy Klimt Gruner Veltline (Esterházy Klimt Gruner Veltliner)</t>
  </si>
  <si>
    <t>CW-2023073</t>
  </si>
  <si>
    <t>Rabelais Wines:Weissburgunder (Nagelfrost 100% Pinot Blanc)</t>
  </si>
  <si>
    <t>CW-2023105</t>
  </si>
  <si>
    <t>Rabelais Wines:Husch Cabernet Sauvignon (Husch Cabernet Sauvignon)</t>
  </si>
  <si>
    <t>CW-2023122</t>
  </si>
  <si>
    <t>Rabelais Wines:Herald Cabernet Sauvignon (Herald Cabernet Sauvignon)</t>
  </si>
  <si>
    <t>CW-2023242</t>
  </si>
  <si>
    <t>Rabelais Wines:Shells &amp; Bones (Shells &amp; Bones Sauv Blanc)</t>
  </si>
  <si>
    <t>Rabelais Wines:Renacer Malbec (Renacer Malbec)</t>
  </si>
  <si>
    <t>Rabelais Wines:Dona Flor (Dona Flor Vinho Verde)</t>
  </si>
  <si>
    <t>Rabelais Wines:Dona Flor Tinto (Dona Flor Tinto)</t>
  </si>
  <si>
    <t>Rabelais Wines:Peterson Petit Verdot (Peterson Petit Verdot)</t>
  </si>
  <si>
    <t>CW-2023151</t>
  </si>
  <si>
    <t>CW-2023171</t>
  </si>
  <si>
    <t>CW-2023184</t>
  </si>
  <si>
    <t>CW-2023241</t>
  </si>
  <si>
    <t>CW-2023197</t>
  </si>
  <si>
    <t>CW-2023202</t>
  </si>
  <si>
    <t>CW-2023249</t>
  </si>
  <si>
    <t>CW-2023264</t>
  </si>
  <si>
    <t>CW-2023300</t>
  </si>
  <si>
    <t>CW-2023313</t>
  </si>
  <si>
    <t>CW-2023479</t>
  </si>
  <si>
    <t>SS</t>
  </si>
  <si>
    <t>CW-2023057</t>
  </si>
  <si>
    <t>CW-2023156</t>
  </si>
  <si>
    <t>CW-2023431</t>
  </si>
  <si>
    <t>CW-2023257</t>
  </si>
  <si>
    <t>CW-2023426</t>
  </si>
  <si>
    <t>Rabelais Wines:Azienda Uggiano Vermentino (Azienda Uggiano Vermentino)</t>
  </si>
  <si>
    <t>CW-2023482</t>
  </si>
  <si>
    <t>Rabelais Wines:Domaine Jean-Luc Mader Gewurztr (Domaine Jean-Luc Mader Gewurztraminer Aoc Alsace...</t>
  </si>
  <si>
    <t>CW-2023017</t>
  </si>
  <si>
    <t>CW-2023063</t>
  </si>
  <si>
    <t>CW-2023131</t>
  </si>
  <si>
    <t>CW-2023018</t>
  </si>
  <si>
    <t>Rui Reguinga:Terrenus Red (Terrenus Red Aragonez, Trincadeira, Alicante Bouschet.)</t>
  </si>
  <si>
    <t>CW-2023132</t>
  </si>
  <si>
    <t>CW-2023161</t>
  </si>
  <si>
    <t>CW-2023265</t>
  </si>
  <si>
    <t>CW-2023284</t>
  </si>
  <si>
    <t>CW-2023293</t>
  </si>
  <si>
    <t>CW-2023329</t>
  </si>
  <si>
    <t>CW-2023368</t>
  </si>
  <si>
    <t>CW-2023418</t>
  </si>
  <si>
    <t>CW-2023454</t>
  </si>
  <si>
    <t>CW-2023023</t>
  </si>
  <si>
    <t>Sopla Poniente:El Coscojal (El Coscojal Pedro Ximenez)</t>
  </si>
  <si>
    <t>Palmeri Sicilia:Palmeri Adan (Palmeri Adan 100% Garnacha)</t>
  </si>
  <si>
    <t>CW-2023032</t>
  </si>
  <si>
    <t>CW-2023053</t>
  </si>
  <si>
    <t>CW-2023074</t>
  </si>
  <si>
    <t>CW-2023076</t>
  </si>
  <si>
    <t>CW-2023091</t>
  </si>
  <si>
    <t>CW-2023113</t>
  </si>
  <si>
    <t>Hm Borges:30 Year Malvasia (Hm Borges 100% Malvasia)</t>
  </si>
  <si>
    <t>CW-2023115</t>
  </si>
  <si>
    <t>CW-2023173</t>
  </si>
  <si>
    <t>CW-2023441</t>
  </si>
  <si>
    <t>CW-2023007</t>
  </si>
  <si>
    <t>CW-2023052</t>
  </si>
  <si>
    <t>Hm Borges:10 Year Verdelho (Hm Borges 100% Verdelho)</t>
  </si>
  <si>
    <t>CW-2023064</t>
  </si>
  <si>
    <t>CW-2023084</t>
  </si>
  <si>
    <t>CW-2023112</t>
  </si>
  <si>
    <t>CW-2023148</t>
  </si>
  <si>
    <t>CW-2023267</t>
  </si>
  <si>
    <t>CW-2023339</t>
  </si>
  <si>
    <t>CW-2023383</t>
  </si>
  <si>
    <t>CW-2023395</t>
  </si>
  <si>
    <t>CW-2023114</t>
  </si>
  <si>
    <t>CW-2023144</t>
  </si>
  <si>
    <t>CW-2023367</t>
  </si>
  <si>
    <t>Sopla Poniente:Pureta (Pureta Vermut)</t>
  </si>
  <si>
    <t>Pureta Vermut</t>
  </si>
  <si>
    <t>CW-2023001</t>
  </si>
  <si>
    <t>CW-2023397</t>
  </si>
  <si>
    <t>CW-2023082</t>
  </si>
  <si>
    <t>CW-2023098</t>
  </si>
  <si>
    <t>CW-2023143</t>
  </si>
  <si>
    <t>CW-2023194</t>
  </si>
  <si>
    <t>Les Cousins:Donzell (Donzell Vermut )</t>
  </si>
  <si>
    <t>CW-2023210</t>
  </si>
  <si>
    <t>CW-2023261</t>
  </si>
  <si>
    <t>CW-2023276</t>
  </si>
  <si>
    <t>CW-2023360</t>
  </si>
  <si>
    <t>CW-2023438</t>
  </si>
  <si>
    <t>Rabelais Wines:Comte D'Assay Sancerre (Comte D'Assay Sancerre 2021)</t>
  </si>
  <si>
    <t>CW-2023357</t>
  </si>
  <si>
    <t>CW-2023400</t>
  </si>
  <si>
    <t>CW-2023427</t>
  </si>
  <si>
    <t>CW-2023026</t>
  </si>
  <si>
    <t>CW-2023059</t>
  </si>
  <si>
    <t>CW-2023093</t>
  </si>
  <si>
    <t>CW-2023254</t>
  </si>
  <si>
    <t>CW-2023304</t>
  </si>
  <si>
    <t>CW-2023448</t>
  </si>
  <si>
    <t>CW-2023009</t>
  </si>
  <si>
    <t>CW-2023029</t>
  </si>
  <si>
    <t>CW-2023040</t>
  </si>
  <si>
    <t>CW-2023071</t>
  </si>
  <si>
    <t>CW-2023100</t>
  </si>
  <si>
    <t>CW-2023117</t>
  </si>
  <si>
    <t>CW-2023129</t>
  </si>
  <si>
    <t>CW-2023138</t>
  </si>
  <si>
    <t>CW-2023142</t>
  </si>
  <si>
    <t>CW-2023155</t>
  </si>
  <si>
    <t>CW-2023175</t>
  </si>
  <si>
    <t>CW-2023181</t>
  </si>
  <si>
    <t>CW-2023204</t>
  </si>
  <si>
    <t>CW-2023205</t>
  </si>
  <si>
    <t>CW-2023227</t>
  </si>
  <si>
    <t>CW-2023248</t>
  </si>
  <si>
    <t>CW-2023262</t>
  </si>
  <si>
    <t>CW-2023277</t>
  </si>
  <si>
    <t>CW-2023298</t>
  </si>
  <si>
    <t>CW-2023316</t>
  </si>
  <si>
    <t>CW-2023333</t>
  </si>
  <si>
    <t>CW-2023346</t>
  </si>
  <si>
    <t>CW-2023352</t>
  </si>
  <si>
    <t>CW-2023366</t>
  </si>
  <si>
    <t>CW-2023380</t>
  </si>
  <si>
    <t>CW-2023394</t>
  </si>
  <si>
    <t>CW-2023410</t>
  </si>
  <si>
    <t>CW-2023419</t>
  </si>
  <si>
    <t>CW-2023444</t>
  </si>
  <si>
    <t>CW-2023463</t>
  </si>
  <si>
    <t>CW-2023477</t>
  </si>
  <si>
    <t>CW-2023147</t>
  </si>
  <si>
    <t>CW-2023213</t>
  </si>
  <si>
    <t>CW-2023250</t>
  </si>
  <si>
    <t>CW-2023285</t>
  </si>
  <si>
    <t>CW-2023286</t>
  </si>
  <si>
    <t>CW-2023315</t>
  </si>
  <si>
    <t>CW-2023338</t>
  </si>
  <si>
    <t>Rabelais Wines-Sc:Ponte Vinho Verde Rose (Ponte Vinho Verde Rose)</t>
  </si>
  <si>
    <t>CW-2023389</t>
  </si>
  <si>
    <t>Rabelais Wines-Sc:Polo Creek Rose (Polo Creek Rose Pinot Noir)</t>
  </si>
  <si>
    <t>CW-2023432</t>
  </si>
  <si>
    <t>CW-2023031</t>
  </si>
  <si>
    <t>CW-2023039</t>
  </si>
  <si>
    <t>CW-2023058</t>
  </si>
  <si>
    <t>CW-2023069</t>
  </si>
  <si>
    <t>CW-2023130</t>
  </si>
  <si>
    <t>CW-2023140</t>
  </si>
  <si>
    <t>CW-2023165</t>
  </si>
  <si>
    <t>CW-2023203</t>
  </si>
  <si>
    <t>CW-2023215</t>
  </si>
  <si>
    <t>CW-2023274</t>
  </si>
  <si>
    <t>CW-2023295</t>
  </si>
  <si>
    <t>Rabelais Wines-Sc:Domaine Naudet, Sancerre (Domaine Naudet, Sancerre)</t>
  </si>
  <si>
    <t>CW-2023361</t>
  </si>
  <si>
    <t>CW-2023375</t>
  </si>
  <si>
    <t>CW-2023379</t>
  </si>
  <si>
    <t>Rabelais Wines-Sc:Hugues Godme´ Brut Reserve (Domaine Bruno Pre´Veaux Chinon Cepage Chenin Pres...</t>
  </si>
  <si>
    <t>CW-2023414</t>
  </si>
  <si>
    <t>CW-2023403</t>
  </si>
  <si>
    <t>CW-2023416</t>
  </si>
  <si>
    <t>CW-2023440</t>
  </si>
  <si>
    <t>CW-2023442</t>
  </si>
  <si>
    <t>CW-2023452</t>
  </si>
  <si>
    <t>CW-2023465</t>
  </si>
  <si>
    <t>CW-2023472</t>
  </si>
  <si>
    <t>CW-2023159</t>
  </si>
  <si>
    <t>CW-2023170</t>
  </si>
  <si>
    <t>CW-2023182</t>
  </si>
  <si>
    <t>CW-2023216</t>
  </si>
  <si>
    <t>CW-2023230</t>
  </si>
  <si>
    <t>CW-2023275</t>
  </si>
  <si>
    <t>CW-2023310</t>
  </si>
  <si>
    <t>CW-2023318</t>
  </si>
  <si>
    <t>CW-2023404</t>
  </si>
  <si>
    <t>CW-2023423</t>
  </si>
  <si>
    <t>CW-2023008</t>
  </si>
  <si>
    <t>CW-2023034</t>
  </si>
  <si>
    <t>CW-2023065</t>
  </si>
  <si>
    <t>CW-2023087</t>
  </si>
  <si>
    <t>CW-2023326</t>
  </si>
  <si>
    <t>Hm Borges:5 Year Medium Sweet (Hm Borges 5 Year Medium Sweet 100% Tinta Negra)</t>
  </si>
  <si>
    <t>CW-2023320</t>
  </si>
  <si>
    <t>CW-2023382</t>
  </si>
  <si>
    <t>CW-2023164</t>
  </si>
  <si>
    <t>Rabelais Wines:Maison Alberts Pinot Noir (Maison Alberts Pinot Noir)</t>
  </si>
  <si>
    <t>CW-2023187</t>
  </si>
  <si>
    <t>CW-2023217</t>
  </si>
  <si>
    <t>CW-2023255</t>
  </si>
  <si>
    <t>CW-2023337</t>
  </si>
  <si>
    <t>CW-2023415</t>
  </si>
  <si>
    <t>CW-2023013</t>
  </si>
  <si>
    <t>CW-2023033</t>
  </si>
  <si>
    <t>CW-2023042</t>
  </si>
  <si>
    <t>CW-2023067</t>
  </si>
  <si>
    <t>CW-2023095</t>
  </si>
  <si>
    <t>CW-2023109</t>
  </si>
  <si>
    <t>CW-2023153</t>
  </si>
  <si>
    <t>CW-2023162</t>
  </si>
  <si>
    <t>CW-2023166</t>
  </si>
  <si>
    <t>CW-2023195</t>
  </si>
  <si>
    <t>CW-2023228</t>
  </si>
  <si>
    <t>CW-2023240</t>
  </si>
  <si>
    <t>CW-2023332</t>
  </si>
  <si>
    <t>CW-2023392</t>
  </si>
  <si>
    <t>Rabelais Wines-Sc:Epin Macon-Perrone (Domaine Du Mont Epin Macon-Perrone 2022)</t>
  </si>
  <si>
    <t>Rabelais Wines-Sc:Zonte'S Footstep (Zonte'S Footstep "Chocolate Factory" Shiraz 2020)</t>
  </si>
  <si>
    <t>CW-2023396</t>
  </si>
  <si>
    <t>CW-2023429</t>
  </si>
  <si>
    <t>CW-2023456</t>
  </si>
  <si>
    <t>Rabelais Wines:Lumos Temperance Hill (Lumos Temperance Hill Pinot Noir)</t>
  </si>
  <si>
    <t>CW-2023072</t>
  </si>
  <si>
    <t>CW-2023014</t>
  </si>
  <si>
    <t>CW-2023022</t>
  </si>
  <si>
    <t>CW-2023036</t>
  </si>
  <si>
    <t>CW-2023054</t>
  </si>
  <si>
    <t>CW-2023060</t>
  </si>
  <si>
    <t>CW-2023099</t>
  </si>
  <si>
    <t>CW-2023111</t>
  </si>
  <si>
    <t>CW-2023118</t>
  </si>
  <si>
    <t>CW-2023127</t>
  </si>
  <si>
    <t>CW-2023133</t>
  </si>
  <si>
    <t>CW-2023139</t>
  </si>
  <si>
    <t>CW-2023152</t>
  </si>
  <si>
    <t>CW-2023169</t>
  </si>
  <si>
    <t>CW-2023188</t>
  </si>
  <si>
    <t>CW-2023208</t>
  </si>
  <si>
    <t>CW-2023211</t>
  </si>
  <si>
    <t>CW-2023222</t>
  </si>
  <si>
    <t>CW-2023251</t>
  </si>
  <si>
    <t>CW-2023281</t>
  </si>
  <si>
    <t>CW-2023296</t>
  </si>
  <si>
    <t>CW-2023305</t>
  </si>
  <si>
    <t>CW-2023307</t>
  </si>
  <si>
    <t>CW-2023328</t>
  </si>
  <si>
    <t>CW-2023343</t>
  </si>
  <si>
    <t>CW-2023351</t>
  </si>
  <si>
    <t>CW-2023369</t>
  </si>
  <si>
    <t>CW-2023371</t>
  </si>
  <si>
    <t>CW-2023385</t>
  </si>
  <si>
    <t>CW-2023413</t>
  </si>
  <si>
    <t>CW-2023430</t>
  </si>
  <si>
    <t>CW-2023434</t>
  </si>
  <si>
    <t>CW-2023453</t>
  </si>
  <si>
    <t>CW-2023468</t>
  </si>
  <si>
    <t>CW-2023475</t>
  </si>
  <si>
    <t>CW-2023016</t>
  </si>
  <si>
    <t>CW-2023077</t>
  </si>
  <si>
    <t>CW-2023180</t>
  </si>
  <si>
    <t>Hm Borges:5 Year Medium Dry (Hm Borges 5 Year Medium Dry 100% Tinta Negra)</t>
  </si>
  <si>
    <t>CW-2023192</t>
  </si>
  <si>
    <t>CW-2023225</t>
  </si>
  <si>
    <t>CW-2023245</t>
  </si>
  <si>
    <t>CW-2023256</t>
  </si>
  <si>
    <t>CW-2023270</t>
  </si>
  <si>
    <t>CW-2023291</t>
  </si>
  <si>
    <t>CW-2023311</t>
  </si>
  <si>
    <t>CW-2023331</t>
  </si>
  <si>
    <t>CW-2023388</t>
  </si>
  <si>
    <t>CW-2023393</t>
  </si>
  <si>
    <t>CW-2023451</t>
  </si>
  <si>
    <t>Podernouvo:G33 (Podernuovo G33 2018)</t>
  </si>
  <si>
    <t>CW-2023462</t>
  </si>
  <si>
    <t>Podernouvo:Nicoleo (Podernuovo Nicoleo 2021)</t>
  </si>
  <si>
    <t>Podernouvo:Staccato (Podernuovo Staccato Toscana 2016)</t>
  </si>
  <si>
    <t>Podernouvo:Therra (Podernuovo Therra 2020)</t>
  </si>
  <si>
    <t>CW-2023028</t>
  </si>
  <si>
    <t>CW-2023179</t>
  </si>
  <si>
    <t>CW-2023355</t>
  </si>
  <si>
    <t>Rabelais Wines:Farmworker Red Wine (Farmworker Red Wine By Maldonado 2018)</t>
  </si>
  <si>
    <t>CW-2023356</t>
  </si>
  <si>
    <t>Rabelais Wines:3 Pillars Cameros (3 Pillars Cameros Chardonannay 2020)</t>
  </si>
  <si>
    <t>Rabelais Wines:Rockmere "Cuvee 728" (Rockmere Cabernet Sauvignon "Cuvee 728" 2019)</t>
  </si>
  <si>
    <t>CW-2023449</t>
  </si>
  <si>
    <t>Rabelais Wines:Chateau La Gabarre Rose 2021 (Chateau La Gabarre Rose 2021)</t>
  </si>
  <si>
    <t>Rabelais Wines:Conde Villar Tinto 2021 (Conde Villar Tinto 2021)</t>
  </si>
  <si>
    <t>Rabelais Wines:La Celia Cabernet Sauvignon Res (La Celia Cabernet Sauvignon Reserva 2019)</t>
  </si>
  <si>
    <t>CW-2023373</t>
  </si>
  <si>
    <t>Rabelais Wines:Red Tail Ridge Cabernet Franc (Red Tail Ridge Cabernet Franc)</t>
  </si>
  <si>
    <t>CW-2023399</t>
  </si>
  <si>
    <t>Rabelais Wines:Peterson Bradford Mountain Zin (Peterson Bradford Mountain Zin)</t>
  </si>
  <si>
    <t>CW-2023484</t>
  </si>
  <si>
    <t>CW-2023478</t>
  </si>
  <si>
    <t>Rabelais Wines:Diane (Chateau Pas Du Cerf Diane Rose)</t>
  </si>
  <si>
    <t>CW-2023457</t>
  </si>
  <si>
    <t>CW-2023011</t>
  </si>
  <si>
    <t>Les Cousins:L'Antagonique (L'Antagonique Blanc De Noirs)</t>
  </si>
  <si>
    <t>CW-2023066</t>
  </si>
  <si>
    <t>CW-2023103</t>
  </si>
  <si>
    <t>CW-2023125</t>
  </si>
  <si>
    <t>CW-2023172</t>
  </si>
  <si>
    <t>CW-2023421</t>
  </si>
  <si>
    <t>CW-2023439</t>
  </si>
  <si>
    <t>CW-2023005</t>
  </si>
  <si>
    <t>CW-2023030</t>
  </si>
  <si>
    <t>CW-2023038</t>
  </si>
  <si>
    <t>CW-2023051</t>
  </si>
  <si>
    <t>CW-2023096</t>
  </si>
  <si>
    <t>CW-2023218</t>
  </si>
  <si>
    <t>CW-2023219</t>
  </si>
  <si>
    <t>CW-2023278</t>
  </si>
  <si>
    <t>CW-2023297</t>
  </si>
  <si>
    <t>CW-2023359</t>
  </si>
  <si>
    <t>CW-2023362</t>
  </si>
  <si>
    <t>CW-2023374</t>
  </si>
  <si>
    <t>Promotional Discount - Buy 4 Krasno</t>
  </si>
  <si>
    <t>CW-2023408</t>
  </si>
  <si>
    <t>CW-2023473</t>
  </si>
  <si>
    <t>CW-2023233</t>
  </si>
  <si>
    <t>CW-2023083</t>
  </si>
  <si>
    <t>CW-2023027</t>
  </si>
  <si>
    <t>CW-2023078</t>
  </si>
  <si>
    <t>CW-2023090</t>
  </si>
  <si>
    <t>CW-2023104</t>
  </si>
  <si>
    <t>CW-2023110</t>
  </si>
  <si>
    <t>CW-2023116</t>
  </si>
  <si>
    <t>CW-2023134</t>
  </si>
  <si>
    <t>CW-2023160</t>
  </si>
  <si>
    <t>CW-2023433</t>
  </si>
  <si>
    <t>CW-2023469</t>
  </si>
  <si>
    <t>CW-2023048</t>
  </si>
  <si>
    <t>CW-2023075</t>
  </si>
  <si>
    <t>Rabelais Wines:Rhanleigh Sauvignon Blanc (Rhanleigh Sauvignon Blanc)</t>
  </si>
  <si>
    <t>CW-2023085</t>
  </si>
  <si>
    <t>Rabelais Wines:Bloem Chenin Blanc Viognier (Bloem Chenin Blanc Viognier)</t>
  </si>
  <si>
    <t>CW-2023120</t>
  </si>
  <si>
    <t>CW-2023157</t>
  </si>
  <si>
    <t>CW-2023402</t>
  </si>
  <si>
    <t>CW-2023459</t>
  </si>
  <si>
    <t>Atlantis:Atlantis White (Atlantis White 100% Verdelho)</t>
  </si>
  <si>
    <t>CW-2023146</t>
  </si>
  <si>
    <t>CW-2023154</t>
  </si>
  <si>
    <t>CW-2023163</t>
  </si>
  <si>
    <t>CW-2023186</t>
  </si>
  <si>
    <t>CW-2023196</t>
  </si>
  <si>
    <t>CW-2023243</t>
  </si>
  <si>
    <t>CW-2023271</t>
  </si>
  <si>
    <t>CW-2023303</t>
  </si>
  <si>
    <t>CW-2023324</t>
  </si>
  <si>
    <t>CW-2023370</t>
  </si>
  <si>
    <t>CW-2023384</t>
  </si>
  <si>
    <t>CW-2023409</t>
  </si>
  <si>
    <t>CW-2023428</t>
  </si>
  <si>
    <t>CW-2023443</t>
  </si>
  <si>
    <t>Customers</t>
  </si>
  <si>
    <t>Customer Selection</t>
  </si>
  <si>
    <t>Total Cost</t>
  </si>
  <si>
    <t>Revenue</t>
  </si>
  <si>
    <t>Blue Rock Vineyard Baby Blue Red Blend</t>
  </si>
  <si>
    <t>Unique Customer-Num</t>
  </si>
  <si>
    <t>Unique Combinations</t>
  </si>
  <si>
    <t>Unique Customers</t>
  </si>
  <si>
    <t>No of Orders</t>
  </si>
  <si>
    <t>Accent On Wine Park CircleCW-2023239</t>
  </si>
  <si>
    <t>Accent On Wine Park CircleCW-2023308</t>
  </si>
  <si>
    <t>Accent On Wine Park CircleCW-2023474</t>
  </si>
  <si>
    <t>Alchemist Wine &amp; SpiritCW-2023092</t>
  </si>
  <si>
    <t>Alchemist Wine &amp; SpiritCW-2023107</t>
  </si>
  <si>
    <t>Alchemist Wine &amp; SpiritCW-2023234</t>
  </si>
  <si>
    <t>Azul James IslandCW-2023238</t>
  </si>
  <si>
    <t>Bottles - ColumbiaCW-2023094</t>
  </si>
  <si>
    <t>Bottles - ColumbiaCW-2023340</t>
  </si>
  <si>
    <t>Bottles - Mt PleasantCW-2023044</t>
  </si>
  <si>
    <t>Bottles - Mt PleasantCW-2023149</t>
  </si>
  <si>
    <t>Bottles - Mt PleasantCW-2023221</t>
  </si>
  <si>
    <t>Bottles - Mt PleasantCW-2023244</t>
  </si>
  <si>
    <t>Bottles - Mt PleasantCW-2023252</t>
  </si>
  <si>
    <t>Bottles - Mt PleasantCW-2023280</t>
  </si>
  <si>
    <t>Bottles - Mt PleasantCW-2023292</t>
  </si>
  <si>
    <t>Bottles - Mt PleasantCW-2023314</t>
  </si>
  <si>
    <t>Bottles - Mt PleasantCW-2023327</t>
  </si>
  <si>
    <t>Bottles - Mt PleasantCW-2023342</t>
  </si>
  <si>
    <t>Bottles - Mt PleasantCW-2023350</t>
  </si>
  <si>
    <t>Bottles - Mt PleasantCW-2023364</t>
  </si>
  <si>
    <t>Bottles - Mt PleasantCW-2023378</t>
  </si>
  <si>
    <t>Bottles - Mt PleasantCW-2023386</t>
  </si>
  <si>
    <t>Bottles - Mt PleasantCW-2023406</t>
  </si>
  <si>
    <t>Bottles - SummervilleCW-2023266</t>
  </si>
  <si>
    <t>ColectivoCW-2023290</t>
  </si>
  <si>
    <t>DashiCW-2023061</t>
  </si>
  <si>
    <t>DashiCW-2023089</t>
  </si>
  <si>
    <t>DashiCW-2023128</t>
  </si>
  <si>
    <t>DashiCW-2023174</t>
  </si>
  <si>
    <t>DashiCW-2023353</t>
  </si>
  <si>
    <t>DashiCW-2023358</t>
  </si>
  <si>
    <t>GrazeCW-2023057</t>
  </si>
  <si>
    <t>Jessamine + VineCW-2023132</t>
  </si>
  <si>
    <t>Jessamine + VineCW-2023161</t>
  </si>
  <si>
    <t>Jessamine + VineCW-2023265</t>
  </si>
  <si>
    <t>Jessamine + VineCW-2023418</t>
  </si>
  <si>
    <t>Jessamine + VineCW-2023454</t>
  </si>
  <si>
    <t>Lowe'S Foods Hanahan - 279CW-2023360</t>
  </si>
  <si>
    <t>Palmetto BrewingCW-2023213</t>
  </si>
  <si>
    <t>Palmetto BrewingCW-2023285</t>
  </si>
  <si>
    <t>Palmetto BrewingCW-2023315</t>
  </si>
  <si>
    <t>Palmetto BrewingCW-2023389</t>
  </si>
  <si>
    <t>Palmetto Wine SellersCW-2023165</t>
  </si>
  <si>
    <t>Palmetto Wine SellersCW-2023203</t>
  </si>
  <si>
    <t>Palmetto Wine SellersCW-2023215</t>
  </si>
  <si>
    <t>Palmetto Wine SellersCW-2023274</t>
  </si>
  <si>
    <t>Palmetto Wine SellersCW-2023361</t>
  </si>
  <si>
    <t>ParadisoCW-2023275</t>
  </si>
  <si>
    <t>ParadisoCW-2023423</t>
  </si>
  <si>
    <t>RevelryCW-2023255</t>
  </si>
  <si>
    <t>RevelryCW-2023415</t>
  </si>
  <si>
    <t>RootedCW-2023240</t>
  </si>
  <si>
    <t>Sermet'S CourtyardCW-2023251</t>
  </si>
  <si>
    <t>Sermet'S CourtyardCW-2023307</t>
  </si>
  <si>
    <t>Sermet'S CourtyardCW-2023328</t>
  </si>
  <si>
    <t>Sermet'S CourtyardCW-2023343</t>
  </si>
  <si>
    <t>Sermet'S CourtyardCW-2023369</t>
  </si>
  <si>
    <t>Sermet'S CourtyardCW-2023371</t>
  </si>
  <si>
    <t>Sermet'S CourtyardCW-2023385</t>
  </si>
  <si>
    <t>Sermet'S CourtyardCW-2023413</t>
  </si>
  <si>
    <t>Sermet'S CourtyardCW-2023430</t>
  </si>
  <si>
    <t>Sermet'S CourtyardCW-2023434</t>
  </si>
  <si>
    <t>Sermet'S CourtyardCW-2023453</t>
  </si>
  <si>
    <t>Sermet'S CourtyardCW-2023468</t>
  </si>
  <si>
    <t>Sermet'S CourtyardCW-2023475</t>
  </si>
  <si>
    <t>Somm Wine BarCW-2023225</t>
  </si>
  <si>
    <t>Somm Wine BarCW-2023451</t>
  </si>
  <si>
    <t>Vino Garage Wine And BeerCW-2023473</t>
  </si>
  <si>
    <t>Wine &amp; CompanyCW-2023083</t>
  </si>
  <si>
    <t>Winyah Bait &amp; TackleCW-2023459</t>
  </si>
  <si>
    <t>Xiao Bao BiscuitCW-2023243</t>
  </si>
  <si>
    <t>Xiao Bao BiscuitCW-2023384</t>
  </si>
  <si>
    <t>Xiao Bao BiscuitCW-2023409</t>
  </si>
  <si>
    <t>Xiao Bao BiscuitCW-2023428</t>
  </si>
  <si>
    <t>Xiao Bao BiscuitCW-2023443</t>
  </si>
  <si>
    <t>Alchemist Wine &amp; SpiritCW-2023345</t>
  </si>
  <si>
    <t>Bottles - ColumbiaCW-2023214</t>
  </si>
  <si>
    <t>Bottles - ColumbiaCW-2023365</t>
  </si>
  <si>
    <t>Bottles - Mt PleasantCW-2023435</t>
  </si>
  <si>
    <t>ColectivoCW-2023398</t>
  </si>
  <si>
    <t>ColectivoCW-2023436</t>
  </si>
  <si>
    <t>Jessamine + VineCW-2023293</t>
  </si>
  <si>
    <t>Palmetto BrewingCW-2023338</t>
  </si>
  <si>
    <t>Palmetto Wine SellersCW-2023039</t>
  </si>
  <si>
    <t>Palmetto Wine SellersCW-2023058</t>
  </si>
  <si>
    <t>Palmetto Wine SellersCW-2023130</t>
  </si>
  <si>
    <t>Palmetto Wine SellersCW-2023140</t>
  </si>
  <si>
    <t>Palmetto Wine SellersCW-2023379</t>
  </si>
  <si>
    <t>Palmetto Wine SellersCW-2023414</t>
  </si>
  <si>
    <t>Palmetto Wine SellersCW-2023403</t>
  </si>
  <si>
    <t>Palmetto Wine SellersCW-2023416</t>
  </si>
  <si>
    <t>Palmetto Wine SellersCW-2023440</t>
  </si>
  <si>
    <t>Palmetto Wine SellersCW-2023465</t>
  </si>
  <si>
    <t>RevelryCW-2023164</t>
  </si>
  <si>
    <t>RevelryCW-2023217</t>
  </si>
  <si>
    <t>RevelryCW-2023337</t>
  </si>
  <si>
    <t>Somm Wine BarCW-2023180</t>
  </si>
  <si>
    <t>Somm Wine BarCW-2023192</t>
  </si>
  <si>
    <t>Xiao Bao BiscuitCW-2023271</t>
  </si>
  <si>
    <t>Xiao Bao BiscuitCW-2023324</t>
  </si>
  <si>
    <t>Xiao Bao BiscuitCW-2023370</t>
  </si>
  <si>
    <t>Alchemist Wine &amp; SpiritCW-2023412</t>
  </si>
  <si>
    <t>Blue ElephantCW-2023480</t>
  </si>
  <si>
    <t>Bottles - ColumbiaCW-2023405</t>
  </si>
  <si>
    <t>Bottles - ColumbiaCW-2023417</t>
  </si>
  <si>
    <t>Bottles - ColumbiaCW-2023437</t>
  </si>
  <si>
    <t>Bottles - ColumbiaCW-2023466</t>
  </si>
  <si>
    <t>Bottles - ColumbiaCW-2023471</t>
  </si>
  <si>
    <t>Bottles - Mt PleasantCW-2023377</t>
  </si>
  <si>
    <t>Bottles - Mt PleasantCW-2023411</t>
  </si>
  <si>
    <t>Bottles - Mt PleasantCW-2023455</t>
  </si>
  <si>
    <t>Bottles - Mt PleasantCW-2023467</t>
  </si>
  <si>
    <t>Bottles - Mt PleasantCW-2023470</t>
  </si>
  <si>
    <t>Bottles - SummervilleCW-2023390</t>
  </si>
  <si>
    <t>Bottles - SummervilleCW-2023445</t>
  </si>
  <si>
    <t>Bottles - SummervilleCW-2023446</t>
  </si>
  <si>
    <t>Coastal BoutiqueCW-2023401</t>
  </si>
  <si>
    <t>Coastal BoutiqueCW-2023425</t>
  </si>
  <si>
    <t>Coastal BoutiqueCW-2023483</t>
  </si>
  <si>
    <t>Coastal BoutiqueCW-2023458</t>
  </si>
  <si>
    <t>ColectivoCW-2023387</t>
  </si>
  <si>
    <t>ColectivoCW-2023476</t>
  </si>
  <si>
    <t>DashiCW-2023420</t>
  </si>
  <si>
    <t>DashiCW-2023422</t>
  </si>
  <si>
    <t>El Molino 1CW-2023460</t>
  </si>
  <si>
    <t>El Molino 2CW-2023461</t>
  </si>
  <si>
    <t>Fire &amp; SmokeCW-2023481</t>
  </si>
  <si>
    <t>Foxcroft Wine Co.CW-2023479</t>
  </si>
  <si>
    <t>Hotel IndigoCW-2023431</t>
  </si>
  <si>
    <t>Incredible EdiblesCW-2023426</t>
  </si>
  <si>
    <t>Jessamine + VineCW-2023368</t>
  </si>
  <si>
    <t>Kings Leaf DowntownCW-2023441</t>
  </si>
  <si>
    <t>Kings Leaf SummervilleCW-2023383</t>
  </si>
  <si>
    <t>Kings Leaf SummervilleCW-2023395</t>
  </si>
  <si>
    <t>Kings Leaf West AshleyCW-2023367</t>
  </si>
  <si>
    <t>Laureate ImportsCW-2023397</t>
  </si>
  <si>
    <t>Lowe'S Foods Hanahan - 279CW-2023438</t>
  </si>
  <si>
    <t>New York Butcher Shop MyrCW-2023400</t>
  </si>
  <si>
    <t>New York Butcher Shop MyrCW-2023427</t>
  </si>
  <si>
    <t>New York Butcher Shoppe DiCW-2023448</t>
  </si>
  <si>
    <t>Nick'S German KitchenCW-2023352</t>
  </si>
  <si>
    <t>Nick'S German KitchenCW-2023444</t>
  </si>
  <si>
    <t>Nick'S German KitchenCW-2023477</t>
  </si>
  <si>
    <t>Palmetto BrewingCW-2023432</t>
  </si>
  <si>
    <t>Palmetto Wine SellersCW-2023442</t>
  </si>
  <si>
    <t>Palmetto Wine SellersCW-2023452</t>
  </si>
  <si>
    <t>Palmetto Wine SellersCW-2023472</t>
  </si>
  <si>
    <t>ParadisoCW-2023404</t>
  </si>
  <si>
    <t>Rebel TaqueriaCW-2023382</t>
  </si>
  <si>
    <t>RootedCW-2023392</t>
  </si>
  <si>
    <t>RootedCW-2023456</t>
  </si>
  <si>
    <t>Sermet'S CourtyardCW-2023351</t>
  </si>
  <si>
    <t>Somm Wine BarCW-2023393</t>
  </si>
  <si>
    <t>Somm Wine BarCW-2023462</t>
  </si>
  <si>
    <t>Tpc Myrtle BeachCW-2023449</t>
  </si>
  <si>
    <t>Tpc Myrtle BeachCW-2023373</t>
  </si>
  <si>
    <t>Tpc Myrtle BeachCW-2023399</t>
  </si>
  <si>
    <t>Tpc Myrtle BeachCW-2023484</t>
  </si>
  <si>
    <t>Tpc Myrtle BeachCW-2023457</t>
  </si>
  <si>
    <t>Uncork CharlestonCW-2023421</t>
  </si>
  <si>
    <t>Uncork CharlestonCW-2023439</t>
  </si>
  <si>
    <t>Vino Garage Wine And BeerCW-2023374</t>
  </si>
  <si>
    <t>Wine Cellar Wine And GiftsCW-2023433</t>
  </si>
  <si>
    <t>Wine Cellar Wine And GiftsCW-2023469</t>
  </si>
  <si>
    <t>Winyah Bait &amp; TackleCW-2023402</t>
  </si>
  <si>
    <t>Accent On Wine Park CircleCW-2023177</t>
  </si>
  <si>
    <t>Accent On Wine Park CircleCW-2023200</t>
  </si>
  <si>
    <t>Accent On Wine SummervilleCW-2023006</t>
  </si>
  <si>
    <t>Accent On Wine SummervilleCW-2023015</t>
  </si>
  <si>
    <t>Accent On Wine SummervilleCW-2023046</t>
  </si>
  <si>
    <t>Accent On Wine SummervilleCW-2023190</t>
  </si>
  <si>
    <t>Accent On Wine SummervilleCW-2023226</t>
  </si>
  <si>
    <t>Accent On Wine SummervilleCW-2023283</t>
  </si>
  <si>
    <t>Accent On Wine WhitehallCW-2023344</t>
  </si>
  <si>
    <t>Alchemist Wine &amp; SpiritCW-2023012</t>
  </si>
  <si>
    <t>Alchemist Wine &amp; SpiritCW-2023021</t>
  </si>
  <si>
    <t>Alchemist Wine &amp; SpiritCW-2023035</t>
  </si>
  <si>
    <t>Alchemist Wine &amp; SpiritCW-2023055</t>
  </si>
  <si>
    <t>Alchemist Wine &amp; SpiritCW-2023062</t>
  </si>
  <si>
    <t>Alchemist Wine &amp; SpiritCW-2023199</t>
  </si>
  <si>
    <t>Alchemist Wine &amp; SpiritCW-2023212</t>
  </si>
  <si>
    <t>Alchemist Wine &amp; SpiritCW-2023309</t>
  </si>
  <si>
    <t>Ardoa Wine Bar LlcCW-2023004</t>
  </si>
  <si>
    <t>Ardoa Wine Bar LlcCW-2023010</t>
  </si>
  <si>
    <t>Ardoa Wine Bar LlcCW-2023024</t>
  </si>
  <si>
    <t>Ardoa Wine Bar LlcCW-2023037</t>
  </si>
  <si>
    <t>Ardoa Wine Bar LlcCW-2023317</t>
  </si>
  <si>
    <t>Azul James IslandCW-2023224</t>
  </si>
  <si>
    <t>Blue ElephantCW-2023354</t>
  </si>
  <si>
    <t>Bond Street WinesCW-2023020</t>
  </si>
  <si>
    <t>Bond Street WinesCW-2023045</t>
  </si>
  <si>
    <t>Bond Street WinesCW-2023135</t>
  </si>
  <si>
    <t>Bond Street WinesCW-2023137</t>
  </si>
  <si>
    <t>Bond Street WinesCW-2023167</t>
  </si>
  <si>
    <t>Bond Street WinesCW-2023198</t>
  </si>
  <si>
    <t>Bond Street WinesCW-2023263</t>
  </si>
  <si>
    <t>Bottles - SummervilleCW-2023025</t>
  </si>
  <si>
    <t>Coastal BoutiqueCW-2023101</t>
  </si>
  <si>
    <t>Coastal BoutiqueCW-2023119</t>
  </si>
  <si>
    <t>Coastal BoutiqueCW-2023220</t>
  </si>
  <si>
    <t>Coastal BoutiqueCW-2023279</t>
  </si>
  <si>
    <t>Coastal BoutiqueCW-2023312</t>
  </si>
  <si>
    <t>Coastal BoutiqueCW-2023336</t>
  </si>
  <si>
    <t>Coastal BoutiqueCW-2023348</t>
  </si>
  <si>
    <t>DashiCW-2023002</t>
  </si>
  <si>
    <t>DashiCW-2023191</t>
  </si>
  <si>
    <t>DashiCW-2023207</t>
  </si>
  <si>
    <t>DashiCW-2023246</t>
  </si>
  <si>
    <t>DashiCW-2023288</t>
  </si>
  <si>
    <t>DashiCW-2023301</t>
  </si>
  <si>
    <t>DashiCW-2023319</t>
  </si>
  <si>
    <t>DashiCW-2023330</t>
  </si>
  <si>
    <t>EstadioCW-2023043</t>
  </si>
  <si>
    <t>Foxcroft Wine Co.CW-2023003</t>
  </si>
  <si>
    <t>Foxcroft Wine Co.CW-2023019</t>
  </si>
  <si>
    <t>Foxcroft Wine Co.CW-2023050</t>
  </si>
  <si>
    <t>Foxcroft Wine Co.CW-2023073</t>
  </si>
  <si>
    <t>Foxcroft Wine Co.CW-2023105</t>
  </si>
  <si>
    <t>Foxcroft Wine Co.CW-2023122</t>
  </si>
  <si>
    <t>Foxcroft Wine Co.CW-2023242</t>
  </si>
  <si>
    <t>Foxcroft Wine Co.CW-2023151</t>
  </si>
  <si>
    <t>Foxcroft Wine Co.CW-2023171</t>
  </si>
  <si>
    <t>Foxcroft Wine Co.CW-2023184</t>
  </si>
  <si>
    <t>Foxcroft Wine Co.CW-2023241</t>
  </si>
  <si>
    <t>Foxcroft Wine Co.CW-2023197</t>
  </si>
  <si>
    <t>Foxcroft Wine Co.CW-2023202</t>
  </si>
  <si>
    <t>Foxcroft Wine Co.CW-2023249</t>
  </si>
  <si>
    <t>Foxcroft Wine Co.CW-2023264</t>
  </si>
  <si>
    <t>Foxcroft Wine Co.CW-2023300</t>
  </si>
  <si>
    <t>Foxcroft Wine Co.CW-2023313</t>
  </si>
  <si>
    <t>Incredible EdiblesCW-2023482</t>
  </si>
  <si>
    <t>Island ProvisionsCW-2023017</t>
  </si>
  <si>
    <t>Jessamine + VineCW-2023018</t>
  </si>
  <si>
    <t>Jessamine + VineCW-2023284</t>
  </si>
  <si>
    <t>Kings Leaf DowntownCW-2023023</t>
  </si>
  <si>
    <t>Kings Leaf DowntownCW-2023032</t>
  </si>
  <si>
    <t>Kings Leaf DowntownCW-2023053</t>
  </si>
  <si>
    <t>Kings Leaf DowntownCW-2023074</t>
  </si>
  <si>
    <t>Kings Leaf DowntownCW-2023091</t>
  </si>
  <si>
    <t>Kings Leaf DowntownCW-2023113</t>
  </si>
  <si>
    <t>Kings Leaf DowntownCW-2023115</t>
  </si>
  <si>
    <t>Kings Leaf SummervilleCW-2023007</t>
  </si>
  <si>
    <t>Kings Leaf SummervilleCW-2023052</t>
  </si>
  <si>
    <t>Kings Leaf SummervilleCW-2023064</t>
  </si>
  <si>
    <t>Kings Leaf SummervilleCW-2023112</t>
  </si>
  <si>
    <t>Kings Leaf SummervilleCW-2023148</t>
  </si>
  <si>
    <t>Kings Leaf SummervilleCW-2023267</t>
  </si>
  <si>
    <t>Kings Leaf SummervilleCW-2023339</t>
  </si>
  <si>
    <t>Kings Leaf West AshleyCW-2023114</t>
  </si>
  <si>
    <t>Kings Leaf West AshleyCW-2023144</t>
  </si>
  <si>
    <t>Laura AlbertsCW-2023001</t>
  </si>
  <si>
    <t>Laurel RestaurantCW-2023082</t>
  </si>
  <si>
    <t>Laurel RestaurantCW-2023143</t>
  </si>
  <si>
    <t>Laurel RestaurantCW-2023194</t>
  </si>
  <si>
    <t>Laurel RestaurantCW-2023210</t>
  </si>
  <si>
    <t>Laurel RestaurantCW-2023261</t>
  </si>
  <si>
    <t>Laurel RestaurantCW-2023276</t>
  </si>
  <si>
    <t>Marina InnCW-2023357</t>
  </si>
  <si>
    <t>New York Butcher Shoppe DiCW-2023026</t>
  </si>
  <si>
    <t>Nick'S German KitchenCW-2023009</t>
  </si>
  <si>
    <t>Nick'S German KitchenCW-2023029</t>
  </si>
  <si>
    <t>Nick'S German KitchenCW-2023204</t>
  </si>
  <si>
    <t>Nick'S German KitchenCW-2023316</t>
  </si>
  <si>
    <t>Palmetto BrewingCW-2023286</t>
  </si>
  <si>
    <t>Palmetto Wine SellersCW-2023031</t>
  </si>
  <si>
    <t>ParadisoCW-2023159</t>
  </si>
  <si>
    <t>ParadisoCW-2023182</t>
  </si>
  <si>
    <t>ParadisoCW-2023216</t>
  </si>
  <si>
    <t>ParadisoCW-2023230</t>
  </si>
  <si>
    <t>ParadisoCW-2023318</t>
  </si>
  <si>
    <t>Post HouseCW-2023008</t>
  </si>
  <si>
    <t>Post HouseCW-2023034</t>
  </si>
  <si>
    <t>Post HouseCW-2023065</t>
  </si>
  <si>
    <t>Post HouseCW-2023326</t>
  </si>
  <si>
    <t>Rebel TaqueriaCW-2023320</t>
  </si>
  <si>
    <t>RevelryCW-2023187</t>
  </si>
  <si>
    <t>RootedCW-2023013</t>
  </si>
  <si>
    <t>RootedCW-2023033</t>
  </si>
  <si>
    <t>RootedCW-2023042</t>
  </si>
  <si>
    <t>RootedCW-2023109</t>
  </si>
  <si>
    <t>RootedCW-2023166</t>
  </si>
  <si>
    <t>Seablue Restaurant &amp; Wine BarCW-2023072</t>
  </si>
  <si>
    <t>Sermet'S CourtyardCW-2023014</t>
  </si>
  <si>
    <t>Sermet'S CourtyardCW-2023022</t>
  </si>
  <si>
    <t>Sermet'S CourtyardCW-2023036</t>
  </si>
  <si>
    <t>Sermet'S CourtyardCW-2023060</t>
  </si>
  <si>
    <t>Sermet'S CourtyardCW-2023127</t>
  </si>
  <si>
    <t>Sermet'S CourtyardCW-2023208</t>
  </si>
  <si>
    <t>Sermet'S CourtyardCW-2023211</t>
  </si>
  <si>
    <t>Sermet'S CourtyardCW-2023296</t>
  </si>
  <si>
    <t>Shefield'S Wine Bar &amp; TapasCW-2023016</t>
  </si>
  <si>
    <t>Shefield'S Wine Bar &amp; TapasCW-2023077</t>
  </si>
  <si>
    <t>Somm Wine BarCW-2023311</t>
  </si>
  <si>
    <t>The Azalea Bar &amp; GardenCW-2023028</t>
  </si>
  <si>
    <t>Tpc Myrtle BeachCW-2023355</t>
  </si>
  <si>
    <t>Tpc Myrtle BeachCW-2023356</t>
  </si>
  <si>
    <t>Uncork CharlestonCW-2023011</t>
  </si>
  <si>
    <t>Vino Garage Wine And BeerCW-2023005</t>
  </si>
  <si>
    <t>Vino Garage Wine And BeerCW-2023030</t>
  </si>
  <si>
    <t>Vino Garage Wine And BeerCW-2023051</t>
  </si>
  <si>
    <t>Vino Garage Wine And BeerCW-2023278</t>
  </si>
  <si>
    <t>Wine And Tapas BarCW-2023027</t>
  </si>
  <si>
    <t>Wine Cellar Wine And GiftsCW-2023078</t>
  </si>
  <si>
    <t>Wine Cellar Wine And GiftsCW-2023090</t>
  </si>
  <si>
    <t>Wine Cellar Wine And GiftsCW-2023104</t>
  </si>
  <si>
    <t>Wine Cellar Wine And GiftsCW-2023110</t>
  </si>
  <si>
    <t>Wine Cellar Wine And GiftsCW-2023116</t>
  </si>
  <si>
    <t>Wine Cellar Wine And GiftsCW-2023160</t>
  </si>
  <si>
    <t>Wine TherapyCW-2023048</t>
  </si>
  <si>
    <t>Wine TherapyCW-2023075</t>
  </si>
  <si>
    <t>Wine TherapyCW-2023157</t>
  </si>
  <si>
    <t>Alchemist Wine &amp; SpiritCW-2023145</t>
  </si>
  <si>
    <t>Alchemist Wine &amp; SpiritCW-2023150</t>
  </si>
  <si>
    <t>Alchemist Wine &amp; SpiritCW-2023183</t>
  </si>
  <si>
    <t>Alchemist Wine &amp; SpiritCW-2023209</t>
  </si>
  <si>
    <t>Alchemist Wine &amp; SpiritCW-2023268</t>
  </si>
  <si>
    <t>Ardoa Wine Bar LlcCW-2023079</t>
  </si>
  <si>
    <t>Ardoa Wine Bar LlcCW-2023088</t>
  </si>
  <si>
    <t>Ardoa Wine Bar LlcCW-2023123</t>
  </si>
  <si>
    <t>Ardoa Wine Bar LlcCW-2023141</t>
  </si>
  <si>
    <t>Beer ManCW-2023229</t>
  </si>
  <si>
    <t>Beer ManCW-2023287</t>
  </si>
  <si>
    <t>Bottles - Mt PleasantCW-2023231</t>
  </si>
  <si>
    <t>Bottles - Mt PleasantCW-2023272</t>
  </si>
  <si>
    <t>Bottles - SummervilleCW-2023108</t>
  </si>
  <si>
    <t>Bottles - SummervilleCW-2023236</t>
  </si>
  <si>
    <t>Bottles - SummervilleCW-2023259</t>
  </si>
  <si>
    <t>Coastal BoutiqueCW-2023126</t>
  </si>
  <si>
    <t>Coastal BoutiqueCW-2023136</t>
  </si>
  <si>
    <t>Coastal BoutiqueCW-2023158</t>
  </si>
  <si>
    <t>Coastal BoutiqueCW-2023185</t>
  </si>
  <si>
    <t>Coastal BoutiqueCW-2023193</t>
  </si>
  <si>
    <t>Coastal BoutiqueCW-2023201</t>
  </si>
  <si>
    <t>Coastal BoutiqueCW-2023235</t>
  </si>
  <si>
    <t>Coastal BoutiqueCW-2023247</t>
  </si>
  <si>
    <t>Coastal BoutiqueCW-2023260</t>
  </si>
  <si>
    <t>Coastal BoutiqueCW-2023269</t>
  </si>
  <si>
    <t>Coastal BoutiqueCW-2023289</t>
  </si>
  <si>
    <t>Coastal BoutiqueCW-2023299</t>
  </si>
  <si>
    <t>Coastal BoutiqueCW-2023306</t>
  </si>
  <si>
    <t>Coastal BoutiqueCW-2023322</t>
  </si>
  <si>
    <t>Coastal VinoCW-2023102</t>
  </si>
  <si>
    <t>DashiCW-2023041</t>
  </si>
  <si>
    <t>DashiCW-2023347</t>
  </si>
  <si>
    <t>Fire &amp; SmokeCW-2023047</t>
  </si>
  <si>
    <t>Island ProvisionsCW-2023131</t>
  </si>
  <si>
    <t>Jessamine + VineCW-2023329</t>
  </si>
  <si>
    <t>New York Butcher Shoppe DiCW-2023059</t>
  </si>
  <si>
    <t>New York Butcher Shoppe DiCW-2023093</t>
  </si>
  <si>
    <t>New York Butcher Shoppe DiCW-2023254</t>
  </si>
  <si>
    <t>New York Butcher Shoppe DiCW-2023304</t>
  </si>
  <si>
    <t>Palmetto Wine SellersCW-2023069</t>
  </si>
  <si>
    <t>Palmetto Wine SellersCW-2023295</t>
  </si>
  <si>
    <t>RootedCW-2023067</t>
  </si>
  <si>
    <t>RootedCW-2023153</t>
  </si>
  <si>
    <t>RootedCW-2023195</t>
  </si>
  <si>
    <t>Sermet'S CourtyardCW-2023054</t>
  </si>
  <si>
    <t>Sermet'S CourtyardCW-2023111</t>
  </si>
  <si>
    <t>Sermet'S CourtyardCW-2023118</t>
  </si>
  <si>
    <t>Sermet'S CourtyardCW-2023139</t>
  </si>
  <si>
    <t>Sermet'S CourtyardCW-2023152</t>
  </si>
  <si>
    <t>Sermet'S CourtyardCW-2023169</t>
  </si>
  <si>
    <t>Sermet'S CourtyardCW-2023281</t>
  </si>
  <si>
    <t>Sermet'S CourtyardCW-2023305</t>
  </si>
  <si>
    <t>Somm Wine BarCW-2023245</t>
  </si>
  <si>
    <t>Somm Wine BarCW-2023256</t>
  </si>
  <si>
    <t>Somm Wine BarCW-2023270</t>
  </si>
  <si>
    <t>Somm Wine BarCW-2023291</t>
  </si>
  <si>
    <t>Uncork CharlestonCW-2023066</t>
  </si>
  <si>
    <t>Uncork CharlestonCW-2023103</t>
  </si>
  <si>
    <t>Uncork CharlestonCW-2023125</t>
  </si>
  <si>
    <t>Uncork CharlestonCW-2023172</t>
  </si>
  <si>
    <t>Vino Garage Wine And BeerCW-2023219</t>
  </si>
  <si>
    <t>Xiao Bao BiscuitCW-2023146</t>
  </si>
  <si>
    <t>Xiao Bao BiscuitCW-2023154</t>
  </si>
  <si>
    <t>Xiao Bao BiscuitCW-2023163</t>
  </si>
  <si>
    <t>Accent On Wine Park CircleCW-2023321</t>
  </si>
  <si>
    <t>Accent On Wine Park CircleCW-2023391</t>
  </si>
  <si>
    <t>Accent On Wine WhitehallCW-2023325</t>
  </si>
  <si>
    <t>Accent On Wine WhitehallCW-2023447</t>
  </si>
  <si>
    <t>Agaves Cantina Mt. PleasantCW-2023206</t>
  </si>
  <si>
    <t>Alchemist Wine &amp; SpiritCW-2023068</t>
  </si>
  <si>
    <t>Alchemist Wine &amp; SpiritCW-2023081</t>
  </si>
  <si>
    <t>Alchemist Wine &amp; SpiritCW-2023258</t>
  </si>
  <si>
    <t>Alchemist Wine &amp; SpiritCW-2023294</t>
  </si>
  <si>
    <t>Alchemist Wine &amp; SpiritCW-2023424</t>
  </si>
  <si>
    <t>Ardoa Wine Bar LlcCW-2023056</t>
  </si>
  <si>
    <t>Ardoa Wine Bar LlcCW-2023178</t>
  </si>
  <si>
    <t>Azul James IslandCW-2023381</t>
  </si>
  <si>
    <t>Blue ElephantCW-2023450</t>
  </si>
  <si>
    <t>Bond Street WinesCW-2023080</t>
  </si>
  <si>
    <t>Bond Street WinesCW-2023176</t>
  </si>
  <si>
    <t>Bottles - ColumbiaCW-2023097</t>
  </si>
  <si>
    <t>Bottles - Mt PleasantCW-2023070</t>
  </si>
  <si>
    <t>Bottles - Mt PleasantCW-2023106</t>
  </si>
  <si>
    <t>Bottles - Mt PleasantCW-2023124</t>
  </si>
  <si>
    <t>Bottles - Mt PleasantCW-2023168</t>
  </si>
  <si>
    <t>Bottles - Mt PleasantCW-2023189</t>
  </si>
  <si>
    <t>Bottles - Mt PleasantCW-2023223</t>
  </si>
  <si>
    <t>Bottles - Mt PleasantCW-2023232</t>
  </si>
  <si>
    <t>Bottles - Mt PleasantCW-2023237</t>
  </si>
  <si>
    <t>Bottles - Mt PleasantCW-2023253</t>
  </si>
  <si>
    <t>Bottles - Mt PleasantCW-2023273</t>
  </si>
  <si>
    <t>Bottles - Mt PleasantCW-2023302</t>
  </si>
  <si>
    <t>Bottles - Mt PleasantCW-2023341</t>
  </si>
  <si>
    <t>Bottles - Mt PleasantCW-2023349</t>
  </si>
  <si>
    <t>Bottles - Mt PleasantCW-2023363</t>
  </si>
  <si>
    <t>Bottles - Mt PleasantCW-2023376</t>
  </si>
  <si>
    <t>Bottles - Mt PleasantCW-2023407</t>
  </si>
  <si>
    <t>Bottles - SummervilleCW-2023282</t>
  </si>
  <si>
    <t>Bottles - SummervilleCW-2023334</t>
  </si>
  <si>
    <t>Bottles - SummervilleCW-2023335</t>
  </si>
  <si>
    <t>Coastal BoutiqueCW-2023049</t>
  </si>
  <si>
    <t>Coastal BoutiqueCW-2023086</t>
  </si>
  <si>
    <t>Coastal BoutiqueCW-2023121</t>
  </si>
  <si>
    <t>ColectivoCW-2023323</t>
  </si>
  <si>
    <t>Fire &amp; SmokeCW-2023372</t>
  </si>
  <si>
    <t>GrazeCW-2023156</t>
  </si>
  <si>
    <t>House Of BrewsCW-2023257</t>
  </si>
  <si>
    <t>Island ProvisionsCW-2023063</t>
  </si>
  <si>
    <t>Kings Leaf DowntownCW-2023076</t>
  </si>
  <si>
    <t>Kings Leaf DowntownCW-2023173</t>
  </si>
  <si>
    <t>Kings Leaf SummervilleCW-2023084</t>
  </si>
  <si>
    <t>Laurel RestaurantCW-2023098</t>
  </si>
  <si>
    <t>Nick'S German KitchenCW-2023040</t>
  </si>
  <si>
    <t>Nick'S German KitchenCW-2023071</t>
  </si>
  <si>
    <t>Nick'S German KitchenCW-2023100</t>
  </si>
  <si>
    <t>Nick'S German KitchenCW-2023117</t>
  </si>
  <si>
    <t>Nick'S German KitchenCW-2023129</t>
  </si>
  <si>
    <t>Nick'S German KitchenCW-2023138</t>
  </si>
  <si>
    <t>Nick'S German KitchenCW-2023142</t>
  </si>
  <si>
    <t>Nick'S German KitchenCW-2023155</t>
  </si>
  <si>
    <t>Nick'S German KitchenCW-2023175</t>
  </si>
  <si>
    <t>Nick'S German KitchenCW-2023181</t>
  </si>
  <si>
    <t>Nick'S German KitchenCW-2023205</t>
  </si>
  <si>
    <t>Nick'S German KitchenCW-2023227</t>
  </si>
  <si>
    <t>Nick'S German KitchenCW-2023248</t>
  </si>
  <si>
    <t>Nick'S German KitchenCW-2023262</t>
  </si>
  <si>
    <t>Nick'S German KitchenCW-2023277</t>
  </si>
  <si>
    <t>Nick'S German KitchenCW-2023298</t>
  </si>
  <si>
    <t>Nick'S German KitchenCW-2023333</t>
  </si>
  <si>
    <t>Nick'S German KitchenCW-2023346</t>
  </si>
  <si>
    <t>Nick'S German KitchenCW-2023366</t>
  </si>
  <si>
    <t>Nick'S German KitchenCW-2023380</t>
  </si>
  <si>
    <t>Nick'S German KitchenCW-2023394</t>
  </si>
  <si>
    <t>Nick'S German KitchenCW-2023410</t>
  </si>
  <si>
    <t>Nick'S German KitchenCW-2023419</t>
  </si>
  <si>
    <t>Nick'S German KitchenCW-2023463</t>
  </si>
  <si>
    <t>Odyssey Bottle ShopCW-2023147</t>
  </si>
  <si>
    <t>Palmetto BrewingCW-2023250</t>
  </si>
  <si>
    <t>Palmetto Wine SellersCW-2023375</t>
  </si>
  <si>
    <t>ParadisoCW-2023170</t>
  </si>
  <si>
    <t>ParadisoCW-2023310</t>
  </si>
  <si>
    <t>Post HouseCW-2023087</t>
  </si>
  <si>
    <t>RootedCW-2023095</t>
  </si>
  <si>
    <t>RootedCW-2023162</t>
  </si>
  <si>
    <t>RootedCW-2023228</t>
  </si>
  <si>
    <t>RootedCW-2023332</t>
  </si>
  <si>
    <t>RootedCW-2023396</t>
  </si>
  <si>
    <t>RootedCW-2023429</t>
  </si>
  <si>
    <t>Sermet'S CourtyardCW-2023099</t>
  </si>
  <si>
    <t>Sermet'S CourtyardCW-2023133</t>
  </si>
  <si>
    <t>Sermet'S CourtyardCW-2023188</t>
  </si>
  <si>
    <t>Sermet'S CourtyardCW-2023222</t>
  </si>
  <si>
    <t>Somm Wine BarCW-2023331</t>
  </si>
  <si>
    <t>Somm Wine BarCW-2023388</t>
  </si>
  <si>
    <t>The WhaleCW-2023179</t>
  </si>
  <si>
    <t>Tpc Myrtle BeachCW-2023478</t>
  </si>
  <si>
    <t>Vino Garage Wine And BeerCW-2023038</t>
  </si>
  <si>
    <t>Vino Garage Wine And BeerCW-2023096</t>
  </si>
  <si>
    <t>Vino Garage Wine And BeerCW-2023218</t>
  </si>
  <si>
    <t>Vino Garage Wine And BeerCW-2023297</t>
  </si>
  <si>
    <t>Vino Garage Wine And BeerCW-2023359</t>
  </si>
  <si>
    <t>Vino Garage Wine And BeerCW-2023362</t>
  </si>
  <si>
    <t>Vino Garage Wine And BeerCW-2023408</t>
  </si>
  <si>
    <t>Viva Tacos &amp; TequilaCW-2023233</t>
  </si>
  <si>
    <t>Wine &amp; CompanyCW-2023397</t>
  </si>
  <si>
    <t>Wine Cellar Wine And GiftsCW-2023134</t>
  </si>
  <si>
    <t>Wine TherapyCW-2023085</t>
  </si>
  <si>
    <t>Wine TherapyCW-2023120</t>
  </si>
  <si>
    <t>Xiao Bao BiscuitCW-2023186</t>
  </si>
  <si>
    <t>Xiao Bao BiscuitCW-2023196</t>
  </si>
  <si>
    <t>Xiao Bao BiscuitCW-2023303</t>
  </si>
  <si>
    <t>Unique Items</t>
  </si>
  <si>
    <t>Qty Sold</t>
  </si>
  <si>
    <t>Last Order Date</t>
  </si>
  <si>
    <t>Inactive/Active</t>
  </si>
  <si>
    <t>Active/Inactive Customers</t>
  </si>
  <si>
    <t>Latest Order Date</t>
  </si>
  <si>
    <t>Sales</t>
  </si>
  <si>
    <t>Rank (+)</t>
  </si>
  <si>
    <t>Rank (-)</t>
  </si>
  <si>
    <t>Top 10 Customers</t>
  </si>
  <si>
    <t>Rank</t>
  </si>
  <si>
    <t>Bottom 10 Customers</t>
  </si>
  <si>
    <t>Selection</t>
  </si>
  <si>
    <t>Sales Analysis (2023)</t>
  </si>
  <si>
    <t>Customers with 10 or more Orders in the Past Year</t>
  </si>
  <si>
    <t>Jan</t>
  </si>
  <si>
    <t>Short Month</t>
  </si>
  <si>
    <t>Jul</t>
  </si>
  <si>
    <t>Sep</t>
  </si>
  <si>
    <t>Dec</t>
  </si>
  <si>
    <t>Mar</t>
  </si>
  <si>
    <t>Feb</t>
  </si>
  <si>
    <t>Jun</t>
  </si>
  <si>
    <t>Aug</t>
  </si>
  <si>
    <t>Oct</t>
  </si>
  <si>
    <t>Nov</t>
  </si>
  <si>
    <t>Apr</t>
  </si>
  <si>
    <t>Max</t>
  </si>
  <si>
    <t>Min</t>
  </si>
  <si>
    <t>No of Orders placed by a customer in 2023</t>
  </si>
  <si>
    <t>Revenue generated by Customers</t>
  </si>
  <si>
    <t>Items</t>
  </si>
  <si>
    <t>Qty of items Sold</t>
  </si>
  <si>
    <t>Active/Inactive</t>
  </si>
  <si>
    <t>Active</t>
  </si>
  <si>
    <t>Inactive</t>
  </si>
  <si>
    <t>Date at which customer placed the last order</t>
  </si>
  <si>
    <t>Total Revenue</t>
  </si>
  <si>
    <t>Total Profit</t>
  </si>
  <si>
    <t>Total Qty Sold</t>
  </si>
  <si>
    <t>Total Discounts</t>
  </si>
  <si>
    <t>Bodegas Ontanon Gran Reserva  Red Blend</t>
  </si>
  <si>
    <t>Customer Type</t>
  </si>
  <si>
    <t>Cardel</t>
  </si>
  <si>
    <t>OSI</t>
  </si>
  <si>
    <t>Percentage</t>
  </si>
  <si>
    <t/>
  </si>
  <si>
    <t>Customers Added</t>
  </si>
  <si>
    <t>Grand Total</t>
  </si>
  <si>
    <t>No of Customers Acquired</t>
  </si>
  <si>
    <t>(Multiple Items)</t>
  </si>
  <si>
    <t>List of Customers that are added in 2023</t>
  </si>
  <si>
    <t>Date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</si>
</sst>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Aptos"/>
      <family val="2"/>
    </font>
    <font>
      <sz val="11"/>
      <color theme="1"/>
      <name val="Apto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0"/>
      <name val="Aptos"/>
      <family val="2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1" fillId="4" borderId="0" xfId="0" applyFont="1" applyFill="1"/>
    <xf numFmtId="0" fontId="2" fillId="0" borderId="0" xfId="0" applyFont="1"/>
    <xf numFmtId="3" fontId="0" fillId="0" borderId="0" xfId="0" applyNumberFormat="1"/>
    <xf numFmtId="1" fontId="0" fillId="0" borderId="0" xfId="0" applyNumberFormat="1"/>
    <xf numFmtId="0" fontId="3" fillId="5" borderId="0" xfId="0" applyFont="1" applyFill="1"/>
    <xf numFmtId="0" fontId="2" fillId="6" borderId="0" xfId="0" applyFont="1" applyFill="1"/>
    <xf numFmtId="164" fontId="0" fillId="0" borderId="0" xfId="0" applyNumberFormat="1"/>
    <xf numFmtId="0" fontId="5" fillId="0" borderId="0" xfId="0" applyFont="1"/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164" fontId="5" fillId="0" borderId="0" xfId="0" applyNumberFormat="1" applyFont="1"/>
    <xf numFmtId="3" fontId="5" fillId="0" borderId="0" xfId="0" applyNumberFormat="1" applyFont="1"/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 wrapText="1"/>
    </xf>
    <xf numFmtId="14" fontId="5" fillId="0" borderId="0" xfId="0" applyNumberFormat="1" applyFont="1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9" fillId="0" borderId="0" xfId="0" applyFont="1"/>
    <xf numFmtId="0" fontId="0" fillId="0" borderId="0" xfId="0" pivotButton="1"/>
    <xf numFmtId="0" fontId="11" fillId="2" borderId="0" xfId="0" applyFont="1" applyFill="1" applyAlignment="1">
      <alignment horizontal="center" vertical="center" wrapText="1"/>
    </xf>
    <xf numFmtId="14" fontId="5" fillId="0" borderId="1" xfId="0" applyNumberFormat="1" applyFont="1" applyBorder="1" applyAlignment="1">
      <alignment horizontal="left"/>
    </xf>
    <xf numFmtId="0" fontId="1" fillId="4" borderId="0" xfId="0" applyFont="1" applyFill="1" applyAlignment="1">
      <alignment horizontal="center"/>
    </xf>
    <xf numFmtId="0" fontId="4" fillId="3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30">
    <dxf>
      <font>
        <color theme="0"/>
      </font>
      <fill>
        <patternFill>
          <bgColor rgb="FFC00000"/>
        </patternFill>
      </fill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23232"/>
        <name val="Arial"/>
        <family val="2"/>
        <scheme val="none"/>
      </font>
      <numFmt numFmtId="30" formatCode="@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</dxfs>
  <tableStyles count="0" defaultTableStyle="TableStyleMedium2" defaultPivotStyle="PivotStyleLight16"/>
  <colors>
    <mruColors>
      <color rgb="FF78BBE8"/>
      <color rgb="FF2F4554"/>
      <color rgb="FF404041"/>
      <color rgb="FF00BDAE"/>
      <color rgb="FFDBB3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375817831354955"/>
          <c:y val="0.18345565812106385"/>
          <c:w val="0.60060887191081314"/>
          <c:h val="0.7958933979406420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Calculation!$AF$2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Calculation!$AE$3:$AE$12</c:f>
              <c:strCache>
                <c:ptCount val="10"/>
                <c:pt idx="0">
                  <c:v>Foxcroft Wine Co.</c:v>
                </c:pt>
                <c:pt idx="1">
                  <c:v>Coastal Boutique</c:v>
                </c:pt>
                <c:pt idx="2">
                  <c:v>Bond Street Wines</c:v>
                </c:pt>
                <c:pt idx="3">
                  <c:v>Bottles - Mt Pleasant</c:v>
                </c:pt>
                <c:pt idx="4">
                  <c:v>Bottles - Columbia</c:v>
                </c:pt>
                <c:pt idx="5">
                  <c:v>Palmetto Wine Sellers</c:v>
                </c:pt>
                <c:pt idx="6">
                  <c:v>Dashi</c:v>
                </c:pt>
                <c:pt idx="7">
                  <c:v>Somm Wine Bar</c:v>
                </c:pt>
                <c:pt idx="8">
                  <c:v>Nick'S German Kitchen</c:v>
                </c:pt>
                <c:pt idx="9">
                  <c:v>Alchemist Wine &amp; Spirit</c:v>
                </c:pt>
              </c:strCache>
            </c:strRef>
          </c:cat>
          <c:val>
            <c:numRef>
              <c:f>Calculation!$AF$3:$AF$12</c:f>
              <c:numCache>
                <c:formatCode>"$"#,##0</c:formatCode>
                <c:ptCount val="10"/>
                <c:pt idx="0">
                  <c:v>31952.249999999982</c:v>
                </c:pt>
                <c:pt idx="1">
                  <c:v>14280.149999999976</c:v>
                </c:pt>
                <c:pt idx="2">
                  <c:v>11906.469349999996</c:v>
                </c:pt>
                <c:pt idx="3">
                  <c:v>11904.579900000001</c:v>
                </c:pt>
                <c:pt idx="4">
                  <c:v>11704.230059999996</c:v>
                </c:pt>
                <c:pt idx="5">
                  <c:v>9299.7300599999962</c:v>
                </c:pt>
                <c:pt idx="6">
                  <c:v>8274.4807000000001</c:v>
                </c:pt>
                <c:pt idx="7">
                  <c:v>8177.6699399999998</c:v>
                </c:pt>
                <c:pt idx="8">
                  <c:v>7413</c:v>
                </c:pt>
                <c:pt idx="9">
                  <c:v>7067.8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2-4946-BCBF-111F14EE7894}"/>
            </c:ext>
          </c:extLst>
        </c:ser>
        <c:ser>
          <c:idx val="1"/>
          <c:order val="1"/>
          <c:tx>
            <c:strRef>
              <c:f>Calculation!$AG$2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Calculation!$AE$3:$AE$12</c:f>
              <c:strCache>
                <c:ptCount val="10"/>
                <c:pt idx="0">
                  <c:v>Foxcroft Wine Co.</c:v>
                </c:pt>
                <c:pt idx="1">
                  <c:v>Coastal Boutique</c:v>
                </c:pt>
                <c:pt idx="2">
                  <c:v>Bond Street Wines</c:v>
                </c:pt>
                <c:pt idx="3">
                  <c:v>Bottles - Mt Pleasant</c:v>
                </c:pt>
                <c:pt idx="4">
                  <c:v>Bottles - Columbia</c:v>
                </c:pt>
                <c:pt idx="5">
                  <c:v>Palmetto Wine Sellers</c:v>
                </c:pt>
                <c:pt idx="6">
                  <c:v>Dashi</c:v>
                </c:pt>
                <c:pt idx="7">
                  <c:v>Somm Wine Bar</c:v>
                </c:pt>
                <c:pt idx="8">
                  <c:v>Nick'S German Kitchen</c:v>
                </c:pt>
                <c:pt idx="9">
                  <c:v>Alchemist Wine &amp; Spirit</c:v>
                </c:pt>
              </c:strCache>
            </c:strRef>
          </c:cat>
          <c:val>
            <c:numRef>
              <c:f>Calculation!$AG$3:$AG$12</c:f>
              <c:numCache>
                <c:formatCode>"$"#,##0</c:formatCode>
                <c:ptCount val="10"/>
                <c:pt idx="0">
                  <c:v>31952.249999999982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02-4946-BCBF-111F14EE7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100"/>
        <c:axId val="2018561807"/>
        <c:axId val="397775807"/>
      </c:barChart>
      <c:catAx>
        <c:axId val="20185618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397775807"/>
        <c:crosses val="autoZero"/>
        <c:auto val="1"/>
        <c:lblAlgn val="ctr"/>
        <c:lblOffset val="100"/>
        <c:noMultiLvlLbl val="0"/>
      </c:catAx>
      <c:valAx>
        <c:axId val="397775807"/>
        <c:scaling>
          <c:orientation val="minMax"/>
        </c:scaling>
        <c:delete val="1"/>
        <c:axPos val="t"/>
        <c:numFmt formatCode="&quot;$&quot;#,##0" sourceLinked="1"/>
        <c:majorTickMark val="none"/>
        <c:minorTickMark val="none"/>
        <c:tickLblPos val="nextTo"/>
        <c:crossAx val="201856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Calculation!$L$1</c:f>
              <c:strCache>
                <c:ptCount val="1"/>
                <c:pt idx="0">
                  <c:v>No of Orders</c:v>
                </c:pt>
              </c:strCache>
            </c:strRef>
          </c:tx>
          <c:spPr>
            <a:solidFill>
              <a:srgbClr val="2F45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Calculation!$K$2:$K$20</c:f>
              <c:strCache>
                <c:ptCount val="19"/>
                <c:pt idx="0">
                  <c:v>Bottles - Mt Pleasant</c:v>
                </c:pt>
                <c:pt idx="1">
                  <c:v>Sermet'S Courtyard</c:v>
                </c:pt>
                <c:pt idx="2">
                  <c:v>Nick'S German Kitchen</c:v>
                </c:pt>
                <c:pt idx="3">
                  <c:v>Coastal Boutique</c:v>
                </c:pt>
                <c:pt idx="4">
                  <c:v>Alchemist Wine &amp; Spirit</c:v>
                </c:pt>
                <c:pt idx="5">
                  <c:v>Palmetto Wine Sellers</c:v>
                </c:pt>
                <c:pt idx="6">
                  <c:v>Dashi</c:v>
                </c:pt>
                <c:pt idx="7">
                  <c:v>Foxcroft Wine Co.</c:v>
                </c:pt>
                <c:pt idx="8">
                  <c:v>Rooted</c:v>
                </c:pt>
                <c:pt idx="9">
                  <c:v>Vino Garage Wine And Beer</c:v>
                </c:pt>
                <c:pt idx="10">
                  <c:v>Xiao Bao Biscuit</c:v>
                </c:pt>
                <c:pt idx="11">
                  <c:v>Somm Wine Bar</c:v>
                </c:pt>
                <c:pt idx="12">
                  <c:v>Ardoa Wine Bar Llc</c:v>
                </c:pt>
                <c:pt idx="13">
                  <c:v>Bottles - Summerville</c:v>
                </c:pt>
                <c:pt idx="14">
                  <c:v>Bottles - Columbia</c:v>
                </c:pt>
                <c:pt idx="15">
                  <c:v>Jessamine + Vine</c:v>
                </c:pt>
                <c:pt idx="16">
                  <c:v>Kings Leaf Downtown</c:v>
                </c:pt>
                <c:pt idx="17">
                  <c:v>Kings Leaf Summerville</c:v>
                </c:pt>
                <c:pt idx="18">
                  <c:v>Paradiso</c:v>
                </c:pt>
              </c:strCache>
            </c:strRef>
          </c:cat>
          <c:val>
            <c:numRef>
              <c:f>Calculation!$L$2:$L$20</c:f>
              <c:numCache>
                <c:formatCode>General</c:formatCode>
                <c:ptCount val="19"/>
                <c:pt idx="0">
                  <c:v>39</c:v>
                </c:pt>
                <c:pt idx="1">
                  <c:v>34</c:v>
                </c:pt>
                <c:pt idx="2">
                  <c:v>31</c:v>
                </c:pt>
                <c:pt idx="3">
                  <c:v>28</c:v>
                </c:pt>
                <c:pt idx="4">
                  <c:v>23</c:v>
                </c:pt>
                <c:pt idx="5">
                  <c:v>22</c:v>
                </c:pt>
                <c:pt idx="6">
                  <c:v>18</c:v>
                </c:pt>
                <c:pt idx="7">
                  <c:v>18</c:v>
                </c:pt>
                <c:pt idx="8">
                  <c:v>17</c:v>
                </c:pt>
                <c:pt idx="9">
                  <c:v>14</c:v>
                </c:pt>
                <c:pt idx="10">
                  <c:v>14</c:v>
                </c:pt>
                <c:pt idx="11">
                  <c:v>13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9-4A09-8C03-1756724B0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16573007"/>
        <c:axId val="923296431"/>
      </c:barChart>
      <c:catAx>
        <c:axId val="8165730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923296431"/>
        <c:crosses val="autoZero"/>
        <c:auto val="1"/>
        <c:lblAlgn val="ctr"/>
        <c:lblOffset val="100"/>
        <c:noMultiLvlLbl val="0"/>
      </c:catAx>
      <c:valAx>
        <c:axId val="92329643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1657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685320356853206E-2"/>
          <c:y val="0.26922031804847923"/>
          <c:w val="0.92862935928629364"/>
          <c:h val="0.614987979443746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Calculation!$E$1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Calculation!$D$2:$D$13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Calculation!$E$2:$E$13</c:f>
              <c:numCache>
                <c:formatCode>#,##0</c:formatCode>
                <c:ptCount val="12"/>
                <c:pt idx="0">
                  <c:v>11950.558099999998</c:v>
                </c:pt>
                <c:pt idx="1">
                  <c:v>18280.070079999994</c:v>
                </c:pt>
                <c:pt idx="2">
                  <c:v>11523.660159999994</c:v>
                </c:pt>
                <c:pt idx="3">
                  <c:v>8115.1334099999976</c:v>
                </c:pt>
                <c:pt idx="4">
                  <c:v>14858.450099999998</c:v>
                </c:pt>
                <c:pt idx="5">
                  <c:v>21300.21012</c:v>
                </c:pt>
                <c:pt idx="6">
                  <c:v>13222.800059999996</c:v>
                </c:pt>
                <c:pt idx="7">
                  <c:v>20425.91</c:v>
                </c:pt>
                <c:pt idx="8">
                  <c:v>24237.49</c:v>
                </c:pt>
                <c:pt idx="9">
                  <c:v>15917.504959999991</c:v>
                </c:pt>
                <c:pt idx="10">
                  <c:v>22351.459880000013</c:v>
                </c:pt>
                <c:pt idx="11">
                  <c:v>20149.67992000001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0-4B97-94F7-538B1EF50247}"/>
            </c:ext>
          </c:extLst>
        </c:ser>
        <c:ser>
          <c:idx val="1"/>
          <c:order val="1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Calculation!$F$2:$F$13</c:f>
              <c:numCache>
                <c:formatCode>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24237.49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80-4B97-94F7-538B1EF50247}"/>
            </c:ext>
          </c:extLst>
        </c:ser>
        <c:ser>
          <c:idx val="2"/>
          <c:order val="2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Calculation!$G$2:$G$13</c:f>
              <c:numCache>
                <c:formatCode>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8115.1334099999976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80-4B97-94F7-538B1EF502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181908111"/>
        <c:axId val="1058158975"/>
      </c:barChart>
      <c:catAx>
        <c:axId val="18190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058158975"/>
        <c:crosses val="autoZero"/>
        <c:auto val="1"/>
        <c:lblAlgn val="ctr"/>
        <c:lblOffset val="100"/>
        <c:noMultiLvlLbl val="0"/>
      </c:catAx>
      <c:valAx>
        <c:axId val="1058158975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8190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91414782829565E-2"/>
          <c:y val="1.566875569125287E-2"/>
          <c:w val="0.9155301837270341"/>
          <c:h val="0.84305533236916819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Calculation!$R$69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1505376344086023E-2"/>
                  <c:y val="3.681349708343130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A3F-428B-B0D0-4608BD055E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Calculation!$S$69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7-48D3-A0C4-7BED179611BE}"/>
            </c:ext>
          </c:extLst>
        </c:ser>
        <c:ser>
          <c:idx val="1"/>
          <c:order val="1"/>
          <c:tx>
            <c:strRef>
              <c:f>Calculation!$R$70</c:f>
              <c:strCache>
                <c:ptCount val="1"/>
                <c:pt idx="0">
                  <c:v>Inactive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Calculation!$S$70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07-48D3-A0C4-7BED17961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5032575"/>
        <c:axId val="1609729311"/>
      </c:barChart>
      <c:catAx>
        <c:axId val="815032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09729311"/>
        <c:crosses val="autoZero"/>
        <c:auto val="1"/>
        <c:lblAlgn val="ctr"/>
        <c:lblOffset val="100"/>
        <c:noMultiLvlLbl val="0"/>
      </c:catAx>
      <c:valAx>
        <c:axId val="160972931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8150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91414782829565E-2"/>
          <c:y val="1.566875569125287E-2"/>
          <c:w val="0.9155301837270341"/>
          <c:h val="0.84305533236916819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Calculation!$AE$17</c:f>
              <c:strCache>
                <c:ptCount val="1"/>
                <c:pt idx="0">
                  <c:v>Cardel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Calculation!$AG$17</c:f>
              <c:numCache>
                <c:formatCode>0.0%</c:formatCode>
                <c:ptCount val="1"/>
                <c:pt idx="0">
                  <c:v>0.65120825674043459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3-4B41-BB77-C827E646EA89}"/>
            </c:ext>
          </c:extLst>
        </c:ser>
        <c:ser>
          <c:idx val="1"/>
          <c:order val="1"/>
          <c:tx>
            <c:strRef>
              <c:f>Calculation!$AE$18</c:f>
              <c:strCache>
                <c:ptCount val="1"/>
                <c:pt idx="0">
                  <c:v>OSI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Calculation!$AG$18</c:f>
              <c:numCache>
                <c:formatCode>0.0%</c:formatCode>
                <c:ptCount val="1"/>
                <c:pt idx="0">
                  <c:v>0.3487917432595653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3-4B41-BB77-C827E646EA8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15032575"/>
        <c:axId val="1609729311"/>
      </c:barChart>
      <c:catAx>
        <c:axId val="815032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09729311"/>
        <c:crosses val="autoZero"/>
        <c:auto val="1"/>
        <c:lblAlgn val="ctr"/>
        <c:lblOffset val="100"/>
        <c:noMultiLvlLbl val="0"/>
      </c:catAx>
      <c:valAx>
        <c:axId val="160972931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8150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Calculation!$K$21:$K$90</c:f>
              <c:strCache>
                <c:ptCount val="70"/>
                <c:pt idx="0">
                  <c:v>Bond Street Wines</c:v>
                </c:pt>
                <c:pt idx="1">
                  <c:v>Wine Cellar Wine And Gifts</c:v>
                </c:pt>
                <c:pt idx="2">
                  <c:v>Palmetto Brewing</c:v>
                </c:pt>
                <c:pt idx="3">
                  <c:v>Tpc Myrtle Beach</c:v>
                </c:pt>
                <c:pt idx="4">
                  <c:v>Accent On Wine Park Circle</c:v>
                </c:pt>
                <c:pt idx="5">
                  <c:v>Laurel Restaurant</c:v>
                </c:pt>
                <c:pt idx="6">
                  <c:v>Uncork Charleston</c:v>
                </c:pt>
                <c:pt idx="7">
                  <c:v>Accent On Wine Summerville</c:v>
                </c:pt>
                <c:pt idx="8">
                  <c:v>Colectivo</c:v>
                </c:pt>
                <c:pt idx="9">
                  <c:v>New York Butcher Shoppe Di</c:v>
                </c:pt>
                <c:pt idx="10">
                  <c:v>Revelry</c:v>
                </c:pt>
                <c:pt idx="11">
                  <c:v>Post House</c:v>
                </c:pt>
                <c:pt idx="12">
                  <c:v>Wine Therapy</c:v>
                </c:pt>
                <c:pt idx="13">
                  <c:v>Accent On Wine Whitehall</c:v>
                </c:pt>
                <c:pt idx="14">
                  <c:v>Azul James Island</c:v>
                </c:pt>
                <c:pt idx="15">
                  <c:v>Blue Elephant</c:v>
                </c:pt>
                <c:pt idx="16">
                  <c:v>Fire &amp; Smoke</c:v>
                </c:pt>
                <c:pt idx="17">
                  <c:v>Island Provisions</c:v>
                </c:pt>
                <c:pt idx="18">
                  <c:v>Kings Leaf West Ashley</c:v>
                </c:pt>
                <c:pt idx="19">
                  <c:v>Beer Man</c:v>
                </c:pt>
                <c:pt idx="20">
                  <c:v>Graze</c:v>
                </c:pt>
                <c:pt idx="21">
                  <c:v>Incredible Edibles</c:v>
                </c:pt>
                <c:pt idx="22">
                  <c:v>Lowe'S Foods Hanahan - 279</c:v>
                </c:pt>
                <c:pt idx="23">
                  <c:v>New York Butcher Shop Myr</c:v>
                </c:pt>
                <c:pt idx="24">
                  <c:v>Rebel Taqueria</c:v>
                </c:pt>
                <c:pt idx="25">
                  <c:v>Shefield'S Wine Bar &amp; Tapas</c:v>
                </c:pt>
                <c:pt idx="26">
                  <c:v>Wine &amp; Company</c:v>
                </c:pt>
                <c:pt idx="27">
                  <c:v>Winyah Bait &amp; Tackle</c:v>
                </c:pt>
                <c:pt idx="28">
                  <c:v>Agaves Cantina Mt. Pleasant</c:v>
                </c:pt>
                <c:pt idx="29">
                  <c:v>Coastal Vino</c:v>
                </c:pt>
                <c:pt idx="30">
                  <c:v>El Molino 1</c:v>
                </c:pt>
                <c:pt idx="31">
                  <c:v>El Molino 2</c:v>
                </c:pt>
                <c:pt idx="32">
                  <c:v>Estadio</c:v>
                </c:pt>
                <c:pt idx="33">
                  <c:v>Hotel Indigo</c:v>
                </c:pt>
                <c:pt idx="34">
                  <c:v>House Of Brews</c:v>
                </c:pt>
                <c:pt idx="35">
                  <c:v>Laura Alberts</c:v>
                </c:pt>
                <c:pt idx="36">
                  <c:v>Laureate Imports</c:v>
                </c:pt>
                <c:pt idx="37">
                  <c:v>Marina Inn</c:v>
                </c:pt>
                <c:pt idx="38">
                  <c:v>Odyssey Bottle Shop</c:v>
                </c:pt>
                <c:pt idx="39">
                  <c:v>Seablue Restaurant &amp; Wine Bar</c:v>
                </c:pt>
                <c:pt idx="40">
                  <c:v>The Azalea Bar &amp; Garden</c:v>
                </c:pt>
                <c:pt idx="41">
                  <c:v>The Whale</c:v>
                </c:pt>
                <c:pt idx="42">
                  <c:v>Viva Tacos &amp; Tequila</c:v>
                </c:pt>
                <c:pt idx="43">
                  <c:v>Wine And Tapas Bar</c:v>
                </c:pt>
                <c:pt idx="44">
                  <c:v>Agaves Mexican Restaurant</c:v>
                </c:pt>
                <c:pt idx="45">
                  <c:v>Azul Park Circle</c:v>
                </c:pt>
                <c:pt idx="46">
                  <c:v>Bistro A Vin</c:v>
                </c:pt>
                <c:pt idx="47">
                  <c:v>Butcher &amp; Bee Charleston</c:v>
                </c:pt>
                <c:pt idx="48">
                  <c:v>Cardel Wines Samples</c:v>
                </c:pt>
                <c:pt idx="49">
                  <c:v>Carmen Y Juan</c:v>
                </c:pt>
                <c:pt idx="50">
                  <c:v>El Gallo Bar And Grill</c:v>
                </c:pt>
                <c:pt idx="51">
                  <c:v>Euro Foods Bakery Cafe</c:v>
                </c:pt>
                <c:pt idx="52">
                  <c:v>Forte Jazz Lounge</c:v>
                </c:pt>
                <c:pt idx="53">
                  <c:v>Grace &amp; Grit</c:v>
                </c:pt>
                <c:pt idx="54">
                  <c:v>Graft</c:v>
                </c:pt>
                <c:pt idx="55">
                  <c:v>Millcreek Spirits</c:v>
                </c:pt>
                <c:pt idx="56">
                  <c:v>Pearlz Oyster Bar</c:v>
                </c:pt>
                <c:pt idx="57">
                  <c:v>Red Drum</c:v>
                </c:pt>
                <c:pt idx="58">
                  <c:v>San Miguel Mexican Grill &amp; Bar</c:v>
                </c:pt>
                <c:pt idx="59">
                  <c:v>Sauer Grapes</c:v>
                </c:pt>
                <c:pt idx="60">
                  <c:v>Sena Cafe</c:v>
                </c:pt>
                <c:pt idx="61">
                  <c:v>Six Mile Wine And Spirits</c:v>
                </c:pt>
                <c:pt idx="62">
                  <c:v>Sommerville Enterprises Llc</c:v>
                </c:pt>
                <c:pt idx="63">
                  <c:v>Spanglish</c:v>
                </c:pt>
                <c:pt idx="64">
                  <c:v>Terra</c:v>
                </c:pt>
                <c:pt idx="65">
                  <c:v>The Park Cafe</c:v>
                </c:pt>
                <c:pt idx="66">
                  <c:v>Tobacco &amp; Wine</c:v>
                </c:pt>
                <c:pt idx="67">
                  <c:v>Topsail</c:v>
                </c:pt>
                <c:pt idx="68">
                  <c:v>Uva Imports Llc</c:v>
                </c:pt>
                <c:pt idx="69">
                  <c:v>Wine Shop Old Village</c:v>
                </c:pt>
              </c:strCache>
            </c:strRef>
          </c:cat>
          <c:val>
            <c:numRef>
              <c:f>Calculation!$L$21:$L$90</c:f>
              <c:numCache>
                <c:formatCode>General</c:formatCode>
                <c:ptCount val="70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F-456D-BB53-6B7959FD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76213040"/>
        <c:axId val="1873743312"/>
      </c:barChart>
      <c:catAx>
        <c:axId val="1876213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873743312"/>
        <c:crosses val="autoZero"/>
        <c:auto val="1"/>
        <c:lblAlgn val="ctr"/>
        <c:lblOffset val="100"/>
        <c:noMultiLvlLbl val="0"/>
      </c:catAx>
      <c:valAx>
        <c:axId val="187374331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87621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Customers!$L$3</c:f>
              <c:strCache>
                <c:ptCount val="1"/>
                <c:pt idx="0">
                  <c:v>No of Customers Acquired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Customers!$J$4:$K$18</c:f>
              <c:multiLvlStrCache>
                <c:ptCount val="15"/>
                <c:lvl>
                  <c:pt idx="0">
                    <c:v>Cardel</c:v>
                  </c:pt>
                  <c:pt idx="1">
                    <c:v>Cardel</c:v>
                  </c:pt>
                  <c:pt idx="2">
                    <c:v>OSI</c:v>
                  </c:pt>
                  <c:pt idx="3">
                    <c:v>Cardel</c:v>
                  </c:pt>
                  <c:pt idx="4">
                    <c:v>OSI</c:v>
                  </c:pt>
                  <c:pt idx="5">
                    <c:v>Cardel</c:v>
                  </c:pt>
                  <c:pt idx="6">
                    <c:v>Cardel</c:v>
                  </c:pt>
                  <c:pt idx="7">
                    <c:v>Cardel</c:v>
                  </c:pt>
                  <c:pt idx="8">
                    <c:v>Cardel</c:v>
                  </c:pt>
                  <c:pt idx="9">
                    <c:v>Cardel</c:v>
                  </c:pt>
                  <c:pt idx="10">
                    <c:v>OSI</c:v>
                  </c:pt>
                  <c:pt idx="11">
                    <c:v>Cardel</c:v>
                  </c:pt>
                  <c:pt idx="12">
                    <c:v>OSI</c:v>
                  </c:pt>
                  <c:pt idx="13">
                    <c:v>OSI</c:v>
                  </c:pt>
                  <c:pt idx="14">
                    <c:v>Cardel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Feb</c:v>
                  </c:pt>
                  <c:pt idx="3">
                    <c:v>Mar</c:v>
                  </c:pt>
                  <c:pt idx="4">
                    <c:v>Mar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Sep</c:v>
                  </c:pt>
                  <c:pt idx="11">
                    <c:v>Oct</c:v>
                  </c:pt>
                  <c:pt idx="12">
                    <c:v>Oct</c:v>
                  </c:pt>
                  <c:pt idx="13">
                    <c:v>Nov</c:v>
                  </c:pt>
                  <c:pt idx="14">
                    <c:v>Dec</c:v>
                  </c:pt>
                </c:lvl>
              </c:multiLvlStrCache>
            </c:multiLvlStrRef>
          </c:cat>
          <c:val>
            <c:numRef>
              <c:f>Customers!$L$4:$L$18</c:f>
              <c:numCache>
                <c:formatCode>General</c:formatCode>
                <c:ptCount val="15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5-4476-AFD5-8EBD2294F9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76213520"/>
        <c:axId val="1870008704"/>
      </c:barChart>
      <c:catAx>
        <c:axId val="187621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870008704"/>
        <c:crosses val="autoZero"/>
        <c:auto val="1"/>
        <c:lblAlgn val="ctr"/>
        <c:lblOffset val="100"/>
        <c:noMultiLvlLbl val="0"/>
      </c:catAx>
      <c:valAx>
        <c:axId val="1870008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7621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$A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pin" dx="22" fmlaLink="$A$1" max="10" min="1" page="10" val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31750</xdr:colOff>
          <xdr:row>3</xdr:row>
          <xdr:rowOff>184150</xdr:rowOff>
        </xdr:from>
        <xdr:to>
          <xdr:col>4</xdr:col>
          <xdr:colOff>400050</xdr:colOff>
          <xdr:row>6</xdr:row>
          <xdr:rowOff>0</xdr:rowOff>
        </xdr:to>
        <xdr:sp macro="" textlink="">
          <xdr:nvSpPr>
            <xdr:cNvPr id="6147" name="Spinner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285747</xdr:colOff>
      <xdr:row>6</xdr:row>
      <xdr:rowOff>114300</xdr:rowOff>
    </xdr:from>
    <xdr:to>
      <xdr:col>5</xdr:col>
      <xdr:colOff>142875</xdr:colOff>
      <xdr:row>30</xdr:row>
      <xdr:rowOff>9525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285747" y="1167342"/>
          <a:ext cx="3857628" cy="4393141"/>
          <a:chOff x="523872" y="1295400"/>
          <a:chExt cx="3687592" cy="36480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45" name="Option Button 1" hidden="1">
                <a:extLst>
                  <a:ext uri="{63B3BB69-23CF-44E3-9099-C40C66FF867C}">
                    <a14:compatExt spid="_x0000_s6145"/>
                  </a:ext>
                  <a:ext uri="{FF2B5EF4-FFF2-40B4-BE49-F238E27FC236}">
                    <a16:creationId xmlns:a16="http://schemas.microsoft.com/office/drawing/2014/main" id="{00000000-0008-0000-0500-000001180000}"/>
                  </a:ext>
                </a:extLst>
              </xdr:cNvPr>
              <xdr:cNvSpPr/>
            </xdr:nvSpPr>
            <xdr:spPr bwMode="auto">
              <a:xfrm>
                <a:off x="638175" y="1676400"/>
                <a:ext cx="10763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Top Customers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46" name="Option Button 2" hidden="1">
                <a:extLst>
                  <a:ext uri="{63B3BB69-23CF-44E3-9099-C40C66FF867C}">
                    <a14:compatExt spid="_x0000_s6146"/>
                  </a:ext>
                  <a:ext uri="{FF2B5EF4-FFF2-40B4-BE49-F238E27FC236}">
                    <a16:creationId xmlns:a16="http://schemas.microsoft.com/office/drawing/2014/main" id="{00000000-0008-0000-0500-000002180000}"/>
                  </a:ext>
                </a:extLst>
              </xdr:cNvPr>
              <xdr:cNvSpPr/>
            </xdr:nvSpPr>
            <xdr:spPr bwMode="auto">
              <a:xfrm>
                <a:off x="1809750" y="1676400"/>
                <a:ext cx="10763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Worst Customers</a:t>
                </a:r>
              </a:p>
            </xdr:txBody>
          </xdr:sp>
        </mc:Choice>
        <mc:Fallback/>
      </mc:AlternateContent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aphicFramePr>
            <a:graphicFrameLocks/>
          </xdr:cNvGraphicFramePr>
        </xdr:nvGraphicFramePr>
        <xdr:xfrm>
          <a:off x="523872" y="1295400"/>
          <a:ext cx="3687592" cy="36480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 fLocksWithSheet="0"/>
  </xdr:twoCellAnchor>
  <xdr:twoCellAnchor editAs="oneCell">
    <xdr:from>
      <xdr:col>5</xdr:col>
      <xdr:colOff>400050</xdr:colOff>
      <xdr:row>9</xdr:row>
      <xdr:rowOff>9525</xdr:rowOff>
    </xdr:from>
    <xdr:to>
      <xdr:col>12</xdr:col>
      <xdr:colOff>85725</xdr:colOff>
      <xdr:row>30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oneCell">
    <xdr:from>
      <xdr:col>12</xdr:col>
      <xdr:colOff>352425</xdr:colOff>
      <xdr:row>19</xdr:row>
      <xdr:rowOff>171450</xdr:rowOff>
    </xdr:from>
    <xdr:to>
      <xdr:col>18</xdr:col>
      <xdr:colOff>676274</xdr:colOff>
      <xdr:row>31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5</xdr:col>
      <xdr:colOff>209550</xdr:colOff>
      <xdr:row>3</xdr:row>
      <xdr:rowOff>171449</xdr:rowOff>
    </xdr:from>
    <xdr:to>
      <xdr:col>5</xdr:col>
      <xdr:colOff>209550</xdr:colOff>
      <xdr:row>30</xdr:row>
      <xdr:rowOff>142875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>
          <a:off x="4067175" y="676274"/>
          <a:ext cx="0" cy="5153026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8</xdr:row>
      <xdr:rowOff>171450</xdr:rowOff>
    </xdr:from>
    <xdr:to>
      <xdr:col>12</xdr:col>
      <xdr:colOff>200025</xdr:colOff>
      <xdr:row>31</xdr:row>
      <xdr:rowOff>19050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8001000" y="1628775"/>
          <a:ext cx="0" cy="4219575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304800</xdr:colOff>
      <xdr:row>10</xdr:row>
      <xdr:rowOff>47625</xdr:rowOff>
    </xdr:from>
    <xdr:to>
      <xdr:col>18</xdr:col>
      <xdr:colOff>781050</xdr:colOff>
      <xdr:row>14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381000</xdr:colOff>
      <xdr:row>14</xdr:row>
      <xdr:rowOff>9525</xdr:rowOff>
    </xdr:from>
    <xdr:to>
      <xdr:col>18</xdr:col>
      <xdr:colOff>800100</xdr:colOff>
      <xdr:row>14</xdr:row>
      <xdr:rowOff>9525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>
          <a:off x="8181975" y="2647950"/>
          <a:ext cx="40767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7</xdr:row>
      <xdr:rowOff>219075</xdr:rowOff>
    </xdr:from>
    <xdr:to>
      <xdr:col>18</xdr:col>
      <xdr:colOff>800100</xdr:colOff>
      <xdr:row>8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8248650" y="1485900"/>
          <a:ext cx="40100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ptos" panose="020B0004020202020204" pitchFamily="34" charset="0"/>
            </a:rPr>
            <a:t>Number of Active &amp;</a:t>
          </a:r>
          <a:r>
            <a:rPr lang="en-US" sz="1200" b="1" baseline="0">
              <a:latin typeface="Aptos" panose="020B0004020202020204" pitchFamily="34" charset="0"/>
            </a:rPr>
            <a:t> Inactive Customers </a:t>
          </a:r>
          <a:endParaRPr lang="en-US" sz="12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12</xdr:col>
      <xdr:colOff>476250</xdr:colOff>
      <xdr:row>8</xdr:row>
      <xdr:rowOff>171450</xdr:rowOff>
    </xdr:from>
    <xdr:to>
      <xdr:col>18</xdr:col>
      <xdr:colOff>828675</xdr:colOff>
      <xdr:row>11</xdr:row>
      <xdr:rowOff>9525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8277225" y="1676400"/>
          <a:ext cx="40100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>
              <a:latin typeface="Aptos" panose="020B0004020202020204" pitchFamily="34" charset="0"/>
            </a:rPr>
            <a:t>Inactive customers are those who haven't</a:t>
          </a:r>
          <a:r>
            <a:rPr lang="en-US" sz="900" b="0" baseline="0">
              <a:latin typeface="Aptos" panose="020B0004020202020204" pitchFamily="34" charset="0"/>
            </a:rPr>
            <a:t> placed an order in the last 2 months. For a detailed analysis, see next tab</a:t>
          </a:r>
          <a:endParaRPr lang="en-US" sz="900" b="0"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2119</xdr:colOff>
      <xdr:row>4</xdr:row>
      <xdr:rowOff>163917</xdr:rowOff>
    </xdr:from>
    <xdr:to>
      <xdr:col>8</xdr:col>
      <xdr:colOff>111128</xdr:colOff>
      <xdr:row>7</xdr:row>
      <xdr:rowOff>74086</xdr:rowOff>
    </xdr:to>
    <xdr:sp macro="" textlink="Calculation!D21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4452411" y="841250"/>
          <a:ext cx="1326092" cy="476378"/>
        </a:xfrm>
        <a:prstGeom prst="roundRect">
          <a:avLst>
            <a:gd name="adj" fmla="val 35239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A1F5A997-2D92-4AA1-AFBD-69505F2705D3}" type="TxLink">
            <a:rPr lang="en-US" sz="1600" b="0" i="0" u="none" strike="noStrike">
              <a:solidFill>
                <a:srgbClr val="000000"/>
              </a:solidFill>
              <a:latin typeface="Aptos" panose="020B0004020202020204" pitchFamily="34" charset="0"/>
              <a:ea typeface="+mn-ea"/>
              <a:cs typeface="Calibri"/>
            </a:rPr>
            <a:pPr marL="0" indent="0" algn="ctr"/>
            <a:t>$202,333</a:t>
          </a:fld>
          <a:endParaRPr lang="en-US" sz="1600" b="0" i="0" u="none" strike="noStrike">
            <a:solidFill>
              <a:srgbClr val="000000"/>
            </a:solidFill>
            <a:latin typeface="Aptos" panose="020B0004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407620</xdr:colOff>
      <xdr:row>4</xdr:row>
      <xdr:rowOff>163917</xdr:rowOff>
    </xdr:from>
    <xdr:to>
      <xdr:col>10</xdr:col>
      <xdr:colOff>460378</xdr:colOff>
      <xdr:row>7</xdr:row>
      <xdr:rowOff>58211</xdr:rowOff>
    </xdr:to>
    <xdr:sp macro="" textlink="Calculation!E21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6074995" y="841250"/>
          <a:ext cx="1269841" cy="460503"/>
        </a:xfrm>
        <a:prstGeom prst="roundRect">
          <a:avLst>
            <a:gd name="adj" fmla="val 35239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EE5AA578-FAE0-4628-848E-864484F0233C}" type="TxLink">
            <a:rPr lang="en-US" sz="1600" b="0" i="0" u="none" strike="noStrike">
              <a:solidFill>
                <a:srgbClr val="000000"/>
              </a:solidFill>
              <a:latin typeface="Aptos" panose="020B0004020202020204" pitchFamily="34" charset="0"/>
              <a:ea typeface="+mn-ea"/>
              <a:cs typeface="Calibri"/>
            </a:rPr>
            <a:pPr marL="0" indent="0" algn="ctr"/>
            <a:t>$164,070</a:t>
          </a:fld>
          <a:endParaRPr lang="en-US" sz="1600" b="0" i="0" u="none" strike="noStrike">
            <a:solidFill>
              <a:srgbClr val="000000"/>
            </a:solidFill>
            <a:latin typeface="Aptos" panose="020B0004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183147</xdr:colOff>
      <xdr:row>4</xdr:row>
      <xdr:rowOff>163917</xdr:rowOff>
    </xdr:from>
    <xdr:to>
      <xdr:col>16</xdr:col>
      <xdr:colOff>296335</xdr:colOff>
      <xdr:row>7</xdr:row>
      <xdr:rowOff>42336</xdr:rowOff>
    </xdr:to>
    <xdr:sp macro="" textlink="Calculation!F21">
      <xdr:nvSpPr>
        <xdr:cNvPr id="26" name="Rectangle: Rounded Corners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9380064" y="841250"/>
          <a:ext cx="1330271" cy="444628"/>
        </a:xfrm>
        <a:prstGeom prst="roundRect">
          <a:avLst>
            <a:gd name="adj" fmla="val 35239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F4E022F1-B0B5-4204-88AB-532E667E3E86}" type="TxLink">
            <a:rPr lang="en-US" sz="1600" b="0" i="0" u="none" strike="noStrike">
              <a:solidFill>
                <a:srgbClr val="000000"/>
              </a:solidFill>
              <a:latin typeface="Aptos" panose="020B0004020202020204" pitchFamily="34" charset="0"/>
              <a:ea typeface="+mn-ea"/>
              <a:cs typeface="Calibri"/>
            </a:rPr>
            <a:pPr marL="0" indent="0" algn="ctr"/>
            <a:t>$34,555</a:t>
          </a:fld>
          <a:endParaRPr lang="en-US" sz="1600" b="0" i="0" u="none" strike="noStrike">
            <a:solidFill>
              <a:srgbClr val="000000"/>
            </a:solidFill>
            <a:latin typeface="Aptos" panose="020B0004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8469</xdr:colOff>
      <xdr:row>4</xdr:row>
      <xdr:rowOff>163917</xdr:rowOff>
    </xdr:from>
    <xdr:to>
      <xdr:col>18</xdr:col>
      <xdr:colOff>687920</xdr:colOff>
      <xdr:row>7</xdr:row>
      <xdr:rowOff>47628</xdr:rowOff>
    </xdr:to>
    <xdr:sp macro="" textlink="Calculation!G21">
      <xdr:nvSpPr>
        <xdr:cNvPr id="27" name="Rectangle: Rounded Corners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11031011" y="841250"/>
          <a:ext cx="1287992" cy="449920"/>
        </a:xfrm>
        <a:prstGeom prst="roundRect">
          <a:avLst>
            <a:gd name="adj" fmla="val 35239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506FB4B3-C4B0-4327-AC53-F0AA3842D32D}" type="TxLink">
            <a:rPr lang="en-US" sz="1600" b="0" i="0" u="none" strike="noStrike">
              <a:solidFill>
                <a:srgbClr val="000000"/>
              </a:solidFill>
              <a:latin typeface="Aptos" panose="020B0004020202020204" pitchFamily="34" charset="0"/>
              <a:ea typeface="+mn-ea"/>
              <a:cs typeface="Calibri"/>
            </a:rPr>
            <a:pPr marL="0" indent="0" algn="ctr"/>
            <a:t>15,971</a:t>
          </a:fld>
          <a:endParaRPr lang="en-US" sz="1600" b="0" i="0" u="none" strike="noStrike">
            <a:solidFill>
              <a:srgbClr val="000000"/>
            </a:solidFill>
            <a:latin typeface="Aptos" panose="020B0004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314325</xdr:colOff>
      <xdr:row>3</xdr:row>
      <xdr:rowOff>66675</xdr:rowOff>
    </xdr:from>
    <xdr:to>
      <xdr:col>8</xdr:col>
      <xdr:colOff>66675</xdr:colOff>
      <xdr:row>4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4171950" y="5715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u="sng">
              <a:latin typeface="Aptos" panose="020B0004020202020204" pitchFamily="34" charset="0"/>
            </a:rPr>
            <a:t>Total Revenue</a:t>
          </a:r>
        </a:p>
      </xdr:txBody>
    </xdr:sp>
    <xdr:clientData/>
  </xdr:twoCellAnchor>
  <xdr:twoCellAnchor>
    <xdr:from>
      <xdr:col>8</xdr:col>
      <xdr:colOff>321469</xdr:colOff>
      <xdr:row>3</xdr:row>
      <xdr:rowOff>66675</xdr:rowOff>
    </xdr:from>
    <xdr:to>
      <xdr:col>10</xdr:col>
      <xdr:colOff>502444</xdr:colOff>
      <xdr:row>4</xdr:row>
      <xdr:rowOff>123825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5826919" y="5715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u="sng">
              <a:latin typeface="Aptos" panose="020B0004020202020204" pitchFamily="34" charset="0"/>
            </a:rPr>
            <a:t>Total Cost</a:t>
          </a:r>
        </a:p>
      </xdr:txBody>
    </xdr:sp>
    <xdr:clientData/>
  </xdr:twoCellAnchor>
  <xdr:twoCellAnchor>
    <xdr:from>
      <xdr:col>14</xdr:col>
      <xdr:colOff>116682</xdr:colOff>
      <xdr:row>3</xdr:row>
      <xdr:rowOff>66675</xdr:rowOff>
    </xdr:from>
    <xdr:to>
      <xdr:col>16</xdr:col>
      <xdr:colOff>297657</xdr:colOff>
      <xdr:row>4</xdr:row>
      <xdr:rowOff>123825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9136857" y="5715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u="sng">
              <a:latin typeface="Aptos" panose="020B0004020202020204" pitchFamily="34" charset="0"/>
            </a:rPr>
            <a:t>Total Profit</a:t>
          </a:r>
        </a:p>
      </xdr:txBody>
    </xdr:sp>
    <xdr:clientData/>
  </xdr:twoCellAnchor>
  <xdr:twoCellAnchor>
    <xdr:from>
      <xdr:col>16</xdr:col>
      <xdr:colOff>552450</xdr:colOff>
      <xdr:row>3</xdr:row>
      <xdr:rowOff>66675</xdr:rowOff>
    </xdr:from>
    <xdr:to>
      <xdr:col>18</xdr:col>
      <xdr:colOff>733425</xdr:colOff>
      <xdr:row>4</xdr:row>
      <xdr:rowOff>123825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10791825" y="5715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u="sng">
              <a:latin typeface="Aptos" panose="020B0004020202020204" pitchFamily="34" charset="0"/>
            </a:rPr>
            <a:t>Total Qty</a:t>
          </a:r>
          <a:r>
            <a:rPr lang="en-US" sz="1200" b="1" u="sng" baseline="0">
              <a:latin typeface="Aptos" panose="020B0004020202020204" pitchFamily="34" charset="0"/>
            </a:rPr>
            <a:t> Sold</a:t>
          </a:r>
          <a:endParaRPr lang="en-US" sz="1200" b="1" u="sng">
            <a:latin typeface="Aptos" panose="020B0004020202020204" pitchFamily="34" charset="0"/>
          </a:endParaRPr>
        </a:p>
      </xdr:txBody>
    </xdr:sp>
    <xdr:clientData/>
  </xdr:twoCellAnchor>
  <xdr:twoCellAnchor>
    <xdr:from>
      <xdr:col>11</xdr:col>
      <xdr:colOff>216008</xdr:colOff>
      <xdr:row>4</xdr:row>
      <xdr:rowOff>163917</xdr:rowOff>
    </xdr:from>
    <xdr:to>
      <xdr:col>13</xdr:col>
      <xdr:colOff>444502</xdr:colOff>
      <xdr:row>7</xdr:row>
      <xdr:rowOff>47628</xdr:rowOff>
    </xdr:to>
    <xdr:sp macro="" textlink="Calculation!D24">
      <xdr:nvSpPr>
        <xdr:cNvPr id="37" name="Rectangle: Rounded Corners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7709008" y="841250"/>
          <a:ext cx="1323869" cy="449920"/>
        </a:xfrm>
        <a:prstGeom prst="roundRect">
          <a:avLst>
            <a:gd name="adj" fmla="val 35239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B495CC36-30F3-43EF-A22A-1505F0E9CC35}" type="TxLink">
            <a:rPr lang="en-US" sz="1600" b="0" i="0" u="none" strike="noStrike">
              <a:solidFill>
                <a:srgbClr val="000000"/>
              </a:solidFill>
              <a:latin typeface="Aptos" panose="020B0004020202020204" pitchFamily="34" charset="0"/>
              <a:ea typeface="+mn-ea"/>
              <a:cs typeface="Calibri"/>
            </a:rPr>
            <a:pPr marL="0" indent="0" algn="ctr"/>
            <a:t>-$3,708</a:t>
          </a:fld>
          <a:endParaRPr lang="en-US" sz="1600" b="0" i="0" u="none" strike="noStrike">
            <a:solidFill>
              <a:srgbClr val="000000"/>
            </a:solidFill>
            <a:latin typeface="Aptos" panose="020B0004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11</xdr:col>
      <xdr:colOff>147638</xdr:colOff>
      <xdr:row>3</xdr:row>
      <xdr:rowOff>66675</xdr:rowOff>
    </xdr:from>
    <xdr:to>
      <xdr:col>13</xdr:col>
      <xdr:colOff>471488</xdr:colOff>
      <xdr:row>4</xdr:row>
      <xdr:rowOff>123825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/>
      </xdr:nvSpPr>
      <xdr:spPr>
        <a:xfrm>
          <a:off x="7481888" y="5715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u="sng">
              <a:latin typeface="Aptos" panose="020B0004020202020204" pitchFamily="34" charset="0"/>
            </a:rPr>
            <a:t>Total Discounts</a:t>
          </a:r>
        </a:p>
      </xdr:txBody>
    </xdr:sp>
    <xdr:clientData/>
  </xdr:twoCellAnchor>
  <xdr:twoCellAnchor editAs="oneCell">
    <xdr:from>
      <xdr:col>12</xdr:col>
      <xdr:colOff>304800</xdr:colOff>
      <xdr:row>15</xdr:row>
      <xdr:rowOff>152400</xdr:rowOff>
    </xdr:from>
    <xdr:to>
      <xdr:col>18</xdr:col>
      <xdr:colOff>781050</xdr:colOff>
      <xdr:row>19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12</xdr:col>
      <xdr:colOff>390525</xdr:colOff>
      <xdr:row>20</xdr:row>
      <xdr:rowOff>0</xdr:rowOff>
    </xdr:from>
    <xdr:to>
      <xdr:col>18</xdr:col>
      <xdr:colOff>809625</xdr:colOff>
      <xdr:row>20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>
          <a:off x="8191500" y="3781425"/>
          <a:ext cx="40767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14</xdr:row>
      <xdr:rowOff>171450</xdr:rowOff>
    </xdr:from>
    <xdr:to>
      <xdr:col>18</xdr:col>
      <xdr:colOff>800100</xdr:colOff>
      <xdr:row>16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8248650" y="2809875"/>
          <a:ext cx="40100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ptos" panose="020B0004020202020204" pitchFamily="34" charset="0"/>
            </a:rPr>
            <a:t>Percentage</a:t>
          </a:r>
          <a:r>
            <a:rPr lang="en-US" sz="1200" b="1" baseline="0">
              <a:latin typeface="Aptos" panose="020B0004020202020204" pitchFamily="34" charset="0"/>
            </a:rPr>
            <a:t> of Sales by Customer Type</a:t>
          </a:r>
          <a:endParaRPr lang="en-US" sz="1200" b="1">
            <a:latin typeface="Aptos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0.02204</cdr:y>
    </cdr:from>
    <cdr:to>
      <cdr:x>0.87317</cdr:x>
      <cdr:y>0.11019</cdr:y>
    </cdr:to>
    <cdr:sp macro="" textlink="Calculation!$AI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701824-E0A3-32F8-6AF8-D52F9368E632}"/>
            </a:ext>
          </a:extLst>
        </cdr:cNvPr>
        <cdr:cNvSpPr txBox="1"/>
      </cdr:nvSpPr>
      <cdr:spPr>
        <a:xfrm xmlns:a="http://schemas.openxmlformats.org/drawingml/2006/main">
          <a:off x="0" y="76200"/>
          <a:ext cx="3409952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6194B99-4B87-483B-AA48-C302694C4907}" type="TxLink">
            <a:rPr lang="en-US" sz="1500" b="1" i="0" u="none" strike="noStrike">
              <a:solidFill>
                <a:srgbClr val="000000"/>
              </a:solidFill>
              <a:latin typeface="Aptos"/>
            </a:rPr>
            <a:pPr/>
            <a:t>Customers with most sales in 2023</a:t>
          </a:fld>
          <a:endParaRPr lang="en-US" sz="15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0.0146</cdr:x>
      <cdr:y>0.01709</cdr:y>
    </cdr:from>
    <cdr:to>
      <cdr:x>0.96594</cdr:x>
      <cdr:y>0.13248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7ED8839-743C-5B18-434A-E230CFEE6296}"/>
            </a:ext>
          </a:extLst>
        </cdr:cNvPr>
        <cdr:cNvSpPr txBox="1"/>
      </cdr:nvSpPr>
      <cdr:spPr>
        <a:xfrm xmlns:a="http://schemas.openxmlformats.org/drawingml/2006/main">
          <a:off x="57150" y="38100"/>
          <a:ext cx="37242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Aptos" panose="020B0004020202020204" pitchFamily="34" charset="0"/>
            </a:rPr>
            <a:t>Which month generated the most revenue in 2023?</a:t>
          </a:r>
        </a:p>
      </cdr:txBody>
    </cdr:sp>
  </cdr:relSizeAnchor>
  <cdr:relSizeAnchor xmlns:cdr="http://schemas.openxmlformats.org/drawingml/2006/chartDrawing">
    <cdr:from>
      <cdr:x>0.01298</cdr:x>
      <cdr:y>0.09972</cdr:y>
    </cdr:from>
    <cdr:to>
      <cdr:x>0.96431</cdr:x>
      <cdr:y>0.2151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09DC6C4-E26A-2797-040E-F07F0A49CF22}"/>
            </a:ext>
          </a:extLst>
        </cdr:cNvPr>
        <cdr:cNvSpPr txBox="1"/>
      </cdr:nvSpPr>
      <cdr:spPr>
        <a:xfrm xmlns:a="http://schemas.openxmlformats.org/drawingml/2006/main">
          <a:off x="50800" y="222250"/>
          <a:ext cx="37242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ptos" panose="020B0004020202020204" pitchFamily="34" charset="0"/>
            </a:rPr>
            <a:t>The store has seen an increase</a:t>
          </a:r>
          <a:r>
            <a:rPr lang="en-US" sz="900" baseline="0">
              <a:latin typeface="Aptos" panose="020B0004020202020204" pitchFamily="34" charset="0"/>
            </a:rPr>
            <a:t> in sales in the later months with Sep generating the most sales while Jan and Apr were among the lowest.</a:t>
          </a:r>
          <a:endParaRPr lang="en-US" sz="900">
            <a:latin typeface="Aptos" panose="020B0004020202020204" pitchFamily="34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126999</xdr:colOff>
      <xdr:row>3</xdr:row>
      <xdr:rowOff>10575</xdr:rowOff>
    </xdr:from>
    <xdr:to>
      <xdr:col>5</xdr:col>
      <xdr:colOff>253999</xdr:colOff>
      <xdr:row>65</xdr:row>
      <xdr:rowOff>31748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232835</xdr:colOff>
      <xdr:row>1</xdr:row>
      <xdr:rowOff>10581</xdr:rowOff>
    </xdr:from>
    <xdr:to>
      <xdr:col>5</xdr:col>
      <xdr:colOff>497416</xdr:colOff>
      <xdr:row>3</xdr:row>
      <xdr:rowOff>148165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560918" y="201081"/>
          <a:ext cx="4159248" cy="899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Aptos" panose="020B0004020202020204" pitchFamily="34" charset="0"/>
            </a:rPr>
            <a:t>Customers</a:t>
          </a:r>
          <a:r>
            <a:rPr lang="en-US" sz="1600" b="1" baseline="0">
              <a:latin typeface="Aptos" panose="020B0004020202020204" pitchFamily="34" charset="0"/>
            </a:rPr>
            <a:t> with Less than 10 Orders</a:t>
          </a:r>
        </a:p>
        <a:p>
          <a:r>
            <a:rPr lang="en-US" sz="1100">
              <a:latin typeface="Aptos" panose="020B0004020202020204" pitchFamily="34" charset="0"/>
            </a:rPr>
            <a:t>Out of the </a:t>
          </a:r>
          <a:r>
            <a:rPr lang="en-US" sz="1100" b="1">
              <a:latin typeface="Aptos" panose="020B0004020202020204" pitchFamily="34" charset="0"/>
            </a:rPr>
            <a:t>89</a:t>
          </a:r>
          <a:r>
            <a:rPr lang="en-US" sz="1100">
              <a:latin typeface="Aptos" panose="020B0004020202020204" pitchFamily="34" charset="0"/>
            </a:rPr>
            <a:t> customers</a:t>
          </a:r>
          <a:r>
            <a:rPr lang="en-US" sz="1100" baseline="0">
              <a:latin typeface="Aptos" panose="020B0004020202020204" pitchFamily="34" charset="0"/>
            </a:rPr>
            <a:t> in the database only </a:t>
          </a:r>
          <a:r>
            <a:rPr lang="en-US" sz="1100" b="1" baseline="0">
              <a:latin typeface="Aptos" panose="020B0004020202020204" pitchFamily="34" charset="0"/>
            </a:rPr>
            <a:t>19</a:t>
          </a:r>
          <a:r>
            <a:rPr lang="en-US" sz="1100" baseline="0">
              <a:latin typeface="Aptos" panose="020B0004020202020204" pitchFamily="34" charset="0"/>
            </a:rPr>
            <a:t> have ten or more orders. </a:t>
          </a:r>
          <a:r>
            <a:rPr lang="en-US" sz="1100" b="1" baseline="0">
              <a:latin typeface="Aptos" panose="020B0004020202020204" pitchFamily="34" charset="0"/>
            </a:rPr>
            <a:t>16</a:t>
          </a:r>
          <a:r>
            <a:rPr lang="en-US" sz="1100" baseline="0">
              <a:latin typeface="Aptos" panose="020B0004020202020204" pitchFamily="34" charset="0"/>
            </a:rPr>
            <a:t> customers have placed only a single order whie </a:t>
          </a:r>
          <a:r>
            <a:rPr lang="en-US" sz="1100" b="1" baseline="0">
              <a:latin typeface="Aptos" panose="020B0004020202020204" pitchFamily="34" charset="0"/>
            </a:rPr>
            <a:t>26</a:t>
          </a:r>
          <a:r>
            <a:rPr lang="en-US" sz="1100" baseline="0">
              <a:latin typeface="Aptos" panose="020B0004020202020204" pitchFamily="34" charset="0"/>
            </a:rPr>
            <a:t> are without any orders.</a:t>
          </a:r>
          <a:endParaRPr lang="en-US" sz="1100"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639235</xdr:colOff>
      <xdr:row>1</xdr:row>
      <xdr:rowOff>14809</xdr:rowOff>
    </xdr:from>
    <xdr:to>
      <xdr:col>9</xdr:col>
      <xdr:colOff>804334</xdr:colOff>
      <xdr:row>2</xdr:row>
      <xdr:rowOff>84664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4861985" y="205309"/>
          <a:ext cx="4059766" cy="6413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Aptos" panose="020B0004020202020204" pitchFamily="34" charset="0"/>
            </a:rPr>
            <a:t>Which</a:t>
          </a:r>
          <a:r>
            <a:rPr lang="en-US" sz="1600" b="1" baseline="0">
              <a:latin typeface="Aptos" panose="020B0004020202020204" pitchFamily="34" charset="0"/>
            </a:rPr>
            <a:t> months acquired the most Customers in 2023?</a:t>
          </a:r>
        </a:p>
      </xdr:txBody>
    </xdr:sp>
    <xdr:clientData/>
  </xdr:twoCellAnchor>
  <xdr:twoCellAnchor>
    <xdr:from>
      <xdr:col>5</xdr:col>
      <xdr:colOff>611719</xdr:colOff>
      <xdr:row>2</xdr:row>
      <xdr:rowOff>40209</xdr:rowOff>
    </xdr:from>
    <xdr:to>
      <xdr:col>10</xdr:col>
      <xdr:colOff>222250</xdr:colOff>
      <xdr:row>11</xdr:row>
      <xdr:rowOff>10583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4770969" y="802209"/>
          <a:ext cx="4478864" cy="168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Aptos" panose="020B0004020202020204" pitchFamily="34" charset="0"/>
            </a:rPr>
            <a:t>- More customers were acquired during the start of the year with </a:t>
          </a:r>
          <a:r>
            <a:rPr lang="en-US" sz="1100" b="1" baseline="0">
              <a:latin typeface="Aptos" panose="020B0004020202020204" pitchFamily="34" charset="0"/>
            </a:rPr>
            <a:t>Feb</a:t>
          </a:r>
          <a:r>
            <a:rPr lang="en-US" sz="1100" b="0" baseline="0">
              <a:latin typeface="Aptos" panose="020B0004020202020204" pitchFamily="34" charset="0"/>
            </a:rPr>
            <a:t> being the most successful one with </a:t>
          </a:r>
          <a:r>
            <a:rPr lang="en-US" sz="1100" b="1" baseline="0">
              <a:latin typeface="Aptos" panose="020B0004020202020204" pitchFamily="34" charset="0"/>
            </a:rPr>
            <a:t>6</a:t>
          </a:r>
          <a:r>
            <a:rPr lang="en-US" sz="1100" b="0" baseline="0">
              <a:latin typeface="Aptos" panose="020B0004020202020204" pitchFamily="34" charset="0"/>
            </a:rPr>
            <a:t> customers.</a:t>
          </a:r>
        </a:p>
        <a:p>
          <a:endParaRPr lang="en-US" sz="1100" b="0" baseline="0">
            <a:latin typeface="Aptos" panose="020B00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- No customers were acquired during the month of </a:t>
          </a:r>
          <a:r>
            <a:rPr lang="en-US" sz="1100" b="1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Apr</a:t>
          </a:r>
          <a:r>
            <a:rPr lang="en-US" sz="1100" b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which needs to be looked at.</a:t>
          </a:r>
          <a:endParaRPr lang="en-US">
            <a:effectLst/>
            <a:latin typeface="Aptos" panose="020B0004020202020204" pitchFamily="34" charset="0"/>
          </a:endParaRPr>
        </a:p>
        <a:p>
          <a:endParaRPr lang="en-US" sz="1100" b="0" baseline="0">
            <a:latin typeface="Aptos" panose="020B0004020202020204" pitchFamily="34" charset="0"/>
          </a:endParaRPr>
        </a:p>
        <a:p>
          <a:r>
            <a:rPr lang="en-US" sz="1100" b="0" baseline="0">
              <a:latin typeface="Aptos" panose="020B0004020202020204" pitchFamily="34" charset="0"/>
            </a:rPr>
            <a:t>- No of Customers in 2023 </a:t>
          </a:r>
        </a:p>
        <a:p>
          <a:r>
            <a:rPr lang="en-US" sz="1200" b="0" baseline="0">
              <a:latin typeface="Aptos" panose="020B0004020202020204" pitchFamily="34" charset="0"/>
            </a:rPr>
            <a:t>Cardel: </a:t>
          </a:r>
          <a:r>
            <a:rPr lang="en-US" sz="1200" b="1" baseline="0">
              <a:latin typeface="Aptos" panose="020B0004020202020204" pitchFamily="34" charset="0"/>
            </a:rPr>
            <a:t>24 Customers</a:t>
          </a:r>
          <a:r>
            <a:rPr lang="en-US" sz="1200" b="0" baseline="0">
              <a:latin typeface="Aptos" panose="020B0004020202020204" pitchFamily="34" charset="0"/>
            </a:rPr>
            <a:t>                 </a:t>
          </a:r>
        </a:p>
        <a:p>
          <a:r>
            <a:rPr lang="en-US" sz="1200" b="0" baseline="0">
              <a:latin typeface="Aptos" panose="020B0004020202020204" pitchFamily="34" charset="0"/>
            </a:rPr>
            <a:t>OSI: </a:t>
          </a:r>
          <a:r>
            <a:rPr lang="en-US" sz="1200" b="1" baseline="0">
              <a:latin typeface="Aptos" panose="020B0004020202020204" pitchFamily="34" charset="0"/>
            </a:rPr>
            <a:t>9 Customers</a:t>
          </a:r>
          <a:endParaRPr lang="en-US" sz="1100" b="1" baseline="0">
            <a:latin typeface="Aptos" panose="020B0004020202020204" pitchFamily="34" charset="0"/>
          </a:endParaRPr>
        </a:p>
      </xdr:txBody>
    </xdr:sp>
    <xdr:clientData/>
  </xdr:twoCellAnchor>
  <xdr:twoCellAnchor editAs="oneCell">
    <xdr:from>
      <xdr:col>5</xdr:col>
      <xdr:colOff>486838</xdr:colOff>
      <xdr:row>11</xdr:row>
      <xdr:rowOff>42332</xdr:rowOff>
    </xdr:from>
    <xdr:to>
      <xdr:col>10</xdr:col>
      <xdr:colOff>296334</xdr:colOff>
      <xdr:row>24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317501</xdr:colOff>
      <xdr:row>1</xdr:row>
      <xdr:rowOff>21166</xdr:rowOff>
    </xdr:from>
    <xdr:to>
      <xdr:col>10</xdr:col>
      <xdr:colOff>317501</xdr:colOff>
      <xdr:row>35</xdr:row>
      <xdr:rowOff>52917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9345084" y="211666"/>
          <a:ext cx="0" cy="6889751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427587</xdr:colOff>
      <xdr:row>1</xdr:row>
      <xdr:rowOff>88902</xdr:rowOff>
    </xdr:from>
    <xdr:to>
      <xdr:col>5</xdr:col>
      <xdr:colOff>427587</xdr:colOff>
      <xdr:row>35</xdr:row>
      <xdr:rowOff>116417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4586837" y="279402"/>
          <a:ext cx="0" cy="6885515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173547</xdr:colOff>
      <xdr:row>1</xdr:row>
      <xdr:rowOff>31750</xdr:rowOff>
    </xdr:from>
    <xdr:to>
      <xdr:col>17</xdr:col>
      <xdr:colOff>173547</xdr:colOff>
      <xdr:row>228</xdr:row>
      <xdr:rowOff>74083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>
          <a:off x="17995880" y="222250"/>
          <a:ext cx="0" cy="43666833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149227</xdr:colOff>
      <xdr:row>0</xdr:row>
      <xdr:rowOff>158750</xdr:rowOff>
    </xdr:from>
    <xdr:to>
      <xdr:col>21</xdr:col>
      <xdr:colOff>149227</xdr:colOff>
      <xdr:row>91</xdr:row>
      <xdr:rowOff>31751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22564727" y="158750"/>
          <a:ext cx="0" cy="17589501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132287</xdr:colOff>
      <xdr:row>0</xdr:row>
      <xdr:rowOff>131237</xdr:rowOff>
    </xdr:from>
    <xdr:to>
      <xdr:col>24</xdr:col>
      <xdr:colOff>132287</xdr:colOff>
      <xdr:row>91</xdr:row>
      <xdr:rowOff>4238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25976787" y="131237"/>
          <a:ext cx="0" cy="17589501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" refreshedDate="45306.388202083333" createdVersion="8" refreshedVersion="8" minRefreshableVersion="3" recordCount="89" xr:uid="{1CBEE1A6-FCF0-4E68-B94B-307783B9B4E3}">
  <cacheSource type="worksheet">
    <worksheetSource name="Customers_List"/>
  </cacheSource>
  <cacheFields count="7">
    <cacheField name="Customer" numFmtId="0">
      <sharedItems count="89">
        <s v="Accent On Wine Park Circle"/>
        <s v="Accent On Wine Summerville"/>
        <s v="Accent On Wine Whitehall"/>
        <s v="Agaves Cantina Mt. Pleasant"/>
        <s v="Agaves Mexican Restaurant"/>
        <s v="Alchemist Wine &amp; Spirit"/>
        <s v="Ardoa Wine Bar Llc"/>
        <s v="Azul James Island"/>
        <s v="Azul Park Circle"/>
        <s v="Beer Man"/>
        <s v="Bistro A Vin"/>
        <s v="Blue Elephant"/>
        <s v="Bond Street Wines"/>
        <s v="Bottles - Columbia"/>
        <s v="Bottles - Mt Pleasant"/>
        <s v="Bottles - Summerville"/>
        <s v="Butcher &amp; Bee Charleston"/>
        <s v="Cardel Wines Samples"/>
        <s v="Carmen Y Juan"/>
        <s v="Coastal Boutique"/>
        <s v="Coastal Vino"/>
        <s v="Colectivo"/>
        <s v="Dashi"/>
        <s v="El Gallo Bar And Grill"/>
        <s v="El Molino 1"/>
        <s v="El Molino 2"/>
        <s v="Estadio"/>
        <s v="Euro Foods Bakery Cafe"/>
        <s v="Fire &amp; Smoke"/>
        <s v="Forte Jazz Lounge"/>
        <s v="Foxcroft Wine Co."/>
        <s v="Grace &amp; Grit"/>
        <s v="Graft"/>
        <s v="Graze"/>
        <s v="Hotel Indigo"/>
        <s v="House Of Brews"/>
        <s v="Incredible Edibles"/>
        <s v="Island Provisions"/>
        <s v="Jessamine + Vine"/>
        <s v="Kings Leaf Downtown"/>
        <s v="Kings Leaf Summerville"/>
        <s v="Kings Leaf West Ashley"/>
        <s v="Laura Alberts"/>
        <s v="Laureate Imports"/>
        <s v="Laurel Restaurant"/>
        <s v="Lowe'S Foods Hanahan - 279"/>
        <s v="Marina Inn"/>
        <s v="Millcreek Spirits"/>
        <s v="New York Butcher Shop Myr"/>
        <s v="New York Butcher Shoppe Di"/>
        <s v="Nick'S German Kitchen"/>
        <s v="Odyssey Bottle Shop"/>
        <s v="Palmetto Brewing"/>
        <s v="Palmetto Wine Sellers"/>
        <s v="Paradiso"/>
        <s v="Pearlz Oyster Bar"/>
        <s v="Post House"/>
        <s v="Rebel Taqueria"/>
        <s v="Red Drum"/>
        <s v="Revelry"/>
        <s v="Rooted"/>
        <s v="San Miguel Mexican Grill &amp; Bar"/>
        <s v="Sauer Grapes"/>
        <s v="Seablue Restaurant &amp; Wine Bar"/>
        <s v="Sena Cafe"/>
        <s v="Sermet'S Courtyard"/>
        <s v="Shefield'S Wine Bar &amp; Tapas"/>
        <s v="Six Mile Wine And Spirits"/>
        <s v="Somm Wine Bar"/>
        <s v="Sommerville Enterprises Llc"/>
        <s v="Spanglish"/>
        <s v="Terra"/>
        <s v="The Azalea Bar &amp; Garden"/>
        <s v="The Park Cafe"/>
        <s v="The Whale"/>
        <s v="Tobacco &amp; Wine"/>
        <s v="Topsail"/>
        <s v="Tpc Myrtle Beach"/>
        <s v="Uncork Charleston"/>
        <s v="Uva Imports Llc"/>
        <s v="Vino Garage Wine And Beer"/>
        <s v="Viva Tacos &amp; Tequila"/>
        <s v="Wine &amp; Company"/>
        <s v="Wine And Tapas Bar"/>
        <s v="Wine Cellar Wine And Gifts"/>
        <s v="Wine Shop Old Village"/>
        <s v="Wine Therapy"/>
        <s v="Winyah Bait &amp; Tackle"/>
        <s v="Xiao Bao Biscuit"/>
      </sharedItems>
    </cacheField>
    <cacheField name="Bill to" numFmtId="0">
      <sharedItems/>
    </cacheField>
    <cacheField name="Customer Type" numFmtId="0">
      <sharedItems containsBlank="1" count="3">
        <s v="Cardel"/>
        <s v="OSI"/>
        <m/>
      </sharedItems>
    </cacheField>
    <cacheField name="Main Phone" numFmtId="0">
      <sharedItems containsBlank="1"/>
    </cacheField>
    <cacheField name="Added in QB" numFmtId="14">
      <sharedItems containsNonDate="0" containsDate="1" containsString="0" containsBlank="1" minDate="2019-05-25T00:00:00" maxDate="2023-12-17T00:00:00" count="76">
        <d v="2019-05-25T00:00:00"/>
        <d v="2019-12-10T00:00:00"/>
        <d v="2020-12-29T00:00:00"/>
        <d v="2021-02-10T00:00:00"/>
        <d v="2021-03-26T00:00:00"/>
        <d v="2021-09-20T00:00:00"/>
        <d v="2023-09-21T00:00:00"/>
        <d v="2021-01-06T00:00:00"/>
        <d v="2023-07-10T00:00:00"/>
        <d v="2020-07-02T00:00:00"/>
        <d v="2023-09-11T00:00:00"/>
        <d v="2022-06-22T00:00:00"/>
        <d v="2022-12-14T00:00:00"/>
        <d v="2021-11-08T00:00:00"/>
        <d v="2022-12-07T00:00:00"/>
        <d v="2019-12-06T00:00:00"/>
        <m/>
        <d v="2020-12-19T00:00:00"/>
        <d v="2023-02-08T00:00:00"/>
        <d v="2023-03-10T00:00:00"/>
        <d v="2023-08-21T00:00:00"/>
        <d v="2020-01-15T00:00:00"/>
        <d v="2022-03-23T00:00:00"/>
        <d v="2023-12-16T00:00:00"/>
        <d v="2023-02-06T00:00:00"/>
        <d v="2021-05-03T00:00:00"/>
        <d v="2019-10-02T00:00:00"/>
        <d v="2022-07-19T00:00:00"/>
        <d v="2020-01-14T00:00:00"/>
        <d v="2020-03-16T00:00:00"/>
        <d v="2022-12-05T00:00:00"/>
        <d v="2022-10-25T00:00:00"/>
        <d v="2023-07-27T00:00:00"/>
        <d v="2023-11-01T00:00:00"/>
        <d v="2023-01-11T00:00:00"/>
        <d v="2022-01-19T00:00:00"/>
        <d v="2023-01-18T00:00:00"/>
        <d v="2022-12-20T00:00:00"/>
        <d v="2023-03-17T00:00:00"/>
        <d v="2022-08-09T00:00:00"/>
        <d v="2021-09-07T00:00:00"/>
        <d v="2023-10-09T00:00:00"/>
        <d v="2022-06-21T00:00:00"/>
        <d v="2023-10-11T00:00:00"/>
        <d v="2021-03-19T00:00:00"/>
        <d v="2023-05-05T00:00:00"/>
        <d v="2023-06-26T00:00:00"/>
        <d v="2020-08-14T00:00:00"/>
        <d v="2023-05-14T00:00:00"/>
        <d v="2020-10-06T00:00:00"/>
        <d v="2022-09-23T00:00:00"/>
        <d v="2023-09-13T00:00:00"/>
        <d v="2022-10-07T00:00:00"/>
        <d v="2023-05-19T00:00:00"/>
        <d v="2022-10-04T00:00:00"/>
        <d v="2019-06-27T00:00:00"/>
        <d v="2023-02-23T00:00:00"/>
        <d v="2021-03-16T00:00:00"/>
        <d v="2022-08-22T00:00:00"/>
        <d v="2020-01-22T00:00:00"/>
        <d v="2023-05-30T00:00:00"/>
        <d v="2020-09-15T00:00:00"/>
        <d v="2020-10-08T00:00:00"/>
        <d v="2023-01-26T00:00:00"/>
        <d v="2020-09-29T00:00:00"/>
        <d v="2023-06-02T00:00:00"/>
        <d v="2022-07-26T00:00:00"/>
        <d v="2022-03-25T00:00:00"/>
        <d v="2021-10-29T00:00:00"/>
        <d v="2022-12-12T00:00:00"/>
        <d v="2021-01-11T00:00:00"/>
        <d v="2020-02-12T00:00:00"/>
        <d v="2020-06-27T00:00:00"/>
        <d v="2023-02-24T00:00:00"/>
        <d v="2019-06-14T00:00:00"/>
        <d v="2023-05-01T00:00:00"/>
      </sharedItems>
    </cacheField>
    <cacheField name="Month" numFmtId="0">
      <sharedItems containsMixedTypes="1" containsNumber="1" containsInteger="1" minValue="1" maxValue="12" count="12">
        <n v="5"/>
        <n v="12"/>
        <n v="2"/>
        <n v="3"/>
        <n v="9"/>
        <n v="1"/>
        <n v="7"/>
        <n v="6"/>
        <n v="11"/>
        <s v=""/>
        <n v="8"/>
        <n v="10"/>
      </sharedItems>
    </cacheField>
    <cacheField name="Month Name" numFmtId="0">
      <sharedItems containsBlank="1" count="12">
        <s v="May"/>
        <s v="Dec"/>
        <s v="Feb"/>
        <s v="Mar"/>
        <s v="Sep"/>
        <s v="Jan"/>
        <s v="Jul"/>
        <s v="Jun"/>
        <s v="Nov"/>
        <m/>
        <s v="Aug"/>
        <s v="O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x v="0"/>
    <s v="Accent On Wine &amp; More 1056 E Montague Ave N Charleston Sc 29405-4822"/>
    <x v="0"/>
    <s v="843-203-4536"/>
    <x v="0"/>
    <x v="0"/>
    <x v="0"/>
  </r>
  <r>
    <x v="1"/>
    <s v="Accent On Wine &amp; More 132 S Main St. Summerville, Sc 29483"/>
    <x v="0"/>
    <s v="843-832-1212"/>
    <x v="1"/>
    <x v="1"/>
    <x v="1"/>
  </r>
  <r>
    <x v="2"/>
    <s v="Accent On Wine Whitehall 5401 Netherby Ln Suite 103 North Charleston, Sc 29420"/>
    <x v="0"/>
    <s v="8437794046"/>
    <x v="2"/>
    <x v="1"/>
    <x v="1"/>
  </r>
  <r>
    <x v="3"/>
    <s v="Agaves Cantina Mt. Pleasant 2118 Sc-41 Ste 106 Mt. Pleasant, Sc 29466"/>
    <x v="0"/>
    <s v="843-416-8696"/>
    <x v="3"/>
    <x v="2"/>
    <x v="2"/>
  </r>
  <r>
    <x v="4"/>
    <s v="Agaves Mexican Restaurant 3871 W. Ashley Cir Charleston, Sc 29414"/>
    <x v="0"/>
    <m/>
    <x v="4"/>
    <x v="3"/>
    <x v="3"/>
  </r>
  <r>
    <x v="5"/>
    <s v="Alchemist Wine &amp; Spirit 1160 Basketweave Dr Mt. Pleasant, Sc 29466"/>
    <x v="0"/>
    <s v="843-884-6606"/>
    <x v="5"/>
    <x v="4"/>
    <x v="4"/>
  </r>
  <r>
    <x v="6"/>
    <s v="Ardoa Wine Bar Llc 1960 Riviera Dr, Ste D Mount Pleasant Sc 29464"/>
    <x v="0"/>
    <s v="615-717-7411"/>
    <x v="6"/>
    <x v="4"/>
    <x v="4"/>
  </r>
  <r>
    <x v="7"/>
    <s v="Azul Mexicano 1989 Maybank Hwy Charleston, Sc 29412"/>
    <x v="0"/>
    <s v="843-637-4656"/>
    <x v="7"/>
    <x v="5"/>
    <x v="5"/>
  </r>
  <r>
    <x v="8"/>
    <s v="Azul Mexicano Restaurante 1078 E. Montague Av N. Charleston, Sc 29406"/>
    <x v="0"/>
    <m/>
    <x v="4"/>
    <x v="3"/>
    <x v="3"/>
  </r>
  <r>
    <x v="9"/>
    <s v="Beer Man 214 St. James Av #160 Goose Creek, Sc29445"/>
    <x v="0"/>
    <m/>
    <x v="8"/>
    <x v="6"/>
    <x v="6"/>
  </r>
  <r>
    <x v="10"/>
    <s v="Bistro A Vin 40 Archidale St Charleston, Sc 29401"/>
    <x v="0"/>
    <s v="(843) 974-4441"/>
    <x v="9"/>
    <x v="6"/>
    <x v="6"/>
  </r>
  <r>
    <x v="11"/>
    <s v="Blue Elephant 4493 Us-17 Bus Murrells Inlet, Sc 29576"/>
    <x v="0"/>
    <m/>
    <x v="10"/>
    <x v="4"/>
    <x v="4"/>
  </r>
  <r>
    <x v="12"/>
    <s v="Bond Street Wines 145 W Main St Spartanburg, Sc 29306"/>
    <x v="1"/>
    <m/>
    <x v="11"/>
    <x v="7"/>
    <x v="7"/>
  </r>
  <r>
    <x v="13"/>
    <s v="Bottles Beverage Superstore 4410 Fort Jackson Blvd Columbia, Sc 29209"/>
    <x v="0"/>
    <m/>
    <x v="12"/>
    <x v="1"/>
    <x v="1"/>
  </r>
  <r>
    <x v="14"/>
    <s v="Bottles Beverage Superstore 610 Coleman  Blvd. Mt. Pleasant, Sc 29464"/>
    <x v="0"/>
    <s v="843-849-9463"/>
    <x v="13"/>
    <x v="8"/>
    <x v="8"/>
  </r>
  <r>
    <x v="15"/>
    <s v="Bottles - Summerville 1110 N Main St Summerville, Sc 29483"/>
    <x v="0"/>
    <m/>
    <x v="14"/>
    <x v="1"/>
    <x v="1"/>
  </r>
  <r>
    <x v="16"/>
    <s v="Butcher &amp; Bee Charleston 1085 Morrison Dr Charleston, Sc 29403"/>
    <x v="0"/>
    <s v="843-619-0202"/>
    <x v="15"/>
    <x v="1"/>
    <x v="1"/>
  </r>
  <r>
    <x v="17"/>
    <s v="Cardel Wines Samples"/>
    <x v="2"/>
    <m/>
    <x v="16"/>
    <x v="9"/>
    <x v="9"/>
  </r>
  <r>
    <x v="18"/>
    <s v="Carmen Y Juan 1118 Park West Blvd #1 Mt Pleasant, Sc 29466"/>
    <x v="0"/>
    <s v="843-856-0805"/>
    <x v="17"/>
    <x v="1"/>
    <x v="1"/>
  </r>
  <r>
    <x v="19"/>
    <s v="Coastal Boutique 4884-A Highway 17 South North Myrtle Beaach, Sc 29582"/>
    <x v="1"/>
    <m/>
    <x v="18"/>
    <x v="2"/>
    <x v="2"/>
  </r>
  <r>
    <x v="20"/>
    <s v="Coastal Vino 926C Iris St. Unit A. Myrtle Beach, Sc 29577"/>
    <x v="1"/>
    <m/>
    <x v="19"/>
    <x v="3"/>
    <x v="3"/>
  </r>
  <r>
    <x v="21"/>
    <s v="Colectivo 2901 Maybank Hwy Johns Island, Sc 29445"/>
    <x v="0"/>
    <m/>
    <x v="20"/>
    <x v="10"/>
    <x v="10"/>
  </r>
  <r>
    <x v="22"/>
    <s v="Dashi 1262 Remount Rd Charleston, Sc 29406"/>
    <x v="0"/>
    <s v="(843) 284-6804"/>
    <x v="21"/>
    <x v="5"/>
    <x v="5"/>
  </r>
  <r>
    <x v="23"/>
    <s v="El Gallo Bar And Grill 2601 Clements Ferry Rd Charleston, Sc 29492"/>
    <x v="0"/>
    <m/>
    <x v="22"/>
    <x v="3"/>
    <x v="3"/>
  </r>
  <r>
    <x v="24"/>
    <s v="El Molino 1 1610 Sam Rittenberg Blvd Suite 301 Charleston, Sc 29407"/>
    <x v="0"/>
    <m/>
    <x v="23"/>
    <x v="1"/>
    <x v="1"/>
  </r>
  <r>
    <x v="25"/>
    <s v="El Molino 2 5900 Rivers Av. N. Charleston, Sc 29406"/>
    <x v="0"/>
    <m/>
    <x v="23"/>
    <x v="1"/>
    <x v="1"/>
  </r>
  <r>
    <x v="26"/>
    <s v="Estadio 122 Spring St Charleston, Sc 29403"/>
    <x v="0"/>
    <m/>
    <x v="24"/>
    <x v="2"/>
    <x v="2"/>
  </r>
  <r>
    <x v="27"/>
    <s v="Euro Foods Bakery Cafe 1664 Old Towne Rd Charleston, Sc 29407"/>
    <x v="0"/>
    <s v="843-571-1451"/>
    <x v="25"/>
    <x v="0"/>
    <x v="0"/>
  </r>
  <r>
    <x v="28"/>
    <s v="Fire &amp; Smoke 411 79Th Ave N North Myrtle Beach, Sc 29572"/>
    <x v="1"/>
    <m/>
    <x v="18"/>
    <x v="2"/>
    <x v="2"/>
  </r>
  <r>
    <x v="29"/>
    <s v="Forte Jazz Lounge 475-477 King Street 29403 Charleston, Sc"/>
    <x v="0"/>
    <s v="(843) 637-4931"/>
    <x v="26"/>
    <x v="11"/>
    <x v="11"/>
  </r>
  <r>
    <x v="30"/>
    <s v="Foxcroft Wine Co. 631 South Main Street Greenville, Sc 29601"/>
    <x v="1"/>
    <m/>
    <x v="27"/>
    <x v="6"/>
    <x v="6"/>
  </r>
  <r>
    <x v="31"/>
    <s v="Grace &amp; Grit 320 Wingo Way Ste 100 Mount Pleasant Sc 29464"/>
    <x v="0"/>
    <s v="(843) 698- 4748"/>
    <x v="28"/>
    <x v="5"/>
    <x v="5"/>
  </r>
  <r>
    <x v="32"/>
    <s v="Graft Wine Shop &amp; Wine Bar 700B King St Charleston Sc, 29403"/>
    <x v="0"/>
    <s v="843-7183559"/>
    <x v="29"/>
    <x v="3"/>
    <x v="3"/>
  </r>
  <r>
    <x v="33"/>
    <s v="Graze 863 Houston Northcutt Blvd Mt. Pleasant, Sc 29464"/>
    <x v="0"/>
    <m/>
    <x v="30"/>
    <x v="1"/>
    <x v="1"/>
  </r>
  <r>
    <x v="34"/>
    <s v="Hotel Indigo 250 Johnnie Dodds Blvd Mt Pleasant, Sc 29464"/>
    <x v="1"/>
    <m/>
    <x v="31"/>
    <x v="11"/>
    <x v="11"/>
  </r>
  <r>
    <x v="35"/>
    <s v="House Of Brews 2376 Ashley River Rd Charleston, Sc 29414"/>
    <x v="0"/>
    <m/>
    <x v="32"/>
    <x v="6"/>
    <x v="6"/>
  </r>
  <r>
    <x v="36"/>
    <s v="Incredible Edibles 11326 Ocean Hwy Suite 3 Pawleys Island Sc, 29585"/>
    <x v="1"/>
    <m/>
    <x v="33"/>
    <x v="8"/>
    <x v="8"/>
  </r>
  <r>
    <x v="37"/>
    <s v="Island Provisions 221 St. Philip Street Charleston, Sc 29403"/>
    <x v="0"/>
    <m/>
    <x v="34"/>
    <x v="5"/>
    <x v="5"/>
  </r>
  <r>
    <x v="38"/>
    <s v="Jessamine + Vine 164 Market St Unit B Charleston, Sc 29401"/>
    <x v="0"/>
    <s v="843-641-0567"/>
    <x v="35"/>
    <x v="5"/>
    <x v="5"/>
  </r>
  <r>
    <x v="39"/>
    <s v="Kings Leaf Downtown 401 Kings Street Suite B Charleston, Sc 29403"/>
    <x v="0"/>
    <m/>
    <x v="36"/>
    <x v="5"/>
    <x v="5"/>
  </r>
  <r>
    <x v="40"/>
    <s v="Kings Leaf Summerville 418 Nexton Square Dr Summerville, Sc 29486"/>
    <x v="0"/>
    <m/>
    <x v="37"/>
    <x v="1"/>
    <x v="1"/>
  </r>
  <r>
    <x v="41"/>
    <s v="1714 Old Town Rd Charleston, Sc 29407"/>
    <x v="0"/>
    <m/>
    <x v="38"/>
    <x v="3"/>
    <x v="3"/>
  </r>
  <r>
    <x v="42"/>
    <s v="Laura Alberts"/>
    <x v="0"/>
    <m/>
    <x v="39"/>
    <x v="10"/>
    <x v="10"/>
  </r>
  <r>
    <x v="43"/>
    <s v="Laureate Imports &amp; Marketing Company, Inc 3745 Cherokee Street, Ste 603 Kennesaw, Ga 30144"/>
    <x v="2"/>
    <m/>
    <x v="16"/>
    <x v="9"/>
    <x v="9"/>
  </r>
  <r>
    <x v="44"/>
    <s v="Laurel Restaurant 161 Rutledge Ave Unit C Charleston, Sc 29403"/>
    <x v="0"/>
    <s v="(843) 974-5159"/>
    <x v="40"/>
    <x v="4"/>
    <x v="4"/>
  </r>
  <r>
    <x v="45"/>
    <s v="Lowe'S Foods Hanahan Store# 279 1000 Tanner Ford Blvd. Hanahan, Sc 29410"/>
    <x v="0"/>
    <m/>
    <x v="41"/>
    <x v="11"/>
    <x v="11"/>
  </r>
  <r>
    <x v="46"/>
    <s v="Marina Inn 4493 Us-17 Bus Murrells Inlet, Sc 29576"/>
    <x v="1"/>
    <m/>
    <x v="6"/>
    <x v="4"/>
    <x v="4"/>
  </r>
  <r>
    <x v="47"/>
    <s v="Millcreek Spirits 2114 Sc-41 Unit 107 Mt Pleasant, Sc 29466"/>
    <x v="0"/>
    <m/>
    <x v="42"/>
    <x v="7"/>
    <x v="7"/>
  </r>
  <r>
    <x v="48"/>
    <s v="New York Butcher Shop Myr 6902 North Kings Highway Unit H Myrtle Beach, Sc 29572"/>
    <x v="1"/>
    <m/>
    <x v="43"/>
    <x v="11"/>
    <x v="11"/>
  </r>
  <r>
    <x v="49"/>
    <s v="New York Butcher Shoppe Di 864 Island Park Dr #104 Daniel Island, Sc 29492"/>
    <x v="0"/>
    <m/>
    <x v="39"/>
    <x v="10"/>
    <x v="10"/>
  </r>
  <r>
    <x v="50"/>
    <s v="Nick'S German Kitchen 1150 Hungry Neck Blvd Suite E Mt. Pleasant Sc 29464"/>
    <x v="0"/>
    <m/>
    <x v="44"/>
    <x v="3"/>
    <x v="3"/>
  </r>
  <r>
    <x v="51"/>
    <s v="Odyssey Bottle Shop 987 Harbor View Rd Charleston, Sc 29412"/>
    <x v="0"/>
    <m/>
    <x v="45"/>
    <x v="0"/>
    <x v="0"/>
  </r>
  <r>
    <x v="52"/>
    <s v="Palmetto Brewing 289 Huger St. Charleston, Sc 29403"/>
    <x v="0"/>
    <m/>
    <x v="46"/>
    <x v="7"/>
    <x v="7"/>
  </r>
  <r>
    <x v="53"/>
    <s v="Palmetto Wine Sellers 2218 Devine Street Columbia, Sc 29205"/>
    <x v="0"/>
    <s v="803-714-3320"/>
    <x v="47"/>
    <x v="10"/>
    <x v="10"/>
  </r>
  <r>
    <x v="54"/>
    <s v="Paradiso 4401 Mccarthy St North Charleston, Sc29405"/>
    <x v="0"/>
    <s v="843-885-4663"/>
    <x v="48"/>
    <x v="0"/>
    <x v="0"/>
  </r>
  <r>
    <x v="55"/>
    <s v="Pearlz Oyster Bar 152 E Bay St.  Charleston, Sc 29401"/>
    <x v="0"/>
    <s v="843-577-5755"/>
    <x v="49"/>
    <x v="11"/>
    <x v="11"/>
  </r>
  <r>
    <x v="56"/>
    <s v="Post House 101 Pitt St Mt Pleasant, Sc 29464"/>
    <x v="0"/>
    <m/>
    <x v="50"/>
    <x v="4"/>
    <x v="4"/>
  </r>
  <r>
    <x v="57"/>
    <s v="Rebel Taqueria 1809 Reynolds Av. North Charleston, Sc 29405"/>
    <x v="0"/>
    <m/>
    <x v="51"/>
    <x v="4"/>
    <x v="4"/>
  </r>
  <r>
    <x v="58"/>
    <s v="Red Drum 803 Coleman Blvd Mt Pleasant, Sc 29464"/>
    <x v="0"/>
    <m/>
    <x v="52"/>
    <x v="11"/>
    <x v="11"/>
  </r>
  <r>
    <x v="59"/>
    <s v="Revelry 10 Conroy St. Charleston, Sc 29403"/>
    <x v="0"/>
    <m/>
    <x v="53"/>
    <x v="0"/>
    <x v="0"/>
  </r>
  <r>
    <x v="60"/>
    <s v="Rooted 3510 Park Av. Blvd Suite 100 Mt. Pleasant, Sc 29466"/>
    <x v="0"/>
    <s v="843-654-9748"/>
    <x v="54"/>
    <x v="11"/>
    <x v="11"/>
  </r>
  <r>
    <x v="61"/>
    <s v="San Miguel Mexican Grill &amp; Bar 1711 Shoremeade Rd Unit 110 Mount Pleasant, Sc 29464"/>
    <x v="0"/>
    <s v="843-352-2997"/>
    <x v="7"/>
    <x v="5"/>
    <x v="5"/>
  </r>
  <r>
    <x v="62"/>
    <s v="Sauer Grapes 125 River Landing Dr#102 Daniel Island, Sc 29492"/>
    <x v="0"/>
    <s v="843-471-2157"/>
    <x v="55"/>
    <x v="7"/>
    <x v="7"/>
  </r>
  <r>
    <x v="63"/>
    <s v="Seablue Restaurant &amp; Wine Bar 501 Highway 17N North Myrtle Beach, Sc 29582"/>
    <x v="0"/>
    <m/>
    <x v="56"/>
    <x v="2"/>
    <x v="2"/>
  </r>
  <r>
    <x v="64"/>
    <s v="Sena Llc 2170 Snyder Cir Apt 100 Mt Pleasant Sc 29466"/>
    <x v="0"/>
    <s v="314-680-9889"/>
    <x v="57"/>
    <x v="3"/>
    <x v="3"/>
  </r>
  <r>
    <x v="65"/>
    <s v="Sermet'S Courtyard 115 River Landing Dr Suite 101 Daniel Island, Sc 29492"/>
    <x v="0"/>
    <m/>
    <x v="58"/>
    <x v="10"/>
    <x v="10"/>
  </r>
  <r>
    <x v="66"/>
    <s v="Shefield'S Wine Bar &amp; Tapas 320 W Coleman Blvd Suite G3 Mt. Pleasant, Sc 29464"/>
    <x v="0"/>
    <m/>
    <x v="34"/>
    <x v="5"/>
    <x v="5"/>
  </r>
  <r>
    <x v="67"/>
    <s v="Six Mile Wine And Spirits 1160 Basketweave Dr Mt Pleasant, Sc 29466"/>
    <x v="0"/>
    <m/>
    <x v="59"/>
    <x v="5"/>
    <x v="5"/>
  </r>
  <r>
    <x v="68"/>
    <s v="Somm Wine Bar 700 Halcyon Lp Johns Island, Sc 29455"/>
    <x v="0"/>
    <m/>
    <x v="60"/>
    <x v="0"/>
    <x v="0"/>
  </r>
  <r>
    <x v="69"/>
    <s v="Sommerville Enterprises Llc 5825 Triangle Dr Suite 103 Raleigh, Nc 27617"/>
    <x v="2"/>
    <m/>
    <x v="16"/>
    <x v="9"/>
    <x v="9"/>
  </r>
  <r>
    <x v="70"/>
    <s v="Phr Llc 652 St Andrews Blvd Charleston, Sc 29407"/>
    <x v="0"/>
    <m/>
    <x v="61"/>
    <x v="4"/>
    <x v="4"/>
  </r>
  <r>
    <x v="71"/>
    <s v="Terra 100 State St. West Columbia, Sc29169"/>
    <x v="0"/>
    <s v="803-791-3443"/>
    <x v="62"/>
    <x v="11"/>
    <x v="11"/>
  </r>
  <r>
    <x v="72"/>
    <s v="The Azalea Bar &amp; Garden 219 S Cedar St. Summerville, Sc 29483"/>
    <x v="0"/>
    <m/>
    <x v="63"/>
    <x v="5"/>
    <x v="5"/>
  </r>
  <r>
    <x v="73"/>
    <s v="The Park Cafe 730 Rutledge Av. Charleston, Sc 29403"/>
    <x v="0"/>
    <s v="843-410-1070"/>
    <x v="64"/>
    <x v="4"/>
    <x v="4"/>
  </r>
  <r>
    <x v="74"/>
    <s v="The Whale 1640 Meeting St Charleston, Sc 29405"/>
    <x v="0"/>
    <m/>
    <x v="65"/>
    <x v="7"/>
    <x v="7"/>
  </r>
  <r>
    <x v="75"/>
    <s v="Tobacoo &amp; Wine 1173 Oakland Market Rd Mt. Pleasant, Sc 29466"/>
    <x v="0"/>
    <m/>
    <x v="66"/>
    <x v="6"/>
    <x v="6"/>
  </r>
  <r>
    <x v="76"/>
    <s v="Topsail 440 W Coleman Blvd Mt. Pleasant, Sc 29464"/>
    <x v="0"/>
    <s v="(843)416-8306"/>
    <x v="67"/>
    <x v="3"/>
    <x v="3"/>
  </r>
  <r>
    <x v="77"/>
    <s v="Tpc Myrtle Beach 1199 Tpc Blvd Murrells Inlet, Sc 29576"/>
    <x v="1"/>
    <m/>
    <x v="10"/>
    <x v="4"/>
    <x v="4"/>
  </r>
  <r>
    <x v="78"/>
    <s v="Uncork Charleston 476 King St Charleston, Sc 29403"/>
    <x v="0"/>
    <m/>
    <x v="68"/>
    <x v="11"/>
    <x v="11"/>
  </r>
  <r>
    <x v="79"/>
    <s v="Uva Imports Llc"/>
    <x v="2"/>
    <m/>
    <x v="16"/>
    <x v="9"/>
    <x v="9"/>
  </r>
  <r>
    <x v="80"/>
    <s v="Vino Garage Wine And Beer 2501 Main St A Columbia, Sc 29201"/>
    <x v="0"/>
    <m/>
    <x v="69"/>
    <x v="1"/>
    <x v="1"/>
  </r>
  <r>
    <x v="81"/>
    <s v="Viva Tacos &amp; Tequila 864 Island Park Dr Suite #105 Charleston, Sc 29492"/>
    <x v="0"/>
    <m/>
    <x v="70"/>
    <x v="5"/>
    <x v="5"/>
  </r>
  <r>
    <x v="82"/>
    <s v="Wine &amp; The People 441 Meeting St Ste B Charleston, Sc 29403"/>
    <x v="0"/>
    <s v="(843)277-2857"/>
    <x v="71"/>
    <x v="2"/>
    <x v="2"/>
  </r>
  <r>
    <x v="83"/>
    <s v="Wine And Tapas Bar 103 South Main St Summerville, Sc 29483"/>
    <x v="0"/>
    <s v="843-771-1131"/>
    <x v="72"/>
    <x v="7"/>
    <x v="7"/>
  </r>
  <r>
    <x v="84"/>
    <s v="Wine Cellar Wine And Gifts 1317 Theather Dr. Mt. Pleasant, Sc 29464"/>
    <x v="0"/>
    <m/>
    <x v="73"/>
    <x v="2"/>
    <x v="2"/>
  </r>
  <r>
    <x v="85"/>
    <s v="Wine Shop Old Village 115 Pitt Street Mount Pleasant Sc 29464"/>
    <x v="0"/>
    <m/>
    <x v="74"/>
    <x v="7"/>
    <x v="7"/>
  </r>
  <r>
    <x v="86"/>
    <s v="Wine Therapy 681 Main St North Myrtle Beach, Sc 29582"/>
    <x v="1"/>
    <m/>
    <x v="18"/>
    <x v="2"/>
    <x v="2"/>
  </r>
  <r>
    <x v="87"/>
    <s v="Winyah Bait &amp; Tackle 680 Eden Av. Murrels Inlet, Sc 29576"/>
    <x v="1"/>
    <m/>
    <x v="43"/>
    <x v="11"/>
    <x v="11"/>
  </r>
  <r>
    <x v="88"/>
    <s v="Xiao Bao Biscuit 224 Rutledge Av. Charleston, Sc 29403"/>
    <x v="0"/>
    <m/>
    <x v="7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4949E8-1DC5-4BCF-BEE2-2282DAA88052}" name="PivotTable8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chartFormat="6">
  <location ref="N3:O37" firstHeaderRow="1" firstDataRow="1" firstDataCol="2"/>
  <pivotFields count="7">
    <pivotField axis="axisRow" compact="0" outline="0" showAll="0" defaultSubtota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76">
        <item h="1" x="0"/>
        <item h="1" x="74"/>
        <item h="1" x="55"/>
        <item h="1" x="26"/>
        <item h="1" x="15"/>
        <item h="1" x="1"/>
        <item h="1" x="28"/>
        <item h="1" x="21"/>
        <item h="1" x="59"/>
        <item h="1" x="71"/>
        <item h="1" x="29"/>
        <item h="1" x="72"/>
        <item h="1" x="9"/>
        <item h="1" x="47"/>
        <item h="1" x="61"/>
        <item h="1" x="64"/>
        <item h="1" x="49"/>
        <item h="1" x="62"/>
        <item h="1" x="17"/>
        <item h="1" x="2"/>
        <item h="1" x="7"/>
        <item h="1" x="70"/>
        <item h="1" x="3"/>
        <item h="1" x="57"/>
        <item h="1" x="44"/>
        <item h="1" x="4"/>
        <item h="1" x="25"/>
        <item h="1" x="40"/>
        <item h="1" x="5"/>
        <item h="1" x="68"/>
        <item h="1" x="13"/>
        <item h="1" x="35"/>
        <item h="1" x="22"/>
        <item h="1" x="67"/>
        <item h="1" x="42"/>
        <item h="1" x="11"/>
        <item h="1" x="27"/>
        <item h="1" x="66"/>
        <item h="1" x="39"/>
        <item h="1" x="58"/>
        <item h="1" x="50"/>
        <item h="1" x="54"/>
        <item h="1" x="52"/>
        <item h="1" x="31"/>
        <item h="1" x="30"/>
        <item h="1" x="14"/>
        <item h="1" x="69"/>
        <item h="1" x="12"/>
        <item h="1" x="37"/>
        <item x="34"/>
        <item x="36"/>
        <item x="63"/>
        <item x="24"/>
        <item x="18"/>
        <item x="56"/>
        <item x="73"/>
        <item x="19"/>
        <item x="38"/>
        <item x="75"/>
        <item x="45"/>
        <item x="48"/>
        <item x="53"/>
        <item x="60"/>
        <item x="65"/>
        <item x="46"/>
        <item x="8"/>
        <item x="32"/>
        <item x="20"/>
        <item x="10"/>
        <item x="51"/>
        <item x="6"/>
        <item x="41"/>
        <item x="43"/>
        <item x="33"/>
        <item x="23"/>
        <item h="1"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5"/>
        <item x="2"/>
        <item x="3"/>
        <item x="0"/>
        <item x="7"/>
        <item x="6"/>
        <item x="10"/>
        <item x="4"/>
        <item x="11"/>
        <item x="8"/>
        <item x="1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5"/>
        <item x="2"/>
        <item x="3"/>
        <item x="0"/>
        <item x="7"/>
        <item x="6"/>
        <item x="10"/>
        <item x="4"/>
        <item x="11"/>
        <item x="8"/>
        <item x="1"/>
        <item h="1" x="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4"/>
  </rowFields>
  <rowItems count="34">
    <i>
      <x v="6"/>
      <x v="70"/>
    </i>
    <i>
      <x v="9"/>
      <x v="65"/>
    </i>
    <i>
      <x v="11"/>
      <x v="68"/>
    </i>
    <i>
      <x v="19"/>
      <x v="53"/>
    </i>
    <i>
      <x v="20"/>
      <x v="56"/>
    </i>
    <i>
      <x v="21"/>
      <x v="67"/>
    </i>
    <i>
      <x v="24"/>
      <x v="74"/>
    </i>
    <i>
      <x v="25"/>
      <x v="74"/>
    </i>
    <i>
      <x v="26"/>
      <x v="52"/>
    </i>
    <i>
      <x v="28"/>
      <x v="53"/>
    </i>
    <i>
      <x v="35"/>
      <x v="66"/>
    </i>
    <i>
      <x v="36"/>
      <x v="73"/>
    </i>
    <i>
      <x v="37"/>
      <x v="49"/>
    </i>
    <i>
      <x v="39"/>
      <x v="50"/>
    </i>
    <i>
      <x v="41"/>
      <x v="57"/>
    </i>
    <i>
      <x v="45"/>
      <x v="71"/>
    </i>
    <i>
      <x v="46"/>
      <x v="70"/>
    </i>
    <i>
      <x v="48"/>
      <x v="72"/>
    </i>
    <i>
      <x v="51"/>
      <x v="59"/>
    </i>
    <i>
      <x v="52"/>
      <x v="64"/>
    </i>
    <i>
      <x v="54"/>
      <x v="60"/>
    </i>
    <i>
      <x v="57"/>
      <x v="69"/>
    </i>
    <i>
      <x v="59"/>
      <x v="61"/>
    </i>
    <i>
      <x v="63"/>
      <x v="54"/>
    </i>
    <i>
      <x v="66"/>
      <x v="49"/>
    </i>
    <i>
      <x v="68"/>
      <x v="62"/>
    </i>
    <i>
      <x v="72"/>
      <x v="51"/>
    </i>
    <i>
      <x v="74"/>
      <x v="63"/>
    </i>
    <i>
      <x v="77"/>
      <x v="68"/>
    </i>
    <i>
      <x v="84"/>
      <x v="55"/>
    </i>
    <i>
      <x v="86"/>
      <x v="53"/>
    </i>
    <i>
      <x v="87"/>
      <x v="72"/>
    </i>
    <i>
      <x v="88"/>
      <x v="5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DB76F3-03E6-4261-B76D-646F521B8154}" name="PivotTable7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chartFormat="6">
  <location ref="J3:L19" firstHeaderRow="1" firstDataRow="1" firstDataCol="2" rowPageCount="1" colPageCount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76">
        <item h="1" x="0"/>
        <item h="1" x="74"/>
        <item h="1" x="55"/>
        <item h="1" x="26"/>
        <item h="1" x="15"/>
        <item h="1" x="1"/>
        <item h="1" x="28"/>
        <item h="1" x="21"/>
        <item h="1" x="59"/>
        <item h="1" x="71"/>
        <item h="1" x="29"/>
        <item h="1" x="72"/>
        <item h="1" x="9"/>
        <item h="1" x="47"/>
        <item h="1" x="61"/>
        <item h="1" x="64"/>
        <item h="1" x="49"/>
        <item h="1" x="62"/>
        <item h="1" x="17"/>
        <item h="1" x="2"/>
        <item h="1" x="7"/>
        <item h="1" x="70"/>
        <item h="1" x="3"/>
        <item h="1" x="57"/>
        <item h="1" x="44"/>
        <item h="1" x="4"/>
        <item h="1" x="25"/>
        <item h="1" x="40"/>
        <item h="1" x="5"/>
        <item h="1" x="68"/>
        <item h="1" x="13"/>
        <item h="1" x="35"/>
        <item h="1" x="22"/>
        <item h="1" x="67"/>
        <item h="1" x="42"/>
        <item h="1" x="11"/>
        <item h="1" x="27"/>
        <item h="1" x="66"/>
        <item h="1" x="39"/>
        <item h="1" x="58"/>
        <item h="1" x="50"/>
        <item h="1" x="54"/>
        <item h="1" x="52"/>
        <item h="1" x="31"/>
        <item h="1" x="30"/>
        <item h="1" x="14"/>
        <item h="1" x="69"/>
        <item h="1" x="12"/>
        <item h="1" x="37"/>
        <item x="34"/>
        <item x="36"/>
        <item x="63"/>
        <item x="24"/>
        <item x="18"/>
        <item x="56"/>
        <item x="73"/>
        <item x="19"/>
        <item x="38"/>
        <item x="75"/>
        <item x="45"/>
        <item x="48"/>
        <item x="53"/>
        <item x="60"/>
        <item x="65"/>
        <item x="46"/>
        <item x="8"/>
        <item x="32"/>
        <item x="20"/>
        <item x="10"/>
        <item x="51"/>
        <item x="6"/>
        <item x="41"/>
        <item x="43"/>
        <item x="33"/>
        <item x="23"/>
        <item h="1"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5"/>
        <item x="2"/>
        <item x="3"/>
        <item x="0"/>
        <item x="7"/>
        <item x="6"/>
        <item x="10"/>
        <item x="4"/>
        <item x="11"/>
        <item x="8"/>
        <item x="1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2">
        <item x="5"/>
        <item x="2"/>
        <item x="3"/>
        <item x="0"/>
        <item x="7"/>
        <item x="6"/>
        <item x="10"/>
        <item x="4"/>
        <item x="11"/>
        <item x="8"/>
        <item x="1"/>
        <item h="1" x="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2"/>
  </rowFields>
  <rowItems count="16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/>
    </i>
    <i>
      <x v="5"/>
      <x/>
    </i>
    <i>
      <x v="6"/>
      <x/>
    </i>
    <i>
      <x v="7"/>
      <x/>
    </i>
    <i r="1">
      <x v="1"/>
    </i>
    <i>
      <x v="8"/>
      <x/>
    </i>
    <i r="1">
      <x v="1"/>
    </i>
    <i>
      <x v="9"/>
      <x v="1"/>
    </i>
    <i>
      <x v="10"/>
      <x/>
    </i>
    <i t="grand">
      <x/>
    </i>
  </rowItems>
  <colItems count="1">
    <i/>
  </colItems>
  <pageFields count="1">
    <pageField fld="4" hier="-1"/>
  </pageFields>
  <dataFields count="1">
    <dataField name="No of Customers Acquire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36D97D-52B0-47C9-AF70-338D6C31BE08}" name="Customers_List" displayName="Customers_List" ref="A1:G90" totalsRowShown="0" headerRowDxfId="29">
  <tableColumns count="7">
    <tableColumn id="1" xr3:uid="{EBBB05F4-2522-46D7-B557-7FAEEFAD247A}" name="Customer" dataDxfId="28"/>
    <tableColumn id="2" xr3:uid="{2A0E9B2A-7261-4255-BB7C-9330DF23A1D0}" name="Bill to" dataDxfId="27"/>
    <tableColumn id="5" xr3:uid="{59945FEC-62E1-4BF5-9E97-E49677E6D333}" name="Customer Type" dataDxfId="26"/>
    <tableColumn id="3" xr3:uid="{3F4A39C0-05E1-4488-ACE8-8C07B3E7E55A}" name="Main Phone" dataDxfId="25"/>
    <tableColumn id="4" xr3:uid="{05CA1314-F608-4179-B35A-50BEBCE0A066}" name="Added in QB" dataDxfId="24"/>
    <tableColumn id="7" xr3:uid="{587523BE-F755-4E2F-974A-57F657CE9008}" name="Month" dataDxfId="23"/>
    <tableColumn id="8" xr3:uid="{F4873362-A973-4754-995F-C51BCCBB65B3}" name="Month Name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E4F0A7-BE92-4297-A3BE-8DEBF8D6CD52}" name="Items_List" displayName="Items_List" ref="A1:E330" totalsRowShown="0" headerRowDxfId="21">
  <sortState xmlns:xlrd2="http://schemas.microsoft.com/office/spreadsheetml/2017/richdata2" ref="A2:E323">
    <sortCondition ref="B1:B323"/>
  </sortState>
  <tableColumns count="5">
    <tableColumn id="1" xr3:uid="{4909A737-26CA-4FE0-82D7-1AEF8CF334CA}" name="Item" dataDxfId="20"/>
    <tableColumn id="2" xr3:uid="{DC637FAB-7362-4F01-9107-4D5DB4A9F119}" name="Description" dataDxfId="19"/>
    <tableColumn id="3" xr3:uid="{7F6BF906-69FB-4796-A1E4-D5565CC7BCD6}" name="Type" dataDxfId="18"/>
    <tableColumn id="4" xr3:uid="{C812F849-9A89-435A-9640-19C35EAA8F8F}" name="Cost"/>
    <tableColumn id="5" xr3:uid="{3086CD28-8526-4EC3-AFD4-DB88863F62B4}" name="Pric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2B01AC-7852-4A9A-99BA-759B847A1DB2}" name="Sales_Data" displayName="Sales_Data" ref="A1:U1222" totalsRowShown="0" headerRowDxfId="17">
  <tableColumns count="21">
    <tableColumn id="17" xr3:uid="{06857AD6-2B68-4C67-9D6F-96830C872244}" name="Unique Customer-Num" dataDxfId="16">
      <calculatedColumnFormula>Sales_Data[[#This Row],[Customers Name]]&amp;Sales_Data[[#This Row],[Num]]</calculatedColumnFormula>
    </tableColumn>
    <tableColumn id="1" xr3:uid="{D39BCE69-3A05-4F0E-BFEA-8F8C3F671A4D}" name="Customers Name" dataDxfId="15"/>
    <tableColumn id="21" xr3:uid="{8DDC03DF-B284-47F6-B73B-F2C14717B299}" name="Type" dataDxfId="14"/>
    <tableColumn id="2" xr3:uid="{5812B527-B790-4C31-91E3-B4A9EE3ACA8F}" name="Item" dataDxfId="13"/>
    <tableColumn id="3" xr3:uid="{41E42201-021D-4ED7-94EC-07F92E528569}" name="Memo" dataDxfId="12"/>
    <tableColumn id="4" xr3:uid="{4635E3E9-3E4E-45B4-987B-481B006190F7}" name="Date" dataDxfId="11"/>
    <tableColumn id="5" xr3:uid="{C3EF2FD4-F209-4C75-A5F7-F6FAE06E405D}" name="Num" dataDxfId="10"/>
    <tableColumn id="6" xr3:uid="{2F32E29C-D450-481B-8733-20000F005C46}" name="Rep" dataDxfId="9"/>
    <tableColumn id="7" xr3:uid="{2ADD44C3-8C87-4988-89FF-E2157209F065}" name="Qty"/>
    <tableColumn id="8" xr3:uid="{92CD33AA-47FA-4545-BED0-042448D69DF1}" name="Sales Price"/>
    <tableColumn id="9" xr3:uid="{1FCAB0E8-B58C-451B-B008-8B324209D481}" name="Amount"/>
    <tableColumn id="10" xr3:uid="{78BD49B8-26F0-4CEF-8AC5-B24F61413CFE}" name="Month"/>
    <tableColumn id="11" xr3:uid="{D12D0422-CFC2-4732-B241-ADD96738F5BB}" name="Start of Month" dataDxfId="8"/>
    <tableColumn id="12" xr3:uid="{CA30A39A-4223-4409-A653-64398F05F848}" name="Month Name" dataDxfId="7"/>
    <tableColumn id="20" xr3:uid="{FA281ED6-64B0-45C2-9C56-474A2069C3BD}" name="Short Month" dataDxfId="6"/>
    <tableColumn id="13" xr3:uid="{1A860468-A5D8-4BC3-9279-9DC280255979}" name="Day Name" dataDxfId="5"/>
    <tableColumn id="14" xr3:uid="{236D696C-1194-4271-B9CC-D7E5FB8D25CB}" name="Day of Week"/>
    <tableColumn id="15" xr3:uid="{1D10CBF5-6A63-4DC8-910B-C13A7A823E31}" name="Cost" dataDxfId="4">
      <calculatedColumnFormula>VLOOKUP(Sales_Data[[#This Row],[Memo]],Items_List[[Description]:[Price]],3,FALSE)</calculatedColumnFormula>
    </tableColumn>
    <tableColumn id="16" xr3:uid="{0F1CDBF7-7641-4B55-BB47-D155BB577537}" name="Total Cost" dataDxfId="3">
      <calculatedColumnFormula>Sales_Data[[#This Row],[Qty]]*Sales_Data[[#This Row],[Cost]]</calculatedColumnFormula>
    </tableColumn>
    <tableColumn id="18" xr3:uid="{03AAD061-F470-4CEA-B546-5F5DA52597EC}" name="Last Order Date" dataDxfId="2">
      <calculatedColumnFormula>_xlfn.MAXIFS(Sales_Data[Date],Sales_Data[Customers Name],Sales_Data[[#This Row],[Customers Name]])</calculatedColumnFormula>
    </tableColumn>
    <tableColumn id="19" xr3:uid="{62D6D816-5AA0-481A-A33B-CD66EB2E3E54}" name="Inactive/Active" dataDxfId="1">
      <calculatedColumnFormula>IF(TODAY() - Sales_Data[[#This Row],[Last Order Date]] &gt; 180, "Inactive", "Active")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mments" Target="../comments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0"/>
  <sheetViews>
    <sheetView topLeftCell="J1" workbookViewId="0">
      <selection activeCell="L14" sqref="L14"/>
    </sheetView>
  </sheetViews>
  <sheetFormatPr defaultRowHeight="14.5" x14ac:dyDescent="0.35"/>
  <cols>
    <col min="1" max="1" width="29" bestFit="1" customWidth="1"/>
    <col min="2" max="2" width="81.1796875" bestFit="1" customWidth="1"/>
    <col min="3" max="3" width="21.453125" customWidth="1"/>
    <col min="4" max="4" width="14.1796875" bestFit="1" customWidth="1"/>
    <col min="5" max="5" width="14.26953125" bestFit="1" customWidth="1"/>
    <col min="6" max="6" width="8.1796875" customWidth="1"/>
    <col min="7" max="7" width="15.54296875" customWidth="1"/>
    <col min="10" max="10" width="16.54296875" customWidth="1"/>
    <col min="11" max="11" width="17.81640625" bestFit="1" customWidth="1"/>
    <col min="12" max="12" width="24.54296875" bestFit="1" customWidth="1"/>
    <col min="14" max="14" width="29" bestFit="1" customWidth="1"/>
    <col min="15" max="15" width="14.26953125" bestFit="1" customWidth="1"/>
    <col min="16" max="16" width="24.54296875" bestFit="1" customWidth="1"/>
  </cols>
  <sheetData>
    <row r="1" spans="1:15" x14ac:dyDescent="0.35">
      <c r="A1" s="2" t="s">
        <v>0</v>
      </c>
      <c r="B1" s="2" t="s">
        <v>1</v>
      </c>
      <c r="C1" s="2" t="s">
        <v>2102</v>
      </c>
      <c r="D1" s="2" t="s">
        <v>2</v>
      </c>
      <c r="E1" s="2" t="s">
        <v>3</v>
      </c>
      <c r="F1" s="2" t="s">
        <v>806</v>
      </c>
      <c r="G1" s="2" t="s">
        <v>808</v>
      </c>
      <c r="J1" s="22" t="s">
        <v>3</v>
      </c>
      <c r="K1" t="s">
        <v>2110</v>
      </c>
    </row>
    <row r="2" spans="1:15" x14ac:dyDescent="0.35">
      <c r="A2" t="s">
        <v>4</v>
      </c>
      <c r="B2" t="s">
        <v>5</v>
      </c>
      <c r="C2" t="s">
        <v>2103</v>
      </c>
      <c r="D2" t="s">
        <v>6</v>
      </c>
      <c r="E2" s="1">
        <v>43610</v>
      </c>
      <c r="F2">
        <v>5</v>
      </c>
      <c r="G2" t="s">
        <v>813</v>
      </c>
    </row>
    <row r="3" spans="1:15" x14ac:dyDescent="0.35">
      <c r="A3" t="s">
        <v>7</v>
      </c>
      <c r="B3" t="s">
        <v>8</v>
      </c>
      <c r="C3" t="s">
        <v>2103</v>
      </c>
      <c r="D3" t="s">
        <v>9</v>
      </c>
      <c r="E3" s="1">
        <v>43809</v>
      </c>
      <c r="F3">
        <v>12</v>
      </c>
      <c r="G3" t="s">
        <v>2079</v>
      </c>
      <c r="J3" s="22" t="s">
        <v>808</v>
      </c>
      <c r="K3" s="22" t="s">
        <v>2102</v>
      </c>
      <c r="L3" t="s">
        <v>2109</v>
      </c>
      <c r="N3" s="22" t="s">
        <v>0</v>
      </c>
      <c r="O3" s="22" t="s">
        <v>3</v>
      </c>
    </row>
    <row r="4" spans="1:15" x14ac:dyDescent="0.35">
      <c r="A4" t="s">
        <v>10</v>
      </c>
      <c r="B4" t="s">
        <v>11</v>
      </c>
      <c r="C4" t="s">
        <v>2103</v>
      </c>
      <c r="D4" t="s">
        <v>12</v>
      </c>
      <c r="E4" s="1">
        <v>44194</v>
      </c>
      <c r="F4">
        <v>12</v>
      </c>
      <c r="G4" t="s">
        <v>2079</v>
      </c>
      <c r="J4" t="s">
        <v>2075</v>
      </c>
      <c r="K4" t="s">
        <v>2103</v>
      </c>
      <c r="L4">
        <v>4</v>
      </c>
      <c r="N4" t="s">
        <v>21</v>
      </c>
      <c r="O4" s="1">
        <v>45190</v>
      </c>
    </row>
    <row r="5" spans="1:15" x14ac:dyDescent="0.35">
      <c r="A5" t="s">
        <v>13</v>
      </c>
      <c r="B5" t="s">
        <v>14</v>
      </c>
      <c r="C5" t="s">
        <v>2103</v>
      </c>
      <c r="D5" t="s">
        <v>15</v>
      </c>
      <c r="E5" s="1">
        <v>44237</v>
      </c>
      <c r="F5">
        <v>2</v>
      </c>
      <c r="G5" t="s">
        <v>2081</v>
      </c>
      <c r="J5" t="s">
        <v>2081</v>
      </c>
      <c r="K5" t="s">
        <v>2103</v>
      </c>
      <c r="L5">
        <v>3</v>
      </c>
      <c r="N5" t="s">
        <v>29</v>
      </c>
      <c r="O5" s="1">
        <v>45117</v>
      </c>
    </row>
    <row r="6" spans="1:15" x14ac:dyDescent="0.35">
      <c r="A6" t="s">
        <v>16</v>
      </c>
      <c r="B6" t="s">
        <v>17</v>
      </c>
      <c r="C6" t="s">
        <v>2103</v>
      </c>
      <c r="E6" s="1">
        <v>44281</v>
      </c>
      <c r="F6">
        <v>3</v>
      </c>
      <c r="G6" t="s">
        <v>2080</v>
      </c>
      <c r="J6" t="s">
        <v>2081</v>
      </c>
      <c r="K6" t="s">
        <v>2104</v>
      </c>
      <c r="L6">
        <v>3</v>
      </c>
      <c r="N6" t="s">
        <v>34</v>
      </c>
      <c r="O6" s="1">
        <v>45180</v>
      </c>
    </row>
    <row r="7" spans="1:15" x14ac:dyDescent="0.35">
      <c r="A7" t="s">
        <v>18</v>
      </c>
      <c r="B7" t="s">
        <v>19</v>
      </c>
      <c r="C7" t="s">
        <v>2103</v>
      </c>
      <c r="D7" t="s">
        <v>20</v>
      </c>
      <c r="E7" s="1">
        <v>44459</v>
      </c>
      <c r="F7">
        <v>9</v>
      </c>
      <c r="G7" t="s">
        <v>2078</v>
      </c>
      <c r="J7" t="s">
        <v>2080</v>
      </c>
      <c r="K7" t="s">
        <v>2103</v>
      </c>
      <c r="L7">
        <v>1</v>
      </c>
      <c r="N7" t="s">
        <v>52</v>
      </c>
      <c r="O7" s="1">
        <v>44965</v>
      </c>
    </row>
    <row r="8" spans="1:15" x14ac:dyDescent="0.35">
      <c r="A8" t="s">
        <v>21</v>
      </c>
      <c r="B8" t="s">
        <v>22</v>
      </c>
      <c r="C8" t="s">
        <v>2103</v>
      </c>
      <c r="D8" t="s">
        <v>23</v>
      </c>
      <c r="E8" s="1">
        <v>45190</v>
      </c>
      <c r="F8">
        <v>9</v>
      </c>
      <c r="G8" t="s">
        <v>2078</v>
      </c>
      <c r="J8" t="s">
        <v>2080</v>
      </c>
      <c r="K8" t="s">
        <v>2104</v>
      </c>
      <c r="L8">
        <v>1</v>
      </c>
      <c r="N8" t="s">
        <v>54</v>
      </c>
      <c r="O8" s="1">
        <v>44995</v>
      </c>
    </row>
    <row r="9" spans="1:15" x14ac:dyDescent="0.35">
      <c r="A9" t="s">
        <v>24</v>
      </c>
      <c r="B9" t="s">
        <v>25</v>
      </c>
      <c r="C9" t="s">
        <v>2103</v>
      </c>
      <c r="D9" t="s">
        <v>26</v>
      </c>
      <c r="E9" s="1">
        <v>44202</v>
      </c>
      <c r="F9">
        <v>1</v>
      </c>
      <c r="G9" t="s">
        <v>2075</v>
      </c>
      <c r="J9" t="s">
        <v>813</v>
      </c>
      <c r="K9" t="s">
        <v>2103</v>
      </c>
      <c r="L9">
        <v>5</v>
      </c>
      <c r="N9" t="s">
        <v>56</v>
      </c>
      <c r="O9" s="1">
        <v>45159</v>
      </c>
    </row>
    <row r="10" spans="1:15" x14ac:dyDescent="0.35">
      <c r="A10" t="s">
        <v>27</v>
      </c>
      <c r="B10" t="s">
        <v>28</v>
      </c>
      <c r="C10" t="s">
        <v>2103</v>
      </c>
      <c r="E10" s="1">
        <v>44281</v>
      </c>
      <c r="F10">
        <v>3</v>
      </c>
      <c r="G10" t="s">
        <v>2080</v>
      </c>
      <c r="J10" t="s">
        <v>2082</v>
      </c>
      <c r="K10" t="s">
        <v>2103</v>
      </c>
      <c r="L10">
        <v>2</v>
      </c>
      <c r="N10" t="s">
        <v>63</v>
      </c>
      <c r="O10" s="1">
        <v>45276</v>
      </c>
    </row>
    <row r="11" spans="1:15" x14ac:dyDescent="0.35">
      <c r="A11" t="s">
        <v>29</v>
      </c>
      <c r="B11" t="s">
        <v>30</v>
      </c>
      <c r="C11" t="s">
        <v>2103</v>
      </c>
      <c r="E11" s="1">
        <v>45117</v>
      </c>
      <c r="F11">
        <v>7</v>
      </c>
      <c r="G11" t="s">
        <v>2077</v>
      </c>
      <c r="J11" t="s">
        <v>2077</v>
      </c>
      <c r="K11" t="s">
        <v>2103</v>
      </c>
      <c r="L11">
        <v>2</v>
      </c>
      <c r="N11" t="s">
        <v>65</v>
      </c>
      <c r="O11" s="1">
        <v>45276</v>
      </c>
    </row>
    <row r="12" spans="1:15" x14ac:dyDescent="0.35">
      <c r="A12" t="s">
        <v>31</v>
      </c>
      <c r="B12" t="s">
        <v>32</v>
      </c>
      <c r="C12" t="s">
        <v>2103</v>
      </c>
      <c r="D12" t="s">
        <v>33</v>
      </c>
      <c r="E12" s="1">
        <v>44014</v>
      </c>
      <c r="F12">
        <v>7</v>
      </c>
      <c r="G12" t="s">
        <v>2077</v>
      </c>
      <c r="J12" t="s">
        <v>2083</v>
      </c>
      <c r="K12" t="s">
        <v>2103</v>
      </c>
      <c r="L12">
        <v>1</v>
      </c>
      <c r="N12" t="s">
        <v>67</v>
      </c>
      <c r="O12" s="1">
        <v>44963</v>
      </c>
    </row>
    <row r="13" spans="1:15" x14ac:dyDescent="0.35">
      <c r="A13" t="s">
        <v>34</v>
      </c>
      <c r="B13" t="s">
        <v>35</v>
      </c>
      <c r="C13" t="s">
        <v>2103</v>
      </c>
      <c r="E13" s="1">
        <v>45180</v>
      </c>
      <c r="F13">
        <v>9</v>
      </c>
      <c r="G13" t="s">
        <v>2078</v>
      </c>
      <c r="J13" t="s">
        <v>2078</v>
      </c>
      <c r="K13" t="s">
        <v>2103</v>
      </c>
      <c r="L13">
        <v>3</v>
      </c>
      <c r="N13" t="s">
        <v>72</v>
      </c>
      <c r="O13" s="1">
        <v>44965</v>
      </c>
    </row>
    <row r="14" spans="1:15" x14ac:dyDescent="0.35">
      <c r="A14" t="s">
        <v>36</v>
      </c>
      <c r="B14" t="s">
        <v>37</v>
      </c>
      <c r="C14" t="s">
        <v>2104</v>
      </c>
      <c r="E14" s="1">
        <v>44734</v>
      </c>
      <c r="F14">
        <v>6</v>
      </c>
      <c r="G14" t="s">
        <v>2082</v>
      </c>
      <c r="J14" t="s">
        <v>2078</v>
      </c>
      <c r="K14" t="s">
        <v>2104</v>
      </c>
      <c r="L14">
        <v>2</v>
      </c>
      <c r="N14" t="s">
        <v>89</v>
      </c>
      <c r="O14" s="1">
        <v>45134</v>
      </c>
    </row>
    <row r="15" spans="1:15" x14ac:dyDescent="0.35">
      <c r="A15" t="s">
        <v>38</v>
      </c>
      <c r="B15" t="s">
        <v>39</v>
      </c>
      <c r="C15" t="s">
        <v>2103</v>
      </c>
      <c r="E15" s="1">
        <v>44909</v>
      </c>
      <c r="F15">
        <v>12</v>
      </c>
      <c r="G15" t="s">
        <v>2079</v>
      </c>
      <c r="J15" t="s">
        <v>2084</v>
      </c>
      <c r="K15" t="s">
        <v>2103</v>
      </c>
      <c r="L15">
        <v>1</v>
      </c>
      <c r="N15" t="s">
        <v>91</v>
      </c>
      <c r="O15" s="1">
        <v>45231</v>
      </c>
    </row>
    <row r="16" spans="1:15" x14ac:dyDescent="0.35">
      <c r="A16" t="s">
        <v>40</v>
      </c>
      <c r="B16" t="s">
        <v>41</v>
      </c>
      <c r="C16" t="s">
        <v>2103</v>
      </c>
      <c r="D16" t="s">
        <v>42</v>
      </c>
      <c r="E16" s="1">
        <v>44508</v>
      </c>
      <c r="F16">
        <v>11</v>
      </c>
      <c r="G16" t="s">
        <v>2085</v>
      </c>
      <c r="J16" t="s">
        <v>2084</v>
      </c>
      <c r="K16" t="s">
        <v>2104</v>
      </c>
      <c r="L16">
        <v>2</v>
      </c>
      <c r="N16" t="s">
        <v>93</v>
      </c>
      <c r="O16" s="1">
        <v>44937</v>
      </c>
    </row>
    <row r="17" spans="1:15" x14ac:dyDescent="0.35">
      <c r="A17" t="s">
        <v>43</v>
      </c>
      <c r="B17" t="s">
        <v>44</v>
      </c>
      <c r="C17" t="s">
        <v>2103</v>
      </c>
      <c r="E17" s="1">
        <v>44902</v>
      </c>
      <c r="F17">
        <v>12</v>
      </c>
      <c r="G17" t="s">
        <v>2079</v>
      </c>
      <c r="J17" t="s">
        <v>2085</v>
      </c>
      <c r="K17" t="s">
        <v>2104</v>
      </c>
      <c r="L17">
        <v>1</v>
      </c>
      <c r="N17" t="s">
        <v>98</v>
      </c>
      <c r="O17" s="1">
        <v>44944</v>
      </c>
    </row>
    <row r="18" spans="1:15" x14ac:dyDescent="0.35">
      <c r="A18" t="s">
        <v>45</v>
      </c>
      <c r="B18" t="s">
        <v>46</v>
      </c>
      <c r="C18" t="s">
        <v>2103</v>
      </c>
      <c r="D18" t="s">
        <v>47</v>
      </c>
      <c r="E18" s="1">
        <v>43805</v>
      </c>
      <c r="F18">
        <v>12</v>
      </c>
      <c r="G18" t="s">
        <v>2079</v>
      </c>
      <c r="J18" t="s">
        <v>2079</v>
      </c>
      <c r="K18" t="s">
        <v>2103</v>
      </c>
      <c r="L18">
        <v>2</v>
      </c>
      <c r="N18" t="s">
        <v>102</v>
      </c>
      <c r="O18" s="1">
        <v>45002</v>
      </c>
    </row>
    <row r="19" spans="1:15" x14ac:dyDescent="0.35">
      <c r="A19" t="s">
        <v>48</v>
      </c>
      <c r="B19" t="s">
        <v>48</v>
      </c>
      <c r="E19" s="1"/>
      <c r="F19" t="s">
        <v>2106</v>
      </c>
      <c r="J19" t="s">
        <v>2108</v>
      </c>
      <c r="L19">
        <v>33</v>
      </c>
      <c r="N19" t="s">
        <v>110</v>
      </c>
      <c r="O19" s="1">
        <v>45208</v>
      </c>
    </row>
    <row r="20" spans="1:15" x14ac:dyDescent="0.35">
      <c r="A20" t="s">
        <v>49</v>
      </c>
      <c r="B20" t="s">
        <v>50</v>
      </c>
      <c r="C20" t="s">
        <v>2103</v>
      </c>
      <c r="D20" t="s">
        <v>51</v>
      </c>
      <c r="E20" s="1">
        <v>44184</v>
      </c>
      <c r="F20">
        <v>12</v>
      </c>
      <c r="G20" t="s">
        <v>2079</v>
      </c>
      <c r="N20" t="s">
        <v>112</v>
      </c>
      <c r="O20" s="1">
        <v>45190</v>
      </c>
    </row>
    <row r="21" spans="1:15" x14ac:dyDescent="0.35">
      <c r="A21" t="s">
        <v>52</v>
      </c>
      <c r="B21" t="s">
        <v>53</v>
      </c>
      <c r="C21" t="s">
        <v>2104</v>
      </c>
      <c r="E21" s="1">
        <v>44965</v>
      </c>
      <c r="F21">
        <v>2</v>
      </c>
      <c r="G21" t="s">
        <v>2081</v>
      </c>
      <c r="N21" t="s">
        <v>116</v>
      </c>
      <c r="O21" s="1">
        <v>45210</v>
      </c>
    </row>
    <row r="22" spans="1:15" x14ac:dyDescent="0.35">
      <c r="A22" t="s">
        <v>54</v>
      </c>
      <c r="B22" t="s">
        <v>55</v>
      </c>
      <c r="C22" t="s">
        <v>2104</v>
      </c>
      <c r="E22" s="1">
        <v>44995</v>
      </c>
      <c r="F22">
        <v>3</v>
      </c>
      <c r="G22" t="s">
        <v>2080</v>
      </c>
      <c r="N22" t="s">
        <v>122</v>
      </c>
      <c r="O22" s="1">
        <v>45051</v>
      </c>
    </row>
    <row r="23" spans="1:15" x14ac:dyDescent="0.35">
      <c r="A23" t="s">
        <v>56</v>
      </c>
      <c r="B23" t="s">
        <v>57</v>
      </c>
      <c r="C23" t="s">
        <v>2103</v>
      </c>
      <c r="E23" s="1">
        <v>45159</v>
      </c>
      <c r="F23">
        <v>8</v>
      </c>
      <c r="G23" t="s">
        <v>2083</v>
      </c>
      <c r="N23" t="s">
        <v>124</v>
      </c>
      <c r="O23" s="1">
        <v>45103</v>
      </c>
    </row>
    <row r="24" spans="1:15" x14ac:dyDescent="0.35">
      <c r="A24" t="s">
        <v>58</v>
      </c>
      <c r="B24" t="s">
        <v>59</v>
      </c>
      <c r="C24" t="s">
        <v>2103</v>
      </c>
      <c r="D24" t="s">
        <v>60</v>
      </c>
      <c r="E24" s="1">
        <v>43845</v>
      </c>
      <c r="F24">
        <v>1</v>
      </c>
      <c r="G24" t="s">
        <v>2075</v>
      </c>
      <c r="N24" t="s">
        <v>129</v>
      </c>
      <c r="O24" s="1">
        <v>45060</v>
      </c>
    </row>
    <row r="25" spans="1:15" x14ac:dyDescent="0.35">
      <c r="A25" t="s">
        <v>61</v>
      </c>
      <c r="B25" t="s">
        <v>62</v>
      </c>
      <c r="C25" t="s">
        <v>2103</v>
      </c>
      <c r="E25" s="1">
        <v>44643</v>
      </c>
      <c r="F25">
        <v>3</v>
      </c>
      <c r="G25" t="s">
        <v>2080</v>
      </c>
      <c r="N25" t="s">
        <v>137</v>
      </c>
      <c r="O25" s="1">
        <v>45182</v>
      </c>
    </row>
    <row r="26" spans="1:15" x14ac:dyDescent="0.35">
      <c r="A26" t="s">
        <v>63</v>
      </c>
      <c r="B26" t="s">
        <v>64</v>
      </c>
      <c r="C26" t="s">
        <v>2103</v>
      </c>
      <c r="E26" s="1">
        <v>45276</v>
      </c>
      <c r="F26">
        <v>12</v>
      </c>
      <c r="G26" t="s">
        <v>2079</v>
      </c>
      <c r="N26" t="s">
        <v>141</v>
      </c>
      <c r="O26" s="1">
        <v>45065</v>
      </c>
    </row>
    <row r="27" spans="1:15" x14ac:dyDescent="0.35">
      <c r="A27" t="s">
        <v>65</v>
      </c>
      <c r="B27" t="s">
        <v>66</v>
      </c>
      <c r="C27" t="s">
        <v>2103</v>
      </c>
      <c r="E27" s="1">
        <v>45276</v>
      </c>
      <c r="F27">
        <v>12</v>
      </c>
      <c r="G27" t="s">
        <v>2079</v>
      </c>
      <c r="N27" t="s">
        <v>152</v>
      </c>
      <c r="O27" s="1">
        <v>44980</v>
      </c>
    </row>
    <row r="28" spans="1:15" x14ac:dyDescent="0.35">
      <c r="A28" t="s">
        <v>67</v>
      </c>
      <c r="B28" t="s">
        <v>68</v>
      </c>
      <c r="C28" t="s">
        <v>2103</v>
      </c>
      <c r="E28" s="1">
        <v>44963</v>
      </c>
      <c r="F28">
        <v>2</v>
      </c>
      <c r="G28" t="s">
        <v>2081</v>
      </c>
      <c r="N28" t="s">
        <v>159</v>
      </c>
      <c r="O28" s="1">
        <v>44937</v>
      </c>
    </row>
    <row r="29" spans="1:15" x14ac:dyDescent="0.35">
      <c r="A29" t="s">
        <v>69</v>
      </c>
      <c r="B29" t="s">
        <v>70</v>
      </c>
      <c r="C29" t="s">
        <v>2103</v>
      </c>
      <c r="D29" t="s">
        <v>71</v>
      </c>
      <c r="E29" s="1">
        <v>44319</v>
      </c>
      <c r="F29">
        <v>5</v>
      </c>
      <c r="G29" t="s">
        <v>813</v>
      </c>
      <c r="N29" t="s">
        <v>163</v>
      </c>
      <c r="O29" s="1">
        <v>45076</v>
      </c>
    </row>
    <row r="30" spans="1:15" x14ac:dyDescent="0.35">
      <c r="A30" t="s">
        <v>72</v>
      </c>
      <c r="B30" t="s">
        <v>73</v>
      </c>
      <c r="C30" t="s">
        <v>2104</v>
      </c>
      <c r="E30" s="1">
        <v>44965</v>
      </c>
      <c r="F30">
        <v>2</v>
      </c>
      <c r="G30" t="s">
        <v>2081</v>
      </c>
      <c r="N30" t="s">
        <v>172</v>
      </c>
      <c r="O30" s="1">
        <v>44952</v>
      </c>
    </row>
    <row r="31" spans="1:15" x14ac:dyDescent="0.35">
      <c r="A31" t="s">
        <v>74</v>
      </c>
      <c r="B31" t="s">
        <v>75</v>
      </c>
      <c r="C31" t="s">
        <v>2103</v>
      </c>
      <c r="D31" t="s">
        <v>76</v>
      </c>
      <c r="E31" s="1">
        <v>43740</v>
      </c>
      <c r="F31">
        <v>10</v>
      </c>
      <c r="G31" t="s">
        <v>2084</v>
      </c>
      <c r="N31" t="s">
        <v>177</v>
      </c>
      <c r="O31" s="1">
        <v>45079</v>
      </c>
    </row>
    <row r="32" spans="1:15" x14ac:dyDescent="0.35">
      <c r="A32" t="s">
        <v>77</v>
      </c>
      <c r="B32" t="s">
        <v>78</v>
      </c>
      <c r="C32" t="s">
        <v>2104</v>
      </c>
      <c r="E32" s="1">
        <v>44761</v>
      </c>
      <c r="F32">
        <v>7</v>
      </c>
      <c r="G32" t="s">
        <v>2077</v>
      </c>
      <c r="N32" t="s">
        <v>184</v>
      </c>
      <c r="O32" s="1">
        <v>45180</v>
      </c>
    </row>
    <row r="33" spans="1:15" x14ac:dyDescent="0.35">
      <c r="A33" t="s">
        <v>79</v>
      </c>
      <c r="B33" t="s">
        <v>80</v>
      </c>
      <c r="C33" t="s">
        <v>2103</v>
      </c>
      <c r="D33" t="s">
        <v>81</v>
      </c>
      <c r="E33" s="1">
        <v>43844</v>
      </c>
      <c r="F33">
        <v>1</v>
      </c>
      <c r="G33" t="s">
        <v>2075</v>
      </c>
      <c r="N33" t="s">
        <v>199</v>
      </c>
      <c r="O33" s="1">
        <v>44981</v>
      </c>
    </row>
    <row r="34" spans="1:15" x14ac:dyDescent="0.35">
      <c r="A34" t="s">
        <v>82</v>
      </c>
      <c r="B34" t="s">
        <v>83</v>
      </c>
      <c r="C34" t="s">
        <v>2103</v>
      </c>
      <c r="D34" t="s">
        <v>84</v>
      </c>
      <c r="E34" s="1">
        <v>43906</v>
      </c>
      <c r="F34">
        <v>3</v>
      </c>
      <c r="G34" t="s">
        <v>2080</v>
      </c>
      <c r="N34" t="s">
        <v>203</v>
      </c>
      <c r="O34" s="1">
        <v>44965</v>
      </c>
    </row>
    <row r="35" spans="1:15" x14ac:dyDescent="0.35">
      <c r="A35" t="s">
        <v>85</v>
      </c>
      <c r="B35" t="s">
        <v>86</v>
      </c>
      <c r="C35" t="s">
        <v>2103</v>
      </c>
      <c r="E35" s="1">
        <v>44900</v>
      </c>
      <c r="F35">
        <v>12</v>
      </c>
      <c r="G35" t="s">
        <v>2079</v>
      </c>
      <c r="N35" t="s">
        <v>205</v>
      </c>
      <c r="O35" s="1">
        <v>45210</v>
      </c>
    </row>
    <row r="36" spans="1:15" x14ac:dyDescent="0.35">
      <c r="A36" t="s">
        <v>87</v>
      </c>
      <c r="B36" t="s">
        <v>88</v>
      </c>
      <c r="C36" t="s">
        <v>2104</v>
      </c>
      <c r="E36" s="1">
        <v>44859</v>
      </c>
      <c r="F36">
        <v>10</v>
      </c>
      <c r="G36" t="s">
        <v>2084</v>
      </c>
      <c r="N36" t="s">
        <v>207</v>
      </c>
      <c r="O36" s="1">
        <v>45047</v>
      </c>
    </row>
    <row r="37" spans="1:15" x14ac:dyDescent="0.35">
      <c r="A37" t="s">
        <v>89</v>
      </c>
      <c r="B37" t="s">
        <v>90</v>
      </c>
      <c r="C37" t="s">
        <v>2103</v>
      </c>
      <c r="E37" s="1">
        <v>45134</v>
      </c>
      <c r="F37">
        <v>7</v>
      </c>
      <c r="G37" t="s">
        <v>2077</v>
      </c>
      <c r="N37" t="s">
        <v>2108</v>
      </c>
    </row>
    <row r="38" spans="1:15" x14ac:dyDescent="0.35">
      <c r="A38" t="s">
        <v>91</v>
      </c>
      <c r="B38" t="s">
        <v>92</v>
      </c>
      <c r="C38" t="s">
        <v>2104</v>
      </c>
      <c r="E38" s="1">
        <v>45231</v>
      </c>
      <c r="F38">
        <v>11</v>
      </c>
      <c r="G38" t="s">
        <v>2085</v>
      </c>
    </row>
    <row r="39" spans="1:15" x14ac:dyDescent="0.35">
      <c r="A39" t="s">
        <v>93</v>
      </c>
      <c r="B39" t="s">
        <v>94</v>
      </c>
      <c r="C39" t="s">
        <v>2103</v>
      </c>
      <c r="E39" s="1">
        <v>44937</v>
      </c>
      <c r="F39">
        <v>1</v>
      </c>
      <c r="G39" t="s">
        <v>2075</v>
      </c>
    </row>
    <row r="40" spans="1:15" x14ac:dyDescent="0.35">
      <c r="A40" t="s">
        <v>95</v>
      </c>
      <c r="B40" t="s">
        <v>96</v>
      </c>
      <c r="C40" t="s">
        <v>2103</v>
      </c>
      <c r="D40" t="s">
        <v>97</v>
      </c>
      <c r="E40" s="1">
        <v>44580</v>
      </c>
      <c r="F40">
        <v>1</v>
      </c>
      <c r="G40" t="s">
        <v>2075</v>
      </c>
    </row>
    <row r="41" spans="1:15" x14ac:dyDescent="0.35">
      <c r="A41" t="s">
        <v>98</v>
      </c>
      <c r="B41" t="s">
        <v>99</v>
      </c>
      <c r="C41" t="s">
        <v>2103</v>
      </c>
      <c r="E41" s="1">
        <v>44944</v>
      </c>
      <c r="F41">
        <v>1</v>
      </c>
      <c r="G41" t="s">
        <v>2075</v>
      </c>
    </row>
    <row r="42" spans="1:15" x14ac:dyDescent="0.35">
      <c r="A42" t="s">
        <v>100</v>
      </c>
      <c r="B42" t="s">
        <v>101</v>
      </c>
      <c r="C42" t="s">
        <v>2103</v>
      </c>
      <c r="E42" s="1">
        <v>44915</v>
      </c>
      <c r="F42">
        <v>12</v>
      </c>
      <c r="G42" t="s">
        <v>2079</v>
      </c>
    </row>
    <row r="43" spans="1:15" x14ac:dyDescent="0.35">
      <c r="A43" t="s">
        <v>102</v>
      </c>
      <c r="B43" t="s">
        <v>103</v>
      </c>
      <c r="C43" t="s">
        <v>2103</v>
      </c>
      <c r="E43" s="1">
        <v>45002</v>
      </c>
      <c r="F43">
        <v>3</v>
      </c>
      <c r="G43" t="s">
        <v>2080</v>
      </c>
    </row>
    <row r="44" spans="1:15" x14ac:dyDescent="0.35">
      <c r="A44" t="s">
        <v>104</v>
      </c>
      <c r="B44" t="s">
        <v>104</v>
      </c>
      <c r="C44" t="s">
        <v>2103</v>
      </c>
      <c r="E44" s="1">
        <v>44782</v>
      </c>
      <c r="F44">
        <v>8</v>
      </c>
      <c r="G44" t="s">
        <v>2083</v>
      </c>
    </row>
    <row r="45" spans="1:15" x14ac:dyDescent="0.35">
      <c r="A45" t="s">
        <v>105</v>
      </c>
      <c r="B45" t="s">
        <v>106</v>
      </c>
      <c r="E45" s="1"/>
      <c r="F45" t="s">
        <v>2106</v>
      </c>
    </row>
    <row r="46" spans="1:15" x14ac:dyDescent="0.35">
      <c r="A46" t="s">
        <v>107</v>
      </c>
      <c r="B46" t="s">
        <v>108</v>
      </c>
      <c r="C46" t="s">
        <v>2103</v>
      </c>
      <c r="D46" t="s">
        <v>109</v>
      </c>
      <c r="E46" s="1">
        <v>44446</v>
      </c>
      <c r="F46">
        <v>9</v>
      </c>
      <c r="G46" t="s">
        <v>2078</v>
      </c>
    </row>
    <row r="47" spans="1:15" x14ac:dyDescent="0.35">
      <c r="A47" t="s">
        <v>110</v>
      </c>
      <c r="B47" t="s">
        <v>111</v>
      </c>
      <c r="C47" t="s">
        <v>2103</v>
      </c>
      <c r="E47" s="1">
        <v>45208</v>
      </c>
      <c r="F47">
        <v>10</v>
      </c>
      <c r="G47" t="s">
        <v>2084</v>
      </c>
    </row>
    <row r="48" spans="1:15" x14ac:dyDescent="0.35">
      <c r="A48" t="s">
        <v>112</v>
      </c>
      <c r="B48" t="s">
        <v>113</v>
      </c>
      <c r="C48" t="s">
        <v>2104</v>
      </c>
      <c r="E48" s="1">
        <v>45190</v>
      </c>
      <c r="F48">
        <v>9</v>
      </c>
      <c r="G48" t="s">
        <v>2078</v>
      </c>
    </row>
    <row r="49" spans="1:7" x14ac:dyDescent="0.35">
      <c r="A49" t="s">
        <v>114</v>
      </c>
      <c r="B49" t="s">
        <v>115</v>
      </c>
      <c r="C49" t="s">
        <v>2103</v>
      </c>
      <c r="E49" s="1">
        <v>44733</v>
      </c>
      <c r="F49">
        <v>6</v>
      </c>
      <c r="G49" t="s">
        <v>2082</v>
      </c>
    </row>
    <row r="50" spans="1:7" x14ac:dyDescent="0.35">
      <c r="A50" t="s">
        <v>116</v>
      </c>
      <c r="B50" t="s">
        <v>117</v>
      </c>
      <c r="C50" t="s">
        <v>2104</v>
      </c>
      <c r="E50" s="1">
        <v>45210</v>
      </c>
      <c r="F50">
        <v>10</v>
      </c>
      <c r="G50" t="s">
        <v>2084</v>
      </c>
    </row>
    <row r="51" spans="1:7" x14ac:dyDescent="0.35">
      <c r="A51" t="s">
        <v>118</v>
      </c>
      <c r="B51" t="s">
        <v>119</v>
      </c>
      <c r="C51" t="s">
        <v>2103</v>
      </c>
      <c r="E51" s="1">
        <v>44782</v>
      </c>
      <c r="F51">
        <v>8</v>
      </c>
      <c r="G51" t="s">
        <v>2083</v>
      </c>
    </row>
    <row r="52" spans="1:7" x14ac:dyDescent="0.35">
      <c r="A52" t="s">
        <v>120</v>
      </c>
      <c r="B52" t="s">
        <v>121</v>
      </c>
      <c r="C52" t="s">
        <v>2103</v>
      </c>
      <c r="E52" s="1">
        <v>44274</v>
      </c>
      <c r="F52">
        <v>3</v>
      </c>
      <c r="G52" t="s">
        <v>2080</v>
      </c>
    </row>
    <row r="53" spans="1:7" x14ac:dyDescent="0.35">
      <c r="A53" t="s">
        <v>122</v>
      </c>
      <c r="B53" t="s">
        <v>123</v>
      </c>
      <c r="C53" t="s">
        <v>2103</v>
      </c>
      <c r="E53" s="1">
        <v>45051</v>
      </c>
      <c r="F53">
        <v>5</v>
      </c>
      <c r="G53" t="s">
        <v>813</v>
      </c>
    </row>
    <row r="54" spans="1:7" x14ac:dyDescent="0.35">
      <c r="A54" t="s">
        <v>124</v>
      </c>
      <c r="B54" t="s">
        <v>125</v>
      </c>
      <c r="C54" t="s">
        <v>2103</v>
      </c>
      <c r="E54" s="1">
        <v>45103</v>
      </c>
      <c r="F54">
        <v>6</v>
      </c>
      <c r="G54" t="s">
        <v>2082</v>
      </c>
    </row>
    <row r="55" spans="1:7" x14ac:dyDescent="0.35">
      <c r="A55" t="s">
        <v>126</v>
      </c>
      <c r="B55" t="s">
        <v>127</v>
      </c>
      <c r="C55" t="s">
        <v>2103</v>
      </c>
      <c r="D55" t="s">
        <v>128</v>
      </c>
      <c r="E55" s="1">
        <v>44057</v>
      </c>
      <c r="F55">
        <v>8</v>
      </c>
      <c r="G55" t="s">
        <v>2083</v>
      </c>
    </row>
    <row r="56" spans="1:7" x14ac:dyDescent="0.35">
      <c r="A56" t="s">
        <v>129</v>
      </c>
      <c r="B56" t="s">
        <v>130</v>
      </c>
      <c r="C56" t="s">
        <v>2103</v>
      </c>
      <c r="D56" t="s">
        <v>131</v>
      </c>
      <c r="E56" s="1">
        <v>45060</v>
      </c>
      <c r="F56">
        <v>5</v>
      </c>
      <c r="G56" t="s">
        <v>813</v>
      </c>
    </row>
    <row r="57" spans="1:7" x14ac:dyDescent="0.35">
      <c r="A57" t="s">
        <v>132</v>
      </c>
      <c r="B57" t="s">
        <v>133</v>
      </c>
      <c r="C57" t="s">
        <v>2103</v>
      </c>
      <c r="D57" t="s">
        <v>134</v>
      </c>
      <c r="E57" s="1">
        <v>44110</v>
      </c>
      <c r="F57">
        <v>10</v>
      </c>
      <c r="G57" t="s">
        <v>2084</v>
      </c>
    </row>
    <row r="58" spans="1:7" x14ac:dyDescent="0.35">
      <c r="A58" t="s">
        <v>135</v>
      </c>
      <c r="B58" t="s">
        <v>136</v>
      </c>
      <c r="C58" t="s">
        <v>2103</v>
      </c>
      <c r="E58" s="1">
        <v>44827</v>
      </c>
      <c r="F58">
        <v>9</v>
      </c>
      <c r="G58" t="s">
        <v>2078</v>
      </c>
    </row>
    <row r="59" spans="1:7" x14ac:dyDescent="0.35">
      <c r="A59" t="s">
        <v>137</v>
      </c>
      <c r="B59" t="s">
        <v>138</v>
      </c>
      <c r="C59" t="s">
        <v>2103</v>
      </c>
      <c r="E59" s="1">
        <v>45182</v>
      </c>
      <c r="F59">
        <v>9</v>
      </c>
      <c r="G59" t="s">
        <v>2078</v>
      </c>
    </row>
    <row r="60" spans="1:7" x14ac:dyDescent="0.35">
      <c r="A60" t="s">
        <v>139</v>
      </c>
      <c r="B60" t="s">
        <v>140</v>
      </c>
      <c r="C60" t="s">
        <v>2103</v>
      </c>
      <c r="E60" s="1">
        <v>44841</v>
      </c>
      <c r="F60">
        <v>10</v>
      </c>
      <c r="G60" t="s">
        <v>2084</v>
      </c>
    </row>
    <row r="61" spans="1:7" x14ac:dyDescent="0.35">
      <c r="A61" t="s">
        <v>141</v>
      </c>
      <c r="B61" t="s">
        <v>142</v>
      </c>
      <c r="C61" t="s">
        <v>2103</v>
      </c>
      <c r="E61" s="1">
        <v>45065</v>
      </c>
      <c r="F61">
        <v>5</v>
      </c>
      <c r="G61" t="s">
        <v>813</v>
      </c>
    </row>
    <row r="62" spans="1:7" x14ac:dyDescent="0.35">
      <c r="A62" t="s">
        <v>143</v>
      </c>
      <c r="B62" t="s">
        <v>144</v>
      </c>
      <c r="C62" t="s">
        <v>2103</v>
      </c>
      <c r="D62" t="s">
        <v>145</v>
      </c>
      <c r="E62" s="1">
        <v>44838</v>
      </c>
      <c r="F62">
        <v>10</v>
      </c>
      <c r="G62" t="s">
        <v>2084</v>
      </c>
    </row>
    <row r="63" spans="1:7" x14ac:dyDescent="0.35">
      <c r="A63" t="s">
        <v>146</v>
      </c>
      <c r="B63" t="s">
        <v>147</v>
      </c>
      <c r="C63" t="s">
        <v>2103</v>
      </c>
      <c r="D63" t="s">
        <v>148</v>
      </c>
      <c r="E63" s="1">
        <v>44202</v>
      </c>
      <c r="F63">
        <v>1</v>
      </c>
      <c r="G63" t="s">
        <v>2075</v>
      </c>
    </row>
    <row r="64" spans="1:7" x14ac:dyDescent="0.35">
      <c r="A64" t="s">
        <v>149</v>
      </c>
      <c r="B64" t="s">
        <v>150</v>
      </c>
      <c r="C64" t="s">
        <v>2103</v>
      </c>
      <c r="D64" t="s">
        <v>151</v>
      </c>
      <c r="E64" s="1">
        <v>43643</v>
      </c>
      <c r="F64">
        <v>6</v>
      </c>
      <c r="G64" t="s">
        <v>2082</v>
      </c>
    </row>
    <row r="65" spans="1:7" x14ac:dyDescent="0.35">
      <c r="A65" t="s">
        <v>152</v>
      </c>
      <c r="B65" t="s">
        <v>153</v>
      </c>
      <c r="C65" t="s">
        <v>2103</v>
      </c>
      <c r="E65" s="1">
        <v>44980</v>
      </c>
      <c r="F65">
        <v>2</v>
      </c>
      <c r="G65" t="s">
        <v>2081</v>
      </c>
    </row>
    <row r="66" spans="1:7" x14ac:dyDescent="0.35">
      <c r="A66" t="s">
        <v>154</v>
      </c>
      <c r="B66" t="s">
        <v>155</v>
      </c>
      <c r="C66" t="s">
        <v>2103</v>
      </c>
      <c r="D66" t="s">
        <v>156</v>
      </c>
      <c r="E66" s="1">
        <v>44271</v>
      </c>
      <c r="F66">
        <v>3</v>
      </c>
      <c r="G66" t="s">
        <v>2080</v>
      </c>
    </row>
    <row r="67" spans="1:7" x14ac:dyDescent="0.35">
      <c r="A67" t="s">
        <v>157</v>
      </c>
      <c r="B67" t="s">
        <v>158</v>
      </c>
      <c r="C67" t="s">
        <v>2103</v>
      </c>
      <c r="E67" s="1">
        <v>44795</v>
      </c>
      <c r="F67">
        <v>8</v>
      </c>
      <c r="G67" t="s">
        <v>2083</v>
      </c>
    </row>
    <row r="68" spans="1:7" x14ac:dyDescent="0.35">
      <c r="A68" t="s">
        <v>159</v>
      </c>
      <c r="B68" t="s">
        <v>160</v>
      </c>
      <c r="C68" t="s">
        <v>2103</v>
      </c>
      <c r="E68" s="1">
        <v>44937</v>
      </c>
      <c r="F68">
        <v>1</v>
      </c>
      <c r="G68" t="s">
        <v>2075</v>
      </c>
    </row>
    <row r="69" spans="1:7" x14ac:dyDescent="0.35">
      <c r="A69" t="s">
        <v>161</v>
      </c>
      <c r="B69" t="s">
        <v>162</v>
      </c>
      <c r="C69" t="s">
        <v>2103</v>
      </c>
      <c r="E69" s="1">
        <v>43852</v>
      </c>
      <c r="F69">
        <v>1</v>
      </c>
      <c r="G69" t="s">
        <v>2075</v>
      </c>
    </row>
    <row r="70" spans="1:7" x14ac:dyDescent="0.35">
      <c r="A70" t="s">
        <v>163</v>
      </c>
      <c r="B70" t="s">
        <v>164</v>
      </c>
      <c r="C70" t="s">
        <v>2103</v>
      </c>
      <c r="E70" s="1">
        <v>45076</v>
      </c>
      <c r="F70">
        <v>5</v>
      </c>
      <c r="G70" t="s">
        <v>813</v>
      </c>
    </row>
    <row r="71" spans="1:7" x14ac:dyDescent="0.35">
      <c r="A71" t="s">
        <v>165</v>
      </c>
      <c r="B71" t="s">
        <v>166</v>
      </c>
      <c r="E71" s="1"/>
      <c r="F71" t="s">
        <v>2106</v>
      </c>
    </row>
    <row r="72" spans="1:7" x14ac:dyDescent="0.35">
      <c r="A72" t="s">
        <v>167</v>
      </c>
      <c r="B72" t="s">
        <v>168</v>
      </c>
      <c r="C72" t="s">
        <v>2103</v>
      </c>
      <c r="E72" s="1">
        <v>44089</v>
      </c>
      <c r="F72">
        <v>9</v>
      </c>
      <c r="G72" t="s">
        <v>2078</v>
      </c>
    </row>
    <row r="73" spans="1:7" x14ac:dyDescent="0.35">
      <c r="A73" t="s">
        <v>169</v>
      </c>
      <c r="B73" t="s">
        <v>170</v>
      </c>
      <c r="C73" t="s">
        <v>2103</v>
      </c>
      <c r="D73" t="s">
        <v>171</v>
      </c>
      <c r="E73" s="1">
        <v>44112</v>
      </c>
      <c r="F73">
        <v>10</v>
      </c>
      <c r="G73" t="s">
        <v>2084</v>
      </c>
    </row>
    <row r="74" spans="1:7" x14ac:dyDescent="0.35">
      <c r="A74" t="s">
        <v>172</v>
      </c>
      <c r="B74" t="s">
        <v>173</v>
      </c>
      <c r="C74" t="s">
        <v>2103</v>
      </c>
      <c r="E74" s="1">
        <v>44952</v>
      </c>
      <c r="F74">
        <v>1</v>
      </c>
      <c r="G74" t="s">
        <v>2075</v>
      </c>
    </row>
    <row r="75" spans="1:7" x14ac:dyDescent="0.35">
      <c r="A75" t="s">
        <v>174</v>
      </c>
      <c r="B75" t="s">
        <v>175</v>
      </c>
      <c r="C75" t="s">
        <v>2103</v>
      </c>
      <c r="D75" t="s">
        <v>176</v>
      </c>
      <c r="E75" s="1">
        <v>44103</v>
      </c>
      <c r="F75">
        <v>9</v>
      </c>
      <c r="G75" t="s">
        <v>2078</v>
      </c>
    </row>
    <row r="76" spans="1:7" x14ac:dyDescent="0.35">
      <c r="A76" t="s">
        <v>177</v>
      </c>
      <c r="B76" t="s">
        <v>178</v>
      </c>
      <c r="C76" t="s">
        <v>2103</v>
      </c>
      <c r="E76" s="1">
        <v>45079</v>
      </c>
      <c r="F76">
        <v>6</v>
      </c>
      <c r="G76" t="s">
        <v>2082</v>
      </c>
    </row>
    <row r="77" spans="1:7" x14ac:dyDescent="0.35">
      <c r="A77" t="s">
        <v>179</v>
      </c>
      <c r="B77" t="s">
        <v>180</v>
      </c>
      <c r="C77" t="s">
        <v>2103</v>
      </c>
      <c r="E77" s="1">
        <v>44768</v>
      </c>
      <c r="F77">
        <v>7</v>
      </c>
      <c r="G77" t="s">
        <v>2077</v>
      </c>
    </row>
    <row r="78" spans="1:7" x14ac:dyDescent="0.35">
      <c r="A78" t="s">
        <v>181</v>
      </c>
      <c r="B78" t="s">
        <v>182</v>
      </c>
      <c r="C78" t="s">
        <v>2103</v>
      </c>
      <c r="D78" t="s">
        <v>183</v>
      </c>
      <c r="E78" s="1">
        <v>44645</v>
      </c>
      <c r="F78">
        <v>3</v>
      </c>
      <c r="G78" t="s">
        <v>2080</v>
      </c>
    </row>
    <row r="79" spans="1:7" x14ac:dyDescent="0.35">
      <c r="A79" t="s">
        <v>184</v>
      </c>
      <c r="B79" t="s">
        <v>185</v>
      </c>
      <c r="C79" t="s">
        <v>2104</v>
      </c>
      <c r="E79" s="1">
        <v>45180</v>
      </c>
      <c r="F79">
        <v>9</v>
      </c>
      <c r="G79" t="s">
        <v>2078</v>
      </c>
    </row>
    <row r="80" spans="1:7" x14ac:dyDescent="0.35">
      <c r="A80" t="s">
        <v>186</v>
      </c>
      <c r="B80" t="s">
        <v>187</v>
      </c>
      <c r="C80" t="s">
        <v>2103</v>
      </c>
      <c r="E80" s="1">
        <v>44498</v>
      </c>
      <c r="F80">
        <v>10</v>
      </c>
      <c r="G80" t="s">
        <v>2084</v>
      </c>
    </row>
    <row r="81" spans="1:7" x14ac:dyDescent="0.35">
      <c r="A81" t="s">
        <v>188</v>
      </c>
      <c r="B81" t="s">
        <v>188</v>
      </c>
      <c r="E81" s="1"/>
      <c r="F81" t="s">
        <v>2106</v>
      </c>
    </row>
    <row r="82" spans="1:7" x14ac:dyDescent="0.35">
      <c r="A82" t="s">
        <v>189</v>
      </c>
      <c r="B82" t="s">
        <v>190</v>
      </c>
      <c r="C82" t="s">
        <v>2103</v>
      </c>
      <c r="E82" s="1">
        <v>44907</v>
      </c>
      <c r="F82">
        <v>12</v>
      </c>
      <c r="G82" t="s">
        <v>2079</v>
      </c>
    </row>
    <row r="83" spans="1:7" x14ac:dyDescent="0.35">
      <c r="A83" t="s">
        <v>191</v>
      </c>
      <c r="B83" t="s">
        <v>192</v>
      </c>
      <c r="C83" t="s">
        <v>2103</v>
      </c>
      <c r="E83" s="1">
        <v>44207</v>
      </c>
      <c r="F83">
        <v>1</v>
      </c>
      <c r="G83" t="s">
        <v>2075</v>
      </c>
    </row>
    <row r="84" spans="1:7" x14ac:dyDescent="0.35">
      <c r="A84" t="s">
        <v>193</v>
      </c>
      <c r="B84" t="s">
        <v>194</v>
      </c>
      <c r="C84" t="s">
        <v>2103</v>
      </c>
      <c r="D84" t="s">
        <v>195</v>
      </c>
      <c r="E84" s="1">
        <v>43873</v>
      </c>
      <c r="F84">
        <v>2</v>
      </c>
      <c r="G84" t="s">
        <v>2081</v>
      </c>
    </row>
    <row r="85" spans="1:7" x14ac:dyDescent="0.35">
      <c r="A85" t="s">
        <v>196</v>
      </c>
      <c r="B85" t="s">
        <v>197</v>
      </c>
      <c r="C85" t="s">
        <v>2103</v>
      </c>
      <c r="D85" t="s">
        <v>198</v>
      </c>
      <c r="E85" s="1">
        <v>44009</v>
      </c>
      <c r="F85">
        <v>6</v>
      </c>
      <c r="G85" t="s">
        <v>2082</v>
      </c>
    </row>
    <row r="86" spans="1:7" x14ac:dyDescent="0.35">
      <c r="A86" t="s">
        <v>199</v>
      </c>
      <c r="B86" t="s">
        <v>200</v>
      </c>
      <c r="C86" t="s">
        <v>2103</v>
      </c>
      <c r="E86" s="1">
        <v>44981</v>
      </c>
      <c r="F86">
        <v>2</v>
      </c>
      <c r="G86" t="s">
        <v>2081</v>
      </c>
    </row>
    <row r="87" spans="1:7" x14ac:dyDescent="0.35">
      <c r="A87" t="s">
        <v>201</v>
      </c>
      <c r="B87" t="s">
        <v>202</v>
      </c>
      <c r="C87" t="s">
        <v>2103</v>
      </c>
      <c r="E87" s="1">
        <v>43630</v>
      </c>
      <c r="F87">
        <v>6</v>
      </c>
      <c r="G87" t="s">
        <v>2082</v>
      </c>
    </row>
    <row r="88" spans="1:7" x14ac:dyDescent="0.35">
      <c r="A88" t="s">
        <v>203</v>
      </c>
      <c r="B88" t="s">
        <v>204</v>
      </c>
      <c r="C88" t="s">
        <v>2104</v>
      </c>
      <c r="E88" s="1">
        <v>44965</v>
      </c>
      <c r="F88">
        <v>2</v>
      </c>
      <c r="G88" t="s">
        <v>2081</v>
      </c>
    </row>
    <row r="89" spans="1:7" x14ac:dyDescent="0.35">
      <c r="A89" t="s">
        <v>205</v>
      </c>
      <c r="B89" t="s">
        <v>206</v>
      </c>
      <c r="C89" t="s">
        <v>2104</v>
      </c>
      <c r="E89" s="1">
        <v>45210</v>
      </c>
      <c r="F89">
        <v>10</v>
      </c>
      <c r="G89" t="s">
        <v>2084</v>
      </c>
    </row>
    <row r="90" spans="1:7" x14ac:dyDescent="0.35">
      <c r="A90" t="s">
        <v>207</v>
      </c>
      <c r="B90" t="s">
        <v>208</v>
      </c>
      <c r="C90" t="s">
        <v>2103</v>
      </c>
      <c r="E90" s="1">
        <v>45047</v>
      </c>
      <c r="F90">
        <v>5</v>
      </c>
      <c r="G90" t="s">
        <v>813</v>
      </c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6884-461E-48FD-BBF1-BDDC3451E874}">
  <sheetPr codeName="Sheet2"/>
  <dimension ref="A1:E330"/>
  <sheetViews>
    <sheetView workbookViewId="0">
      <selection activeCell="E9" sqref="E9"/>
    </sheetView>
  </sheetViews>
  <sheetFormatPr defaultRowHeight="14.5" x14ac:dyDescent="0.35"/>
  <cols>
    <col min="1" max="1" width="49.453125" bestFit="1" customWidth="1"/>
    <col min="2" max="2" width="74.1796875" bestFit="1" customWidth="1"/>
    <col min="3" max="3" width="13.7265625" bestFit="1" customWidth="1"/>
    <col min="4" max="4" width="8" bestFit="1" customWidth="1"/>
    <col min="5" max="5" width="7.7265625" bestFit="1" customWidth="1"/>
  </cols>
  <sheetData>
    <row r="1" spans="1:5" x14ac:dyDescent="0.35">
      <c r="A1" s="2" t="s">
        <v>209</v>
      </c>
      <c r="B1" s="2" t="s">
        <v>210</v>
      </c>
      <c r="C1" s="2" t="s">
        <v>211</v>
      </c>
      <c r="D1" s="2" t="s">
        <v>212</v>
      </c>
      <c r="E1" s="2" t="s">
        <v>213</v>
      </c>
    </row>
    <row r="2" spans="1:5" x14ac:dyDescent="0.35">
      <c r="A2" t="s">
        <v>260</v>
      </c>
      <c r="B2" t="s">
        <v>261</v>
      </c>
      <c r="C2" t="s">
        <v>217</v>
      </c>
      <c r="D2">
        <v>9.1999999999999993</v>
      </c>
      <c r="E2">
        <v>12</v>
      </c>
    </row>
    <row r="3" spans="1:5" x14ac:dyDescent="0.35">
      <c r="A3" t="s">
        <v>262</v>
      </c>
      <c r="B3" t="s">
        <v>263</v>
      </c>
      <c r="C3" t="s">
        <v>217</v>
      </c>
      <c r="D3">
        <v>9.5</v>
      </c>
      <c r="E3">
        <v>12.5</v>
      </c>
    </row>
    <row r="4" spans="1:5" x14ac:dyDescent="0.35">
      <c r="A4" t="s">
        <v>264</v>
      </c>
      <c r="B4" t="s">
        <v>265</v>
      </c>
      <c r="C4" t="s">
        <v>217</v>
      </c>
      <c r="D4">
        <v>9.9</v>
      </c>
      <c r="E4">
        <v>13</v>
      </c>
    </row>
    <row r="5" spans="1:5" x14ac:dyDescent="0.35">
      <c r="A5" t="s">
        <v>393</v>
      </c>
      <c r="B5" t="s">
        <v>394</v>
      </c>
      <c r="C5" t="s">
        <v>217</v>
      </c>
      <c r="D5">
        <v>17.989999999999998</v>
      </c>
      <c r="E5">
        <v>17.989999999999998</v>
      </c>
    </row>
    <row r="6" spans="1:5" x14ac:dyDescent="0.35">
      <c r="A6" t="s">
        <v>387</v>
      </c>
      <c r="B6" t="s">
        <v>388</v>
      </c>
      <c r="C6" t="s">
        <v>217</v>
      </c>
      <c r="D6">
        <v>19.989999999999998</v>
      </c>
      <c r="E6">
        <v>19.989999999999998</v>
      </c>
    </row>
    <row r="7" spans="1:5" x14ac:dyDescent="0.35">
      <c r="A7" t="s">
        <v>389</v>
      </c>
      <c r="B7" t="s">
        <v>390</v>
      </c>
      <c r="C7" t="s">
        <v>217</v>
      </c>
      <c r="D7">
        <v>36.99</v>
      </c>
      <c r="E7">
        <v>36.99</v>
      </c>
    </row>
    <row r="8" spans="1:5" x14ac:dyDescent="0.35">
      <c r="A8" t="s">
        <v>391</v>
      </c>
      <c r="B8" t="s">
        <v>392</v>
      </c>
      <c r="C8" t="s">
        <v>217</v>
      </c>
      <c r="D8">
        <v>44.99</v>
      </c>
      <c r="E8">
        <v>44.99</v>
      </c>
    </row>
    <row r="9" spans="1:5" x14ac:dyDescent="0.35">
      <c r="A9" t="s">
        <v>504</v>
      </c>
      <c r="B9" t="s">
        <v>505</v>
      </c>
      <c r="C9" t="s">
        <v>217</v>
      </c>
      <c r="D9">
        <v>66.69</v>
      </c>
      <c r="E9">
        <v>66.69</v>
      </c>
    </row>
    <row r="10" spans="1:5" x14ac:dyDescent="0.35">
      <c r="A10" t="s">
        <v>395</v>
      </c>
      <c r="B10" t="s">
        <v>396</v>
      </c>
      <c r="C10" t="s">
        <v>217</v>
      </c>
      <c r="D10">
        <v>10.99</v>
      </c>
      <c r="E10">
        <v>10.99</v>
      </c>
    </row>
    <row r="11" spans="1:5" x14ac:dyDescent="0.35">
      <c r="A11" t="s">
        <v>226</v>
      </c>
      <c r="B11" t="s">
        <v>227</v>
      </c>
      <c r="C11" t="s">
        <v>217</v>
      </c>
      <c r="D11">
        <v>7.46</v>
      </c>
      <c r="E11">
        <v>10</v>
      </c>
    </row>
    <row r="12" spans="1:5" x14ac:dyDescent="0.35">
      <c r="A12" t="s">
        <v>228</v>
      </c>
      <c r="B12" t="s">
        <v>229</v>
      </c>
      <c r="C12" t="s">
        <v>217</v>
      </c>
      <c r="D12">
        <v>9.86</v>
      </c>
      <c r="E12">
        <v>13.25</v>
      </c>
    </row>
    <row r="13" spans="1:5" x14ac:dyDescent="0.35">
      <c r="A13" t="s">
        <v>397</v>
      </c>
      <c r="B13" t="s">
        <v>398</v>
      </c>
      <c r="C13" t="s">
        <v>217</v>
      </c>
      <c r="D13">
        <v>33.33</v>
      </c>
      <c r="E13">
        <v>33.33</v>
      </c>
    </row>
    <row r="14" spans="1:5" x14ac:dyDescent="0.35">
      <c r="A14" t="s">
        <v>399</v>
      </c>
      <c r="B14" t="s">
        <v>400</v>
      </c>
      <c r="C14" t="s">
        <v>217</v>
      </c>
      <c r="D14">
        <v>10.66</v>
      </c>
      <c r="E14">
        <v>10.66</v>
      </c>
    </row>
    <row r="15" spans="1:5" x14ac:dyDescent="0.35">
      <c r="A15" t="s">
        <v>401</v>
      </c>
      <c r="B15" t="s">
        <v>402</v>
      </c>
      <c r="C15" t="s">
        <v>217</v>
      </c>
      <c r="D15">
        <v>15.33</v>
      </c>
      <c r="E15">
        <v>15.33</v>
      </c>
    </row>
    <row r="16" spans="1:5" x14ac:dyDescent="0.35">
      <c r="A16" t="s">
        <v>403</v>
      </c>
      <c r="B16" t="s">
        <v>404</v>
      </c>
      <c r="C16" t="s">
        <v>217</v>
      </c>
      <c r="D16">
        <v>10.66</v>
      </c>
      <c r="E16">
        <v>10.66</v>
      </c>
    </row>
    <row r="17" spans="1:5" x14ac:dyDescent="0.35">
      <c r="A17" t="s">
        <v>407</v>
      </c>
      <c r="B17" t="s">
        <v>408</v>
      </c>
      <c r="C17" t="s">
        <v>217</v>
      </c>
      <c r="D17">
        <v>9.33</v>
      </c>
      <c r="E17">
        <v>9.33</v>
      </c>
    </row>
    <row r="18" spans="1:5" x14ac:dyDescent="0.35">
      <c r="A18" t="s">
        <v>409</v>
      </c>
      <c r="B18" t="s">
        <v>410</v>
      </c>
      <c r="C18" t="s">
        <v>217</v>
      </c>
      <c r="D18">
        <v>9.99</v>
      </c>
      <c r="E18">
        <v>9.99</v>
      </c>
    </row>
    <row r="19" spans="1:5" x14ac:dyDescent="0.35">
      <c r="A19" t="s">
        <v>411</v>
      </c>
      <c r="B19" t="s">
        <v>412</v>
      </c>
      <c r="C19" t="s">
        <v>217</v>
      </c>
      <c r="D19">
        <v>13.99</v>
      </c>
      <c r="E19">
        <v>13.99</v>
      </c>
    </row>
    <row r="20" spans="1:5" x14ac:dyDescent="0.35">
      <c r="A20" t="s">
        <v>349</v>
      </c>
      <c r="B20" t="s">
        <v>350</v>
      </c>
      <c r="C20" t="s">
        <v>217</v>
      </c>
      <c r="D20">
        <v>9.6</v>
      </c>
      <c r="E20">
        <v>12.5</v>
      </c>
    </row>
    <row r="21" spans="1:5" x14ac:dyDescent="0.35">
      <c r="A21" t="s">
        <v>741</v>
      </c>
      <c r="B21" t="s">
        <v>742</v>
      </c>
      <c r="C21" t="s">
        <v>217</v>
      </c>
      <c r="D21">
        <v>7.3</v>
      </c>
      <c r="E21">
        <v>12</v>
      </c>
    </row>
    <row r="22" spans="1:5" x14ac:dyDescent="0.35">
      <c r="A22" t="s">
        <v>721</v>
      </c>
      <c r="B22" t="s">
        <v>722</v>
      </c>
      <c r="C22" t="s">
        <v>217</v>
      </c>
      <c r="D22">
        <v>10</v>
      </c>
      <c r="E22">
        <v>13</v>
      </c>
    </row>
    <row r="23" spans="1:5" x14ac:dyDescent="0.35">
      <c r="A23" t="s">
        <v>413</v>
      </c>
      <c r="B23" t="s">
        <v>414</v>
      </c>
      <c r="C23" t="s">
        <v>217</v>
      </c>
      <c r="D23">
        <v>7.99</v>
      </c>
      <c r="E23">
        <v>7.99</v>
      </c>
    </row>
    <row r="24" spans="1:5" x14ac:dyDescent="0.35">
      <c r="A24" t="s">
        <v>405</v>
      </c>
      <c r="B24" t="s">
        <v>406</v>
      </c>
      <c r="C24" t="s">
        <v>217</v>
      </c>
      <c r="D24">
        <v>19.329999999999998</v>
      </c>
      <c r="E24">
        <v>19.329999999999998</v>
      </c>
    </row>
    <row r="25" spans="1:5" x14ac:dyDescent="0.35">
      <c r="A25" t="s">
        <v>417</v>
      </c>
      <c r="B25" t="s">
        <v>418</v>
      </c>
      <c r="C25" t="s">
        <v>217</v>
      </c>
      <c r="D25">
        <v>37.99</v>
      </c>
      <c r="E25">
        <v>37.99</v>
      </c>
    </row>
    <row r="26" spans="1:5" x14ac:dyDescent="0.35">
      <c r="A26" t="s">
        <v>415</v>
      </c>
      <c r="B26" t="s">
        <v>416</v>
      </c>
      <c r="C26" t="s">
        <v>217</v>
      </c>
      <c r="D26">
        <v>24.67</v>
      </c>
      <c r="E26">
        <v>24.67</v>
      </c>
    </row>
    <row r="27" spans="1:5" x14ac:dyDescent="0.35">
      <c r="A27" t="s">
        <v>676</v>
      </c>
      <c r="B27" t="s">
        <v>416</v>
      </c>
      <c r="C27" t="s">
        <v>217</v>
      </c>
      <c r="D27">
        <v>24.67</v>
      </c>
      <c r="E27">
        <v>24.67</v>
      </c>
    </row>
    <row r="28" spans="1:5" x14ac:dyDescent="0.35">
      <c r="A28" t="s">
        <v>503</v>
      </c>
      <c r="B28" t="s">
        <v>2101</v>
      </c>
      <c r="C28" t="s">
        <v>217</v>
      </c>
      <c r="D28">
        <v>31.99</v>
      </c>
      <c r="E28">
        <v>31.99</v>
      </c>
    </row>
    <row r="29" spans="1:5" x14ac:dyDescent="0.35">
      <c r="A29" t="s">
        <v>419</v>
      </c>
      <c r="B29" t="s">
        <v>420</v>
      </c>
      <c r="C29" t="s">
        <v>217</v>
      </c>
      <c r="D29">
        <v>11.99</v>
      </c>
      <c r="E29">
        <v>11.99</v>
      </c>
    </row>
    <row r="30" spans="1:5" x14ac:dyDescent="0.35">
      <c r="A30" t="s">
        <v>421</v>
      </c>
      <c r="B30" t="s">
        <v>422</v>
      </c>
      <c r="C30" t="s">
        <v>217</v>
      </c>
      <c r="D30">
        <v>6.99</v>
      </c>
      <c r="E30">
        <v>6.99</v>
      </c>
    </row>
    <row r="31" spans="1:5" x14ac:dyDescent="0.35">
      <c r="A31" t="s">
        <v>538</v>
      </c>
      <c r="B31" t="s">
        <v>539</v>
      </c>
      <c r="C31" t="s">
        <v>217</v>
      </c>
      <c r="D31">
        <v>12.5</v>
      </c>
      <c r="E31">
        <v>12.5</v>
      </c>
    </row>
    <row r="32" spans="1:5" x14ac:dyDescent="0.35">
      <c r="A32" t="s">
        <v>743</v>
      </c>
      <c r="B32" t="s">
        <v>744</v>
      </c>
      <c r="C32" t="s">
        <v>217</v>
      </c>
      <c r="D32">
        <v>8</v>
      </c>
      <c r="E32">
        <v>13</v>
      </c>
    </row>
    <row r="33" spans="1:5" x14ac:dyDescent="0.35">
      <c r="A33" t="s">
        <v>423</v>
      </c>
      <c r="B33" t="s">
        <v>424</v>
      </c>
      <c r="C33" t="s">
        <v>217</v>
      </c>
      <c r="D33">
        <v>29.99</v>
      </c>
      <c r="E33">
        <v>29.99</v>
      </c>
    </row>
    <row r="34" spans="1:5" x14ac:dyDescent="0.35">
      <c r="A34" t="s">
        <v>425</v>
      </c>
      <c r="B34" t="s">
        <v>426</v>
      </c>
      <c r="C34" t="s">
        <v>217</v>
      </c>
      <c r="D34">
        <v>29.99</v>
      </c>
      <c r="E34">
        <v>29.99</v>
      </c>
    </row>
    <row r="35" spans="1:5" x14ac:dyDescent="0.35">
      <c r="A35" t="s">
        <v>427</v>
      </c>
      <c r="B35" t="s">
        <v>428</v>
      </c>
      <c r="C35" t="s">
        <v>217</v>
      </c>
      <c r="D35">
        <v>19.989999999999998</v>
      </c>
      <c r="E35">
        <v>19.989999999999998</v>
      </c>
    </row>
    <row r="36" spans="1:5" x14ac:dyDescent="0.35">
      <c r="A36" t="s">
        <v>429</v>
      </c>
      <c r="B36" t="s">
        <v>430</v>
      </c>
      <c r="C36" t="s">
        <v>217</v>
      </c>
      <c r="D36">
        <v>19.989999999999998</v>
      </c>
      <c r="E36">
        <v>19.989999999999998</v>
      </c>
    </row>
    <row r="37" spans="1:5" x14ac:dyDescent="0.35">
      <c r="A37" t="s">
        <v>431</v>
      </c>
      <c r="B37" t="s">
        <v>432</v>
      </c>
      <c r="C37" t="s">
        <v>217</v>
      </c>
      <c r="D37">
        <v>19.989999999999998</v>
      </c>
      <c r="E37">
        <v>19.989999999999998</v>
      </c>
    </row>
    <row r="38" spans="1:5" x14ac:dyDescent="0.35">
      <c r="A38" t="s">
        <v>437</v>
      </c>
      <c r="B38" t="s">
        <v>438</v>
      </c>
      <c r="C38" t="s">
        <v>217</v>
      </c>
      <c r="D38">
        <v>41.33</v>
      </c>
      <c r="E38">
        <v>41.33</v>
      </c>
    </row>
    <row r="39" spans="1:5" x14ac:dyDescent="0.35">
      <c r="A39" t="s">
        <v>269</v>
      </c>
      <c r="B39" t="s">
        <v>270</v>
      </c>
      <c r="C39" t="s">
        <v>217</v>
      </c>
      <c r="D39">
        <v>3</v>
      </c>
      <c r="E39">
        <v>3.25</v>
      </c>
    </row>
    <row r="40" spans="1:5" x14ac:dyDescent="0.35">
      <c r="A40" t="s">
        <v>439</v>
      </c>
      <c r="B40" t="s">
        <v>440</v>
      </c>
      <c r="C40" t="s">
        <v>217</v>
      </c>
      <c r="D40">
        <v>6.88</v>
      </c>
      <c r="E40">
        <v>6.88</v>
      </c>
    </row>
    <row r="41" spans="1:5" x14ac:dyDescent="0.35">
      <c r="A41" t="s">
        <v>441</v>
      </c>
      <c r="B41" t="s">
        <v>442</v>
      </c>
      <c r="C41" t="s">
        <v>217</v>
      </c>
      <c r="D41">
        <v>11.33</v>
      </c>
      <c r="E41">
        <v>11.33</v>
      </c>
    </row>
    <row r="42" spans="1:5" x14ac:dyDescent="0.35">
      <c r="A42" t="s">
        <v>730</v>
      </c>
      <c r="B42" t="s">
        <v>731</v>
      </c>
      <c r="C42" t="s">
        <v>217</v>
      </c>
      <c r="D42">
        <v>16.2</v>
      </c>
      <c r="E42">
        <v>21</v>
      </c>
    </row>
    <row r="43" spans="1:5" x14ac:dyDescent="0.35">
      <c r="A43" t="s">
        <v>732</v>
      </c>
      <c r="B43" t="s">
        <v>733</v>
      </c>
      <c r="C43" t="s">
        <v>217</v>
      </c>
      <c r="D43">
        <v>15.73</v>
      </c>
      <c r="E43">
        <v>20.5</v>
      </c>
    </row>
    <row r="44" spans="1:5" x14ac:dyDescent="0.35">
      <c r="A44" t="s">
        <v>433</v>
      </c>
      <c r="B44" t="s">
        <v>434</v>
      </c>
      <c r="C44" t="s">
        <v>217</v>
      </c>
      <c r="D44">
        <v>16.670000000000002</v>
      </c>
      <c r="E44">
        <v>16.670000000000002</v>
      </c>
    </row>
    <row r="45" spans="1:5" x14ac:dyDescent="0.35">
      <c r="A45" t="s">
        <v>435</v>
      </c>
      <c r="B45" t="s">
        <v>436</v>
      </c>
      <c r="C45" t="s">
        <v>217</v>
      </c>
      <c r="D45">
        <v>16.670000000000002</v>
      </c>
      <c r="E45">
        <v>16.670000000000002</v>
      </c>
    </row>
    <row r="46" spans="1:5" x14ac:dyDescent="0.35">
      <c r="A46" t="s">
        <v>443</v>
      </c>
      <c r="B46" t="s">
        <v>444</v>
      </c>
      <c r="C46" t="s">
        <v>217</v>
      </c>
      <c r="D46">
        <v>10.66</v>
      </c>
      <c r="E46">
        <v>10.66</v>
      </c>
    </row>
    <row r="47" spans="1:5" x14ac:dyDescent="0.35">
      <c r="A47" t="s">
        <v>463</v>
      </c>
      <c r="B47" t="s">
        <v>464</v>
      </c>
      <c r="C47" t="s">
        <v>217</v>
      </c>
      <c r="D47">
        <v>13</v>
      </c>
      <c r="E47">
        <v>13</v>
      </c>
    </row>
    <row r="48" spans="1:5" x14ac:dyDescent="0.35">
      <c r="A48" t="s">
        <v>445</v>
      </c>
      <c r="B48" t="s">
        <v>446</v>
      </c>
      <c r="C48" t="s">
        <v>217</v>
      </c>
      <c r="D48">
        <v>23.99</v>
      </c>
      <c r="E48">
        <v>23.99</v>
      </c>
    </row>
    <row r="49" spans="1:5" x14ac:dyDescent="0.35">
      <c r="A49" t="s">
        <v>246</v>
      </c>
      <c r="B49" t="s">
        <v>247</v>
      </c>
      <c r="C49" t="s">
        <v>217</v>
      </c>
      <c r="D49">
        <v>40.35</v>
      </c>
      <c r="E49">
        <v>52.5</v>
      </c>
    </row>
    <row r="50" spans="1:5" x14ac:dyDescent="0.35">
      <c r="A50" t="s">
        <v>447</v>
      </c>
      <c r="B50" t="s">
        <v>448</v>
      </c>
      <c r="C50" t="s">
        <v>217</v>
      </c>
      <c r="D50">
        <v>9.99</v>
      </c>
      <c r="E50">
        <v>9.99</v>
      </c>
    </row>
    <row r="51" spans="1:5" x14ac:dyDescent="0.35">
      <c r="A51" t="s">
        <v>449</v>
      </c>
      <c r="B51" t="s">
        <v>450</v>
      </c>
      <c r="C51" t="s">
        <v>217</v>
      </c>
      <c r="D51">
        <v>9.99</v>
      </c>
      <c r="E51">
        <v>9.99</v>
      </c>
    </row>
    <row r="52" spans="1:5" x14ac:dyDescent="0.35">
      <c r="A52" t="s">
        <v>451</v>
      </c>
      <c r="B52" t="s">
        <v>452</v>
      </c>
      <c r="C52" t="s">
        <v>217</v>
      </c>
      <c r="D52">
        <v>10.66</v>
      </c>
      <c r="E52">
        <v>10.66</v>
      </c>
    </row>
    <row r="53" spans="1:5" x14ac:dyDescent="0.35">
      <c r="A53" t="s">
        <v>453</v>
      </c>
      <c r="B53" t="s">
        <v>454</v>
      </c>
      <c r="C53" t="s">
        <v>217</v>
      </c>
      <c r="D53">
        <v>10.99</v>
      </c>
      <c r="E53">
        <v>10.99</v>
      </c>
    </row>
    <row r="54" spans="1:5" x14ac:dyDescent="0.35">
      <c r="A54" t="s">
        <v>455</v>
      </c>
      <c r="B54" t="s">
        <v>456</v>
      </c>
      <c r="C54" t="s">
        <v>217</v>
      </c>
      <c r="D54">
        <v>26.67</v>
      </c>
      <c r="E54">
        <v>26.67</v>
      </c>
    </row>
    <row r="55" spans="1:5" x14ac:dyDescent="0.35">
      <c r="A55" t="s">
        <v>457</v>
      </c>
      <c r="B55" t="s">
        <v>458</v>
      </c>
      <c r="C55" t="s">
        <v>217</v>
      </c>
      <c r="D55">
        <v>9.99</v>
      </c>
      <c r="E55">
        <v>9.99</v>
      </c>
    </row>
    <row r="56" spans="1:5" x14ac:dyDescent="0.35">
      <c r="A56" t="s">
        <v>459</v>
      </c>
      <c r="B56" t="s">
        <v>460</v>
      </c>
      <c r="C56" t="s">
        <v>217</v>
      </c>
      <c r="D56">
        <v>13.33</v>
      </c>
      <c r="E56">
        <v>13.33</v>
      </c>
    </row>
    <row r="57" spans="1:5" x14ac:dyDescent="0.35">
      <c r="A57" t="s">
        <v>461</v>
      </c>
      <c r="B57" t="s">
        <v>462</v>
      </c>
      <c r="C57" t="s">
        <v>217</v>
      </c>
      <c r="D57">
        <v>9.99</v>
      </c>
      <c r="E57">
        <v>9.99</v>
      </c>
    </row>
    <row r="58" spans="1:5" x14ac:dyDescent="0.35">
      <c r="A58" t="s">
        <v>255</v>
      </c>
      <c r="B58" t="s">
        <v>256</v>
      </c>
      <c r="C58" t="s">
        <v>217</v>
      </c>
      <c r="D58">
        <v>5.25</v>
      </c>
      <c r="E58">
        <v>9.99</v>
      </c>
    </row>
    <row r="59" spans="1:5" x14ac:dyDescent="0.35">
      <c r="A59" t="s">
        <v>257</v>
      </c>
      <c r="B59" t="s">
        <v>258</v>
      </c>
      <c r="C59" t="s">
        <v>217</v>
      </c>
      <c r="D59">
        <v>5.25</v>
      </c>
      <c r="E59">
        <v>9.99</v>
      </c>
    </row>
    <row r="60" spans="1:5" x14ac:dyDescent="0.35">
      <c r="A60" t="s">
        <v>219</v>
      </c>
      <c r="B60" t="s">
        <v>220</v>
      </c>
      <c r="C60" t="s">
        <v>217</v>
      </c>
      <c r="D60">
        <v>9.81</v>
      </c>
      <c r="E60">
        <v>13</v>
      </c>
    </row>
    <row r="61" spans="1:5" x14ac:dyDescent="0.35">
      <c r="A61" t="s">
        <v>465</v>
      </c>
      <c r="B61" t="s">
        <v>466</v>
      </c>
      <c r="C61" t="s">
        <v>217</v>
      </c>
      <c r="D61">
        <v>9.99</v>
      </c>
      <c r="E61">
        <v>9.99</v>
      </c>
    </row>
    <row r="62" spans="1:5" x14ac:dyDescent="0.35">
      <c r="A62" t="s">
        <v>679</v>
      </c>
      <c r="B62" t="s">
        <v>466</v>
      </c>
      <c r="C62" t="s">
        <v>217</v>
      </c>
      <c r="D62">
        <v>7.5</v>
      </c>
      <c r="E62">
        <v>9.99</v>
      </c>
    </row>
    <row r="63" spans="1:5" x14ac:dyDescent="0.35">
      <c r="A63" t="s">
        <v>680</v>
      </c>
      <c r="B63" t="s">
        <v>681</v>
      </c>
      <c r="C63" t="s">
        <v>217</v>
      </c>
      <c r="D63">
        <v>7.5</v>
      </c>
      <c r="E63">
        <v>10.75</v>
      </c>
    </row>
    <row r="64" spans="1:5" x14ac:dyDescent="0.35">
      <c r="A64" t="s">
        <v>677</v>
      </c>
      <c r="B64" t="s">
        <v>678</v>
      </c>
      <c r="C64" t="s">
        <v>217</v>
      </c>
      <c r="D64">
        <v>10</v>
      </c>
      <c r="E64">
        <v>14.25</v>
      </c>
    </row>
    <row r="65" spans="1:5" x14ac:dyDescent="0.35">
      <c r="A65" t="s">
        <v>685</v>
      </c>
      <c r="B65" t="s">
        <v>678</v>
      </c>
      <c r="C65" t="s">
        <v>217</v>
      </c>
      <c r="D65">
        <v>32.19</v>
      </c>
      <c r="E65">
        <v>40.25</v>
      </c>
    </row>
    <row r="66" spans="1:5" x14ac:dyDescent="0.35">
      <c r="A66" t="s">
        <v>467</v>
      </c>
      <c r="B66" t="s">
        <v>468</v>
      </c>
      <c r="C66" t="s">
        <v>217</v>
      </c>
      <c r="D66">
        <v>18.670000000000002</v>
      </c>
      <c r="E66">
        <v>18.670000000000002</v>
      </c>
    </row>
    <row r="67" spans="1:5" x14ac:dyDescent="0.35">
      <c r="A67" t="s">
        <v>684</v>
      </c>
      <c r="B67" t="s">
        <v>468</v>
      </c>
      <c r="C67" t="s">
        <v>217</v>
      </c>
      <c r="D67">
        <v>18.670000000000002</v>
      </c>
      <c r="E67">
        <v>19.75</v>
      </c>
    </row>
    <row r="68" spans="1:5" x14ac:dyDescent="0.35">
      <c r="A68" t="s">
        <v>469</v>
      </c>
      <c r="B68" t="s">
        <v>470</v>
      </c>
      <c r="C68" t="s">
        <v>217</v>
      </c>
      <c r="D68">
        <v>16.670000000000002</v>
      </c>
      <c r="E68">
        <v>16.670000000000002</v>
      </c>
    </row>
    <row r="69" spans="1:5" x14ac:dyDescent="0.35">
      <c r="A69" t="s">
        <v>471</v>
      </c>
      <c r="B69" t="s">
        <v>472</v>
      </c>
      <c r="C69" t="s">
        <v>217</v>
      </c>
      <c r="D69">
        <v>20.99</v>
      </c>
      <c r="E69">
        <v>20.99</v>
      </c>
    </row>
    <row r="70" spans="1:5" x14ac:dyDescent="0.35">
      <c r="A70" t="s">
        <v>682</v>
      </c>
      <c r="B70" t="s">
        <v>683</v>
      </c>
      <c r="C70" t="s">
        <v>217</v>
      </c>
      <c r="D70">
        <v>15.06</v>
      </c>
      <c r="E70">
        <v>21.99</v>
      </c>
    </row>
    <row r="71" spans="1:5" x14ac:dyDescent="0.35">
      <c r="A71" t="s">
        <v>689</v>
      </c>
      <c r="B71" t="s">
        <v>690</v>
      </c>
      <c r="C71" t="s">
        <v>217</v>
      </c>
      <c r="D71">
        <v>9.0299999999999994</v>
      </c>
      <c r="E71">
        <v>12.99</v>
      </c>
    </row>
    <row r="72" spans="1:5" x14ac:dyDescent="0.35">
      <c r="A72" t="s">
        <v>475</v>
      </c>
      <c r="B72" t="s">
        <v>476</v>
      </c>
      <c r="C72" t="s">
        <v>217</v>
      </c>
      <c r="D72">
        <v>5.66</v>
      </c>
      <c r="E72">
        <v>5.66</v>
      </c>
    </row>
    <row r="73" spans="1:5" x14ac:dyDescent="0.35">
      <c r="A73" t="s">
        <v>473</v>
      </c>
      <c r="B73" t="s">
        <v>474</v>
      </c>
      <c r="C73" t="s">
        <v>217</v>
      </c>
      <c r="D73">
        <v>5.66</v>
      </c>
      <c r="E73">
        <v>5.66</v>
      </c>
    </row>
    <row r="74" spans="1:5" x14ac:dyDescent="0.35">
      <c r="A74" t="s">
        <v>337</v>
      </c>
      <c r="B74" t="s">
        <v>338</v>
      </c>
      <c r="C74" t="s">
        <v>217</v>
      </c>
      <c r="D74">
        <v>9.25</v>
      </c>
      <c r="E74">
        <v>12</v>
      </c>
    </row>
    <row r="75" spans="1:5" x14ac:dyDescent="0.35">
      <c r="A75" t="s">
        <v>564</v>
      </c>
      <c r="B75" t="s">
        <v>565</v>
      </c>
      <c r="C75" t="s">
        <v>217</v>
      </c>
      <c r="D75">
        <v>18.989999999999998</v>
      </c>
      <c r="E75">
        <v>18.989999999999998</v>
      </c>
    </row>
    <row r="76" spans="1:5" x14ac:dyDescent="0.35">
      <c r="A76" t="s">
        <v>351</v>
      </c>
      <c r="B76" t="s">
        <v>352</v>
      </c>
      <c r="C76" t="s">
        <v>217</v>
      </c>
      <c r="D76">
        <v>12</v>
      </c>
      <c r="E76">
        <v>16.850000000000001</v>
      </c>
    </row>
    <row r="77" spans="1:5" x14ac:dyDescent="0.35">
      <c r="A77" t="s">
        <v>734</v>
      </c>
      <c r="B77" t="s">
        <v>735</v>
      </c>
      <c r="C77" t="s">
        <v>217</v>
      </c>
      <c r="D77">
        <v>26.23</v>
      </c>
      <c r="E77">
        <v>32.75</v>
      </c>
    </row>
    <row r="78" spans="1:5" x14ac:dyDescent="0.35">
      <c r="A78" t="s">
        <v>234</v>
      </c>
      <c r="B78" t="s">
        <v>235</v>
      </c>
      <c r="C78" t="s">
        <v>217</v>
      </c>
      <c r="D78">
        <v>8.5</v>
      </c>
      <c r="E78">
        <v>10</v>
      </c>
    </row>
    <row r="79" spans="1:5" x14ac:dyDescent="0.35">
      <c r="A79" t="s">
        <v>236</v>
      </c>
      <c r="B79" t="s">
        <v>237</v>
      </c>
      <c r="C79" t="s">
        <v>217</v>
      </c>
      <c r="D79">
        <v>8.5</v>
      </c>
      <c r="E79">
        <v>10</v>
      </c>
    </row>
    <row r="80" spans="1:5" x14ac:dyDescent="0.35">
      <c r="A80" t="s">
        <v>479</v>
      </c>
      <c r="B80" t="s">
        <v>480</v>
      </c>
      <c r="C80" t="s">
        <v>217</v>
      </c>
      <c r="D80">
        <v>11.99</v>
      </c>
      <c r="E80">
        <v>11.99</v>
      </c>
    </row>
    <row r="81" spans="1:5" x14ac:dyDescent="0.35">
      <c r="A81" t="s">
        <v>481</v>
      </c>
      <c r="B81" t="s">
        <v>482</v>
      </c>
      <c r="C81" t="s">
        <v>217</v>
      </c>
      <c r="D81">
        <v>10.95</v>
      </c>
      <c r="E81">
        <v>10.95</v>
      </c>
    </row>
    <row r="82" spans="1:5" x14ac:dyDescent="0.35">
      <c r="A82" t="s">
        <v>483</v>
      </c>
      <c r="B82" t="s">
        <v>484</v>
      </c>
      <c r="C82" t="s">
        <v>217</v>
      </c>
      <c r="D82">
        <v>21.99</v>
      </c>
      <c r="E82">
        <v>21.99</v>
      </c>
    </row>
    <row r="83" spans="1:5" x14ac:dyDescent="0.35">
      <c r="A83" t="s">
        <v>485</v>
      </c>
      <c r="B83" t="s">
        <v>486</v>
      </c>
      <c r="C83" t="s">
        <v>217</v>
      </c>
      <c r="D83">
        <v>27.83</v>
      </c>
      <c r="E83">
        <v>27.83</v>
      </c>
    </row>
    <row r="84" spans="1:5" x14ac:dyDescent="0.35">
      <c r="A84" t="s">
        <v>487</v>
      </c>
      <c r="B84" t="s">
        <v>488</v>
      </c>
      <c r="C84" t="s">
        <v>217</v>
      </c>
      <c r="D84">
        <v>23.98</v>
      </c>
      <c r="E84">
        <v>23.98</v>
      </c>
    </row>
    <row r="85" spans="1:5" x14ac:dyDescent="0.35">
      <c r="A85" t="s">
        <v>489</v>
      </c>
      <c r="B85" t="s">
        <v>490</v>
      </c>
      <c r="C85" t="s">
        <v>217</v>
      </c>
      <c r="D85">
        <v>26.67</v>
      </c>
      <c r="E85">
        <v>26.67</v>
      </c>
    </row>
    <row r="86" spans="1:5" x14ac:dyDescent="0.35">
      <c r="A86" t="s">
        <v>272</v>
      </c>
      <c r="B86" t="s">
        <v>273</v>
      </c>
      <c r="C86" t="s">
        <v>217</v>
      </c>
      <c r="D86">
        <v>18.8</v>
      </c>
      <c r="E86">
        <v>23.5</v>
      </c>
    </row>
    <row r="87" spans="1:5" x14ac:dyDescent="0.35">
      <c r="A87" t="s">
        <v>274</v>
      </c>
      <c r="B87" t="s">
        <v>275</v>
      </c>
      <c r="C87" t="s">
        <v>217</v>
      </c>
      <c r="D87">
        <v>18.8</v>
      </c>
      <c r="E87">
        <v>23.5</v>
      </c>
    </row>
    <row r="88" spans="1:5" x14ac:dyDescent="0.35">
      <c r="A88" t="s">
        <v>493</v>
      </c>
      <c r="B88" t="s">
        <v>494</v>
      </c>
      <c r="C88" t="s">
        <v>217</v>
      </c>
      <c r="D88">
        <v>13.33</v>
      </c>
      <c r="E88">
        <v>13.33</v>
      </c>
    </row>
    <row r="89" spans="1:5" x14ac:dyDescent="0.35">
      <c r="A89" t="s">
        <v>495</v>
      </c>
      <c r="B89" t="s">
        <v>496</v>
      </c>
      <c r="C89" t="s">
        <v>217</v>
      </c>
      <c r="D89">
        <v>12.66</v>
      </c>
      <c r="E89">
        <v>12.66</v>
      </c>
    </row>
    <row r="90" spans="1:5" x14ac:dyDescent="0.35">
      <c r="A90" t="s">
        <v>501</v>
      </c>
      <c r="B90" t="s">
        <v>502</v>
      </c>
      <c r="C90" t="s">
        <v>217</v>
      </c>
      <c r="D90">
        <v>14.67</v>
      </c>
      <c r="E90">
        <v>14.67</v>
      </c>
    </row>
    <row r="91" spans="1:5" x14ac:dyDescent="0.35">
      <c r="A91" t="s">
        <v>353</v>
      </c>
      <c r="B91" t="s">
        <v>354</v>
      </c>
      <c r="C91" t="s">
        <v>217</v>
      </c>
      <c r="D91">
        <v>12</v>
      </c>
      <c r="E91">
        <v>16.850000000000001</v>
      </c>
    </row>
    <row r="92" spans="1:5" x14ac:dyDescent="0.35">
      <c r="A92" t="s">
        <v>248</v>
      </c>
      <c r="B92" t="s">
        <v>249</v>
      </c>
      <c r="C92" t="s">
        <v>217</v>
      </c>
      <c r="D92">
        <v>46.5</v>
      </c>
      <c r="E92">
        <v>60.5</v>
      </c>
    </row>
    <row r="93" spans="1:5" x14ac:dyDescent="0.35">
      <c r="A93" t="s">
        <v>506</v>
      </c>
      <c r="B93" t="s">
        <v>507</v>
      </c>
      <c r="C93" t="s">
        <v>217</v>
      </c>
      <c r="D93">
        <v>9.99</v>
      </c>
      <c r="E93">
        <v>9.99</v>
      </c>
    </row>
    <row r="94" spans="1:5" x14ac:dyDescent="0.35">
      <c r="A94" t="s">
        <v>652</v>
      </c>
      <c r="B94" t="s">
        <v>653</v>
      </c>
      <c r="C94" t="s">
        <v>217</v>
      </c>
      <c r="D94">
        <v>14.66</v>
      </c>
      <c r="E94">
        <v>14.66</v>
      </c>
    </row>
    <row r="95" spans="1:5" x14ac:dyDescent="0.35">
      <c r="A95" t="s">
        <v>508</v>
      </c>
      <c r="B95" t="s">
        <v>509</v>
      </c>
      <c r="C95" t="s">
        <v>217</v>
      </c>
      <c r="D95">
        <v>13.97</v>
      </c>
      <c r="E95">
        <v>13.97</v>
      </c>
    </row>
    <row r="96" spans="1:5" x14ac:dyDescent="0.35">
      <c r="A96" t="s">
        <v>510</v>
      </c>
      <c r="B96" t="s">
        <v>511</v>
      </c>
      <c r="C96" t="s">
        <v>217</v>
      </c>
      <c r="D96">
        <v>11</v>
      </c>
      <c r="E96">
        <v>11</v>
      </c>
    </row>
    <row r="97" spans="1:5" x14ac:dyDescent="0.35">
      <c r="A97" t="s">
        <v>277</v>
      </c>
      <c r="B97" t="s">
        <v>278</v>
      </c>
      <c r="C97" t="s">
        <v>217</v>
      </c>
      <c r="D97">
        <v>22.5</v>
      </c>
      <c r="E97">
        <v>28.99</v>
      </c>
    </row>
    <row r="98" spans="1:5" x14ac:dyDescent="0.35">
      <c r="A98" t="s">
        <v>285</v>
      </c>
      <c r="B98" t="s">
        <v>278</v>
      </c>
      <c r="C98" t="s">
        <v>217</v>
      </c>
      <c r="D98">
        <v>29.5</v>
      </c>
      <c r="E98">
        <v>41.99</v>
      </c>
    </row>
    <row r="99" spans="1:5" x14ac:dyDescent="0.35">
      <c r="A99" t="s">
        <v>279</v>
      </c>
      <c r="B99" t="s">
        <v>280</v>
      </c>
      <c r="C99" t="s">
        <v>217</v>
      </c>
      <c r="D99">
        <v>22.5</v>
      </c>
      <c r="E99">
        <v>28.99</v>
      </c>
    </row>
    <row r="100" spans="1:5" x14ac:dyDescent="0.35">
      <c r="A100" t="s">
        <v>286</v>
      </c>
      <c r="B100" t="s">
        <v>280</v>
      </c>
      <c r="C100" t="s">
        <v>217</v>
      </c>
      <c r="D100">
        <v>29.5</v>
      </c>
      <c r="E100">
        <v>41.99</v>
      </c>
    </row>
    <row r="101" spans="1:5" x14ac:dyDescent="0.35">
      <c r="A101" t="s">
        <v>289</v>
      </c>
      <c r="B101" t="s">
        <v>280</v>
      </c>
      <c r="C101" t="s">
        <v>217</v>
      </c>
      <c r="D101">
        <v>43</v>
      </c>
      <c r="E101">
        <v>55.99</v>
      </c>
    </row>
    <row r="102" spans="1:5" x14ac:dyDescent="0.35">
      <c r="A102" t="s">
        <v>290</v>
      </c>
      <c r="B102" t="s">
        <v>280</v>
      </c>
      <c r="C102" t="s">
        <v>217</v>
      </c>
      <c r="D102">
        <v>71</v>
      </c>
      <c r="E102">
        <v>87.5</v>
      </c>
    </row>
    <row r="103" spans="1:5" x14ac:dyDescent="0.35">
      <c r="A103" t="s">
        <v>281</v>
      </c>
      <c r="B103" t="s">
        <v>282</v>
      </c>
      <c r="C103" t="s">
        <v>217</v>
      </c>
      <c r="D103">
        <v>22.5</v>
      </c>
      <c r="E103">
        <v>28.99</v>
      </c>
    </row>
    <row r="104" spans="1:5" x14ac:dyDescent="0.35">
      <c r="A104" t="s">
        <v>287</v>
      </c>
      <c r="B104" t="s">
        <v>282</v>
      </c>
      <c r="C104" t="s">
        <v>217</v>
      </c>
      <c r="D104">
        <v>29.5</v>
      </c>
      <c r="E104">
        <v>41.99</v>
      </c>
    </row>
    <row r="105" spans="1:5" x14ac:dyDescent="0.35">
      <c r="A105" t="s">
        <v>283</v>
      </c>
      <c r="B105" t="s">
        <v>284</v>
      </c>
      <c r="C105" t="s">
        <v>217</v>
      </c>
      <c r="D105">
        <v>22.5</v>
      </c>
      <c r="E105">
        <v>28.99</v>
      </c>
    </row>
    <row r="106" spans="1:5" x14ac:dyDescent="0.35">
      <c r="A106" t="s">
        <v>288</v>
      </c>
      <c r="B106" t="s">
        <v>284</v>
      </c>
      <c r="C106" t="s">
        <v>217</v>
      </c>
      <c r="D106">
        <v>29.5</v>
      </c>
      <c r="E106">
        <v>41.99</v>
      </c>
    </row>
    <row r="107" spans="1:5" x14ac:dyDescent="0.35">
      <c r="A107" t="s">
        <v>299</v>
      </c>
      <c r="B107" t="s">
        <v>300</v>
      </c>
      <c r="C107" t="s">
        <v>217</v>
      </c>
      <c r="D107">
        <v>30.5</v>
      </c>
      <c r="E107">
        <v>45.99</v>
      </c>
    </row>
    <row r="108" spans="1:5" x14ac:dyDescent="0.35">
      <c r="A108" t="s">
        <v>291</v>
      </c>
      <c r="B108" t="s">
        <v>292</v>
      </c>
      <c r="C108" t="s">
        <v>217</v>
      </c>
      <c r="D108">
        <v>11.45</v>
      </c>
      <c r="E108">
        <v>15.99</v>
      </c>
    </row>
    <row r="109" spans="1:5" x14ac:dyDescent="0.35">
      <c r="A109" t="s">
        <v>293</v>
      </c>
      <c r="B109" t="s">
        <v>294</v>
      </c>
      <c r="C109" t="s">
        <v>217</v>
      </c>
      <c r="D109">
        <v>11.45</v>
      </c>
      <c r="E109">
        <v>15.99</v>
      </c>
    </row>
    <row r="110" spans="1:5" x14ac:dyDescent="0.35">
      <c r="A110" t="s">
        <v>295</v>
      </c>
      <c r="B110" t="s">
        <v>296</v>
      </c>
      <c r="C110" t="s">
        <v>217</v>
      </c>
      <c r="D110">
        <v>11.45</v>
      </c>
      <c r="E110">
        <v>15.99</v>
      </c>
    </row>
    <row r="111" spans="1:5" x14ac:dyDescent="0.35">
      <c r="A111" t="s">
        <v>297</v>
      </c>
      <c r="B111" t="s">
        <v>298</v>
      </c>
      <c r="C111" t="s">
        <v>217</v>
      </c>
      <c r="D111">
        <v>11.45</v>
      </c>
      <c r="E111">
        <v>15.99</v>
      </c>
    </row>
    <row r="112" spans="1:5" x14ac:dyDescent="0.35">
      <c r="A112" t="s">
        <v>512</v>
      </c>
      <c r="B112" t="s">
        <v>513</v>
      </c>
      <c r="C112" t="s">
        <v>217</v>
      </c>
      <c r="D112">
        <v>11.99</v>
      </c>
      <c r="E112">
        <v>11.99</v>
      </c>
    </row>
    <row r="113" spans="1:5" x14ac:dyDescent="0.35">
      <c r="A113" t="s">
        <v>266</v>
      </c>
      <c r="B113" t="s">
        <v>267</v>
      </c>
      <c r="C113" t="s">
        <v>217</v>
      </c>
      <c r="D113">
        <v>15.78</v>
      </c>
      <c r="E113">
        <v>20.5</v>
      </c>
    </row>
    <row r="114" spans="1:5" x14ac:dyDescent="0.35">
      <c r="A114" t="s">
        <v>516</v>
      </c>
      <c r="B114" t="s">
        <v>517</v>
      </c>
      <c r="C114" t="s">
        <v>217</v>
      </c>
      <c r="D114">
        <v>15.33</v>
      </c>
      <c r="E114">
        <v>15.33</v>
      </c>
    </row>
    <row r="115" spans="1:5" x14ac:dyDescent="0.35">
      <c r="A115" t="s">
        <v>514</v>
      </c>
      <c r="B115" t="s">
        <v>515</v>
      </c>
      <c r="C115" t="s">
        <v>217</v>
      </c>
      <c r="D115">
        <v>21.99</v>
      </c>
      <c r="E115">
        <v>21.99</v>
      </c>
    </row>
    <row r="116" spans="1:5" x14ac:dyDescent="0.35">
      <c r="A116" t="s">
        <v>707</v>
      </c>
      <c r="B116" t="s">
        <v>708</v>
      </c>
      <c r="C116" t="s">
        <v>217</v>
      </c>
      <c r="D116">
        <v>5.85</v>
      </c>
      <c r="E116">
        <v>8.99</v>
      </c>
    </row>
    <row r="117" spans="1:5" x14ac:dyDescent="0.35">
      <c r="A117" t="s">
        <v>709</v>
      </c>
      <c r="B117" t="s">
        <v>710</v>
      </c>
      <c r="C117" t="s">
        <v>217</v>
      </c>
      <c r="D117">
        <v>6.5</v>
      </c>
      <c r="E117">
        <v>8.99</v>
      </c>
    </row>
    <row r="118" spans="1:5" x14ac:dyDescent="0.35">
      <c r="A118" t="s">
        <v>302</v>
      </c>
      <c r="B118" t="s">
        <v>303</v>
      </c>
      <c r="C118" t="s">
        <v>217</v>
      </c>
      <c r="D118">
        <v>7.6</v>
      </c>
      <c r="E118">
        <v>10</v>
      </c>
    </row>
    <row r="119" spans="1:5" x14ac:dyDescent="0.35">
      <c r="A119" t="s">
        <v>518</v>
      </c>
      <c r="B119" t="s">
        <v>519</v>
      </c>
      <c r="C119" t="s">
        <v>217</v>
      </c>
      <c r="D119">
        <v>9.99</v>
      </c>
      <c r="E119">
        <v>9.99</v>
      </c>
    </row>
    <row r="120" spans="1:5" x14ac:dyDescent="0.35">
      <c r="A120" t="s">
        <v>552</v>
      </c>
      <c r="B120" t="s">
        <v>553</v>
      </c>
      <c r="C120" t="s">
        <v>217</v>
      </c>
      <c r="D120">
        <v>16.670000000000002</v>
      </c>
      <c r="E120">
        <v>16.670000000000002</v>
      </c>
    </row>
    <row r="121" spans="1:5" x14ac:dyDescent="0.35">
      <c r="A121" t="s">
        <v>520</v>
      </c>
      <c r="B121" t="s">
        <v>521</v>
      </c>
      <c r="C121" t="s">
        <v>217</v>
      </c>
      <c r="D121">
        <v>93</v>
      </c>
      <c r="E121">
        <v>143.88</v>
      </c>
    </row>
    <row r="122" spans="1:5" x14ac:dyDescent="0.35">
      <c r="A122" t="s">
        <v>239</v>
      </c>
      <c r="B122" t="s">
        <v>240</v>
      </c>
      <c r="C122" t="s">
        <v>217</v>
      </c>
      <c r="D122">
        <v>13.25</v>
      </c>
      <c r="E122">
        <v>18.66</v>
      </c>
    </row>
    <row r="123" spans="1:5" x14ac:dyDescent="0.35">
      <c r="A123" t="s">
        <v>241</v>
      </c>
      <c r="B123" t="s">
        <v>242</v>
      </c>
      <c r="C123" t="s">
        <v>217</v>
      </c>
      <c r="D123">
        <v>7.75</v>
      </c>
      <c r="E123">
        <v>11</v>
      </c>
    </row>
    <row r="124" spans="1:5" x14ac:dyDescent="0.35">
      <c r="A124" t="s">
        <v>243</v>
      </c>
      <c r="B124" t="s">
        <v>244</v>
      </c>
      <c r="C124" t="s">
        <v>217</v>
      </c>
      <c r="D124">
        <v>7.75</v>
      </c>
      <c r="E124">
        <v>11</v>
      </c>
    </row>
    <row r="125" spans="1:5" x14ac:dyDescent="0.35">
      <c r="A125" t="s">
        <v>522</v>
      </c>
      <c r="B125" t="s">
        <v>523</v>
      </c>
      <c r="C125" t="s">
        <v>217</v>
      </c>
      <c r="D125">
        <v>32.659999999999997</v>
      </c>
      <c r="E125">
        <v>32.659999999999997</v>
      </c>
    </row>
    <row r="126" spans="1:5" x14ac:dyDescent="0.35">
      <c r="A126" t="s">
        <v>524</v>
      </c>
      <c r="B126" t="s">
        <v>523</v>
      </c>
      <c r="C126" t="s">
        <v>217</v>
      </c>
      <c r="D126">
        <v>19.989999999999998</v>
      </c>
      <c r="E126">
        <v>19.989999999999998</v>
      </c>
    </row>
    <row r="127" spans="1:5" x14ac:dyDescent="0.35">
      <c r="A127" t="s">
        <v>525</v>
      </c>
      <c r="B127" t="s">
        <v>526</v>
      </c>
      <c r="C127" t="s">
        <v>217</v>
      </c>
      <c r="D127">
        <v>19.5</v>
      </c>
      <c r="E127">
        <v>19.5</v>
      </c>
    </row>
    <row r="128" spans="1:5" x14ac:dyDescent="0.35">
      <c r="A128" t="s">
        <v>527</v>
      </c>
      <c r="B128" t="s">
        <v>528</v>
      </c>
      <c r="C128" t="s">
        <v>217</v>
      </c>
      <c r="D128">
        <v>32.61</v>
      </c>
      <c r="E128">
        <v>32.61</v>
      </c>
    </row>
    <row r="129" spans="1:5" x14ac:dyDescent="0.35">
      <c r="A129" t="s">
        <v>529</v>
      </c>
      <c r="B129" t="s">
        <v>530</v>
      </c>
      <c r="C129" t="s">
        <v>217</v>
      </c>
      <c r="D129">
        <v>20.66</v>
      </c>
      <c r="E129">
        <v>20.66</v>
      </c>
    </row>
    <row r="130" spans="1:5" x14ac:dyDescent="0.35">
      <c r="A130" t="s">
        <v>531</v>
      </c>
      <c r="B130" t="s">
        <v>532</v>
      </c>
      <c r="C130" t="s">
        <v>217</v>
      </c>
      <c r="D130">
        <v>11.99</v>
      </c>
      <c r="E130">
        <v>11.99</v>
      </c>
    </row>
    <row r="131" spans="1:5" x14ac:dyDescent="0.35">
      <c r="A131" t="s">
        <v>533</v>
      </c>
      <c r="B131" t="s">
        <v>534</v>
      </c>
      <c r="C131" t="s">
        <v>217</v>
      </c>
      <c r="D131">
        <v>10.95</v>
      </c>
      <c r="E131">
        <v>10.95</v>
      </c>
    </row>
    <row r="132" spans="1:5" x14ac:dyDescent="0.35">
      <c r="A132" t="s">
        <v>305</v>
      </c>
      <c r="B132" t="s">
        <v>306</v>
      </c>
      <c r="C132" t="s">
        <v>217</v>
      </c>
      <c r="D132">
        <v>7.15</v>
      </c>
      <c r="E132">
        <v>10</v>
      </c>
    </row>
    <row r="133" spans="1:5" x14ac:dyDescent="0.35">
      <c r="A133" t="s">
        <v>309</v>
      </c>
      <c r="B133" t="s">
        <v>310</v>
      </c>
      <c r="C133" t="s">
        <v>217</v>
      </c>
      <c r="D133">
        <v>7</v>
      </c>
      <c r="E133">
        <v>11</v>
      </c>
    </row>
    <row r="134" spans="1:5" x14ac:dyDescent="0.35">
      <c r="A134" t="s">
        <v>311</v>
      </c>
      <c r="B134" t="s">
        <v>312</v>
      </c>
      <c r="C134" t="s">
        <v>217</v>
      </c>
      <c r="D134">
        <v>7.35</v>
      </c>
      <c r="E134">
        <v>11</v>
      </c>
    </row>
    <row r="135" spans="1:5" x14ac:dyDescent="0.35">
      <c r="A135" t="s">
        <v>313</v>
      </c>
      <c r="B135" t="s">
        <v>314</v>
      </c>
      <c r="C135" t="s">
        <v>217</v>
      </c>
      <c r="D135">
        <v>6.7</v>
      </c>
      <c r="E135">
        <v>9.5</v>
      </c>
    </row>
    <row r="136" spans="1:5" x14ac:dyDescent="0.35">
      <c r="A136" t="s">
        <v>315</v>
      </c>
      <c r="B136" t="s">
        <v>316</v>
      </c>
      <c r="C136" t="s">
        <v>217</v>
      </c>
      <c r="D136">
        <v>6.7</v>
      </c>
      <c r="E136">
        <v>9.5</v>
      </c>
    </row>
    <row r="137" spans="1:5" x14ac:dyDescent="0.35">
      <c r="A137" t="s">
        <v>317</v>
      </c>
      <c r="B137" t="s">
        <v>318</v>
      </c>
      <c r="C137" t="s">
        <v>217</v>
      </c>
      <c r="D137">
        <v>7.0250000000000004</v>
      </c>
      <c r="E137">
        <v>11</v>
      </c>
    </row>
    <row r="138" spans="1:5" x14ac:dyDescent="0.35">
      <c r="A138" t="s">
        <v>536</v>
      </c>
      <c r="B138" t="s">
        <v>537</v>
      </c>
      <c r="C138" t="s">
        <v>217</v>
      </c>
      <c r="D138">
        <v>9.99</v>
      </c>
      <c r="E138">
        <v>9.99</v>
      </c>
    </row>
    <row r="139" spans="1:5" x14ac:dyDescent="0.35">
      <c r="A139" t="s">
        <v>322</v>
      </c>
      <c r="B139" t="s">
        <v>323</v>
      </c>
      <c r="C139" t="s">
        <v>217</v>
      </c>
      <c r="D139">
        <v>7.5</v>
      </c>
      <c r="E139">
        <v>11.99</v>
      </c>
    </row>
    <row r="140" spans="1:5" x14ac:dyDescent="0.35">
      <c r="A140" t="s">
        <v>324</v>
      </c>
      <c r="B140" t="s">
        <v>325</v>
      </c>
      <c r="C140" t="s">
        <v>217</v>
      </c>
      <c r="D140">
        <v>6</v>
      </c>
      <c r="E140">
        <v>9.99</v>
      </c>
    </row>
    <row r="141" spans="1:5" x14ac:dyDescent="0.35">
      <c r="A141" t="s">
        <v>326</v>
      </c>
      <c r="B141" t="s">
        <v>327</v>
      </c>
      <c r="C141" t="s">
        <v>217</v>
      </c>
      <c r="D141">
        <v>6</v>
      </c>
      <c r="E141">
        <v>9.99</v>
      </c>
    </row>
    <row r="142" spans="1:5" x14ac:dyDescent="0.35">
      <c r="A142" t="s">
        <v>328</v>
      </c>
      <c r="B142" t="s">
        <v>329</v>
      </c>
      <c r="C142" t="s">
        <v>217</v>
      </c>
      <c r="D142">
        <v>6</v>
      </c>
      <c r="E142">
        <v>9.99</v>
      </c>
    </row>
    <row r="143" spans="1:5" x14ac:dyDescent="0.35">
      <c r="A143" t="s">
        <v>330</v>
      </c>
      <c r="B143" t="s">
        <v>331</v>
      </c>
      <c r="C143" t="s">
        <v>217</v>
      </c>
      <c r="D143">
        <v>13</v>
      </c>
      <c r="E143">
        <v>19.989999999999998</v>
      </c>
    </row>
    <row r="144" spans="1:5" x14ac:dyDescent="0.35">
      <c r="A144" t="s">
        <v>332</v>
      </c>
      <c r="B144" t="s">
        <v>333</v>
      </c>
      <c r="C144" t="s">
        <v>217</v>
      </c>
      <c r="D144">
        <v>6</v>
      </c>
      <c r="E144">
        <v>9.99</v>
      </c>
    </row>
    <row r="145" spans="1:5" x14ac:dyDescent="0.35">
      <c r="A145" t="s">
        <v>334</v>
      </c>
      <c r="B145" t="s">
        <v>335</v>
      </c>
      <c r="C145" t="s">
        <v>217</v>
      </c>
      <c r="D145">
        <v>6</v>
      </c>
      <c r="E145">
        <v>9.99</v>
      </c>
    </row>
    <row r="146" spans="1:5" x14ac:dyDescent="0.35">
      <c r="A146" t="s">
        <v>759</v>
      </c>
      <c r="B146" t="s">
        <v>760</v>
      </c>
      <c r="C146" t="s">
        <v>217</v>
      </c>
      <c r="D146">
        <v>13.33</v>
      </c>
      <c r="E146">
        <v>16</v>
      </c>
    </row>
    <row r="147" spans="1:5" x14ac:dyDescent="0.35">
      <c r="A147" t="s">
        <v>723</v>
      </c>
      <c r="B147" t="s">
        <v>724</v>
      </c>
      <c r="C147" t="s">
        <v>217</v>
      </c>
      <c r="D147">
        <v>13.16</v>
      </c>
      <c r="E147">
        <v>17</v>
      </c>
    </row>
    <row r="148" spans="1:5" x14ac:dyDescent="0.35">
      <c r="A148" t="s">
        <v>761</v>
      </c>
      <c r="B148" t="s">
        <v>762</v>
      </c>
      <c r="C148" t="s">
        <v>217</v>
      </c>
      <c r="D148">
        <v>10.9</v>
      </c>
      <c r="E148">
        <v>13</v>
      </c>
    </row>
    <row r="149" spans="1:5" x14ac:dyDescent="0.35">
      <c r="A149" t="s">
        <v>231</v>
      </c>
      <c r="B149" t="s">
        <v>232</v>
      </c>
      <c r="C149" t="s">
        <v>217</v>
      </c>
      <c r="D149">
        <v>6.42</v>
      </c>
      <c r="E149">
        <v>5</v>
      </c>
    </row>
    <row r="150" spans="1:5" x14ac:dyDescent="0.35">
      <c r="A150" t="s">
        <v>540</v>
      </c>
      <c r="B150" t="s">
        <v>541</v>
      </c>
      <c r="C150" t="s">
        <v>217</v>
      </c>
      <c r="D150">
        <v>48.67</v>
      </c>
      <c r="E150">
        <v>48.67</v>
      </c>
    </row>
    <row r="151" spans="1:5" x14ac:dyDescent="0.35">
      <c r="A151" t="s">
        <v>355</v>
      </c>
      <c r="B151" t="s">
        <v>356</v>
      </c>
      <c r="C151" t="s">
        <v>217</v>
      </c>
      <c r="D151">
        <v>11.375</v>
      </c>
      <c r="E151">
        <v>14.75</v>
      </c>
    </row>
    <row r="152" spans="1:5" x14ac:dyDescent="0.35">
      <c r="A152" t="s">
        <v>357</v>
      </c>
      <c r="B152" t="s">
        <v>358</v>
      </c>
      <c r="C152" t="s">
        <v>217</v>
      </c>
      <c r="D152">
        <v>11.11</v>
      </c>
      <c r="E152">
        <v>14.5</v>
      </c>
    </row>
    <row r="153" spans="1:5" x14ac:dyDescent="0.35">
      <c r="A153" t="s">
        <v>339</v>
      </c>
      <c r="B153" t="s">
        <v>340</v>
      </c>
      <c r="C153" t="s">
        <v>217</v>
      </c>
      <c r="D153">
        <v>10.8</v>
      </c>
      <c r="E153">
        <v>13</v>
      </c>
    </row>
    <row r="154" spans="1:5" x14ac:dyDescent="0.35">
      <c r="A154" t="s">
        <v>542</v>
      </c>
      <c r="B154" t="s">
        <v>543</v>
      </c>
      <c r="C154" t="s">
        <v>217</v>
      </c>
      <c r="D154">
        <v>23.99</v>
      </c>
      <c r="E154">
        <v>23.99</v>
      </c>
    </row>
    <row r="155" spans="1:5" x14ac:dyDescent="0.35">
      <c r="A155" t="s">
        <v>544</v>
      </c>
      <c r="B155" t="s">
        <v>545</v>
      </c>
      <c r="C155" t="s">
        <v>217</v>
      </c>
      <c r="D155">
        <v>24.99</v>
      </c>
      <c r="E155">
        <v>24.99</v>
      </c>
    </row>
    <row r="156" spans="1:5" x14ac:dyDescent="0.35">
      <c r="A156" t="s">
        <v>341</v>
      </c>
      <c r="B156" t="s">
        <v>342</v>
      </c>
      <c r="C156" t="s">
        <v>217</v>
      </c>
      <c r="D156">
        <v>10.4</v>
      </c>
      <c r="E156">
        <v>13.66</v>
      </c>
    </row>
    <row r="157" spans="1:5" x14ac:dyDescent="0.35">
      <c r="A157" t="s">
        <v>535</v>
      </c>
      <c r="B157" t="s">
        <v>342</v>
      </c>
      <c r="C157" t="s">
        <v>217</v>
      </c>
      <c r="D157">
        <v>14.66</v>
      </c>
      <c r="E157">
        <v>14.66</v>
      </c>
    </row>
    <row r="158" spans="1:5" x14ac:dyDescent="0.35">
      <c r="A158" t="s">
        <v>546</v>
      </c>
      <c r="B158" t="s">
        <v>547</v>
      </c>
      <c r="C158" t="s">
        <v>217</v>
      </c>
      <c r="D158">
        <v>9.99</v>
      </c>
      <c r="E158">
        <v>9.99</v>
      </c>
    </row>
    <row r="159" spans="1:5" x14ac:dyDescent="0.35">
      <c r="A159" t="s">
        <v>548</v>
      </c>
      <c r="B159" t="s">
        <v>549</v>
      </c>
      <c r="C159" t="s">
        <v>217</v>
      </c>
      <c r="D159">
        <v>24.99</v>
      </c>
      <c r="E159">
        <v>24.99</v>
      </c>
    </row>
    <row r="160" spans="1:5" x14ac:dyDescent="0.35">
      <c r="A160" t="s">
        <v>550</v>
      </c>
      <c r="B160" t="s">
        <v>551</v>
      </c>
      <c r="C160" t="s">
        <v>217</v>
      </c>
      <c r="D160">
        <v>31.99</v>
      </c>
      <c r="E160">
        <v>31.99</v>
      </c>
    </row>
    <row r="161" spans="1:5" x14ac:dyDescent="0.35">
      <c r="A161" t="s">
        <v>554</v>
      </c>
      <c r="B161" t="s">
        <v>555</v>
      </c>
      <c r="C161" t="s">
        <v>217</v>
      </c>
      <c r="D161">
        <v>8</v>
      </c>
      <c r="E161">
        <v>8</v>
      </c>
    </row>
    <row r="162" spans="1:5" x14ac:dyDescent="0.35">
      <c r="A162" t="s">
        <v>686</v>
      </c>
      <c r="B162" t="s">
        <v>555</v>
      </c>
      <c r="C162" t="s">
        <v>217</v>
      </c>
      <c r="D162">
        <v>8</v>
      </c>
      <c r="E162">
        <v>8</v>
      </c>
    </row>
    <row r="163" spans="1:5" x14ac:dyDescent="0.35">
      <c r="A163" t="s">
        <v>745</v>
      </c>
      <c r="B163" t="s">
        <v>746</v>
      </c>
      <c r="C163" t="s">
        <v>217</v>
      </c>
      <c r="D163">
        <v>7.89</v>
      </c>
      <c r="E163">
        <v>12.5</v>
      </c>
    </row>
    <row r="164" spans="1:5" x14ac:dyDescent="0.35">
      <c r="A164" t="s">
        <v>221</v>
      </c>
      <c r="B164" t="s">
        <v>222</v>
      </c>
      <c r="C164" t="s">
        <v>217</v>
      </c>
      <c r="D164">
        <v>11.5</v>
      </c>
      <c r="E164">
        <v>13.99</v>
      </c>
    </row>
    <row r="165" spans="1:5" x14ac:dyDescent="0.35">
      <c r="A165" t="s">
        <v>556</v>
      </c>
      <c r="B165" t="s">
        <v>557</v>
      </c>
      <c r="C165" t="s">
        <v>217</v>
      </c>
      <c r="D165">
        <v>47.33</v>
      </c>
      <c r="E165">
        <v>47.33</v>
      </c>
    </row>
    <row r="166" spans="1:5" x14ac:dyDescent="0.35">
      <c r="A166" t="s">
        <v>558</v>
      </c>
      <c r="B166" t="s">
        <v>559</v>
      </c>
      <c r="C166" t="s">
        <v>217</v>
      </c>
      <c r="D166">
        <v>11.33</v>
      </c>
      <c r="E166">
        <v>11.33</v>
      </c>
    </row>
    <row r="167" spans="1:5" x14ac:dyDescent="0.35">
      <c r="A167" t="s">
        <v>223</v>
      </c>
      <c r="B167" t="s">
        <v>224</v>
      </c>
      <c r="C167" t="s">
        <v>217</v>
      </c>
      <c r="D167">
        <v>9</v>
      </c>
      <c r="E167">
        <v>12.5</v>
      </c>
    </row>
    <row r="168" spans="1:5" x14ac:dyDescent="0.35">
      <c r="A168" t="s">
        <v>307</v>
      </c>
      <c r="B168" t="s">
        <v>308</v>
      </c>
      <c r="C168" t="s">
        <v>217</v>
      </c>
      <c r="D168">
        <v>7.15</v>
      </c>
      <c r="E168">
        <v>10</v>
      </c>
    </row>
    <row r="169" spans="1:5" x14ac:dyDescent="0.35">
      <c r="A169" t="s">
        <v>560</v>
      </c>
      <c r="B169" t="s">
        <v>561</v>
      </c>
      <c r="C169" t="s">
        <v>217</v>
      </c>
      <c r="D169">
        <v>24.99</v>
      </c>
      <c r="E169">
        <v>24.99</v>
      </c>
    </row>
    <row r="170" spans="1:5" x14ac:dyDescent="0.35">
      <c r="A170" t="s">
        <v>562</v>
      </c>
      <c r="B170" t="s">
        <v>563</v>
      </c>
      <c r="C170" t="s">
        <v>217</v>
      </c>
      <c r="D170">
        <v>9.99</v>
      </c>
      <c r="E170">
        <v>9.99</v>
      </c>
    </row>
    <row r="171" spans="1:5" x14ac:dyDescent="0.35">
      <c r="A171" t="s">
        <v>642</v>
      </c>
      <c r="B171" t="s">
        <v>643</v>
      </c>
      <c r="C171" t="s">
        <v>217</v>
      </c>
      <c r="D171">
        <v>17.329999999999998</v>
      </c>
      <c r="E171">
        <v>17.329999999999998</v>
      </c>
    </row>
    <row r="172" spans="1:5" x14ac:dyDescent="0.35">
      <c r="A172" t="s">
        <v>368</v>
      </c>
      <c r="B172" t="s">
        <v>369</v>
      </c>
      <c r="C172" t="s">
        <v>217</v>
      </c>
      <c r="D172">
        <v>9.3800000000000008</v>
      </c>
      <c r="E172">
        <v>12</v>
      </c>
    </row>
    <row r="173" spans="1:5" x14ac:dyDescent="0.35">
      <c r="A173" t="s">
        <v>670</v>
      </c>
      <c r="B173" t="s">
        <v>369</v>
      </c>
      <c r="C173" t="s">
        <v>217</v>
      </c>
      <c r="D173">
        <v>10.66</v>
      </c>
      <c r="E173">
        <v>10.66</v>
      </c>
    </row>
    <row r="174" spans="1:5" x14ac:dyDescent="0.35">
      <c r="A174" t="s">
        <v>366</v>
      </c>
      <c r="B174" t="s">
        <v>367</v>
      </c>
      <c r="C174" t="s">
        <v>217</v>
      </c>
      <c r="D174">
        <v>11</v>
      </c>
      <c r="E174">
        <v>14.75</v>
      </c>
    </row>
    <row r="175" spans="1:5" x14ac:dyDescent="0.35">
      <c r="A175" t="s">
        <v>370</v>
      </c>
      <c r="B175" t="s">
        <v>371</v>
      </c>
      <c r="C175" t="s">
        <v>217</v>
      </c>
      <c r="D175">
        <v>10.18</v>
      </c>
      <c r="E175">
        <v>13</v>
      </c>
    </row>
    <row r="176" spans="1:5" x14ac:dyDescent="0.35">
      <c r="A176" t="s">
        <v>364</v>
      </c>
      <c r="B176" t="s">
        <v>365</v>
      </c>
      <c r="C176" t="s">
        <v>217</v>
      </c>
      <c r="D176">
        <v>11</v>
      </c>
      <c r="E176">
        <v>14.75</v>
      </c>
    </row>
    <row r="177" spans="1:5" x14ac:dyDescent="0.35">
      <c r="A177" t="s">
        <v>491</v>
      </c>
      <c r="B177" t="s">
        <v>492</v>
      </c>
      <c r="C177" t="s">
        <v>217</v>
      </c>
      <c r="D177">
        <v>14.67</v>
      </c>
      <c r="E177">
        <v>14.67</v>
      </c>
    </row>
    <row r="178" spans="1:5" x14ac:dyDescent="0.35">
      <c r="A178" t="s">
        <v>671</v>
      </c>
      <c r="B178" t="s">
        <v>672</v>
      </c>
      <c r="C178" t="s">
        <v>217</v>
      </c>
      <c r="D178">
        <v>13.99</v>
      </c>
      <c r="E178">
        <v>13.99</v>
      </c>
    </row>
    <row r="179" spans="1:5" x14ac:dyDescent="0.35">
      <c r="A179" t="s">
        <v>566</v>
      </c>
      <c r="B179" t="s">
        <v>1114</v>
      </c>
      <c r="C179" t="s">
        <v>217</v>
      </c>
      <c r="D179">
        <v>9.99</v>
      </c>
      <c r="E179">
        <v>9.99</v>
      </c>
    </row>
    <row r="180" spans="1:5" x14ac:dyDescent="0.35">
      <c r="A180" t="s">
        <v>668</v>
      </c>
      <c r="B180" t="s">
        <v>669</v>
      </c>
      <c r="C180" t="s">
        <v>217</v>
      </c>
      <c r="D180">
        <v>11.99</v>
      </c>
      <c r="E180">
        <v>11.99</v>
      </c>
    </row>
    <row r="181" spans="1:5" x14ac:dyDescent="0.35">
      <c r="A181" t="s">
        <v>687</v>
      </c>
      <c r="B181" t="s">
        <v>688</v>
      </c>
      <c r="C181" t="s">
        <v>217</v>
      </c>
      <c r="D181">
        <v>10</v>
      </c>
      <c r="E181">
        <v>15</v>
      </c>
    </row>
    <row r="182" spans="1:5" x14ac:dyDescent="0.35">
      <c r="A182" t="s">
        <v>373</v>
      </c>
      <c r="B182" t="s">
        <v>374</v>
      </c>
      <c r="C182" t="s">
        <v>217</v>
      </c>
      <c r="D182">
        <v>29.614999999999998</v>
      </c>
      <c r="E182">
        <v>32.659999999999997</v>
      </c>
    </row>
    <row r="183" spans="1:5" x14ac:dyDescent="0.35">
      <c r="A183" t="s">
        <v>375</v>
      </c>
      <c r="B183" t="s">
        <v>376</v>
      </c>
      <c r="C183" t="s">
        <v>217</v>
      </c>
      <c r="D183">
        <v>18.670000000000002</v>
      </c>
      <c r="E183">
        <v>22.5</v>
      </c>
    </row>
    <row r="184" spans="1:5" x14ac:dyDescent="0.35">
      <c r="A184" t="s">
        <v>567</v>
      </c>
      <c r="B184" t="s">
        <v>568</v>
      </c>
      <c r="C184" t="s">
        <v>217</v>
      </c>
      <c r="D184">
        <v>9.99</v>
      </c>
      <c r="E184">
        <v>9.99</v>
      </c>
    </row>
    <row r="185" spans="1:5" x14ac:dyDescent="0.35">
      <c r="A185" t="s">
        <v>569</v>
      </c>
      <c r="B185" t="s">
        <v>570</v>
      </c>
      <c r="C185" t="s">
        <v>217</v>
      </c>
      <c r="D185">
        <v>29.99</v>
      </c>
      <c r="E185">
        <v>29.99</v>
      </c>
    </row>
    <row r="186" spans="1:5" x14ac:dyDescent="0.35">
      <c r="A186" t="s">
        <v>571</v>
      </c>
      <c r="B186" t="s">
        <v>572</v>
      </c>
      <c r="C186" t="s">
        <v>217</v>
      </c>
      <c r="D186">
        <v>22</v>
      </c>
      <c r="E186">
        <v>22</v>
      </c>
    </row>
    <row r="187" spans="1:5" x14ac:dyDescent="0.35">
      <c r="A187" t="s">
        <v>573</v>
      </c>
      <c r="B187" t="s">
        <v>574</v>
      </c>
      <c r="C187" t="s">
        <v>217</v>
      </c>
      <c r="D187">
        <v>29.99</v>
      </c>
      <c r="E187">
        <v>29.99</v>
      </c>
    </row>
    <row r="188" spans="1:5" x14ac:dyDescent="0.35">
      <c r="A188" t="s">
        <v>575</v>
      </c>
      <c r="B188" t="s">
        <v>576</v>
      </c>
      <c r="C188" t="s">
        <v>217</v>
      </c>
      <c r="D188">
        <v>15.99</v>
      </c>
      <c r="E188">
        <v>15.99</v>
      </c>
    </row>
    <row r="189" spans="1:5" x14ac:dyDescent="0.35">
      <c r="A189" t="s">
        <v>577</v>
      </c>
      <c r="B189" t="s">
        <v>578</v>
      </c>
      <c r="C189" t="s">
        <v>217</v>
      </c>
      <c r="D189">
        <v>16.690000000000001</v>
      </c>
      <c r="E189">
        <v>16.690000000000001</v>
      </c>
    </row>
    <row r="190" spans="1:5" x14ac:dyDescent="0.35">
      <c r="A190" t="s">
        <v>725</v>
      </c>
      <c r="B190" t="s">
        <v>726</v>
      </c>
      <c r="C190" t="s">
        <v>217</v>
      </c>
      <c r="D190">
        <v>13.16</v>
      </c>
      <c r="E190">
        <v>17</v>
      </c>
    </row>
    <row r="191" spans="1:5" x14ac:dyDescent="0.35">
      <c r="A191" t="s">
        <v>378</v>
      </c>
      <c r="B191" t="s">
        <v>379</v>
      </c>
      <c r="C191" t="s">
        <v>217</v>
      </c>
      <c r="D191">
        <v>96</v>
      </c>
      <c r="E191">
        <v>96</v>
      </c>
    </row>
    <row r="192" spans="1:5" x14ac:dyDescent="0.35">
      <c r="A192" t="s">
        <v>380</v>
      </c>
      <c r="B192" t="s">
        <v>381</v>
      </c>
      <c r="C192" t="s">
        <v>217</v>
      </c>
      <c r="D192">
        <v>11.333299999999999</v>
      </c>
      <c r="E192">
        <v>11.33</v>
      </c>
    </row>
    <row r="193" spans="1:5" x14ac:dyDescent="0.35">
      <c r="A193" t="s">
        <v>382</v>
      </c>
      <c r="B193" t="s">
        <v>383</v>
      </c>
      <c r="C193" t="s">
        <v>217</v>
      </c>
      <c r="D193">
        <v>7.6666999999999996</v>
      </c>
      <c r="E193">
        <v>7.67</v>
      </c>
    </row>
    <row r="194" spans="1:5" x14ac:dyDescent="0.35">
      <c r="A194" t="s">
        <v>384</v>
      </c>
      <c r="B194" t="s">
        <v>385</v>
      </c>
      <c r="C194" t="s">
        <v>217</v>
      </c>
      <c r="D194">
        <v>13.333299999999999</v>
      </c>
      <c r="E194">
        <v>13.33</v>
      </c>
    </row>
    <row r="195" spans="1:5" x14ac:dyDescent="0.35">
      <c r="A195" t="s">
        <v>691</v>
      </c>
      <c r="B195" t="s">
        <v>692</v>
      </c>
      <c r="C195" t="s">
        <v>217</v>
      </c>
      <c r="D195">
        <v>8.34</v>
      </c>
      <c r="E195">
        <v>9.99</v>
      </c>
    </row>
    <row r="196" spans="1:5" x14ac:dyDescent="0.35">
      <c r="A196" t="s">
        <v>693</v>
      </c>
      <c r="B196" t="s">
        <v>694</v>
      </c>
      <c r="C196" t="s">
        <v>217</v>
      </c>
      <c r="D196">
        <v>5.5</v>
      </c>
      <c r="E196">
        <v>8.67</v>
      </c>
    </row>
    <row r="197" spans="1:5" x14ac:dyDescent="0.35">
      <c r="A197" t="s">
        <v>579</v>
      </c>
      <c r="B197" t="s">
        <v>580</v>
      </c>
      <c r="C197" t="s">
        <v>217</v>
      </c>
      <c r="D197">
        <v>7.33</v>
      </c>
      <c r="E197">
        <v>7.33</v>
      </c>
    </row>
    <row r="198" spans="1:5" x14ac:dyDescent="0.35">
      <c r="A198" t="s">
        <v>581</v>
      </c>
      <c r="B198" t="s">
        <v>582</v>
      </c>
      <c r="C198" t="s">
        <v>217</v>
      </c>
      <c r="D198">
        <v>7.99</v>
      </c>
      <c r="E198">
        <v>7.99</v>
      </c>
    </row>
    <row r="199" spans="1:5" x14ac:dyDescent="0.35">
      <c r="A199" t="s">
        <v>786</v>
      </c>
      <c r="B199" t="s">
        <v>787</v>
      </c>
      <c r="C199" t="s">
        <v>785</v>
      </c>
      <c r="D199">
        <v>0</v>
      </c>
      <c r="E199">
        <v>-0.1</v>
      </c>
    </row>
    <row r="200" spans="1:5" x14ac:dyDescent="0.35">
      <c r="A200" t="s">
        <v>790</v>
      </c>
      <c r="B200" t="s">
        <v>787</v>
      </c>
      <c r="C200" t="s">
        <v>785</v>
      </c>
      <c r="D200">
        <v>0</v>
      </c>
      <c r="E200">
        <v>-0.15</v>
      </c>
    </row>
    <row r="201" spans="1:5" x14ac:dyDescent="0.35">
      <c r="A201" t="s">
        <v>791</v>
      </c>
      <c r="B201" t="s">
        <v>787</v>
      </c>
      <c r="C201" t="s">
        <v>785</v>
      </c>
      <c r="D201">
        <v>0</v>
      </c>
      <c r="E201">
        <v>-0.2</v>
      </c>
    </row>
    <row r="202" spans="1:5" x14ac:dyDescent="0.35">
      <c r="A202" t="s">
        <v>792</v>
      </c>
      <c r="B202" t="s">
        <v>787</v>
      </c>
      <c r="C202" t="s">
        <v>785</v>
      </c>
      <c r="D202">
        <v>0</v>
      </c>
      <c r="E202">
        <v>-0.22</v>
      </c>
    </row>
    <row r="203" spans="1:5" x14ac:dyDescent="0.35">
      <c r="A203" t="s">
        <v>793</v>
      </c>
      <c r="B203" t="s">
        <v>787</v>
      </c>
      <c r="C203" t="s">
        <v>785</v>
      </c>
      <c r="D203">
        <v>0</v>
      </c>
      <c r="E203">
        <v>-0.25</v>
      </c>
    </row>
    <row r="204" spans="1:5" x14ac:dyDescent="0.35">
      <c r="A204" t="s">
        <v>794</v>
      </c>
      <c r="B204" t="s">
        <v>787</v>
      </c>
      <c r="C204" t="s">
        <v>785</v>
      </c>
      <c r="D204">
        <v>0</v>
      </c>
      <c r="E204">
        <v>-0.3</v>
      </c>
    </row>
    <row r="205" spans="1:5" x14ac:dyDescent="0.35">
      <c r="A205" t="s">
        <v>795</v>
      </c>
      <c r="B205" t="s">
        <v>787</v>
      </c>
      <c r="C205" t="s">
        <v>785</v>
      </c>
      <c r="D205">
        <v>0</v>
      </c>
      <c r="E205">
        <v>-0.4</v>
      </c>
    </row>
    <row r="206" spans="1:5" x14ac:dyDescent="0.35">
      <c r="A206" t="s">
        <v>796</v>
      </c>
      <c r="B206" t="s">
        <v>787</v>
      </c>
      <c r="C206" t="s">
        <v>785</v>
      </c>
      <c r="D206">
        <v>0</v>
      </c>
      <c r="E206">
        <v>-0.5</v>
      </c>
    </row>
    <row r="207" spans="1:5" x14ac:dyDescent="0.35">
      <c r="A207" t="s">
        <v>797</v>
      </c>
      <c r="B207" t="s">
        <v>787</v>
      </c>
      <c r="C207" t="s">
        <v>785</v>
      </c>
      <c r="D207">
        <v>0</v>
      </c>
      <c r="E207">
        <v>-0.7</v>
      </c>
    </row>
    <row r="208" spans="1:5" x14ac:dyDescent="0.35">
      <c r="A208" t="s">
        <v>788</v>
      </c>
      <c r="B208" t="s">
        <v>789</v>
      </c>
      <c r="C208" t="s">
        <v>785</v>
      </c>
      <c r="D208">
        <v>0</v>
      </c>
      <c r="E208">
        <v>-1</v>
      </c>
    </row>
    <row r="209" spans="1:5" x14ac:dyDescent="0.35">
      <c r="A209" t="s">
        <v>583</v>
      </c>
      <c r="B209" t="s">
        <v>584</v>
      </c>
      <c r="C209" t="s">
        <v>217</v>
      </c>
      <c r="D209">
        <v>16.670000000000002</v>
      </c>
      <c r="E209">
        <v>16.670000000000002</v>
      </c>
    </row>
    <row r="210" spans="1:5" x14ac:dyDescent="0.35">
      <c r="A210" t="s">
        <v>747</v>
      </c>
      <c r="B210" t="s">
        <v>748</v>
      </c>
      <c r="C210" t="s">
        <v>217</v>
      </c>
      <c r="D210">
        <v>5.39</v>
      </c>
      <c r="E210">
        <v>6.5</v>
      </c>
    </row>
    <row r="211" spans="1:5" x14ac:dyDescent="0.35">
      <c r="A211" t="s">
        <v>699</v>
      </c>
      <c r="B211" t="s">
        <v>700</v>
      </c>
      <c r="C211" t="s">
        <v>217</v>
      </c>
      <c r="D211">
        <v>12</v>
      </c>
      <c r="E211">
        <v>15.66</v>
      </c>
    </row>
    <row r="212" spans="1:5" x14ac:dyDescent="0.35">
      <c r="A212" t="s">
        <v>585</v>
      </c>
      <c r="B212" t="s">
        <v>586</v>
      </c>
      <c r="C212" t="s">
        <v>217</v>
      </c>
      <c r="D212">
        <v>11.5</v>
      </c>
      <c r="E212">
        <v>11.5</v>
      </c>
    </row>
    <row r="213" spans="1:5" x14ac:dyDescent="0.35">
      <c r="A213" t="s">
        <v>587</v>
      </c>
      <c r="B213" t="s">
        <v>588</v>
      </c>
      <c r="C213" t="s">
        <v>217</v>
      </c>
      <c r="D213">
        <v>11.99</v>
      </c>
      <c r="E213">
        <v>11.99</v>
      </c>
    </row>
    <row r="214" spans="1:5" x14ac:dyDescent="0.35">
      <c r="A214" t="s">
        <v>589</v>
      </c>
      <c r="B214" t="s">
        <v>590</v>
      </c>
      <c r="C214" t="s">
        <v>217</v>
      </c>
      <c r="D214">
        <v>11.99</v>
      </c>
      <c r="E214">
        <v>11.99</v>
      </c>
    </row>
    <row r="215" spans="1:5" x14ac:dyDescent="0.35">
      <c r="A215" t="s">
        <v>591</v>
      </c>
      <c r="B215" t="s">
        <v>592</v>
      </c>
      <c r="C215" t="s">
        <v>217</v>
      </c>
      <c r="D215">
        <v>28.66</v>
      </c>
      <c r="E215">
        <v>28.66</v>
      </c>
    </row>
    <row r="216" spans="1:5" x14ac:dyDescent="0.35">
      <c r="A216" t="s">
        <v>593</v>
      </c>
      <c r="B216" t="s">
        <v>594</v>
      </c>
      <c r="C216" t="s">
        <v>217</v>
      </c>
      <c r="D216">
        <v>14.99</v>
      </c>
      <c r="E216">
        <v>14.99</v>
      </c>
    </row>
    <row r="217" spans="1:5" x14ac:dyDescent="0.35">
      <c r="A217" t="s">
        <v>595</v>
      </c>
      <c r="B217" t="s">
        <v>596</v>
      </c>
      <c r="C217" t="s">
        <v>217</v>
      </c>
      <c r="D217">
        <v>20.99</v>
      </c>
      <c r="E217">
        <v>20.99</v>
      </c>
    </row>
    <row r="218" spans="1:5" x14ac:dyDescent="0.35">
      <c r="A218" t="s">
        <v>477</v>
      </c>
      <c r="B218" t="s">
        <v>478</v>
      </c>
      <c r="C218" t="s">
        <v>217</v>
      </c>
      <c r="D218">
        <v>12.66</v>
      </c>
      <c r="E218">
        <v>12.66</v>
      </c>
    </row>
    <row r="219" spans="1:5" x14ac:dyDescent="0.35">
      <c r="A219" t="s">
        <v>597</v>
      </c>
      <c r="B219" t="s">
        <v>478</v>
      </c>
      <c r="C219" t="s">
        <v>217</v>
      </c>
      <c r="D219">
        <v>12.66</v>
      </c>
      <c r="E219">
        <v>12.66</v>
      </c>
    </row>
    <row r="220" spans="1:5" x14ac:dyDescent="0.35">
      <c r="A220" t="s">
        <v>598</v>
      </c>
      <c r="B220" t="s">
        <v>599</v>
      </c>
      <c r="C220" t="s">
        <v>217</v>
      </c>
      <c r="D220">
        <v>11.99</v>
      </c>
      <c r="E220">
        <v>11.99</v>
      </c>
    </row>
    <row r="221" spans="1:5" x14ac:dyDescent="0.35">
      <c r="A221" t="s">
        <v>600</v>
      </c>
      <c r="B221" t="s">
        <v>601</v>
      </c>
      <c r="C221" t="s">
        <v>217</v>
      </c>
      <c r="D221">
        <v>9.33</v>
      </c>
      <c r="E221">
        <v>9.33</v>
      </c>
    </row>
    <row r="222" spans="1:5" x14ac:dyDescent="0.35">
      <c r="A222" t="s">
        <v>778</v>
      </c>
      <c r="B222" t="s">
        <v>779</v>
      </c>
      <c r="C222" t="s">
        <v>780</v>
      </c>
      <c r="D222">
        <v>0</v>
      </c>
    </row>
    <row r="223" spans="1:5" x14ac:dyDescent="0.35">
      <c r="A223" t="s">
        <v>602</v>
      </c>
      <c r="B223" t="s">
        <v>603</v>
      </c>
      <c r="C223" t="s">
        <v>217</v>
      </c>
      <c r="D223">
        <v>7.99</v>
      </c>
      <c r="E223">
        <v>7.99</v>
      </c>
    </row>
    <row r="224" spans="1:5" x14ac:dyDescent="0.35">
      <c r="A224" t="s">
        <v>499</v>
      </c>
      <c r="B224" t="s">
        <v>500</v>
      </c>
      <c r="C224" t="s">
        <v>217</v>
      </c>
      <c r="D224">
        <v>16.690000000000001</v>
      </c>
      <c r="E224">
        <v>16.690000000000001</v>
      </c>
    </row>
    <row r="225" spans="1:5" x14ac:dyDescent="0.35">
      <c r="A225" t="s">
        <v>604</v>
      </c>
      <c r="B225" t="s">
        <v>605</v>
      </c>
      <c r="C225" t="s">
        <v>217</v>
      </c>
      <c r="D225">
        <v>10.99</v>
      </c>
      <c r="E225">
        <v>10.99</v>
      </c>
    </row>
    <row r="226" spans="1:5" x14ac:dyDescent="0.35">
      <c r="A226" t="s">
        <v>497</v>
      </c>
      <c r="B226" t="s">
        <v>498</v>
      </c>
      <c r="C226" t="s">
        <v>217</v>
      </c>
      <c r="D226">
        <v>16.690000000000001</v>
      </c>
      <c r="E226">
        <v>16.690000000000001</v>
      </c>
    </row>
    <row r="227" spans="1:5" x14ac:dyDescent="0.35">
      <c r="A227" t="s">
        <v>606</v>
      </c>
      <c r="B227" t="s">
        <v>607</v>
      </c>
      <c r="C227" t="s">
        <v>217</v>
      </c>
      <c r="D227">
        <v>16.989999999999998</v>
      </c>
      <c r="E227">
        <v>16.989999999999998</v>
      </c>
    </row>
    <row r="228" spans="1:5" x14ac:dyDescent="0.35">
      <c r="A228" t="s">
        <v>608</v>
      </c>
      <c r="B228" t="s">
        <v>609</v>
      </c>
      <c r="C228" t="s">
        <v>217</v>
      </c>
      <c r="D228">
        <v>29.99</v>
      </c>
      <c r="E228">
        <v>29.99</v>
      </c>
    </row>
    <row r="229" spans="1:5" x14ac:dyDescent="0.35">
      <c r="A229" t="s">
        <v>610</v>
      </c>
      <c r="B229" t="s">
        <v>611</v>
      </c>
      <c r="C229" t="s">
        <v>217</v>
      </c>
      <c r="D229">
        <v>29.99</v>
      </c>
      <c r="E229">
        <v>29.99</v>
      </c>
    </row>
    <row r="230" spans="1:5" x14ac:dyDescent="0.35">
      <c r="A230" t="s">
        <v>612</v>
      </c>
      <c r="B230" t="s">
        <v>613</v>
      </c>
      <c r="C230" t="s">
        <v>217</v>
      </c>
      <c r="D230">
        <v>9.99</v>
      </c>
      <c r="E230">
        <v>9.99</v>
      </c>
    </row>
    <row r="231" spans="1:5" x14ac:dyDescent="0.35">
      <c r="A231" t="s">
        <v>614</v>
      </c>
      <c r="B231" t="s">
        <v>615</v>
      </c>
      <c r="C231" t="s">
        <v>217</v>
      </c>
      <c r="D231">
        <v>7.74</v>
      </c>
      <c r="E231">
        <v>7.74</v>
      </c>
    </row>
    <row r="232" spans="1:5" x14ac:dyDescent="0.35">
      <c r="A232" t="s">
        <v>616</v>
      </c>
      <c r="B232" t="s">
        <v>617</v>
      </c>
      <c r="C232" t="s">
        <v>217</v>
      </c>
      <c r="D232">
        <v>8.67</v>
      </c>
      <c r="E232">
        <v>8.67</v>
      </c>
    </row>
    <row r="233" spans="1:5" x14ac:dyDescent="0.35">
      <c r="A233" t="s">
        <v>618</v>
      </c>
      <c r="B233" t="s">
        <v>619</v>
      </c>
      <c r="C233" t="s">
        <v>217</v>
      </c>
      <c r="D233">
        <v>13.33</v>
      </c>
      <c r="E233">
        <v>13.33</v>
      </c>
    </row>
    <row r="234" spans="1:5" x14ac:dyDescent="0.35">
      <c r="A234" t="s">
        <v>620</v>
      </c>
      <c r="B234" t="s">
        <v>621</v>
      </c>
      <c r="C234" t="s">
        <v>217</v>
      </c>
      <c r="D234">
        <v>128</v>
      </c>
      <c r="E234">
        <v>128</v>
      </c>
    </row>
    <row r="235" spans="1:5" x14ac:dyDescent="0.35">
      <c r="A235" t="s">
        <v>749</v>
      </c>
      <c r="B235" t="s">
        <v>750</v>
      </c>
      <c r="C235" t="s">
        <v>217</v>
      </c>
      <c r="D235">
        <v>7.32</v>
      </c>
      <c r="E235">
        <v>12</v>
      </c>
    </row>
    <row r="236" spans="1:5" x14ac:dyDescent="0.35">
      <c r="A236" t="s">
        <v>624</v>
      </c>
      <c r="B236" t="s">
        <v>625</v>
      </c>
      <c r="C236" t="s">
        <v>217</v>
      </c>
      <c r="D236">
        <v>13.33</v>
      </c>
      <c r="E236">
        <v>13.33</v>
      </c>
    </row>
    <row r="237" spans="1:5" x14ac:dyDescent="0.35">
      <c r="A237" t="s">
        <v>622</v>
      </c>
      <c r="B237" t="s">
        <v>623</v>
      </c>
      <c r="C237" t="s">
        <v>217</v>
      </c>
      <c r="D237">
        <v>13.33</v>
      </c>
      <c r="E237">
        <v>13.33</v>
      </c>
    </row>
    <row r="238" spans="1:5" x14ac:dyDescent="0.35">
      <c r="A238" t="s">
        <v>695</v>
      </c>
      <c r="B238" t="s">
        <v>623</v>
      </c>
      <c r="C238" t="s">
        <v>217</v>
      </c>
      <c r="D238">
        <v>13.33</v>
      </c>
      <c r="E238">
        <v>13.33</v>
      </c>
    </row>
    <row r="239" spans="1:5" x14ac:dyDescent="0.35">
      <c r="A239" t="s">
        <v>626</v>
      </c>
      <c r="B239" t="s">
        <v>627</v>
      </c>
      <c r="C239" t="s">
        <v>217</v>
      </c>
      <c r="D239">
        <v>21.99</v>
      </c>
      <c r="E239">
        <v>21.99</v>
      </c>
    </row>
    <row r="240" spans="1:5" x14ac:dyDescent="0.35">
      <c r="A240" t="s">
        <v>628</v>
      </c>
      <c r="B240" t="s">
        <v>629</v>
      </c>
      <c r="C240" t="s">
        <v>217</v>
      </c>
      <c r="D240">
        <v>16.670000000000002</v>
      </c>
      <c r="E240">
        <v>16.670000000000002</v>
      </c>
    </row>
    <row r="241" spans="1:5" x14ac:dyDescent="0.35">
      <c r="A241" t="s">
        <v>702</v>
      </c>
      <c r="B241" t="s">
        <v>703</v>
      </c>
      <c r="C241" t="s">
        <v>217</v>
      </c>
      <c r="D241">
        <v>8</v>
      </c>
      <c r="E241">
        <v>10</v>
      </c>
    </row>
    <row r="242" spans="1:5" x14ac:dyDescent="0.35">
      <c r="A242" t="s">
        <v>704</v>
      </c>
      <c r="B242" t="s">
        <v>705</v>
      </c>
      <c r="C242" t="s">
        <v>217</v>
      </c>
      <c r="D242">
        <v>7.66</v>
      </c>
      <c r="E242">
        <v>9</v>
      </c>
    </row>
    <row r="243" spans="1:5" x14ac:dyDescent="0.35">
      <c r="A243" t="s">
        <v>343</v>
      </c>
      <c r="B243" t="s">
        <v>344</v>
      </c>
      <c r="C243" t="s">
        <v>217</v>
      </c>
      <c r="D243">
        <v>22.35</v>
      </c>
      <c r="E243">
        <v>29</v>
      </c>
    </row>
    <row r="244" spans="1:5" x14ac:dyDescent="0.35">
      <c r="A244" t="s">
        <v>630</v>
      </c>
      <c r="B244" t="s">
        <v>631</v>
      </c>
      <c r="C244" t="s">
        <v>217</v>
      </c>
      <c r="D244">
        <v>16.670000000000002</v>
      </c>
      <c r="E244">
        <v>16.670000000000002</v>
      </c>
    </row>
    <row r="245" spans="1:5" x14ac:dyDescent="0.35">
      <c r="A245" t="s">
        <v>736</v>
      </c>
      <c r="B245" t="s">
        <v>737</v>
      </c>
      <c r="C245" t="s">
        <v>217</v>
      </c>
      <c r="D245">
        <v>26.23</v>
      </c>
      <c r="E245">
        <v>32.75</v>
      </c>
    </row>
    <row r="246" spans="1:5" x14ac:dyDescent="0.35">
      <c r="A246" t="s">
        <v>738</v>
      </c>
      <c r="B246" t="s">
        <v>739</v>
      </c>
      <c r="C246" t="s">
        <v>217</v>
      </c>
      <c r="D246">
        <v>17.63</v>
      </c>
      <c r="E246">
        <v>22.66</v>
      </c>
    </row>
    <row r="247" spans="1:5" x14ac:dyDescent="0.35">
      <c r="A247" t="s">
        <v>751</v>
      </c>
      <c r="B247" t="s">
        <v>752</v>
      </c>
      <c r="C247" t="s">
        <v>217</v>
      </c>
      <c r="D247">
        <v>8.94</v>
      </c>
      <c r="E247">
        <v>13</v>
      </c>
    </row>
    <row r="248" spans="1:5" x14ac:dyDescent="0.35">
      <c r="A248" t="s">
        <v>632</v>
      </c>
      <c r="B248" t="s">
        <v>633</v>
      </c>
      <c r="C248" t="s">
        <v>217</v>
      </c>
      <c r="D248">
        <v>32.659999999999997</v>
      </c>
      <c r="E248">
        <v>32.659999999999997</v>
      </c>
    </row>
    <row r="249" spans="1:5" x14ac:dyDescent="0.35">
      <c r="A249" t="s">
        <v>634</v>
      </c>
      <c r="B249" t="s">
        <v>635</v>
      </c>
      <c r="C249" t="s">
        <v>217</v>
      </c>
      <c r="D249">
        <v>10.66</v>
      </c>
      <c r="E249">
        <v>10.66</v>
      </c>
    </row>
    <row r="250" spans="1:5" x14ac:dyDescent="0.35">
      <c r="A250" t="s">
        <v>636</v>
      </c>
      <c r="B250" t="s">
        <v>637</v>
      </c>
      <c r="C250" t="s">
        <v>217</v>
      </c>
      <c r="D250">
        <v>15.33</v>
      </c>
      <c r="E250">
        <v>15.33</v>
      </c>
    </row>
    <row r="251" spans="1:5" x14ac:dyDescent="0.35">
      <c r="A251" t="s">
        <v>359</v>
      </c>
      <c r="B251" t="s">
        <v>360</v>
      </c>
      <c r="C251" t="s">
        <v>217</v>
      </c>
      <c r="D251">
        <v>13.63</v>
      </c>
      <c r="E251">
        <v>23.5</v>
      </c>
    </row>
    <row r="252" spans="1:5" x14ac:dyDescent="0.35">
      <c r="A252" t="s">
        <v>638</v>
      </c>
      <c r="B252" t="s">
        <v>639</v>
      </c>
      <c r="C252" t="s">
        <v>217</v>
      </c>
      <c r="D252">
        <v>11.02</v>
      </c>
      <c r="E252">
        <v>11.02</v>
      </c>
    </row>
    <row r="253" spans="1:5" x14ac:dyDescent="0.35">
      <c r="A253" t="s">
        <v>714</v>
      </c>
      <c r="B253" t="s">
        <v>715</v>
      </c>
      <c r="C253" t="s">
        <v>217</v>
      </c>
      <c r="D253">
        <v>9.6</v>
      </c>
      <c r="E253">
        <v>14.99</v>
      </c>
    </row>
    <row r="254" spans="1:5" x14ac:dyDescent="0.35">
      <c r="A254" t="s">
        <v>716</v>
      </c>
      <c r="B254" t="s">
        <v>717</v>
      </c>
      <c r="C254" t="s">
        <v>217</v>
      </c>
      <c r="D254">
        <v>9.6</v>
      </c>
      <c r="E254">
        <v>14.99</v>
      </c>
    </row>
    <row r="255" spans="1:5" x14ac:dyDescent="0.35">
      <c r="A255" t="s">
        <v>718</v>
      </c>
      <c r="B255" t="s">
        <v>719</v>
      </c>
      <c r="C255" t="s">
        <v>217</v>
      </c>
      <c r="D255">
        <v>9.6</v>
      </c>
      <c r="E255">
        <v>14.99</v>
      </c>
    </row>
    <row r="256" spans="1:5" x14ac:dyDescent="0.35">
      <c r="A256" t="s">
        <v>640</v>
      </c>
      <c r="B256" t="s">
        <v>641</v>
      </c>
      <c r="C256" t="s">
        <v>217</v>
      </c>
      <c r="D256">
        <v>73.989999999999995</v>
      </c>
      <c r="E256">
        <v>73.989999999999995</v>
      </c>
    </row>
    <row r="257" spans="1:5" x14ac:dyDescent="0.35">
      <c r="A257" t="s">
        <v>753</v>
      </c>
      <c r="B257" t="s">
        <v>754</v>
      </c>
      <c r="C257" t="s">
        <v>217</v>
      </c>
      <c r="D257">
        <v>12.37</v>
      </c>
      <c r="E257">
        <v>13</v>
      </c>
    </row>
    <row r="258" spans="1:5" x14ac:dyDescent="0.35">
      <c r="A258" t="s">
        <v>644</v>
      </c>
      <c r="B258" t="s">
        <v>645</v>
      </c>
      <c r="C258" t="s">
        <v>217</v>
      </c>
      <c r="D258">
        <v>11.99</v>
      </c>
      <c r="E258">
        <v>11.99</v>
      </c>
    </row>
    <row r="259" spans="1:5" x14ac:dyDescent="0.35">
      <c r="A259" t="s">
        <v>646</v>
      </c>
      <c r="B259" t="s">
        <v>647</v>
      </c>
      <c r="C259" t="s">
        <v>217</v>
      </c>
      <c r="D259">
        <v>11.99</v>
      </c>
      <c r="E259">
        <v>11.99</v>
      </c>
    </row>
    <row r="260" spans="1:5" x14ac:dyDescent="0.35">
      <c r="A260" t="s">
        <v>648</v>
      </c>
      <c r="B260" t="s">
        <v>649</v>
      </c>
      <c r="C260" t="s">
        <v>217</v>
      </c>
      <c r="D260">
        <v>14.66</v>
      </c>
      <c r="E260">
        <v>14.66</v>
      </c>
    </row>
    <row r="261" spans="1:5" x14ac:dyDescent="0.35">
      <c r="A261" t="s">
        <v>711</v>
      </c>
      <c r="B261" t="s">
        <v>649</v>
      </c>
      <c r="C261" t="s">
        <v>217</v>
      </c>
      <c r="D261">
        <v>9.65</v>
      </c>
      <c r="E261">
        <v>13.25</v>
      </c>
    </row>
    <row r="262" spans="1:5" x14ac:dyDescent="0.35">
      <c r="A262" t="s">
        <v>650</v>
      </c>
      <c r="B262" t="s">
        <v>651</v>
      </c>
      <c r="C262" t="s">
        <v>217</v>
      </c>
      <c r="D262">
        <v>14.66</v>
      </c>
      <c r="E262">
        <v>14.66</v>
      </c>
    </row>
    <row r="263" spans="1:5" x14ac:dyDescent="0.35">
      <c r="A263" t="s">
        <v>712</v>
      </c>
      <c r="B263" t="s">
        <v>651</v>
      </c>
      <c r="C263" t="s">
        <v>217</v>
      </c>
      <c r="D263">
        <v>9.65</v>
      </c>
      <c r="E263">
        <v>13.25</v>
      </c>
    </row>
    <row r="264" spans="1:5" x14ac:dyDescent="0.35">
      <c r="A264" t="s">
        <v>727</v>
      </c>
      <c r="B264" t="s">
        <v>728</v>
      </c>
      <c r="C264" t="s">
        <v>217</v>
      </c>
      <c r="D264">
        <v>10</v>
      </c>
      <c r="E264">
        <v>13</v>
      </c>
    </row>
    <row r="265" spans="1:5" x14ac:dyDescent="0.35">
      <c r="A265" t="s">
        <v>654</v>
      </c>
      <c r="B265" t="s">
        <v>655</v>
      </c>
      <c r="C265" t="s">
        <v>217</v>
      </c>
      <c r="D265">
        <v>5</v>
      </c>
      <c r="E265">
        <v>5</v>
      </c>
    </row>
    <row r="266" spans="1:5" x14ac:dyDescent="0.35">
      <c r="A266" t="s">
        <v>781</v>
      </c>
      <c r="B266" t="s">
        <v>782</v>
      </c>
      <c r="C266" t="s">
        <v>783</v>
      </c>
      <c r="D266">
        <v>0</v>
      </c>
    </row>
    <row r="267" spans="1:5" x14ac:dyDescent="0.35">
      <c r="A267" t="s">
        <v>656</v>
      </c>
      <c r="B267" t="s">
        <v>657</v>
      </c>
      <c r="C267" t="s">
        <v>217</v>
      </c>
      <c r="D267">
        <v>13.33</v>
      </c>
      <c r="E267">
        <v>13.33</v>
      </c>
    </row>
    <row r="268" spans="1:5" x14ac:dyDescent="0.35">
      <c r="A268" t="s">
        <v>658</v>
      </c>
      <c r="B268" t="s">
        <v>659</v>
      </c>
      <c r="C268" t="s">
        <v>217</v>
      </c>
      <c r="D268">
        <v>13.33</v>
      </c>
      <c r="E268">
        <v>13.33</v>
      </c>
    </row>
    <row r="269" spans="1:5" x14ac:dyDescent="0.35">
      <c r="A269" t="s">
        <v>660</v>
      </c>
      <c r="B269" t="s">
        <v>661</v>
      </c>
      <c r="C269" t="s">
        <v>217</v>
      </c>
      <c r="D269">
        <v>14.66</v>
      </c>
      <c r="E269">
        <v>14.66</v>
      </c>
    </row>
    <row r="270" spans="1:5" x14ac:dyDescent="0.35">
      <c r="A270" t="s">
        <v>662</v>
      </c>
      <c r="B270" t="s">
        <v>663</v>
      </c>
      <c r="C270" t="s">
        <v>217</v>
      </c>
      <c r="D270">
        <v>14.66</v>
      </c>
      <c r="E270">
        <v>14.66</v>
      </c>
    </row>
    <row r="271" spans="1:5" x14ac:dyDescent="0.35">
      <c r="A271" t="s">
        <v>346</v>
      </c>
      <c r="B271" t="s">
        <v>347</v>
      </c>
      <c r="C271" t="s">
        <v>217</v>
      </c>
      <c r="D271">
        <v>6</v>
      </c>
      <c r="E271">
        <v>7.75</v>
      </c>
    </row>
    <row r="272" spans="1:5" x14ac:dyDescent="0.35">
      <c r="A272" t="s">
        <v>664</v>
      </c>
      <c r="B272" t="s">
        <v>665</v>
      </c>
      <c r="C272" t="s">
        <v>217</v>
      </c>
      <c r="D272">
        <v>6.99</v>
      </c>
      <c r="E272">
        <v>6.99</v>
      </c>
    </row>
    <row r="273" spans="1:5" x14ac:dyDescent="0.35">
      <c r="A273" t="s">
        <v>250</v>
      </c>
      <c r="B273" t="s">
        <v>251</v>
      </c>
      <c r="C273" t="s">
        <v>217</v>
      </c>
      <c r="D273">
        <v>14.36</v>
      </c>
      <c r="E273">
        <v>18.75</v>
      </c>
    </row>
    <row r="274" spans="1:5" x14ac:dyDescent="0.35">
      <c r="A274" t="s">
        <v>252</v>
      </c>
      <c r="B274" t="s">
        <v>253</v>
      </c>
      <c r="C274" t="s">
        <v>217</v>
      </c>
      <c r="D274">
        <v>14</v>
      </c>
      <c r="E274">
        <v>18.25</v>
      </c>
    </row>
    <row r="275" spans="1:5" x14ac:dyDescent="0.35">
      <c r="A275" t="s">
        <v>763</v>
      </c>
      <c r="B275" t="s">
        <v>764</v>
      </c>
      <c r="C275" t="s">
        <v>217</v>
      </c>
      <c r="D275">
        <v>9.3000000000000007</v>
      </c>
      <c r="E275">
        <v>12.5</v>
      </c>
    </row>
    <row r="276" spans="1:5" x14ac:dyDescent="0.35">
      <c r="A276" t="s">
        <v>756</v>
      </c>
      <c r="B276" t="s">
        <v>757</v>
      </c>
      <c r="C276" t="s">
        <v>217</v>
      </c>
      <c r="D276">
        <v>13.33</v>
      </c>
      <c r="E276">
        <v>16</v>
      </c>
    </row>
    <row r="277" spans="1:5" x14ac:dyDescent="0.35">
      <c r="A277" t="s">
        <v>666</v>
      </c>
      <c r="B277" t="s">
        <v>667</v>
      </c>
      <c r="C277" t="s">
        <v>217</v>
      </c>
      <c r="D277">
        <v>5</v>
      </c>
      <c r="E277">
        <v>5</v>
      </c>
    </row>
    <row r="278" spans="1:5" x14ac:dyDescent="0.35">
      <c r="A278" t="s">
        <v>361</v>
      </c>
      <c r="B278" t="s">
        <v>362</v>
      </c>
      <c r="C278" t="s">
        <v>217</v>
      </c>
      <c r="D278">
        <v>9.6</v>
      </c>
      <c r="E278">
        <v>12.5</v>
      </c>
    </row>
    <row r="279" spans="1:5" x14ac:dyDescent="0.35">
      <c r="A279" t="s">
        <v>319</v>
      </c>
      <c r="B279" t="s">
        <v>320</v>
      </c>
      <c r="C279" t="s">
        <v>217</v>
      </c>
      <c r="D279">
        <v>7.15</v>
      </c>
      <c r="E279">
        <v>10</v>
      </c>
    </row>
    <row r="280" spans="1:5" x14ac:dyDescent="0.35">
      <c r="A280" t="s">
        <v>766</v>
      </c>
      <c r="B280" t="s">
        <v>767</v>
      </c>
      <c r="C280" t="s">
        <v>217</v>
      </c>
      <c r="D280">
        <v>8.5</v>
      </c>
      <c r="E280">
        <v>10</v>
      </c>
    </row>
    <row r="281" spans="1:5" x14ac:dyDescent="0.35">
      <c r="A281" t="s">
        <v>768</v>
      </c>
      <c r="B281" t="s">
        <v>769</v>
      </c>
      <c r="C281" t="s">
        <v>217</v>
      </c>
      <c r="D281">
        <v>8.5</v>
      </c>
      <c r="E281">
        <v>10</v>
      </c>
    </row>
    <row r="282" spans="1:5" x14ac:dyDescent="0.35">
      <c r="A282" t="s">
        <v>770</v>
      </c>
      <c r="B282" t="s">
        <v>771</v>
      </c>
      <c r="C282" t="s">
        <v>217</v>
      </c>
      <c r="D282">
        <v>8.5</v>
      </c>
      <c r="E282">
        <v>10</v>
      </c>
    </row>
    <row r="283" spans="1:5" x14ac:dyDescent="0.35">
      <c r="A283" t="s">
        <v>772</v>
      </c>
      <c r="B283" t="s">
        <v>773</v>
      </c>
      <c r="C283" t="s">
        <v>217</v>
      </c>
      <c r="D283">
        <v>19</v>
      </c>
      <c r="E283">
        <v>20</v>
      </c>
    </row>
    <row r="284" spans="1:5" x14ac:dyDescent="0.35">
      <c r="A284" t="s">
        <v>774</v>
      </c>
      <c r="B284" t="s">
        <v>775</v>
      </c>
      <c r="C284" t="s">
        <v>217</v>
      </c>
      <c r="D284">
        <v>8.5</v>
      </c>
      <c r="E284">
        <v>10</v>
      </c>
    </row>
    <row r="285" spans="1:5" x14ac:dyDescent="0.35">
      <c r="A285" t="s">
        <v>776</v>
      </c>
      <c r="B285" t="s">
        <v>777</v>
      </c>
      <c r="C285" t="s">
        <v>217</v>
      </c>
      <c r="D285">
        <v>8.5</v>
      </c>
      <c r="E285">
        <v>10</v>
      </c>
    </row>
    <row r="286" spans="1:5" x14ac:dyDescent="0.35">
      <c r="A286" t="s">
        <v>673</v>
      </c>
      <c r="B286" t="s">
        <v>674</v>
      </c>
      <c r="C286" t="s">
        <v>217</v>
      </c>
      <c r="D286">
        <v>35.99</v>
      </c>
      <c r="E286">
        <v>35.99</v>
      </c>
    </row>
    <row r="287" spans="1:5" x14ac:dyDescent="0.35">
      <c r="A287" t="s">
        <v>696</v>
      </c>
      <c r="B287" t="s">
        <v>697</v>
      </c>
      <c r="C287" t="s">
        <v>217</v>
      </c>
      <c r="D287">
        <v>18.670000000000002</v>
      </c>
      <c r="E287">
        <v>19.75</v>
      </c>
    </row>
    <row r="288" spans="1:5" x14ac:dyDescent="0.35">
      <c r="A288" t="s">
        <v>1571</v>
      </c>
      <c r="B288" t="s">
        <v>1571</v>
      </c>
      <c r="C288" t="s">
        <v>217</v>
      </c>
      <c r="D288">
        <v>24.67</v>
      </c>
    </row>
    <row r="289" spans="1:5" x14ac:dyDescent="0.35">
      <c r="A289" t="s">
        <v>1177</v>
      </c>
      <c r="B289" t="s">
        <v>1177</v>
      </c>
      <c r="C289" t="s">
        <v>217</v>
      </c>
      <c r="D289">
        <v>8.33</v>
      </c>
    </row>
    <row r="290" spans="1:5" x14ac:dyDescent="0.35">
      <c r="A290" t="s">
        <v>1300</v>
      </c>
      <c r="B290" t="s">
        <v>1300</v>
      </c>
      <c r="C290" t="s">
        <v>217</v>
      </c>
      <c r="D290">
        <v>12</v>
      </c>
    </row>
    <row r="291" spans="1:5" x14ac:dyDescent="0.35">
      <c r="A291" t="s">
        <v>966</v>
      </c>
      <c r="B291" t="s">
        <v>966</v>
      </c>
      <c r="C291" t="s">
        <v>217</v>
      </c>
      <c r="D291">
        <v>23.99</v>
      </c>
    </row>
    <row r="292" spans="1:5" x14ac:dyDescent="0.35">
      <c r="A292" t="s">
        <v>861</v>
      </c>
      <c r="B292" t="s">
        <v>861</v>
      </c>
      <c r="C292" t="s">
        <v>217</v>
      </c>
      <c r="D292">
        <v>5.2</v>
      </c>
    </row>
    <row r="293" spans="1:5" x14ac:dyDescent="0.35">
      <c r="A293" t="s">
        <v>1131</v>
      </c>
      <c r="B293" t="s">
        <v>1131</v>
      </c>
      <c r="C293" t="s">
        <v>217</v>
      </c>
      <c r="D293">
        <v>10</v>
      </c>
    </row>
    <row r="294" spans="1:5" x14ac:dyDescent="0.35">
      <c r="A294" t="s">
        <v>1158</v>
      </c>
      <c r="B294" t="s">
        <v>1158</v>
      </c>
      <c r="C294" t="s">
        <v>217</v>
      </c>
      <c r="D294">
        <v>6.5</v>
      </c>
    </row>
    <row r="295" spans="1:5" x14ac:dyDescent="0.35">
      <c r="A295" t="s">
        <v>214</v>
      </c>
      <c r="C295" t="s">
        <v>215</v>
      </c>
      <c r="D295">
        <v>0</v>
      </c>
      <c r="E295">
        <v>0</v>
      </c>
    </row>
    <row r="296" spans="1:5" x14ac:dyDescent="0.35">
      <c r="A296" t="s">
        <v>216</v>
      </c>
      <c r="C296" t="s">
        <v>217</v>
      </c>
      <c r="D296">
        <v>0</v>
      </c>
      <c r="E296">
        <v>0</v>
      </c>
    </row>
    <row r="297" spans="1:5" x14ac:dyDescent="0.35">
      <c r="A297" t="s">
        <v>218</v>
      </c>
      <c r="C297" t="s">
        <v>217</v>
      </c>
      <c r="D297">
        <v>0</v>
      </c>
      <c r="E297">
        <v>0</v>
      </c>
    </row>
    <row r="298" spans="1:5" x14ac:dyDescent="0.35">
      <c r="A298" t="s">
        <v>225</v>
      </c>
      <c r="C298" t="s">
        <v>217</v>
      </c>
      <c r="D298">
        <v>0</v>
      </c>
      <c r="E298">
        <v>0</v>
      </c>
    </row>
    <row r="299" spans="1:5" x14ac:dyDescent="0.35">
      <c r="A299" t="s">
        <v>230</v>
      </c>
      <c r="C299" t="s">
        <v>217</v>
      </c>
      <c r="D299">
        <v>0</v>
      </c>
      <c r="E299">
        <v>0</v>
      </c>
    </row>
    <row r="300" spans="1:5" x14ac:dyDescent="0.35">
      <c r="A300" t="s">
        <v>233</v>
      </c>
      <c r="C300" t="s">
        <v>217</v>
      </c>
      <c r="D300">
        <v>0</v>
      </c>
      <c r="E300">
        <v>0</v>
      </c>
    </row>
    <row r="301" spans="1:5" x14ac:dyDescent="0.35">
      <c r="A301" t="s">
        <v>238</v>
      </c>
      <c r="C301" t="s">
        <v>217</v>
      </c>
      <c r="D301">
        <v>0</v>
      </c>
      <c r="E301">
        <v>0</v>
      </c>
    </row>
    <row r="302" spans="1:5" x14ac:dyDescent="0.35">
      <c r="A302" t="s">
        <v>245</v>
      </c>
      <c r="C302" t="s">
        <v>217</v>
      </c>
      <c r="D302">
        <v>0</v>
      </c>
      <c r="E302">
        <v>0</v>
      </c>
    </row>
    <row r="303" spans="1:5" x14ac:dyDescent="0.35">
      <c r="A303" t="s">
        <v>254</v>
      </c>
      <c r="C303" t="s">
        <v>217</v>
      </c>
      <c r="D303">
        <v>0</v>
      </c>
      <c r="E303">
        <v>0</v>
      </c>
    </row>
    <row r="304" spans="1:5" x14ac:dyDescent="0.35">
      <c r="A304" t="s">
        <v>259</v>
      </c>
      <c r="C304" t="s">
        <v>217</v>
      </c>
      <c r="D304">
        <v>0</v>
      </c>
      <c r="E304">
        <v>0</v>
      </c>
    </row>
    <row r="305" spans="1:5" x14ac:dyDescent="0.35">
      <c r="A305" t="s">
        <v>268</v>
      </c>
      <c r="C305" t="s">
        <v>217</v>
      </c>
      <c r="D305">
        <v>0</v>
      </c>
      <c r="E305">
        <v>0</v>
      </c>
    </row>
    <row r="306" spans="1:5" x14ac:dyDescent="0.35">
      <c r="A306" t="s">
        <v>271</v>
      </c>
      <c r="C306" t="s">
        <v>217</v>
      </c>
      <c r="D306">
        <v>0</v>
      </c>
      <c r="E306">
        <v>0</v>
      </c>
    </row>
    <row r="307" spans="1:5" x14ac:dyDescent="0.35">
      <c r="A307" t="s">
        <v>276</v>
      </c>
      <c r="C307" t="s">
        <v>217</v>
      </c>
      <c r="D307">
        <v>0</v>
      </c>
      <c r="E307">
        <v>0</v>
      </c>
    </row>
    <row r="308" spans="1:5" x14ac:dyDescent="0.35">
      <c r="A308" t="s">
        <v>301</v>
      </c>
      <c r="C308" t="s">
        <v>217</v>
      </c>
      <c r="D308">
        <v>0</v>
      </c>
      <c r="E308">
        <v>0</v>
      </c>
    </row>
    <row r="309" spans="1:5" x14ac:dyDescent="0.35">
      <c r="A309" t="s">
        <v>304</v>
      </c>
      <c r="C309" t="s">
        <v>217</v>
      </c>
      <c r="D309">
        <v>0</v>
      </c>
      <c r="E309">
        <v>0</v>
      </c>
    </row>
    <row r="310" spans="1:5" x14ac:dyDescent="0.35">
      <c r="A310" t="s">
        <v>321</v>
      </c>
      <c r="C310" t="s">
        <v>217</v>
      </c>
      <c r="D310">
        <v>0</v>
      </c>
      <c r="E310">
        <v>0</v>
      </c>
    </row>
    <row r="311" spans="1:5" x14ac:dyDescent="0.35">
      <c r="A311" t="s">
        <v>336</v>
      </c>
      <c r="C311" t="s">
        <v>217</v>
      </c>
      <c r="D311">
        <v>0</v>
      </c>
      <c r="E311">
        <v>0</v>
      </c>
    </row>
    <row r="312" spans="1:5" x14ac:dyDescent="0.35">
      <c r="A312" t="s">
        <v>345</v>
      </c>
      <c r="C312" t="s">
        <v>217</v>
      </c>
      <c r="D312">
        <v>0</v>
      </c>
      <c r="E312">
        <v>0</v>
      </c>
    </row>
    <row r="313" spans="1:5" x14ac:dyDescent="0.35">
      <c r="A313" t="s">
        <v>348</v>
      </c>
      <c r="C313" t="s">
        <v>217</v>
      </c>
      <c r="D313">
        <v>0</v>
      </c>
      <c r="E313">
        <v>0</v>
      </c>
    </row>
    <row r="314" spans="1:5" x14ac:dyDescent="0.35">
      <c r="A314" t="s">
        <v>363</v>
      </c>
      <c r="C314" t="s">
        <v>217</v>
      </c>
      <c r="D314">
        <v>0</v>
      </c>
      <c r="E314">
        <v>0</v>
      </c>
    </row>
    <row r="315" spans="1:5" x14ac:dyDescent="0.35">
      <c r="A315" t="s">
        <v>372</v>
      </c>
      <c r="C315" t="s">
        <v>217</v>
      </c>
      <c r="D315">
        <v>0</v>
      </c>
      <c r="E315">
        <v>0</v>
      </c>
    </row>
    <row r="316" spans="1:5" x14ac:dyDescent="0.35">
      <c r="A316" t="s">
        <v>377</v>
      </c>
      <c r="C316" t="s">
        <v>217</v>
      </c>
      <c r="D316">
        <v>0</v>
      </c>
      <c r="E316">
        <v>0</v>
      </c>
    </row>
    <row r="317" spans="1:5" x14ac:dyDescent="0.35">
      <c r="A317" t="s">
        <v>386</v>
      </c>
      <c r="C317" t="s">
        <v>217</v>
      </c>
      <c r="D317">
        <v>0</v>
      </c>
      <c r="E317">
        <v>0</v>
      </c>
    </row>
    <row r="318" spans="1:5" x14ac:dyDescent="0.35">
      <c r="A318" t="s">
        <v>675</v>
      </c>
      <c r="C318" t="s">
        <v>217</v>
      </c>
      <c r="D318">
        <v>0</v>
      </c>
      <c r="E318">
        <v>0</v>
      </c>
    </row>
    <row r="319" spans="1:5" x14ac:dyDescent="0.35">
      <c r="A319" t="s">
        <v>698</v>
      </c>
      <c r="C319" t="s">
        <v>217</v>
      </c>
      <c r="D319">
        <v>0</v>
      </c>
      <c r="E319">
        <v>0</v>
      </c>
    </row>
    <row r="320" spans="1:5" x14ac:dyDescent="0.35">
      <c r="A320" t="s">
        <v>701</v>
      </c>
      <c r="C320" t="s">
        <v>217</v>
      </c>
      <c r="D320">
        <v>0</v>
      </c>
      <c r="E320">
        <v>0</v>
      </c>
    </row>
    <row r="321" spans="1:5" x14ac:dyDescent="0.35">
      <c r="A321" t="s">
        <v>706</v>
      </c>
      <c r="C321" t="s">
        <v>217</v>
      </c>
      <c r="D321">
        <v>0</v>
      </c>
      <c r="E321">
        <v>0</v>
      </c>
    </row>
    <row r="322" spans="1:5" x14ac:dyDescent="0.35">
      <c r="A322" t="s">
        <v>713</v>
      </c>
      <c r="C322" t="s">
        <v>217</v>
      </c>
      <c r="D322">
        <v>0</v>
      </c>
      <c r="E322">
        <v>0</v>
      </c>
    </row>
    <row r="323" spans="1:5" x14ac:dyDescent="0.35">
      <c r="A323" t="s">
        <v>720</v>
      </c>
      <c r="C323" t="s">
        <v>217</v>
      </c>
      <c r="D323">
        <v>0</v>
      </c>
      <c r="E323">
        <v>0</v>
      </c>
    </row>
    <row r="324" spans="1:5" x14ac:dyDescent="0.35">
      <c r="A324" t="s">
        <v>729</v>
      </c>
      <c r="C324" t="s">
        <v>217</v>
      </c>
      <c r="D324">
        <v>0</v>
      </c>
      <c r="E324">
        <v>0</v>
      </c>
    </row>
    <row r="325" spans="1:5" x14ac:dyDescent="0.35">
      <c r="A325" t="s">
        <v>740</v>
      </c>
      <c r="C325" t="s">
        <v>217</v>
      </c>
      <c r="D325">
        <v>0</v>
      </c>
      <c r="E325">
        <v>0</v>
      </c>
    </row>
    <row r="326" spans="1:5" x14ac:dyDescent="0.35">
      <c r="A326" t="s">
        <v>755</v>
      </c>
      <c r="C326" t="s">
        <v>217</v>
      </c>
      <c r="D326">
        <v>0</v>
      </c>
      <c r="E326">
        <v>0</v>
      </c>
    </row>
    <row r="327" spans="1:5" x14ac:dyDescent="0.35">
      <c r="A327" t="s">
        <v>758</v>
      </c>
      <c r="C327" t="s">
        <v>217</v>
      </c>
      <c r="D327">
        <v>0</v>
      </c>
      <c r="E327">
        <v>0</v>
      </c>
    </row>
    <row r="328" spans="1:5" x14ac:dyDescent="0.35">
      <c r="A328" t="s">
        <v>765</v>
      </c>
      <c r="C328" t="s">
        <v>217</v>
      </c>
      <c r="D328">
        <v>0</v>
      </c>
      <c r="E328">
        <v>0</v>
      </c>
    </row>
    <row r="329" spans="1:5" x14ac:dyDescent="0.35">
      <c r="A329" t="s">
        <v>780</v>
      </c>
      <c r="C329" t="s">
        <v>780</v>
      </c>
      <c r="D329">
        <v>0</v>
      </c>
    </row>
    <row r="330" spans="1:5" x14ac:dyDescent="0.35">
      <c r="A330" t="s">
        <v>784</v>
      </c>
      <c r="C330" t="s">
        <v>785</v>
      </c>
      <c r="D330">
        <v>0</v>
      </c>
      <c r="E33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8690-CF00-4E69-A63C-3724C2FB0CF2}">
  <sheetPr codeName="Sheet3"/>
  <dimension ref="A1:U1222"/>
  <sheetViews>
    <sheetView workbookViewId="0">
      <selection activeCell="G2" sqref="G2"/>
    </sheetView>
  </sheetViews>
  <sheetFormatPr defaultRowHeight="14.5" x14ac:dyDescent="0.35"/>
  <cols>
    <col min="1" max="1" width="40.1796875" bestFit="1" customWidth="1"/>
    <col min="2" max="2" width="29" bestFit="1" customWidth="1"/>
    <col min="3" max="3" width="29" customWidth="1"/>
    <col min="4" max="4" width="81.1796875" customWidth="1"/>
    <col min="5" max="5" width="74.1796875" bestFit="1" customWidth="1"/>
    <col min="6" max="6" width="10.7265625" bestFit="1" customWidth="1"/>
    <col min="7" max="7" width="11.7265625" bestFit="1" customWidth="1"/>
    <col min="8" max="8" width="7.1796875" bestFit="1" customWidth="1"/>
    <col min="9" max="9" width="8" bestFit="1" customWidth="1"/>
    <col min="10" max="10" width="10.453125" bestFit="1" customWidth="1"/>
    <col min="11" max="11" width="10" bestFit="1" customWidth="1"/>
    <col min="12" max="12" width="6.81640625" bestFit="1" customWidth="1"/>
    <col min="13" max="13" width="13.81640625" bestFit="1" customWidth="1"/>
    <col min="14" max="14" width="12.54296875" bestFit="1" customWidth="1"/>
    <col min="15" max="15" width="12" bestFit="1" customWidth="1"/>
    <col min="16" max="16" width="11.453125" bestFit="1" customWidth="1"/>
    <col min="17" max="17" width="12.1796875" bestFit="1" customWidth="1"/>
    <col min="18" max="18" width="8" bestFit="1" customWidth="1"/>
    <col min="19" max="19" width="11" bestFit="1" customWidth="1"/>
    <col min="20" max="20" width="14.7265625" bestFit="1" customWidth="1"/>
    <col min="21" max="21" width="14.54296875" bestFit="1" customWidth="1"/>
  </cols>
  <sheetData>
    <row r="1" spans="1:21" x14ac:dyDescent="0.35">
      <c r="A1" s="2" t="s">
        <v>1572</v>
      </c>
      <c r="B1" s="2" t="s">
        <v>798</v>
      </c>
      <c r="C1" s="2" t="s">
        <v>211</v>
      </c>
      <c r="D1" s="2" t="s">
        <v>209</v>
      </c>
      <c r="E1" s="2" t="s">
        <v>799</v>
      </c>
      <c r="F1" s="2" t="s">
        <v>800</v>
      </c>
      <c r="G1" s="2" t="s">
        <v>801</v>
      </c>
      <c r="H1" s="2" t="s">
        <v>802</v>
      </c>
      <c r="I1" s="2" t="s">
        <v>803</v>
      </c>
      <c r="J1" s="2" t="s">
        <v>804</v>
      </c>
      <c r="K1" s="2" t="s">
        <v>805</v>
      </c>
      <c r="L1" s="2" t="s">
        <v>806</v>
      </c>
      <c r="M1" s="2" t="s">
        <v>807</v>
      </c>
      <c r="N1" s="2" t="s">
        <v>808</v>
      </c>
      <c r="O1" s="2" t="s">
        <v>2076</v>
      </c>
      <c r="P1" s="2" t="s">
        <v>809</v>
      </c>
      <c r="Q1" s="2" t="s">
        <v>810</v>
      </c>
      <c r="R1" s="2" t="s">
        <v>212</v>
      </c>
      <c r="S1" s="2" t="s">
        <v>1569</v>
      </c>
      <c r="T1" s="2" t="s">
        <v>2062</v>
      </c>
      <c r="U1" s="2" t="s">
        <v>2063</v>
      </c>
    </row>
    <row r="2" spans="1:21" x14ac:dyDescent="0.35">
      <c r="A2" t="str">
        <f>Sales_Data[[#This Row],[Customers Name]]&amp;Sales_Data[[#This Row],[Num]]</f>
        <v>Accent On Wine Park CircleCW-2023239</v>
      </c>
      <c r="B2" t="s">
        <v>4</v>
      </c>
      <c r="C2" t="s">
        <v>2103</v>
      </c>
      <c r="D2" t="s">
        <v>827</v>
      </c>
      <c r="E2" t="s">
        <v>310</v>
      </c>
      <c r="F2" s="1">
        <v>45124</v>
      </c>
      <c r="G2" t="s">
        <v>823</v>
      </c>
      <c r="I2">
        <v>12</v>
      </c>
      <c r="J2">
        <v>11</v>
      </c>
      <c r="K2">
        <v>132</v>
      </c>
      <c r="L2">
        <v>7</v>
      </c>
      <c r="M2" s="1">
        <v>45108</v>
      </c>
      <c r="N2" t="s">
        <v>824</v>
      </c>
      <c r="O2" t="s">
        <v>2077</v>
      </c>
      <c r="P2" t="s">
        <v>825</v>
      </c>
      <c r="Q2">
        <v>1</v>
      </c>
      <c r="R2">
        <f>VLOOKUP(Sales_Data[[#This Row],[Memo]],Items_List[[Description]:[Price]],3,FALSE)</f>
        <v>7</v>
      </c>
      <c r="S2">
        <f>Sales_Data[[#This Row],[Qty]]*Sales_Data[[#This Row],[Cost]]</f>
        <v>84</v>
      </c>
      <c r="T2" s="1">
        <f>_xlfn.MAXIFS(Sales_Data[Date],Sales_Data[Customers Name],Sales_Data[[#This Row],[Customers Name]])</f>
        <v>45281</v>
      </c>
      <c r="U2" t="str">
        <f ca="1">IF(TODAY() - Sales_Data[[#This Row],[Last Order Date]] &gt; 180, "Inactive", "Active")</f>
        <v>Inactive</v>
      </c>
    </row>
    <row r="3" spans="1:21" x14ac:dyDescent="0.35">
      <c r="A3" t="str">
        <f>Sales_Data[[#This Row],[Customers Name]]&amp;Sales_Data[[#This Row],[Num]]</f>
        <v>Accent On Wine Park CircleCW-2023239</v>
      </c>
      <c r="B3" t="s">
        <v>4</v>
      </c>
      <c r="C3" t="s">
        <v>2103</v>
      </c>
      <c r="D3" t="s">
        <v>820</v>
      </c>
      <c r="E3" t="s">
        <v>318</v>
      </c>
      <c r="F3" s="1">
        <v>45124</v>
      </c>
      <c r="G3" t="s">
        <v>823</v>
      </c>
      <c r="I3">
        <v>12</v>
      </c>
      <c r="J3">
        <v>11</v>
      </c>
      <c r="K3">
        <v>132</v>
      </c>
      <c r="L3">
        <v>7</v>
      </c>
      <c r="M3" s="1">
        <v>45108</v>
      </c>
      <c r="N3" t="s">
        <v>824</v>
      </c>
      <c r="O3" t="s">
        <v>2077</v>
      </c>
      <c r="P3" t="s">
        <v>825</v>
      </c>
      <c r="Q3">
        <v>1</v>
      </c>
      <c r="R3">
        <f>VLOOKUP(Sales_Data[[#This Row],[Memo]],Items_List[[Description]:[Price]],3,FALSE)</f>
        <v>7.0250000000000004</v>
      </c>
      <c r="S3">
        <f>Sales_Data[[#This Row],[Qty]]*Sales_Data[[#This Row],[Cost]]</f>
        <v>84.300000000000011</v>
      </c>
      <c r="T3" s="1">
        <f>_xlfn.MAXIFS(Sales_Data[Date],Sales_Data[Customers Name],Sales_Data[[#This Row],[Customers Name]])</f>
        <v>45281</v>
      </c>
      <c r="U3" t="str">
        <f ca="1">IF(TODAY() - Sales_Data[[#This Row],[Last Order Date]] &gt; 180, "Inactive", "Active")</f>
        <v>Inactive</v>
      </c>
    </row>
    <row r="4" spans="1:21" x14ac:dyDescent="0.35">
      <c r="A4" t="str">
        <f>Sales_Data[[#This Row],[Customers Name]]&amp;Sales_Data[[#This Row],[Num]]</f>
        <v>Accent On Wine Park CircleCW-2023308</v>
      </c>
      <c r="B4" t="s">
        <v>4</v>
      </c>
      <c r="C4" t="s">
        <v>2103</v>
      </c>
      <c r="D4" t="s">
        <v>820</v>
      </c>
      <c r="E4" t="s">
        <v>318</v>
      </c>
      <c r="F4" s="1">
        <v>45174</v>
      </c>
      <c r="G4" t="s">
        <v>830</v>
      </c>
      <c r="I4">
        <v>12</v>
      </c>
      <c r="J4">
        <v>11</v>
      </c>
      <c r="K4">
        <v>132</v>
      </c>
      <c r="L4">
        <v>9</v>
      </c>
      <c r="M4" s="1">
        <v>45170</v>
      </c>
      <c r="N4" t="s">
        <v>831</v>
      </c>
      <c r="O4" t="s">
        <v>2078</v>
      </c>
      <c r="P4" t="s">
        <v>832</v>
      </c>
      <c r="Q4">
        <v>2</v>
      </c>
      <c r="R4">
        <f>VLOOKUP(Sales_Data[[#This Row],[Memo]],Items_List[[Description]:[Price]],3,FALSE)</f>
        <v>7.0250000000000004</v>
      </c>
      <c r="S4">
        <f>Sales_Data[[#This Row],[Qty]]*Sales_Data[[#This Row],[Cost]]</f>
        <v>84.300000000000011</v>
      </c>
      <c r="T4" s="1">
        <f>_xlfn.MAXIFS(Sales_Data[Date],Sales_Data[Customers Name],Sales_Data[[#This Row],[Customers Name]])</f>
        <v>45281</v>
      </c>
      <c r="U4" t="str">
        <f ca="1">IF(TODAY() - Sales_Data[[#This Row],[Last Order Date]] &gt; 180, "Inactive", "Active")</f>
        <v>Inactive</v>
      </c>
    </row>
    <row r="5" spans="1:21" x14ac:dyDescent="0.35">
      <c r="A5" t="str">
        <f>Sales_Data[[#This Row],[Customers Name]]&amp;Sales_Data[[#This Row],[Num]]</f>
        <v>Accent On Wine Park CircleCW-2023474</v>
      </c>
      <c r="B5" t="s">
        <v>4</v>
      </c>
      <c r="C5" t="s">
        <v>2103</v>
      </c>
      <c r="D5" t="s">
        <v>820</v>
      </c>
      <c r="E5" t="s">
        <v>318</v>
      </c>
      <c r="F5" s="1">
        <v>45281</v>
      </c>
      <c r="G5" t="s">
        <v>845</v>
      </c>
      <c r="H5" t="s">
        <v>840</v>
      </c>
      <c r="I5">
        <v>12</v>
      </c>
      <c r="J5">
        <v>11</v>
      </c>
      <c r="K5">
        <v>132</v>
      </c>
      <c r="L5">
        <v>12</v>
      </c>
      <c r="M5" s="1">
        <v>45261</v>
      </c>
      <c r="N5" t="s">
        <v>846</v>
      </c>
      <c r="O5" t="s">
        <v>2079</v>
      </c>
      <c r="P5" t="s">
        <v>814</v>
      </c>
      <c r="Q5">
        <v>4</v>
      </c>
      <c r="R5">
        <f>VLOOKUP(Sales_Data[[#This Row],[Memo]],Items_List[[Description]:[Price]],3,FALSE)</f>
        <v>7.0250000000000004</v>
      </c>
      <c r="S5">
        <f>Sales_Data[[#This Row],[Qty]]*Sales_Data[[#This Row],[Cost]]</f>
        <v>84.300000000000011</v>
      </c>
      <c r="T5" s="1">
        <f>_xlfn.MAXIFS(Sales_Data[Date],Sales_Data[Customers Name],Sales_Data[[#This Row],[Customers Name]])</f>
        <v>45281</v>
      </c>
      <c r="U5" t="str">
        <f ca="1">IF(TODAY() - Sales_Data[[#This Row],[Last Order Date]] &gt; 180, "Inactive", "Active")</f>
        <v>Inactive</v>
      </c>
    </row>
    <row r="6" spans="1:21" x14ac:dyDescent="0.35">
      <c r="A6" t="str">
        <f>Sales_Data[[#This Row],[Customers Name]]&amp;Sales_Data[[#This Row],[Num]]</f>
        <v>Alchemist Wine &amp; SpiritCW-2023092</v>
      </c>
      <c r="B6" t="s">
        <v>18</v>
      </c>
      <c r="C6" t="s">
        <v>2103</v>
      </c>
      <c r="D6" t="s">
        <v>827</v>
      </c>
      <c r="E6" t="s">
        <v>310</v>
      </c>
      <c r="F6" s="1">
        <v>44992</v>
      </c>
      <c r="G6" t="s">
        <v>891</v>
      </c>
      <c r="I6">
        <v>12</v>
      </c>
      <c r="J6">
        <v>11</v>
      </c>
      <c r="K6">
        <v>132</v>
      </c>
      <c r="L6">
        <v>3</v>
      </c>
      <c r="M6" s="1">
        <v>44986</v>
      </c>
      <c r="N6" t="s">
        <v>892</v>
      </c>
      <c r="O6" t="s">
        <v>2080</v>
      </c>
      <c r="P6" t="s">
        <v>832</v>
      </c>
      <c r="Q6">
        <v>2</v>
      </c>
      <c r="R6">
        <f>VLOOKUP(Sales_Data[[#This Row],[Memo]],Items_List[[Description]:[Price]],3,FALSE)</f>
        <v>7</v>
      </c>
      <c r="S6">
        <f>Sales_Data[[#This Row],[Qty]]*Sales_Data[[#This Row],[Cost]]</f>
        <v>84</v>
      </c>
      <c r="T6" s="1">
        <f>_xlfn.MAXIFS(Sales_Data[Date],Sales_Data[Customers Name],Sales_Data[[#This Row],[Customers Name]])</f>
        <v>45247</v>
      </c>
      <c r="U6" t="str">
        <f ca="1">IF(TODAY() - Sales_Data[[#This Row],[Last Order Date]] &gt; 180, "Inactive", "Active")</f>
        <v>Inactive</v>
      </c>
    </row>
    <row r="7" spans="1:21" x14ac:dyDescent="0.35">
      <c r="A7" t="str">
        <f>Sales_Data[[#This Row],[Customers Name]]&amp;Sales_Data[[#This Row],[Num]]</f>
        <v>Alchemist Wine &amp; SpiritCW-2023107</v>
      </c>
      <c r="B7" t="s">
        <v>18</v>
      </c>
      <c r="C7" t="s">
        <v>2103</v>
      </c>
      <c r="D7" t="s">
        <v>827</v>
      </c>
      <c r="E7" t="s">
        <v>310</v>
      </c>
      <c r="F7" s="1">
        <v>44999</v>
      </c>
      <c r="G7" t="s">
        <v>893</v>
      </c>
      <c r="I7">
        <v>12</v>
      </c>
      <c r="J7">
        <v>11</v>
      </c>
      <c r="K7">
        <v>132</v>
      </c>
      <c r="L7">
        <v>3</v>
      </c>
      <c r="M7" s="1">
        <v>44986</v>
      </c>
      <c r="N7" t="s">
        <v>892</v>
      </c>
      <c r="O7" t="s">
        <v>2080</v>
      </c>
      <c r="P7" t="s">
        <v>832</v>
      </c>
      <c r="Q7">
        <v>2</v>
      </c>
      <c r="R7">
        <f>VLOOKUP(Sales_Data[[#This Row],[Memo]],Items_List[[Description]:[Price]],3,FALSE)</f>
        <v>7</v>
      </c>
      <c r="S7">
        <f>Sales_Data[[#This Row],[Qty]]*Sales_Data[[#This Row],[Cost]]</f>
        <v>84</v>
      </c>
      <c r="T7" s="1">
        <f>_xlfn.MAXIFS(Sales_Data[Date],Sales_Data[Customers Name],Sales_Data[[#This Row],[Customers Name]])</f>
        <v>45247</v>
      </c>
      <c r="U7" t="str">
        <f ca="1">IF(TODAY() - Sales_Data[[#This Row],[Last Order Date]] &gt; 180, "Inactive", "Active")</f>
        <v>Inactive</v>
      </c>
    </row>
    <row r="8" spans="1:21" x14ac:dyDescent="0.35">
      <c r="A8" t="str">
        <f>Sales_Data[[#This Row],[Customers Name]]&amp;Sales_Data[[#This Row],[Num]]</f>
        <v>Alchemist Wine &amp; SpiritCW-2023234</v>
      </c>
      <c r="B8" t="s">
        <v>18</v>
      </c>
      <c r="C8" t="s">
        <v>2103</v>
      </c>
      <c r="D8" t="s">
        <v>821</v>
      </c>
      <c r="E8" t="s">
        <v>312</v>
      </c>
      <c r="F8" s="1">
        <v>45119</v>
      </c>
      <c r="G8" t="s">
        <v>907</v>
      </c>
      <c r="I8">
        <v>12</v>
      </c>
      <c r="J8">
        <v>11</v>
      </c>
      <c r="K8">
        <v>132</v>
      </c>
      <c r="L8">
        <v>7</v>
      </c>
      <c r="M8" s="1">
        <v>45108</v>
      </c>
      <c r="N8" t="s">
        <v>824</v>
      </c>
      <c r="O8" t="s">
        <v>2077</v>
      </c>
      <c r="P8" t="s">
        <v>819</v>
      </c>
      <c r="Q8">
        <v>3</v>
      </c>
      <c r="R8">
        <f>VLOOKUP(Sales_Data[[#This Row],[Memo]],Items_List[[Description]:[Price]],3,FALSE)</f>
        <v>7.35</v>
      </c>
      <c r="S8">
        <f>Sales_Data[[#This Row],[Qty]]*Sales_Data[[#This Row],[Cost]]</f>
        <v>88.199999999999989</v>
      </c>
      <c r="T8" s="1">
        <f>_xlfn.MAXIFS(Sales_Data[Date],Sales_Data[Customers Name],Sales_Data[[#This Row],[Customers Name]])</f>
        <v>45247</v>
      </c>
      <c r="U8" t="str">
        <f ca="1">IF(TODAY() - Sales_Data[[#This Row],[Last Order Date]] &gt; 180, "Inactive", "Active")</f>
        <v>Inactive</v>
      </c>
    </row>
    <row r="9" spans="1:21" x14ac:dyDescent="0.35">
      <c r="A9" t="str">
        <f>Sales_Data[[#This Row],[Customers Name]]&amp;Sales_Data[[#This Row],[Num]]</f>
        <v>Alchemist Wine &amp; SpiritCW-2023234</v>
      </c>
      <c r="B9" t="s">
        <v>18</v>
      </c>
      <c r="C9" t="s">
        <v>2103</v>
      </c>
      <c r="D9" t="s">
        <v>827</v>
      </c>
      <c r="E9" t="s">
        <v>310</v>
      </c>
      <c r="F9" s="1">
        <v>45119</v>
      </c>
      <c r="G9" t="s">
        <v>907</v>
      </c>
      <c r="I9">
        <v>12</v>
      </c>
      <c r="J9">
        <v>11</v>
      </c>
      <c r="K9">
        <v>132</v>
      </c>
      <c r="L9">
        <v>7</v>
      </c>
      <c r="M9" s="1">
        <v>45108</v>
      </c>
      <c r="N9" t="s">
        <v>824</v>
      </c>
      <c r="O9" t="s">
        <v>2077</v>
      </c>
      <c r="P9" t="s">
        <v>819</v>
      </c>
      <c r="Q9">
        <v>3</v>
      </c>
      <c r="R9">
        <f>VLOOKUP(Sales_Data[[#This Row],[Memo]],Items_List[[Description]:[Price]],3,FALSE)</f>
        <v>7</v>
      </c>
      <c r="S9">
        <f>Sales_Data[[#This Row],[Qty]]*Sales_Data[[#This Row],[Cost]]</f>
        <v>84</v>
      </c>
      <c r="T9" s="1">
        <f>_xlfn.MAXIFS(Sales_Data[Date],Sales_Data[Customers Name],Sales_Data[[#This Row],[Customers Name]])</f>
        <v>45247</v>
      </c>
      <c r="U9" t="str">
        <f ca="1">IF(TODAY() - Sales_Data[[#This Row],[Last Order Date]] &gt; 180, "Inactive", "Active")</f>
        <v>Inactive</v>
      </c>
    </row>
    <row r="10" spans="1:21" x14ac:dyDescent="0.35">
      <c r="A10" t="str">
        <f>Sales_Data[[#This Row],[Customers Name]]&amp;Sales_Data[[#This Row],[Num]]</f>
        <v>Azul James IslandCW-2023238</v>
      </c>
      <c r="B10" t="s">
        <v>24</v>
      </c>
      <c r="C10" t="s">
        <v>2103</v>
      </c>
      <c r="D10" t="s">
        <v>939</v>
      </c>
      <c r="E10" t="s">
        <v>244</v>
      </c>
      <c r="F10" s="1">
        <v>45124</v>
      </c>
      <c r="G10" t="s">
        <v>940</v>
      </c>
      <c r="I10">
        <v>12</v>
      </c>
      <c r="J10">
        <v>11</v>
      </c>
      <c r="K10">
        <v>132</v>
      </c>
      <c r="L10">
        <v>7</v>
      </c>
      <c r="M10" s="1">
        <v>45108</v>
      </c>
      <c r="N10" t="s">
        <v>824</v>
      </c>
      <c r="O10" t="s">
        <v>2077</v>
      </c>
      <c r="P10" t="s">
        <v>825</v>
      </c>
      <c r="Q10">
        <v>1</v>
      </c>
      <c r="R10">
        <f>VLOOKUP(Sales_Data[[#This Row],[Memo]],Items_List[[Description]:[Price]],3,FALSE)</f>
        <v>7.75</v>
      </c>
      <c r="S10">
        <f>Sales_Data[[#This Row],[Qty]]*Sales_Data[[#This Row],[Cost]]</f>
        <v>93</v>
      </c>
      <c r="T10" s="1">
        <f>_xlfn.MAXIFS(Sales_Data[Date],Sales_Data[Customers Name],Sales_Data[[#This Row],[Customers Name]])</f>
        <v>45217</v>
      </c>
      <c r="U10" t="str">
        <f ca="1">IF(TODAY() - Sales_Data[[#This Row],[Last Order Date]] &gt; 180, "Inactive", "Active")</f>
        <v>Inactive</v>
      </c>
    </row>
    <row r="11" spans="1:21" x14ac:dyDescent="0.35">
      <c r="A11" t="str">
        <f>Sales_Data[[#This Row],[Customers Name]]&amp;Sales_Data[[#This Row],[Num]]</f>
        <v>Bottles - ColumbiaCW-2023094</v>
      </c>
      <c r="B11" t="s">
        <v>38</v>
      </c>
      <c r="C11" t="s">
        <v>2103</v>
      </c>
      <c r="D11" t="s">
        <v>827</v>
      </c>
      <c r="E11" t="s">
        <v>310</v>
      </c>
      <c r="F11" s="1">
        <v>44992</v>
      </c>
      <c r="G11" t="s">
        <v>988</v>
      </c>
      <c r="I11">
        <v>12</v>
      </c>
      <c r="J11">
        <v>11</v>
      </c>
      <c r="K11">
        <v>132</v>
      </c>
      <c r="L11">
        <v>3</v>
      </c>
      <c r="M11" s="1">
        <v>44986</v>
      </c>
      <c r="N11" t="s">
        <v>892</v>
      </c>
      <c r="O11" t="s">
        <v>2080</v>
      </c>
      <c r="P11" t="s">
        <v>832</v>
      </c>
      <c r="Q11">
        <v>2</v>
      </c>
      <c r="R11">
        <f>VLOOKUP(Sales_Data[[#This Row],[Memo]],Items_List[[Description]:[Price]],3,FALSE)</f>
        <v>7</v>
      </c>
      <c r="S11">
        <f>Sales_Data[[#This Row],[Qty]]*Sales_Data[[#This Row],[Cost]]</f>
        <v>84</v>
      </c>
      <c r="T11" s="1">
        <f>_xlfn.MAXIFS(Sales_Data[Date],Sales_Data[Customers Name],Sales_Data[[#This Row],[Customers Name]])</f>
        <v>45281</v>
      </c>
      <c r="U11" t="str">
        <f ca="1">IF(TODAY() - Sales_Data[[#This Row],[Last Order Date]] &gt; 180, "Inactive", "Active")</f>
        <v>Inactive</v>
      </c>
    </row>
    <row r="12" spans="1:21" x14ac:dyDescent="0.35">
      <c r="A12" t="str">
        <f>Sales_Data[[#This Row],[Customers Name]]&amp;Sales_Data[[#This Row],[Num]]</f>
        <v>Bottles - ColumbiaCW-2023340</v>
      </c>
      <c r="B12" t="s">
        <v>38</v>
      </c>
      <c r="C12" t="s">
        <v>2103</v>
      </c>
      <c r="D12" t="s">
        <v>827</v>
      </c>
      <c r="E12" t="s">
        <v>310</v>
      </c>
      <c r="F12" s="1">
        <v>45195</v>
      </c>
      <c r="G12" t="s">
        <v>995</v>
      </c>
      <c r="I12">
        <v>12</v>
      </c>
      <c r="J12">
        <v>11</v>
      </c>
      <c r="K12">
        <v>132</v>
      </c>
      <c r="L12">
        <v>9</v>
      </c>
      <c r="M12" s="1">
        <v>45170</v>
      </c>
      <c r="N12" t="s">
        <v>831</v>
      </c>
      <c r="O12" t="s">
        <v>2078</v>
      </c>
      <c r="P12" t="s">
        <v>832</v>
      </c>
      <c r="Q12">
        <v>2</v>
      </c>
      <c r="R12">
        <f>VLOOKUP(Sales_Data[[#This Row],[Memo]],Items_List[[Description]:[Price]],3,FALSE)</f>
        <v>7</v>
      </c>
      <c r="S12">
        <f>Sales_Data[[#This Row],[Qty]]*Sales_Data[[#This Row],[Cost]]</f>
        <v>84</v>
      </c>
      <c r="T12" s="1">
        <f>_xlfn.MAXIFS(Sales_Data[Date],Sales_Data[Customers Name],Sales_Data[[#This Row],[Customers Name]])</f>
        <v>45281</v>
      </c>
      <c r="U12" t="str">
        <f ca="1">IF(TODAY() - Sales_Data[[#This Row],[Last Order Date]] &gt; 180, "Inactive", "Active")</f>
        <v>Inactive</v>
      </c>
    </row>
    <row r="13" spans="1:21" x14ac:dyDescent="0.35">
      <c r="A13" t="str">
        <f>Sales_Data[[#This Row],[Customers Name]]&amp;Sales_Data[[#This Row],[Num]]</f>
        <v>Bottles - Mt PleasantCW-2023044</v>
      </c>
      <c r="B13" t="s">
        <v>40</v>
      </c>
      <c r="C13" t="s">
        <v>2103</v>
      </c>
      <c r="D13" t="s">
        <v>1010</v>
      </c>
      <c r="E13" t="s">
        <v>242</v>
      </c>
      <c r="F13" s="1">
        <v>44963</v>
      </c>
      <c r="G13" t="s">
        <v>1011</v>
      </c>
      <c r="I13">
        <v>12</v>
      </c>
      <c r="J13">
        <v>11</v>
      </c>
      <c r="K13">
        <v>132</v>
      </c>
      <c r="L13">
        <v>2</v>
      </c>
      <c r="M13" s="1">
        <v>44958</v>
      </c>
      <c r="N13" t="s">
        <v>856</v>
      </c>
      <c r="O13" t="s">
        <v>2081</v>
      </c>
      <c r="P13" t="s">
        <v>825</v>
      </c>
      <c r="Q13">
        <v>1</v>
      </c>
      <c r="R13">
        <f>VLOOKUP(Sales_Data[[#This Row],[Memo]],Items_List[[Description]:[Price]],3,FALSE)</f>
        <v>7.75</v>
      </c>
      <c r="S13">
        <f>Sales_Data[[#This Row],[Qty]]*Sales_Data[[#This Row],[Cost]]</f>
        <v>93</v>
      </c>
      <c r="T13" s="1">
        <f>_xlfn.MAXIFS(Sales_Data[Date],Sales_Data[Customers Name],Sales_Data[[#This Row],[Customers Name]])</f>
        <v>45281</v>
      </c>
      <c r="U13" t="str">
        <f ca="1">IF(TODAY() - Sales_Data[[#This Row],[Last Order Date]] &gt; 180, "Inactive", "Active")</f>
        <v>Inactive</v>
      </c>
    </row>
    <row r="14" spans="1:21" x14ac:dyDescent="0.35">
      <c r="A14" t="str">
        <f>Sales_Data[[#This Row],[Customers Name]]&amp;Sales_Data[[#This Row],[Num]]</f>
        <v>Bottles - Mt PleasantCW-2023044</v>
      </c>
      <c r="B14" t="s">
        <v>40</v>
      </c>
      <c r="C14" t="s">
        <v>2103</v>
      </c>
      <c r="D14" t="s">
        <v>827</v>
      </c>
      <c r="E14" t="s">
        <v>310</v>
      </c>
      <c r="F14" s="1">
        <v>44963</v>
      </c>
      <c r="G14" t="s">
        <v>1011</v>
      </c>
      <c r="I14">
        <v>12</v>
      </c>
      <c r="J14">
        <v>11</v>
      </c>
      <c r="K14">
        <v>132</v>
      </c>
      <c r="L14">
        <v>2</v>
      </c>
      <c r="M14" s="1">
        <v>44958</v>
      </c>
      <c r="N14" t="s">
        <v>856</v>
      </c>
      <c r="O14" t="s">
        <v>2081</v>
      </c>
      <c r="P14" t="s">
        <v>825</v>
      </c>
      <c r="Q14">
        <v>1</v>
      </c>
      <c r="R14">
        <f>VLOOKUP(Sales_Data[[#This Row],[Memo]],Items_List[[Description]:[Price]],3,FALSE)</f>
        <v>7</v>
      </c>
      <c r="S14">
        <f>Sales_Data[[#This Row],[Qty]]*Sales_Data[[#This Row],[Cost]]</f>
        <v>84</v>
      </c>
      <c r="T14" s="1">
        <f>_xlfn.MAXIFS(Sales_Data[Date],Sales_Data[Customers Name],Sales_Data[[#This Row],[Customers Name]])</f>
        <v>45281</v>
      </c>
      <c r="U14" t="str">
        <f ca="1">IF(TODAY() - Sales_Data[[#This Row],[Last Order Date]] &gt; 180, "Inactive", "Active")</f>
        <v>Inactive</v>
      </c>
    </row>
    <row r="15" spans="1:21" x14ac:dyDescent="0.35">
      <c r="A15" t="str">
        <f>Sales_Data[[#This Row],[Customers Name]]&amp;Sales_Data[[#This Row],[Num]]</f>
        <v>Bottles - Mt PleasantCW-2023044</v>
      </c>
      <c r="B15" t="s">
        <v>40</v>
      </c>
      <c r="C15" t="s">
        <v>2103</v>
      </c>
      <c r="D15" t="s">
        <v>820</v>
      </c>
      <c r="E15" t="s">
        <v>318</v>
      </c>
      <c r="F15" s="1">
        <v>44963</v>
      </c>
      <c r="G15" t="s">
        <v>1011</v>
      </c>
      <c r="I15">
        <v>12</v>
      </c>
      <c r="J15">
        <v>11</v>
      </c>
      <c r="K15">
        <v>132</v>
      </c>
      <c r="L15">
        <v>2</v>
      </c>
      <c r="M15" s="1">
        <v>44958</v>
      </c>
      <c r="N15" t="s">
        <v>856</v>
      </c>
      <c r="O15" t="s">
        <v>2081</v>
      </c>
      <c r="P15" t="s">
        <v>825</v>
      </c>
      <c r="Q15">
        <v>1</v>
      </c>
      <c r="R15">
        <f>VLOOKUP(Sales_Data[[#This Row],[Memo]],Items_List[[Description]:[Price]],3,FALSE)</f>
        <v>7.0250000000000004</v>
      </c>
      <c r="S15">
        <f>Sales_Data[[#This Row],[Qty]]*Sales_Data[[#This Row],[Cost]]</f>
        <v>84.300000000000011</v>
      </c>
      <c r="T15" s="1">
        <f>_xlfn.MAXIFS(Sales_Data[Date],Sales_Data[Customers Name],Sales_Data[[#This Row],[Customers Name]])</f>
        <v>45281</v>
      </c>
      <c r="U15" t="str">
        <f ca="1">IF(TODAY() - Sales_Data[[#This Row],[Last Order Date]] &gt; 180, "Inactive", "Active")</f>
        <v>Inactive</v>
      </c>
    </row>
    <row r="16" spans="1:21" x14ac:dyDescent="0.35">
      <c r="A16" t="str">
        <f>Sales_Data[[#This Row],[Customers Name]]&amp;Sales_Data[[#This Row],[Num]]</f>
        <v>Bottles - Mt PleasantCW-2023149</v>
      </c>
      <c r="B16" t="s">
        <v>40</v>
      </c>
      <c r="C16" t="s">
        <v>2103</v>
      </c>
      <c r="D16" t="s">
        <v>827</v>
      </c>
      <c r="E16" t="s">
        <v>310</v>
      </c>
      <c r="F16" s="1">
        <v>45051</v>
      </c>
      <c r="G16" t="s">
        <v>1015</v>
      </c>
      <c r="I16">
        <v>12</v>
      </c>
      <c r="J16">
        <v>11</v>
      </c>
      <c r="K16">
        <v>132</v>
      </c>
      <c r="L16">
        <v>5</v>
      </c>
      <c r="M16" s="1">
        <v>45047</v>
      </c>
      <c r="N16" t="s">
        <v>813</v>
      </c>
      <c r="O16" t="s">
        <v>813</v>
      </c>
      <c r="P16" t="s">
        <v>842</v>
      </c>
      <c r="Q16">
        <v>5</v>
      </c>
      <c r="R16">
        <f>VLOOKUP(Sales_Data[[#This Row],[Memo]],Items_List[[Description]:[Price]],3,FALSE)</f>
        <v>7</v>
      </c>
      <c r="S16">
        <f>Sales_Data[[#This Row],[Qty]]*Sales_Data[[#This Row],[Cost]]</f>
        <v>84</v>
      </c>
      <c r="T16" s="1">
        <f>_xlfn.MAXIFS(Sales_Data[Date],Sales_Data[Customers Name],Sales_Data[[#This Row],[Customers Name]])</f>
        <v>45281</v>
      </c>
      <c r="U16" t="str">
        <f ca="1">IF(TODAY() - Sales_Data[[#This Row],[Last Order Date]] &gt; 180, "Inactive", "Active")</f>
        <v>Inactive</v>
      </c>
    </row>
    <row r="17" spans="1:21" x14ac:dyDescent="0.35">
      <c r="A17" t="str">
        <f>Sales_Data[[#This Row],[Customers Name]]&amp;Sales_Data[[#This Row],[Num]]</f>
        <v>Bottles - Mt PleasantCW-2023149</v>
      </c>
      <c r="B17" t="s">
        <v>40</v>
      </c>
      <c r="C17" t="s">
        <v>2103</v>
      </c>
      <c r="D17" t="s">
        <v>1010</v>
      </c>
      <c r="E17" t="s">
        <v>242</v>
      </c>
      <c r="F17" s="1">
        <v>45051</v>
      </c>
      <c r="G17" t="s">
        <v>1015</v>
      </c>
      <c r="I17">
        <v>12</v>
      </c>
      <c r="J17">
        <v>11</v>
      </c>
      <c r="K17">
        <v>132</v>
      </c>
      <c r="L17">
        <v>5</v>
      </c>
      <c r="M17" s="1">
        <v>45047</v>
      </c>
      <c r="N17" t="s">
        <v>813</v>
      </c>
      <c r="O17" t="s">
        <v>813</v>
      </c>
      <c r="P17" t="s">
        <v>842</v>
      </c>
      <c r="Q17">
        <v>5</v>
      </c>
      <c r="R17">
        <f>VLOOKUP(Sales_Data[[#This Row],[Memo]],Items_List[[Description]:[Price]],3,FALSE)</f>
        <v>7.75</v>
      </c>
      <c r="S17">
        <f>Sales_Data[[#This Row],[Qty]]*Sales_Data[[#This Row],[Cost]]</f>
        <v>93</v>
      </c>
      <c r="T17" s="1">
        <f>_xlfn.MAXIFS(Sales_Data[Date],Sales_Data[Customers Name],Sales_Data[[#This Row],[Customers Name]])</f>
        <v>45281</v>
      </c>
      <c r="U17" t="str">
        <f ca="1">IF(TODAY() - Sales_Data[[#This Row],[Last Order Date]] &gt; 180, "Inactive", "Active")</f>
        <v>Inactive</v>
      </c>
    </row>
    <row r="18" spans="1:21" x14ac:dyDescent="0.35">
      <c r="A18" t="str">
        <f>Sales_Data[[#This Row],[Customers Name]]&amp;Sales_Data[[#This Row],[Num]]</f>
        <v>Bottles - Mt PleasantCW-2023149</v>
      </c>
      <c r="B18" t="s">
        <v>40</v>
      </c>
      <c r="C18" t="s">
        <v>2103</v>
      </c>
      <c r="D18" t="s">
        <v>820</v>
      </c>
      <c r="E18" t="s">
        <v>318</v>
      </c>
      <c r="F18" s="1">
        <v>45051</v>
      </c>
      <c r="G18" t="s">
        <v>1015</v>
      </c>
      <c r="I18">
        <v>12</v>
      </c>
      <c r="J18">
        <v>11</v>
      </c>
      <c r="K18">
        <v>132</v>
      </c>
      <c r="L18">
        <v>5</v>
      </c>
      <c r="M18" s="1">
        <v>45047</v>
      </c>
      <c r="N18" t="s">
        <v>813</v>
      </c>
      <c r="O18" t="s">
        <v>813</v>
      </c>
      <c r="P18" t="s">
        <v>842</v>
      </c>
      <c r="Q18">
        <v>5</v>
      </c>
      <c r="R18">
        <f>VLOOKUP(Sales_Data[[#This Row],[Memo]],Items_List[[Description]:[Price]],3,FALSE)</f>
        <v>7.0250000000000004</v>
      </c>
      <c r="S18">
        <f>Sales_Data[[#This Row],[Qty]]*Sales_Data[[#This Row],[Cost]]</f>
        <v>84.300000000000011</v>
      </c>
      <c r="T18" s="1">
        <f>_xlfn.MAXIFS(Sales_Data[Date],Sales_Data[Customers Name],Sales_Data[[#This Row],[Customers Name]])</f>
        <v>45281</v>
      </c>
      <c r="U18" t="str">
        <f ca="1">IF(TODAY() - Sales_Data[[#This Row],[Last Order Date]] &gt; 180, "Inactive", "Active")</f>
        <v>Inactive</v>
      </c>
    </row>
    <row r="19" spans="1:21" x14ac:dyDescent="0.35">
      <c r="A19" t="str">
        <f>Sales_Data[[#This Row],[Customers Name]]&amp;Sales_Data[[#This Row],[Num]]</f>
        <v>Bottles - Mt PleasantCW-2023221</v>
      </c>
      <c r="B19" t="s">
        <v>40</v>
      </c>
      <c r="C19" t="s">
        <v>2103</v>
      </c>
      <c r="D19" t="s">
        <v>827</v>
      </c>
      <c r="E19" t="s">
        <v>310</v>
      </c>
      <c r="F19" s="1">
        <v>45104</v>
      </c>
      <c r="G19" t="s">
        <v>1018</v>
      </c>
      <c r="I19">
        <v>12</v>
      </c>
      <c r="J19">
        <v>11</v>
      </c>
      <c r="K19">
        <v>132</v>
      </c>
      <c r="L19">
        <v>6</v>
      </c>
      <c r="M19" s="1">
        <v>45078</v>
      </c>
      <c r="N19" t="s">
        <v>818</v>
      </c>
      <c r="O19" t="s">
        <v>2082</v>
      </c>
      <c r="P19" t="s">
        <v>832</v>
      </c>
      <c r="Q19">
        <v>2</v>
      </c>
      <c r="R19">
        <f>VLOOKUP(Sales_Data[[#This Row],[Memo]],Items_List[[Description]:[Price]],3,FALSE)</f>
        <v>7</v>
      </c>
      <c r="S19">
        <f>Sales_Data[[#This Row],[Qty]]*Sales_Data[[#This Row],[Cost]]</f>
        <v>84</v>
      </c>
      <c r="T19" s="1">
        <f>_xlfn.MAXIFS(Sales_Data[Date],Sales_Data[Customers Name],Sales_Data[[#This Row],[Customers Name]])</f>
        <v>45281</v>
      </c>
      <c r="U19" t="str">
        <f ca="1">IF(TODAY() - Sales_Data[[#This Row],[Last Order Date]] &gt; 180, "Inactive", "Active")</f>
        <v>Inactive</v>
      </c>
    </row>
    <row r="20" spans="1:21" x14ac:dyDescent="0.35">
      <c r="A20" t="str">
        <f>Sales_Data[[#This Row],[Customers Name]]&amp;Sales_Data[[#This Row],[Num]]</f>
        <v>Bottles - Mt PleasantCW-2023244</v>
      </c>
      <c r="B20" t="s">
        <v>40</v>
      </c>
      <c r="C20" t="s">
        <v>2103</v>
      </c>
      <c r="D20" t="s">
        <v>820</v>
      </c>
      <c r="E20" t="s">
        <v>318</v>
      </c>
      <c r="F20" s="1">
        <v>45128</v>
      </c>
      <c r="G20" t="s">
        <v>1025</v>
      </c>
      <c r="I20">
        <v>12</v>
      </c>
      <c r="J20">
        <v>11</v>
      </c>
      <c r="K20">
        <v>132</v>
      </c>
      <c r="L20">
        <v>7</v>
      </c>
      <c r="M20" s="1">
        <v>45108</v>
      </c>
      <c r="N20" t="s">
        <v>824</v>
      </c>
      <c r="O20" t="s">
        <v>2077</v>
      </c>
      <c r="P20" t="s">
        <v>842</v>
      </c>
      <c r="Q20">
        <v>5</v>
      </c>
      <c r="R20">
        <f>VLOOKUP(Sales_Data[[#This Row],[Memo]],Items_List[[Description]:[Price]],3,FALSE)</f>
        <v>7.0250000000000004</v>
      </c>
      <c r="S20">
        <f>Sales_Data[[#This Row],[Qty]]*Sales_Data[[#This Row],[Cost]]</f>
        <v>84.300000000000011</v>
      </c>
      <c r="T20" s="1">
        <f>_xlfn.MAXIFS(Sales_Data[Date],Sales_Data[Customers Name],Sales_Data[[#This Row],[Customers Name]])</f>
        <v>45281</v>
      </c>
      <c r="U20" t="str">
        <f ca="1">IF(TODAY() - Sales_Data[[#This Row],[Last Order Date]] &gt; 180, "Inactive", "Active")</f>
        <v>Inactive</v>
      </c>
    </row>
    <row r="21" spans="1:21" x14ac:dyDescent="0.35">
      <c r="A21" t="str">
        <f>Sales_Data[[#This Row],[Customers Name]]&amp;Sales_Data[[#This Row],[Num]]</f>
        <v>Bottles - Mt PleasantCW-2023252</v>
      </c>
      <c r="B21" t="s">
        <v>40</v>
      </c>
      <c r="C21" t="s">
        <v>2103</v>
      </c>
      <c r="D21" t="s">
        <v>827</v>
      </c>
      <c r="E21" t="s">
        <v>310</v>
      </c>
      <c r="F21" s="1">
        <v>45132</v>
      </c>
      <c r="G21" t="s">
        <v>1026</v>
      </c>
      <c r="I21">
        <v>12</v>
      </c>
      <c r="J21">
        <v>11</v>
      </c>
      <c r="K21">
        <v>132</v>
      </c>
      <c r="L21">
        <v>7</v>
      </c>
      <c r="M21" s="1">
        <v>45108</v>
      </c>
      <c r="N21" t="s">
        <v>824</v>
      </c>
      <c r="O21" t="s">
        <v>2077</v>
      </c>
      <c r="P21" t="s">
        <v>832</v>
      </c>
      <c r="Q21">
        <v>2</v>
      </c>
      <c r="R21">
        <f>VLOOKUP(Sales_Data[[#This Row],[Memo]],Items_List[[Description]:[Price]],3,FALSE)</f>
        <v>7</v>
      </c>
      <c r="S21">
        <f>Sales_Data[[#This Row],[Qty]]*Sales_Data[[#This Row],[Cost]]</f>
        <v>84</v>
      </c>
      <c r="T21" s="1">
        <f>_xlfn.MAXIFS(Sales_Data[Date],Sales_Data[Customers Name],Sales_Data[[#This Row],[Customers Name]])</f>
        <v>45281</v>
      </c>
      <c r="U21" t="str">
        <f ca="1">IF(TODAY() - Sales_Data[[#This Row],[Last Order Date]] &gt; 180, "Inactive", "Active")</f>
        <v>Inactive</v>
      </c>
    </row>
    <row r="22" spans="1:21" x14ac:dyDescent="0.35">
      <c r="A22" t="str">
        <f>Sales_Data[[#This Row],[Customers Name]]&amp;Sales_Data[[#This Row],[Num]]</f>
        <v>Bottles - Mt PleasantCW-2023280</v>
      </c>
      <c r="B22" t="s">
        <v>40</v>
      </c>
      <c r="C22" t="s">
        <v>2103</v>
      </c>
      <c r="D22" t="s">
        <v>827</v>
      </c>
      <c r="E22" t="s">
        <v>310</v>
      </c>
      <c r="F22" s="1">
        <v>45152</v>
      </c>
      <c r="G22" t="s">
        <v>1031</v>
      </c>
      <c r="I22">
        <v>12</v>
      </c>
      <c r="J22">
        <v>11</v>
      </c>
      <c r="K22">
        <v>132</v>
      </c>
      <c r="L22">
        <v>8</v>
      </c>
      <c r="M22" s="1">
        <v>45139</v>
      </c>
      <c r="N22" t="s">
        <v>863</v>
      </c>
      <c r="O22" t="s">
        <v>2083</v>
      </c>
      <c r="P22" t="s">
        <v>825</v>
      </c>
      <c r="Q22">
        <v>1</v>
      </c>
      <c r="R22">
        <f>VLOOKUP(Sales_Data[[#This Row],[Memo]],Items_List[[Description]:[Price]],3,FALSE)</f>
        <v>7</v>
      </c>
      <c r="S22">
        <f>Sales_Data[[#This Row],[Qty]]*Sales_Data[[#This Row],[Cost]]</f>
        <v>84</v>
      </c>
      <c r="T22" s="1">
        <f>_xlfn.MAXIFS(Sales_Data[Date],Sales_Data[Customers Name],Sales_Data[[#This Row],[Customers Name]])</f>
        <v>45281</v>
      </c>
      <c r="U22" t="str">
        <f ca="1">IF(TODAY() - Sales_Data[[#This Row],[Last Order Date]] &gt; 180, "Inactive", "Active")</f>
        <v>Inactive</v>
      </c>
    </row>
    <row r="23" spans="1:21" x14ac:dyDescent="0.35">
      <c r="A23" t="str">
        <f>Sales_Data[[#This Row],[Customers Name]]&amp;Sales_Data[[#This Row],[Num]]</f>
        <v>Bottles - Mt PleasantCW-2023292</v>
      </c>
      <c r="B23" t="s">
        <v>40</v>
      </c>
      <c r="C23" t="s">
        <v>2103</v>
      </c>
      <c r="D23" t="s">
        <v>827</v>
      </c>
      <c r="E23" t="s">
        <v>310</v>
      </c>
      <c r="F23" s="1">
        <v>45159</v>
      </c>
      <c r="G23" t="s">
        <v>1032</v>
      </c>
      <c r="I23">
        <v>12</v>
      </c>
      <c r="J23">
        <v>11</v>
      </c>
      <c r="K23">
        <v>132</v>
      </c>
      <c r="L23">
        <v>8</v>
      </c>
      <c r="M23" s="1">
        <v>45139</v>
      </c>
      <c r="N23" t="s">
        <v>863</v>
      </c>
      <c r="O23" t="s">
        <v>2083</v>
      </c>
      <c r="P23" t="s">
        <v>825</v>
      </c>
      <c r="Q23">
        <v>1</v>
      </c>
      <c r="R23">
        <f>VLOOKUP(Sales_Data[[#This Row],[Memo]],Items_List[[Description]:[Price]],3,FALSE)</f>
        <v>7</v>
      </c>
      <c r="S23">
        <f>Sales_Data[[#This Row],[Qty]]*Sales_Data[[#This Row],[Cost]]</f>
        <v>84</v>
      </c>
      <c r="T23" s="1">
        <f>_xlfn.MAXIFS(Sales_Data[Date],Sales_Data[Customers Name],Sales_Data[[#This Row],[Customers Name]])</f>
        <v>45281</v>
      </c>
      <c r="U23" t="str">
        <f ca="1">IF(TODAY() - Sales_Data[[#This Row],[Last Order Date]] &gt; 180, "Inactive", "Active")</f>
        <v>Inactive</v>
      </c>
    </row>
    <row r="24" spans="1:21" x14ac:dyDescent="0.35">
      <c r="A24" t="str">
        <f>Sales_Data[[#This Row],[Customers Name]]&amp;Sales_Data[[#This Row],[Num]]</f>
        <v>Bottles - Mt PleasantCW-2023292</v>
      </c>
      <c r="B24" t="s">
        <v>40</v>
      </c>
      <c r="C24" t="s">
        <v>2103</v>
      </c>
      <c r="D24" t="s">
        <v>820</v>
      </c>
      <c r="E24" t="s">
        <v>318</v>
      </c>
      <c r="F24" s="1">
        <v>45159</v>
      </c>
      <c r="G24" t="s">
        <v>1032</v>
      </c>
      <c r="I24">
        <v>12</v>
      </c>
      <c r="J24">
        <v>11</v>
      </c>
      <c r="K24">
        <v>132</v>
      </c>
      <c r="L24">
        <v>8</v>
      </c>
      <c r="M24" s="1">
        <v>45139</v>
      </c>
      <c r="N24" t="s">
        <v>863</v>
      </c>
      <c r="O24" t="s">
        <v>2083</v>
      </c>
      <c r="P24" t="s">
        <v>825</v>
      </c>
      <c r="Q24">
        <v>1</v>
      </c>
      <c r="R24">
        <f>VLOOKUP(Sales_Data[[#This Row],[Memo]],Items_List[[Description]:[Price]],3,FALSE)</f>
        <v>7.0250000000000004</v>
      </c>
      <c r="S24">
        <f>Sales_Data[[#This Row],[Qty]]*Sales_Data[[#This Row],[Cost]]</f>
        <v>84.300000000000011</v>
      </c>
      <c r="T24" s="1">
        <f>_xlfn.MAXIFS(Sales_Data[Date],Sales_Data[Customers Name],Sales_Data[[#This Row],[Customers Name]])</f>
        <v>45281</v>
      </c>
      <c r="U24" t="str">
        <f ca="1">IF(TODAY() - Sales_Data[[#This Row],[Last Order Date]] &gt; 180, "Inactive", "Active")</f>
        <v>Inactive</v>
      </c>
    </row>
    <row r="25" spans="1:21" x14ac:dyDescent="0.35">
      <c r="A25" t="str">
        <f>Sales_Data[[#This Row],[Customers Name]]&amp;Sales_Data[[#This Row],[Num]]</f>
        <v>Bottles - Mt PleasantCW-2023314</v>
      </c>
      <c r="B25" t="s">
        <v>40</v>
      </c>
      <c r="C25" t="s">
        <v>2103</v>
      </c>
      <c r="D25" t="s">
        <v>820</v>
      </c>
      <c r="E25" t="s">
        <v>318</v>
      </c>
      <c r="F25" s="1">
        <v>45177</v>
      </c>
      <c r="G25" t="s">
        <v>1034</v>
      </c>
      <c r="I25">
        <v>12</v>
      </c>
      <c r="J25">
        <v>11</v>
      </c>
      <c r="K25">
        <v>132</v>
      </c>
      <c r="L25">
        <v>9</v>
      </c>
      <c r="M25" s="1">
        <v>45170</v>
      </c>
      <c r="N25" t="s">
        <v>831</v>
      </c>
      <c r="O25" t="s">
        <v>2078</v>
      </c>
      <c r="P25" t="s">
        <v>842</v>
      </c>
      <c r="Q25">
        <v>5</v>
      </c>
      <c r="R25">
        <f>VLOOKUP(Sales_Data[[#This Row],[Memo]],Items_List[[Description]:[Price]],3,FALSE)</f>
        <v>7.0250000000000004</v>
      </c>
      <c r="S25">
        <f>Sales_Data[[#This Row],[Qty]]*Sales_Data[[#This Row],[Cost]]</f>
        <v>84.300000000000011</v>
      </c>
      <c r="T25" s="1">
        <f>_xlfn.MAXIFS(Sales_Data[Date],Sales_Data[Customers Name],Sales_Data[[#This Row],[Customers Name]])</f>
        <v>45281</v>
      </c>
      <c r="U25" t="str">
        <f ca="1">IF(TODAY() - Sales_Data[[#This Row],[Last Order Date]] &gt; 180, "Inactive", "Active")</f>
        <v>Inactive</v>
      </c>
    </row>
    <row r="26" spans="1:21" x14ac:dyDescent="0.35">
      <c r="A26" t="str">
        <f>Sales_Data[[#This Row],[Customers Name]]&amp;Sales_Data[[#This Row],[Num]]</f>
        <v>Bottles - Mt PleasantCW-2023314</v>
      </c>
      <c r="B26" t="s">
        <v>40</v>
      </c>
      <c r="C26" t="s">
        <v>2103</v>
      </c>
      <c r="D26" t="s">
        <v>827</v>
      </c>
      <c r="E26" t="s">
        <v>310</v>
      </c>
      <c r="F26" s="1">
        <v>45177</v>
      </c>
      <c r="G26" t="s">
        <v>1034</v>
      </c>
      <c r="I26">
        <v>12</v>
      </c>
      <c r="J26">
        <v>11</v>
      </c>
      <c r="K26">
        <v>132</v>
      </c>
      <c r="L26">
        <v>9</v>
      </c>
      <c r="M26" s="1">
        <v>45170</v>
      </c>
      <c r="N26" t="s">
        <v>831</v>
      </c>
      <c r="O26" t="s">
        <v>2078</v>
      </c>
      <c r="P26" t="s">
        <v>842</v>
      </c>
      <c r="Q26">
        <v>5</v>
      </c>
      <c r="R26">
        <f>VLOOKUP(Sales_Data[[#This Row],[Memo]],Items_List[[Description]:[Price]],3,FALSE)</f>
        <v>7</v>
      </c>
      <c r="S26">
        <f>Sales_Data[[#This Row],[Qty]]*Sales_Data[[#This Row],[Cost]]</f>
        <v>84</v>
      </c>
      <c r="T26" s="1">
        <f>_xlfn.MAXIFS(Sales_Data[Date],Sales_Data[Customers Name],Sales_Data[[#This Row],[Customers Name]])</f>
        <v>45281</v>
      </c>
      <c r="U26" t="str">
        <f ca="1">IF(TODAY() - Sales_Data[[#This Row],[Last Order Date]] &gt; 180, "Inactive", "Active")</f>
        <v>Inactive</v>
      </c>
    </row>
    <row r="27" spans="1:21" x14ac:dyDescent="0.35">
      <c r="A27" t="str">
        <f>Sales_Data[[#This Row],[Customers Name]]&amp;Sales_Data[[#This Row],[Num]]</f>
        <v>Bottles - Mt PleasantCW-2023327</v>
      </c>
      <c r="B27" t="s">
        <v>40</v>
      </c>
      <c r="C27" t="s">
        <v>2103</v>
      </c>
      <c r="D27" t="s">
        <v>821</v>
      </c>
      <c r="E27" t="s">
        <v>312</v>
      </c>
      <c r="F27" s="1">
        <v>45188</v>
      </c>
      <c r="G27" t="s">
        <v>1036</v>
      </c>
      <c r="I27">
        <v>12</v>
      </c>
      <c r="J27">
        <v>11</v>
      </c>
      <c r="K27">
        <v>132</v>
      </c>
      <c r="L27">
        <v>9</v>
      </c>
      <c r="M27" s="1">
        <v>45170</v>
      </c>
      <c r="N27" t="s">
        <v>831</v>
      </c>
      <c r="O27" t="s">
        <v>2078</v>
      </c>
      <c r="P27" t="s">
        <v>832</v>
      </c>
      <c r="Q27">
        <v>2</v>
      </c>
      <c r="R27">
        <f>VLOOKUP(Sales_Data[[#This Row],[Memo]],Items_List[[Description]:[Price]],3,FALSE)</f>
        <v>7.35</v>
      </c>
      <c r="S27">
        <f>Sales_Data[[#This Row],[Qty]]*Sales_Data[[#This Row],[Cost]]</f>
        <v>88.199999999999989</v>
      </c>
      <c r="T27" s="1">
        <f>_xlfn.MAXIFS(Sales_Data[Date],Sales_Data[Customers Name],Sales_Data[[#This Row],[Customers Name]])</f>
        <v>45281</v>
      </c>
      <c r="U27" t="str">
        <f ca="1">IF(TODAY() - Sales_Data[[#This Row],[Last Order Date]] &gt; 180, "Inactive", "Active")</f>
        <v>Inactive</v>
      </c>
    </row>
    <row r="28" spans="1:21" x14ac:dyDescent="0.35">
      <c r="A28" t="str">
        <f>Sales_Data[[#This Row],[Customers Name]]&amp;Sales_Data[[#This Row],[Num]]</f>
        <v>Bottles - Mt PleasantCW-2023327</v>
      </c>
      <c r="B28" t="s">
        <v>40</v>
      </c>
      <c r="C28" t="s">
        <v>2103</v>
      </c>
      <c r="D28" t="s">
        <v>820</v>
      </c>
      <c r="E28" t="s">
        <v>318</v>
      </c>
      <c r="F28" s="1">
        <v>45188</v>
      </c>
      <c r="G28" t="s">
        <v>1036</v>
      </c>
      <c r="I28">
        <v>12</v>
      </c>
      <c r="J28">
        <v>11</v>
      </c>
      <c r="K28">
        <v>132</v>
      </c>
      <c r="L28">
        <v>9</v>
      </c>
      <c r="M28" s="1">
        <v>45170</v>
      </c>
      <c r="N28" t="s">
        <v>831</v>
      </c>
      <c r="O28" t="s">
        <v>2078</v>
      </c>
      <c r="P28" t="s">
        <v>832</v>
      </c>
      <c r="Q28">
        <v>2</v>
      </c>
      <c r="R28">
        <f>VLOOKUP(Sales_Data[[#This Row],[Memo]],Items_List[[Description]:[Price]],3,FALSE)</f>
        <v>7.0250000000000004</v>
      </c>
      <c r="S28">
        <f>Sales_Data[[#This Row],[Qty]]*Sales_Data[[#This Row],[Cost]]</f>
        <v>84.300000000000011</v>
      </c>
      <c r="T28" s="1">
        <f>_xlfn.MAXIFS(Sales_Data[Date],Sales_Data[Customers Name],Sales_Data[[#This Row],[Customers Name]])</f>
        <v>45281</v>
      </c>
      <c r="U28" t="str">
        <f ca="1">IF(TODAY() - Sales_Data[[#This Row],[Last Order Date]] &gt; 180, "Inactive", "Active")</f>
        <v>Inactive</v>
      </c>
    </row>
    <row r="29" spans="1:21" x14ac:dyDescent="0.35">
      <c r="A29" t="str">
        <f>Sales_Data[[#This Row],[Customers Name]]&amp;Sales_Data[[#This Row],[Num]]</f>
        <v>Bottles - Mt PleasantCW-2023342</v>
      </c>
      <c r="B29" t="s">
        <v>40</v>
      </c>
      <c r="C29" t="s">
        <v>2103</v>
      </c>
      <c r="D29" t="s">
        <v>821</v>
      </c>
      <c r="E29" t="s">
        <v>312</v>
      </c>
      <c r="F29" s="1">
        <v>45195</v>
      </c>
      <c r="G29" t="s">
        <v>1038</v>
      </c>
      <c r="I29">
        <v>12</v>
      </c>
      <c r="J29">
        <v>11</v>
      </c>
      <c r="K29">
        <v>132</v>
      </c>
      <c r="L29">
        <v>9</v>
      </c>
      <c r="M29" s="1">
        <v>45170</v>
      </c>
      <c r="N29" t="s">
        <v>831</v>
      </c>
      <c r="O29" t="s">
        <v>2078</v>
      </c>
      <c r="P29" t="s">
        <v>832</v>
      </c>
      <c r="Q29">
        <v>2</v>
      </c>
      <c r="R29">
        <f>VLOOKUP(Sales_Data[[#This Row],[Memo]],Items_List[[Description]:[Price]],3,FALSE)</f>
        <v>7.35</v>
      </c>
      <c r="S29">
        <f>Sales_Data[[#This Row],[Qty]]*Sales_Data[[#This Row],[Cost]]</f>
        <v>88.199999999999989</v>
      </c>
      <c r="T29" s="1">
        <f>_xlfn.MAXIFS(Sales_Data[Date],Sales_Data[Customers Name],Sales_Data[[#This Row],[Customers Name]])</f>
        <v>45281</v>
      </c>
      <c r="U29" t="str">
        <f ca="1">IF(TODAY() - Sales_Data[[#This Row],[Last Order Date]] &gt; 180, "Inactive", "Active")</f>
        <v>Inactive</v>
      </c>
    </row>
    <row r="30" spans="1:21" x14ac:dyDescent="0.35">
      <c r="A30" t="str">
        <f>Sales_Data[[#This Row],[Customers Name]]&amp;Sales_Data[[#This Row],[Num]]</f>
        <v>Bottles - Mt PleasantCW-2023350</v>
      </c>
      <c r="B30" t="s">
        <v>40</v>
      </c>
      <c r="C30" t="s">
        <v>2103</v>
      </c>
      <c r="D30" t="s">
        <v>1010</v>
      </c>
      <c r="E30" t="s">
        <v>242</v>
      </c>
      <c r="F30" s="1">
        <v>45202</v>
      </c>
      <c r="G30" t="s">
        <v>1040</v>
      </c>
      <c r="H30" t="s">
        <v>840</v>
      </c>
      <c r="I30">
        <v>12</v>
      </c>
      <c r="J30">
        <v>11</v>
      </c>
      <c r="K30">
        <v>132</v>
      </c>
      <c r="L30">
        <v>10</v>
      </c>
      <c r="M30" s="1">
        <v>45200</v>
      </c>
      <c r="N30" t="s">
        <v>841</v>
      </c>
      <c r="O30" t="s">
        <v>2084</v>
      </c>
      <c r="P30" t="s">
        <v>832</v>
      </c>
      <c r="Q30">
        <v>2</v>
      </c>
      <c r="R30">
        <f>VLOOKUP(Sales_Data[[#This Row],[Memo]],Items_List[[Description]:[Price]],3,FALSE)</f>
        <v>7.75</v>
      </c>
      <c r="S30">
        <f>Sales_Data[[#This Row],[Qty]]*Sales_Data[[#This Row],[Cost]]</f>
        <v>93</v>
      </c>
      <c r="T30" s="1">
        <f>_xlfn.MAXIFS(Sales_Data[Date],Sales_Data[Customers Name],Sales_Data[[#This Row],[Customers Name]])</f>
        <v>45281</v>
      </c>
      <c r="U30" t="str">
        <f ca="1">IF(TODAY() - Sales_Data[[#This Row],[Last Order Date]] &gt; 180, "Inactive", "Active")</f>
        <v>Inactive</v>
      </c>
    </row>
    <row r="31" spans="1:21" x14ac:dyDescent="0.35">
      <c r="A31" t="str">
        <f>Sales_Data[[#This Row],[Customers Name]]&amp;Sales_Data[[#This Row],[Num]]</f>
        <v>Bottles - Mt PleasantCW-2023364</v>
      </c>
      <c r="B31" t="s">
        <v>40</v>
      </c>
      <c r="C31" t="s">
        <v>2103</v>
      </c>
      <c r="D31" t="s">
        <v>820</v>
      </c>
      <c r="E31" t="s">
        <v>318</v>
      </c>
      <c r="F31" s="1">
        <v>45209</v>
      </c>
      <c r="G31" t="s">
        <v>1042</v>
      </c>
      <c r="H31" t="s">
        <v>840</v>
      </c>
      <c r="I31">
        <v>12</v>
      </c>
      <c r="J31">
        <v>11</v>
      </c>
      <c r="K31">
        <v>132</v>
      </c>
      <c r="L31">
        <v>10</v>
      </c>
      <c r="M31" s="1">
        <v>45200</v>
      </c>
      <c r="N31" t="s">
        <v>841</v>
      </c>
      <c r="O31" t="s">
        <v>2084</v>
      </c>
      <c r="P31" t="s">
        <v>832</v>
      </c>
      <c r="Q31">
        <v>2</v>
      </c>
      <c r="R31">
        <f>VLOOKUP(Sales_Data[[#This Row],[Memo]],Items_List[[Description]:[Price]],3,FALSE)</f>
        <v>7.0250000000000004</v>
      </c>
      <c r="S31">
        <f>Sales_Data[[#This Row],[Qty]]*Sales_Data[[#This Row],[Cost]]</f>
        <v>84.300000000000011</v>
      </c>
      <c r="T31" s="1">
        <f>_xlfn.MAXIFS(Sales_Data[Date],Sales_Data[Customers Name],Sales_Data[[#This Row],[Customers Name]])</f>
        <v>45281</v>
      </c>
      <c r="U31" t="str">
        <f ca="1">IF(TODAY() - Sales_Data[[#This Row],[Last Order Date]] &gt; 180, "Inactive", "Active")</f>
        <v>Inactive</v>
      </c>
    </row>
    <row r="32" spans="1:21" x14ac:dyDescent="0.35">
      <c r="A32" t="str">
        <f>Sales_Data[[#This Row],[Customers Name]]&amp;Sales_Data[[#This Row],[Num]]</f>
        <v>Bottles - Mt PleasantCW-2023364</v>
      </c>
      <c r="B32" t="s">
        <v>40</v>
      </c>
      <c r="C32" t="s">
        <v>2103</v>
      </c>
      <c r="D32" t="s">
        <v>827</v>
      </c>
      <c r="E32" t="s">
        <v>310</v>
      </c>
      <c r="F32" s="1">
        <v>45209</v>
      </c>
      <c r="G32" t="s">
        <v>1042</v>
      </c>
      <c r="H32" t="s">
        <v>840</v>
      </c>
      <c r="I32">
        <v>12</v>
      </c>
      <c r="J32">
        <v>11</v>
      </c>
      <c r="K32">
        <v>132</v>
      </c>
      <c r="L32">
        <v>10</v>
      </c>
      <c r="M32" s="1">
        <v>45200</v>
      </c>
      <c r="N32" t="s">
        <v>841</v>
      </c>
      <c r="O32" t="s">
        <v>2084</v>
      </c>
      <c r="P32" t="s">
        <v>832</v>
      </c>
      <c r="Q32">
        <v>2</v>
      </c>
      <c r="R32">
        <f>VLOOKUP(Sales_Data[[#This Row],[Memo]],Items_List[[Description]:[Price]],3,FALSE)</f>
        <v>7</v>
      </c>
      <c r="S32">
        <f>Sales_Data[[#This Row],[Qty]]*Sales_Data[[#This Row],[Cost]]</f>
        <v>84</v>
      </c>
      <c r="T32" s="1">
        <f>_xlfn.MAXIFS(Sales_Data[Date],Sales_Data[Customers Name],Sales_Data[[#This Row],[Customers Name]])</f>
        <v>45281</v>
      </c>
      <c r="U32" t="str">
        <f ca="1">IF(TODAY() - Sales_Data[[#This Row],[Last Order Date]] &gt; 180, "Inactive", "Active")</f>
        <v>Inactive</v>
      </c>
    </row>
    <row r="33" spans="1:21" x14ac:dyDescent="0.35">
      <c r="A33" t="str">
        <f>Sales_Data[[#This Row],[Customers Name]]&amp;Sales_Data[[#This Row],[Num]]</f>
        <v>Bottles - Mt PleasantCW-2023378</v>
      </c>
      <c r="B33" t="s">
        <v>40</v>
      </c>
      <c r="C33" t="s">
        <v>2103</v>
      </c>
      <c r="D33" t="s">
        <v>1010</v>
      </c>
      <c r="E33" t="s">
        <v>242</v>
      </c>
      <c r="F33" s="1">
        <v>45216</v>
      </c>
      <c r="G33" t="s">
        <v>1045</v>
      </c>
      <c r="H33" t="s">
        <v>840</v>
      </c>
      <c r="I33">
        <v>12</v>
      </c>
      <c r="J33">
        <v>11</v>
      </c>
      <c r="K33">
        <v>132</v>
      </c>
      <c r="L33">
        <v>10</v>
      </c>
      <c r="M33" s="1">
        <v>45200</v>
      </c>
      <c r="N33" t="s">
        <v>841</v>
      </c>
      <c r="O33" t="s">
        <v>2084</v>
      </c>
      <c r="P33" t="s">
        <v>832</v>
      </c>
      <c r="Q33">
        <v>2</v>
      </c>
      <c r="R33">
        <f>VLOOKUP(Sales_Data[[#This Row],[Memo]],Items_List[[Description]:[Price]],3,FALSE)</f>
        <v>7.75</v>
      </c>
      <c r="S33">
        <f>Sales_Data[[#This Row],[Qty]]*Sales_Data[[#This Row],[Cost]]</f>
        <v>93</v>
      </c>
      <c r="T33" s="1">
        <f>_xlfn.MAXIFS(Sales_Data[Date],Sales_Data[Customers Name],Sales_Data[[#This Row],[Customers Name]])</f>
        <v>45281</v>
      </c>
      <c r="U33" t="str">
        <f ca="1">IF(TODAY() - Sales_Data[[#This Row],[Last Order Date]] &gt; 180, "Inactive", "Active")</f>
        <v>Inactive</v>
      </c>
    </row>
    <row r="34" spans="1:21" x14ac:dyDescent="0.35">
      <c r="A34" t="str">
        <f>Sales_Data[[#This Row],[Customers Name]]&amp;Sales_Data[[#This Row],[Num]]</f>
        <v>Bottles - Mt PleasantCW-2023386</v>
      </c>
      <c r="B34" t="s">
        <v>40</v>
      </c>
      <c r="C34" t="s">
        <v>2103</v>
      </c>
      <c r="D34" t="s">
        <v>821</v>
      </c>
      <c r="E34" t="s">
        <v>312</v>
      </c>
      <c r="F34" s="1">
        <v>45223</v>
      </c>
      <c r="G34" t="s">
        <v>1046</v>
      </c>
      <c r="H34" t="s">
        <v>840</v>
      </c>
      <c r="I34">
        <v>12</v>
      </c>
      <c r="J34">
        <v>11</v>
      </c>
      <c r="K34">
        <v>132</v>
      </c>
      <c r="L34">
        <v>10</v>
      </c>
      <c r="M34" s="1">
        <v>45200</v>
      </c>
      <c r="N34" t="s">
        <v>841</v>
      </c>
      <c r="O34" t="s">
        <v>2084</v>
      </c>
      <c r="P34" t="s">
        <v>832</v>
      </c>
      <c r="Q34">
        <v>2</v>
      </c>
      <c r="R34">
        <f>VLOOKUP(Sales_Data[[#This Row],[Memo]],Items_List[[Description]:[Price]],3,FALSE)</f>
        <v>7.35</v>
      </c>
      <c r="S34">
        <f>Sales_Data[[#This Row],[Qty]]*Sales_Data[[#This Row],[Cost]]</f>
        <v>88.199999999999989</v>
      </c>
      <c r="T34" s="1">
        <f>_xlfn.MAXIFS(Sales_Data[Date],Sales_Data[Customers Name],Sales_Data[[#This Row],[Customers Name]])</f>
        <v>45281</v>
      </c>
      <c r="U34" t="str">
        <f ca="1">IF(TODAY() - Sales_Data[[#This Row],[Last Order Date]] &gt; 180, "Inactive", "Active")</f>
        <v>Inactive</v>
      </c>
    </row>
    <row r="35" spans="1:21" x14ac:dyDescent="0.35">
      <c r="A35" t="str">
        <f>Sales_Data[[#This Row],[Customers Name]]&amp;Sales_Data[[#This Row],[Num]]</f>
        <v>Bottles - Mt PleasantCW-2023406</v>
      </c>
      <c r="B35" t="s">
        <v>40</v>
      </c>
      <c r="C35" t="s">
        <v>2103</v>
      </c>
      <c r="D35" t="s">
        <v>1010</v>
      </c>
      <c r="E35" t="s">
        <v>242</v>
      </c>
      <c r="F35" s="1">
        <v>45237</v>
      </c>
      <c r="G35" t="s">
        <v>1047</v>
      </c>
      <c r="H35" t="s">
        <v>840</v>
      </c>
      <c r="I35">
        <v>12</v>
      </c>
      <c r="J35">
        <v>11</v>
      </c>
      <c r="K35">
        <v>132</v>
      </c>
      <c r="L35">
        <v>11</v>
      </c>
      <c r="M35" s="1">
        <v>45231</v>
      </c>
      <c r="N35" t="s">
        <v>920</v>
      </c>
      <c r="O35" t="s">
        <v>2085</v>
      </c>
      <c r="P35" t="s">
        <v>832</v>
      </c>
      <c r="Q35">
        <v>2</v>
      </c>
      <c r="R35">
        <f>VLOOKUP(Sales_Data[[#This Row],[Memo]],Items_List[[Description]:[Price]],3,FALSE)</f>
        <v>7.75</v>
      </c>
      <c r="S35">
        <f>Sales_Data[[#This Row],[Qty]]*Sales_Data[[#This Row],[Cost]]</f>
        <v>93</v>
      </c>
      <c r="T35" s="1">
        <f>_xlfn.MAXIFS(Sales_Data[Date],Sales_Data[Customers Name],Sales_Data[[#This Row],[Customers Name]])</f>
        <v>45281</v>
      </c>
      <c r="U35" t="str">
        <f ca="1">IF(TODAY() - Sales_Data[[#This Row],[Last Order Date]] &gt; 180, "Inactive", "Active")</f>
        <v>Inactive</v>
      </c>
    </row>
    <row r="36" spans="1:21" x14ac:dyDescent="0.35">
      <c r="A36" t="str">
        <f>Sales_Data[[#This Row],[Customers Name]]&amp;Sales_Data[[#This Row],[Num]]</f>
        <v>Bottles - SummervilleCW-2023266</v>
      </c>
      <c r="B36" t="s">
        <v>43</v>
      </c>
      <c r="C36" t="s">
        <v>2103</v>
      </c>
      <c r="D36" t="s">
        <v>821</v>
      </c>
      <c r="E36" t="s">
        <v>312</v>
      </c>
      <c r="F36" s="1">
        <v>45140</v>
      </c>
      <c r="G36" t="s">
        <v>1059</v>
      </c>
      <c r="I36">
        <v>12</v>
      </c>
      <c r="J36">
        <v>11</v>
      </c>
      <c r="K36">
        <v>132</v>
      </c>
      <c r="L36">
        <v>8</v>
      </c>
      <c r="M36" s="1">
        <v>45139</v>
      </c>
      <c r="N36" t="s">
        <v>863</v>
      </c>
      <c r="O36" t="s">
        <v>2083</v>
      </c>
      <c r="P36" t="s">
        <v>819</v>
      </c>
      <c r="Q36">
        <v>3</v>
      </c>
      <c r="R36">
        <f>VLOOKUP(Sales_Data[[#This Row],[Memo]],Items_List[[Description]:[Price]],3,FALSE)</f>
        <v>7.35</v>
      </c>
      <c r="S36">
        <f>Sales_Data[[#This Row],[Qty]]*Sales_Data[[#This Row],[Cost]]</f>
        <v>88.199999999999989</v>
      </c>
      <c r="T36" s="1">
        <f>_xlfn.MAXIFS(Sales_Data[Date],Sales_Data[Customers Name],Sales_Data[[#This Row],[Customers Name]])</f>
        <v>45266</v>
      </c>
      <c r="U36" t="str">
        <f ca="1">IF(TODAY() - Sales_Data[[#This Row],[Last Order Date]] &gt; 180, "Inactive", "Active")</f>
        <v>Inactive</v>
      </c>
    </row>
    <row r="37" spans="1:21" x14ac:dyDescent="0.35">
      <c r="A37" t="str">
        <f>Sales_Data[[#This Row],[Customers Name]]&amp;Sales_Data[[#This Row],[Num]]</f>
        <v>ColectivoCW-2023290</v>
      </c>
      <c r="B37" t="s">
        <v>56</v>
      </c>
      <c r="C37" t="s">
        <v>2103</v>
      </c>
      <c r="D37" t="s">
        <v>827</v>
      </c>
      <c r="E37" t="s">
        <v>310</v>
      </c>
      <c r="F37" s="1">
        <v>45159</v>
      </c>
      <c r="G37" t="s">
        <v>1164</v>
      </c>
      <c r="I37">
        <v>12</v>
      </c>
      <c r="J37">
        <v>11</v>
      </c>
      <c r="K37">
        <v>132</v>
      </c>
      <c r="L37">
        <v>8</v>
      </c>
      <c r="M37" s="1">
        <v>45139</v>
      </c>
      <c r="N37" t="s">
        <v>863</v>
      </c>
      <c r="O37" t="s">
        <v>2083</v>
      </c>
      <c r="P37" t="s">
        <v>825</v>
      </c>
      <c r="Q37">
        <v>1</v>
      </c>
      <c r="R37">
        <f>VLOOKUP(Sales_Data[[#This Row],[Memo]],Items_List[[Description]:[Price]],3,FALSE)</f>
        <v>7</v>
      </c>
      <c r="S37">
        <f>Sales_Data[[#This Row],[Qty]]*Sales_Data[[#This Row],[Cost]]</f>
        <v>84</v>
      </c>
      <c r="T37" s="1">
        <f>_xlfn.MAXIFS(Sales_Data[Date],Sales_Data[Customers Name],Sales_Data[[#This Row],[Customers Name]])</f>
        <v>45283</v>
      </c>
      <c r="U37" t="str">
        <f ca="1">IF(TODAY() - Sales_Data[[#This Row],[Last Order Date]] &gt; 180, "Inactive", "Active")</f>
        <v>Inactive</v>
      </c>
    </row>
    <row r="38" spans="1:21" x14ac:dyDescent="0.35">
      <c r="A38" t="str">
        <f>Sales_Data[[#This Row],[Customers Name]]&amp;Sales_Data[[#This Row],[Num]]</f>
        <v>DashiCW-2023061</v>
      </c>
      <c r="B38" t="s">
        <v>58</v>
      </c>
      <c r="C38" t="s">
        <v>2103</v>
      </c>
      <c r="D38" t="s">
        <v>939</v>
      </c>
      <c r="E38" t="s">
        <v>244</v>
      </c>
      <c r="F38" s="1">
        <v>44973</v>
      </c>
      <c r="G38" t="s">
        <v>1173</v>
      </c>
      <c r="I38">
        <v>12</v>
      </c>
      <c r="J38">
        <v>11</v>
      </c>
      <c r="K38">
        <v>132</v>
      </c>
      <c r="L38">
        <v>2</v>
      </c>
      <c r="M38" s="1">
        <v>44958</v>
      </c>
      <c r="N38" t="s">
        <v>856</v>
      </c>
      <c r="O38" t="s">
        <v>2081</v>
      </c>
      <c r="P38" t="s">
        <v>814</v>
      </c>
      <c r="Q38">
        <v>4</v>
      </c>
      <c r="R38">
        <f>VLOOKUP(Sales_Data[[#This Row],[Memo]],Items_List[[Description]:[Price]],3,FALSE)</f>
        <v>7.75</v>
      </c>
      <c r="S38">
        <f>Sales_Data[[#This Row],[Qty]]*Sales_Data[[#This Row],[Cost]]</f>
        <v>93</v>
      </c>
      <c r="T38" s="1">
        <f>_xlfn.MAXIFS(Sales_Data[Date],Sales_Data[Customers Name],Sales_Data[[#This Row],[Customers Name]])</f>
        <v>45247</v>
      </c>
      <c r="U38" t="str">
        <f ca="1">IF(TODAY() - Sales_Data[[#This Row],[Last Order Date]] &gt; 180, "Inactive", "Active")</f>
        <v>Inactive</v>
      </c>
    </row>
    <row r="39" spans="1:21" x14ac:dyDescent="0.35">
      <c r="A39" t="str">
        <f>Sales_Data[[#This Row],[Customers Name]]&amp;Sales_Data[[#This Row],[Num]]</f>
        <v>DashiCW-2023089</v>
      </c>
      <c r="B39" t="s">
        <v>58</v>
      </c>
      <c r="C39" t="s">
        <v>2103</v>
      </c>
      <c r="D39" t="s">
        <v>939</v>
      </c>
      <c r="E39" t="s">
        <v>244</v>
      </c>
      <c r="F39" s="1">
        <v>44988</v>
      </c>
      <c r="G39" t="s">
        <v>1174</v>
      </c>
      <c r="I39">
        <v>12</v>
      </c>
      <c r="J39">
        <v>11</v>
      </c>
      <c r="K39">
        <v>132</v>
      </c>
      <c r="L39">
        <v>3</v>
      </c>
      <c r="M39" s="1">
        <v>44986</v>
      </c>
      <c r="N39" t="s">
        <v>892</v>
      </c>
      <c r="O39" t="s">
        <v>2080</v>
      </c>
      <c r="P39" t="s">
        <v>842</v>
      </c>
      <c r="Q39">
        <v>5</v>
      </c>
      <c r="R39">
        <f>VLOOKUP(Sales_Data[[#This Row],[Memo]],Items_List[[Description]:[Price]],3,FALSE)</f>
        <v>7.75</v>
      </c>
      <c r="S39">
        <f>Sales_Data[[#This Row],[Qty]]*Sales_Data[[#This Row],[Cost]]</f>
        <v>93</v>
      </c>
      <c r="T39" s="1">
        <f>_xlfn.MAXIFS(Sales_Data[Date],Sales_Data[Customers Name],Sales_Data[[#This Row],[Customers Name]])</f>
        <v>45247</v>
      </c>
      <c r="U39" t="str">
        <f ca="1">IF(TODAY() - Sales_Data[[#This Row],[Last Order Date]] &gt; 180, "Inactive", "Active")</f>
        <v>Inactive</v>
      </c>
    </row>
    <row r="40" spans="1:21" x14ac:dyDescent="0.35">
      <c r="A40" t="str">
        <f>Sales_Data[[#This Row],[Customers Name]]&amp;Sales_Data[[#This Row],[Num]]</f>
        <v>DashiCW-2023128</v>
      </c>
      <c r="B40" t="s">
        <v>58</v>
      </c>
      <c r="C40" t="s">
        <v>2103</v>
      </c>
      <c r="D40" t="s">
        <v>1010</v>
      </c>
      <c r="E40" t="s">
        <v>242</v>
      </c>
      <c r="F40" s="1">
        <v>45030</v>
      </c>
      <c r="G40" t="s">
        <v>1175</v>
      </c>
      <c r="I40">
        <v>12</v>
      </c>
      <c r="J40">
        <v>11</v>
      </c>
      <c r="K40">
        <v>132</v>
      </c>
      <c r="L40">
        <v>4</v>
      </c>
      <c r="M40" s="1">
        <v>45017</v>
      </c>
      <c r="N40" t="s">
        <v>934</v>
      </c>
      <c r="O40" t="s">
        <v>2086</v>
      </c>
      <c r="P40" t="s">
        <v>842</v>
      </c>
      <c r="Q40">
        <v>5</v>
      </c>
      <c r="R40">
        <f>VLOOKUP(Sales_Data[[#This Row],[Memo]],Items_List[[Description]:[Price]],3,FALSE)</f>
        <v>7.75</v>
      </c>
      <c r="S40">
        <f>Sales_Data[[#This Row],[Qty]]*Sales_Data[[#This Row],[Cost]]</f>
        <v>93</v>
      </c>
      <c r="T40" s="1">
        <f>_xlfn.MAXIFS(Sales_Data[Date],Sales_Data[Customers Name],Sales_Data[[#This Row],[Customers Name]])</f>
        <v>45247</v>
      </c>
      <c r="U40" t="str">
        <f ca="1">IF(TODAY() - Sales_Data[[#This Row],[Last Order Date]] &gt; 180, "Inactive", "Active")</f>
        <v>Inactive</v>
      </c>
    </row>
    <row r="41" spans="1:21" x14ac:dyDescent="0.35">
      <c r="A41" t="str">
        <f>Sales_Data[[#This Row],[Customers Name]]&amp;Sales_Data[[#This Row],[Num]]</f>
        <v>DashiCW-2023174</v>
      </c>
      <c r="B41" t="s">
        <v>58</v>
      </c>
      <c r="C41" t="s">
        <v>2103</v>
      </c>
      <c r="D41" t="s">
        <v>939</v>
      </c>
      <c r="E41" t="s">
        <v>244</v>
      </c>
      <c r="F41" s="1">
        <v>45071</v>
      </c>
      <c r="G41" t="s">
        <v>1178</v>
      </c>
      <c r="I41">
        <v>12</v>
      </c>
      <c r="J41">
        <v>11</v>
      </c>
      <c r="K41">
        <v>132</v>
      </c>
      <c r="L41">
        <v>5</v>
      </c>
      <c r="M41" s="1">
        <v>45047</v>
      </c>
      <c r="N41" t="s">
        <v>813</v>
      </c>
      <c r="O41" t="s">
        <v>813</v>
      </c>
      <c r="P41" t="s">
        <v>814</v>
      </c>
      <c r="Q41">
        <v>4</v>
      </c>
      <c r="R41">
        <f>VLOOKUP(Sales_Data[[#This Row],[Memo]],Items_List[[Description]:[Price]],3,FALSE)</f>
        <v>7.75</v>
      </c>
      <c r="S41">
        <f>Sales_Data[[#This Row],[Qty]]*Sales_Data[[#This Row],[Cost]]</f>
        <v>93</v>
      </c>
      <c r="T41" s="1">
        <f>_xlfn.MAXIFS(Sales_Data[Date],Sales_Data[Customers Name],Sales_Data[[#This Row],[Customers Name]])</f>
        <v>45247</v>
      </c>
      <c r="U41" t="str">
        <f ca="1">IF(TODAY() - Sales_Data[[#This Row],[Last Order Date]] &gt; 180, "Inactive", "Active")</f>
        <v>Inactive</v>
      </c>
    </row>
    <row r="42" spans="1:21" x14ac:dyDescent="0.35">
      <c r="A42" t="str">
        <f>Sales_Data[[#This Row],[Customers Name]]&amp;Sales_Data[[#This Row],[Num]]</f>
        <v>DashiCW-2023353</v>
      </c>
      <c r="B42" t="s">
        <v>58</v>
      </c>
      <c r="C42" t="s">
        <v>2103</v>
      </c>
      <c r="D42" t="s">
        <v>1010</v>
      </c>
      <c r="E42" t="s">
        <v>242</v>
      </c>
      <c r="F42" s="1">
        <v>45202</v>
      </c>
      <c r="G42" t="s">
        <v>1190</v>
      </c>
      <c r="H42" t="s">
        <v>840</v>
      </c>
      <c r="I42">
        <v>12</v>
      </c>
      <c r="J42">
        <v>11</v>
      </c>
      <c r="K42">
        <v>132</v>
      </c>
      <c r="L42">
        <v>10</v>
      </c>
      <c r="M42" s="1">
        <v>45200</v>
      </c>
      <c r="N42" t="s">
        <v>841</v>
      </c>
      <c r="O42" t="s">
        <v>2084</v>
      </c>
      <c r="P42" t="s">
        <v>832</v>
      </c>
      <c r="Q42">
        <v>2</v>
      </c>
      <c r="R42">
        <f>VLOOKUP(Sales_Data[[#This Row],[Memo]],Items_List[[Description]:[Price]],3,FALSE)</f>
        <v>7.75</v>
      </c>
      <c r="S42">
        <f>Sales_Data[[#This Row],[Qty]]*Sales_Data[[#This Row],[Cost]]</f>
        <v>93</v>
      </c>
      <c r="T42" s="1">
        <f>_xlfn.MAXIFS(Sales_Data[Date],Sales_Data[Customers Name],Sales_Data[[#This Row],[Customers Name]])</f>
        <v>45247</v>
      </c>
      <c r="U42" t="str">
        <f ca="1">IF(TODAY() - Sales_Data[[#This Row],[Last Order Date]] &gt; 180, "Inactive", "Active")</f>
        <v>Inactive</v>
      </c>
    </row>
    <row r="43" spans="1:21" x14ac:dyDescent="0.35">
      <c r="A43" t="str">
        <f>Sales_Data[[#This Row],[Customers Name]]&amp;Sales_Data[[#This Row],[Num]]</f>
        <v>DashiCW-2023358</v>
      </c>
      <c r="B43" t="s">
        <v>58</v>
      </c>
      <c r="C43" t="s">
        <v>2103</v>
      </c>
      <c r="D43" t="s">
        <v>1010</v>
      </c>
      <c r="E43" t="s">
        <v>242</v>
      </c>
      <c r="F43" s="1">
        <v>45205</v>
      </c>
      <c r="G43" t="s">
        <v>1191</v>
      </c>
      <c r="H43" t="s">
        <v>840</v>
      </c>
      <c r="I43">
        <v>12</v>
      </c>
      <c r="J43">
        <v>11</v>
      </c>
      <c r="K43">
        <v>132</v>
      </c>
      <c r="L43">
        <v>10</v>
      </c>
      <c r="M43" s="1">
        <v>45200</v>
      </c>
      <c r="N43" t="s">
        <v>841</v>
      </c>
      <c r="O43" t="s">
        <v>2084</v>
      </c>
      <c r="P43" t="s">
        <v>842</v>
      </c>
      <c r="Q43">
        <v>5</v>
      </c>
      <c r="R43">
        <f>VLOOKUP(Sales_Data[[#This Row],[Memo]],Items_List[[Description]:[Price]],3,FALSE)</f>
        <v>7.75</v>
      </c>
      <c r="S43">
        <f>Sales_Data[[#This Row],[Qty]]*Sales_Data[[#This Row],[Cost]]</f>
        <v>93</v>
      </c>
      <c r="T43" s="1">
        <f>_xlfn.MAXIFS(Sales_Data[Date],Sales_Data[Customers Name],Sales_Data[[#This Row],[Customers Name]])</f>
        <v>45247</v>
      </c>
      <c r="U43" t="str">
        <f ca="1">IF(TODAY() - Sales_Data[[#This Row],[Last Order Date]] &gt; 180, "Inactive", "Active")</f>
        <v>Inactive</v>
      </c>
    </row>
    <row r="44" spans="1:21" x14ac:dyDescent="0.35">
      <c r="A44" t="str">
        <f>Sales_Data[[#This Row],[Customers Name]]&amp;Sales_Data[[#This Row],[Num]]</f>
        <v>GrazeCW-2023057</v>
      </c>
      <c r="B44" t="s">
        <v>85</v>
      </c>
      <c r="C44" t="s">
        <v>2103</v>
      </c>
      <c r="D44" t="s">
        <v>1010</v>
      </c>
      <c r="E44" t="s">
        <v>242</v>
      </c>
      <c r="F44" s="1">
        <v>44970</v>
      </c>
      <c r="G44" t="s">
        <v>1250</v>
      </c>
      <c r="I44">
        <v>12</v>
      </c>
      <c r="J44">
        <v>11</v>
      </c>
      <c r="K44">
        <v>132</v>
      </c>
      <c r="L44">
        <v>2</v>
      </c>
      <c r="M44" s="1">
        <v>44958</v>
      </c>
      <c r="N44" t="s">
        <v>856</v>
      </c>
      <c r="O44" t="s">
        <v>2081</v>
      </c>
      <c r="P44" t="s">
        <v>825</v>
      </c>
      <c r="Q44">
        <v>1</v>
      </c>
      <c r="R44">
        <f>VLOOKUP(Sales_Data[[#This Row],[Memo]],Items_List[[Description]:[Price]],3,FALSE)</f>
        <v>7.75</v>
      </c>
      <c r="S44">
        <f>Sales_Data[[#This Row],[Qty]]*Sales_Data[[#This Row],[Cost]]</f>
        <v>93</v>
      </c>
      <c r="T44" s="1">
        <f>_xlfn.MAXIFS(Sales_Data[Date],Sales_Data[Customers Name],Sales_Data[[#This Row],[Customers Name]])</f>
        <v>45056</v>
      </c>
      <c r="U44" t="str">
        <f ca="1">IF(TODAY() - Sales_Data[[#This Row],[Last Order Date]] &gt; 180, "Inactive", "Active")</f>
        <v>Inactive</v>
      </c>
    </row>
    <row r="45" spans="1:21" x14ac:dyDescent="0.35">
      <c r="A45" t="str">
        <f>Sales_Data[[#This Row],[Customers Name]]&amp;Sales_Data[[#This Row],[Num]]</f>
        <v>Jessamine + VineCW-2023132</v>
      </c>
      <c r="B45" t="s">
        <v>95</v>
      </c>
      <c r="C45" t="s">
        <v>2103</v>
      </c>
      <c r="D45" t="s">
        <v>1010</v>
      </c>
      <c r="E45" t="s">
        <v>242</v>
      </c>
      <c r="F45" s="1">
        <v>45030</v>
      </c>
      <c r="G45" t="s">
        <v>1263</v>
      </c>
      <c r="I45">
        <v>12</v>
      </c>
      <c r="J45">
        <v>11</v>
      </c>
      <c r="K45">
        <v>132</v>
      </c>
      <c r="L45">
        <v>4</v>
      </c>
      <c r="M45" s="1">
        <v>45017</v>
      </c>
      <c r="N45" t="s">
        <v>934</v>
      </c>
      <c r="O45" t="s">
        <v>2086</v>
      </c>
      <c r="P45" t="s">
        <v>842</v>
      </c>
      <c r="Q45">
        <v>5</v>
      </c>
      <c r="R45">
        <f>VLOOKUP(Sales_Data[[#This Row],[Memo]],Items_List[[Description]:[Price]],3,FALSE)</f>
        <v>7.75</v>
      </c>
      <c r="S45">
        <f>Sales_Data[[#This Row],[Qty]]*Sales_Data[[#This Row],[Cost]]</f>
        <v>93</v>
      </c>
      <c r="T45" s="1">
        <f>_xlfn.MAXIFS(Sales_Data[Date],Sales_Data[Customers Name],Sales_Data[[#This Row],[Customers Name]])</f>
        <v>45270</v>
      </c>
      <c r="U45" t="str">
        <f ca="1">IF(TODAY() - Sales_Data[[#This Row],[Last Order Date]] &gt; 180, "Inactive", "Active")</f>
        <v>Inactive</v>
      </c>
    </row>
    <row r="46" spans="1:21" x14ac:dyDescent="0.35">
      <c r="A46" t="str">
        <f>Sales_Data[[#This Row],[Customers Name]]&amp;Sales_Data[[#This Row],[Num]]</f>
        <v>Jessamine + VineCW-2023161</v>
      </c>
      <c r="B46" t="s">
        <v>95</v>
      </c>
      <c r="C46" t="s">
        <v>2103</v>
      </c>
      <c r="D46" t="s">
        <v>1010</v>
      </c>
      <c r="E46" t="s">
        <v>242</v>
      </c>
      <c r="F46" s="1">
        <v>45062</v>
      </c>
      <c r="G46" t="s">
        <v>1264</v>
      </c>
      <c r="I46">
        <v>12</v>
      </c>
      <c r="J46">
        <v>11</v>
      </c>
      <c r="K46">
        <v>132</v>
      </c>
      <c r="L46">
        <v>5</v>
      </c>
      <c r="M46" s="1">
        <v>45047</v>
      </c>
      <c r="N46" t="s">
        <v>813</v>
      </c>
      <c r="O46" t="s">
        <v>813</v>
      </c>
      <c r="P46" t="s">
        <v>832</v>
      </c>
      <c r="Q46">
        <v>2</v>
      </c>
      <c r="R46">
        <f>VLOOKUP(Sales_Data[[#This Row],[Memo]],Items_List[[Description]:[Price]],3,FALSE)</f>
        <v>7.75</v>
      </c>
      <c r="S46">
        <f>Sales_Data[[#This Row],[Qty]]*Sales_Data[[#This Row],[Cost]]</f>
        <v>93</v>
      </c>
      <c r="T46" s="1">
        <f>_xlfn.MAXIFS(Sales_Data[Date],Sales_Data[Customers Name],Sales_Data[[#This Row],[Customers Name]])</f>
        <v>45270</v>
      </c>
      <c r="U46" t="str">
        <f ca="1">IF(TODAY() - Sales_Data[[#This Row],[Last Order Date]] &gt; 180, "Inactive", "Active")</f>
        <v>Inactive</v>
      </c>
    </row>
    <row r="47" spans="1:21" x14ac:dyDescent="0.35">
      <c r="A47" t="str">
        <f>Sales_Data[[#This Row],[Customers Name]]&amp;Sales_Data[[#This Row],[Num]]</f>
        <v>Jessamine + VineCW-2023265</v>
      </c>
      <c r="B47" t="s">
        <v>95</v>
      </c>
      <c r="C47" t="s">
        <v>2103</v>
      </c>
      <c r="D47" t="s">
        <v>827</v>
      </c>
      <c r="E47" t="s">
        <v>310</v>
      </c>
      <c r="F47" s="1">
        <v>45139</v>
      </c>
      <c r="G47" t="s">
        <v>1265</v>
      </c>
      <c r="I47">
        <v>12</v>
      </c>
      <c r="J47">
        <v>11</v>
      </c>
      <c r="K47">
        <v>132</v>
      </c>
      <c r="L47">
        <v>8</v>
      </c>
      <c r="M47" s="1">
        <v>45139</v>
      </c>
      <c r="N47" t="s">
        <v>863</v>
      </c>
      <c r="O47" t="s">
        <v>2083</v>
      </c>
      <c r="P47" t="s">
        <v>832</v>
      </c>
      <c r="Q47">
        <v>2</v>
      </c>
      <c r="R47">
        <f>VLOOKUP(Sales_Data[[#This Row],[Memo]],Items_List[[Description]:[Price]],3,FALSE)</f>
        <v>7</v>
      </c>
      <c r="S47">
        <f>Sales_Data[[#This Row],[Qty]]*Sales_Data[[#This Row],[Cost]]</f>
        <v>84</v>
      </c>
      <c r="T47" s="1">
        <f>_xlfn.MAXIFS(Sales_Data[Date],Sales_Data[Customers Name],Sales_Data[[#This Row],[Customers Name]])</f>
        <v>45270</v>
      </c>
      <c r="U47" t="str">
        <f ca="1">IF(TODAY() - Sales_Data[[#This Row],[Last Order Date]] &gt; 180, "Inactive", "Active")</f>
        <v>Inactive</v>
      </c>
    </row>
    <row r="48" spans="1:21" x14ac:dyDescent="0.35">
      <c r="A48" t="str">
        <f>Sales_Data[[#This Row],[Customers Name]]&amp;Sales_Data[[#This Row],[Num]]</f>
        <v>Jessamine + VineCW-2023265</v>
      </c>
      <c r="B48" t="s">
        <v>95</v>
      </c>
      <c r="C48" t="s">
        <v>2103</v>
      </c>
      <c r="D48" t="s">
        <v>1010</v>
      </c>
      <c r="E48" t="s">
        <v>242</v>
      </c>
      <c r="F48" s="1">
        <v>45139</v>
      </c>
      <c r="G48" t="s">
        <v>1265</v>
      </c>
      <c r="I48">
        <v>12</v>
      </c>
      <c r="J48">
        <v>11</v>
      </c>
      <c r="K48">
        <v>132</v>
      </c>
      <c r="L48">
        <v>8</v>
      </c>
      <c r="M48" s="1">
        <v>45139</v>
      </c>
      <c r="N48" t="s">
        <v>863</v>
      </c>
      <c r="O48" t="s">
        <v>2083</v>
      </c>
      <c r="P48" t="s">
        <v>832</v>
      </c>
      <c r="Q48">
        <v>2</v>
      </c>
      <c r="R48">
        <f>VLOOKUP(Sales_Data[[#This Row],[Memo]],Items_List[[Description]:[Price]],3,FALSE)</f>
        <v>7.75</v>
      </c>
      <c r="S48">
        <f>Sales_Data[[#This Row],[Qty]]*Sales_Data[[#This Row],[Cost]]</f>
        <v>93</v>
      </c>
      <c r="T48" s="1">
        <f>_xlfn.MAXIFS(Sales_Data[Date],Sales_Data[Customers Name],Sales_Data[[#This Row],[Customers Name]])</f>
        <v>45270</v>
      </c>
      <c r="U48" t="str">
        <f ca="1">IF(TODAY() - Sales_Data[[#This Row],[Last Order Date]] &gt; 180, "Inactive", "Active")</f>
        <v>Inactive</v>
      </c>
    </row>
    <row r="49" spans="1:21" x14ac:dyDescent="0.35">
      <c r="A49" t="str">
        <f>Sales_Data[[#This Row],[Customers Name]]&amp;Sales_Data[[#This Row],[Num]]</f>
        <v>Jessamine + VineCW-2023418</v>
      </c>
      <c r="B49" t="s">
        <v>95</v>
      </c>
      <c r="C49" t="s">
        <v>2103</v>
      </c>
      <c r="D49" t="s">
        <v>827</v>
      </c>
      <c r="E49" t="s">
        <v>310</v>
      </c>
      <c r="F49" s="1">
        <v>45243</v>
      </c>
      <c r="G49" t="s">
        <v>1270</v>
      </c>
      <c r="H49" t="s">
        <v>840</v>
      </c>
      <c r="I49">
        <v>12</v>
      </c>
      <c r="J49">
        <v>11</v>
      </c>
      <c r="K49">
        <v>132</v>
      </c>
      <c r="L49">
        <v>11</v>
      </c>
      <c r="M49" s="1">
        <v>45231</v>
      </c>
      <c r="N49" t="s">
        <v>920</v>
      </c>
      <c r="O49" t="s">
        <v>2085</v>
      </c>
      <c r="P49" t="s">
        <v>825</v>
      </c>
      <c r="Q49">
        <v>1</v>
      </c>
      <c r="R49">
        <f>VLOOKUP(Sales_Data[[#This Row],[Memo]],Items_List[[Description]:[Price]],3,FALSE)</f>
        <v>7</v>
      </c>
      <c r="S49">
        <f>Sales_Data[[#This Row],[Qty]]*Sales_Data[[#This Row],[Cost]]</f>
        <v>84</v>
      </c>
      <c r="T49" s="1">
        <f>_xlfn.MAXIFS(Sales_Data[Date],Sales_Data[Customers Name],Sales_Data[[#This Row],[Customers Name]])</f>
        <v>45270</v>
      </c>
      <c r="U49" t="str">
        <f ca="1">IF(TODAY() - Sales_Data[[#This Row],[Last Order Date]] &gt; 180, "Inactive", "Active")</f>
        <v>Inactive</v>
      </c>
    </row>
    <row r="50" spans="1:21" x14ac:dyDescent="0.35">
      <c r="A50" t="str">
        <f>Sales_Data[[#This Row],[Customers Name]]&amp;Sales_Data[[#This Row],[Num]]</f>
        <v>Jessamine + VineCW-2023454</v>
      </c>
      <c r="B50" t="s">
        <v>95</v>
      </c>
      <c r="C50" t="s">
        <v>2103</v>
      </c>
      <c r="D50" t="s">
        <v>1010</v>
      </c>
      <c r="E50" t="s">
        <v>242</v>
      </c>
      <c r="F50" s="1">
        <v>45270</v>
      </c>
      <c r="G50" t="s">
        <v>1271</v>
      </c>
      <c r="H50" t="s">
        <v>840</v>
      </c>
      <c r="I50">
        <v>12</v>
      </c>
      <c r="J50">
        <v>11</v>
      </c>
      <c r="K50">
        <v>132</v>
      </c>
      <c r="L50">
        <v>12</v>
      </c>
      <c r="M50" s="1">
        <v>45261</v>
      </c>
      <c r="N50" t="s">
        <v>846</v>
      </c>
      <c r="O50" t="s">
        <v>2079</v>
      </c>
      <c r="P50" t="s">
        <v>1000</v>
      </c>
      <c r="Q50">
        <v>0</v>
      </c>
      <c r="R50">
        <f>VLOOKUP(Sales_Data[[#This Row],[Memo]],Items_List[[Description]:[Price]],3,FALSE)</f>
        <v>7.75</v>
      </c>
      <c r="S50">
        <f>Sales_Data[[#This Row],[Qty]]*Sales_Data[[#This Row],[Cost]]</f>
        <v>93</v>
      </c>
      <c r="T50" s="1">
        <f>_xlfn.MAXIFS(Sales_Data[Date],Sales_Data[Customers Name],Sales_Data[[#This Row],[Customers Name]])</f>
        <v>45270</v>
      </c>
      <c r="U50" t="str">
        <f ca="1">IF(TODAY() - Sales_Data[[#This Row],[Last Order Date]] &gt; 180, "Inactive", "Active")</f>
        <v>Inactive</v>
      </c>
    </row>
    <row r="51" spans="1:21" x14ac:dyDescent="0.35">
      <c r="A51" t="str">
        <f>Sales_Data[[#This Row],[Customers Name]]&amp;Sales_Data[[#This Row],[Num]]</f>
        <v>Lowe'S Foods Hanahan - 279CW-2023360</v>
      </c>
      <c r="B51" t="s">
        <v>110</v>
      </c>
      <c r="C51" t="s">
        <v>2103</v>
      </c>
      <c r="D51" t="s">
        <v>821</v>
      </c>
      <c r="E51" t="s">
        <v>312</v>
      </c>
      <c r="F51" s="1">
        <v>45208</v>
      </c>
      <c r="G51" t="s">
        <v>1311</v>
      </c>
      <c r="H51" t="s">
        <v>840</v>
      </c>
      <c r="I51">
        <v>12</v>
      </c>
      <c r="J51">
        <v>11</v>
      </c>
      <c r="K51">
        <v>132</v>
      </c>
      <c r="L51">
        <v>10</v>
      </c>
      <c r="M51" s="1">
        <v>45200</v>
      </c>
      <c r="N51" t="s">
        <v>841</v>
      </c>
      <c r="O51" t="s">
        <v>2084</v>
      </c>
      <c r="P51" t="s">
        <v>825</v>
      </c>
      <c r="Q51">
        <v>1</v>
      </c>
      <c r="R51">
        <f>VLOOKUP(Sales_Data[[#This Row],[Memo]],Items_List[[Description]:[Price]],3,FALSE)</f>
        <v>7.35</v>
      </c>
      <c r="S51">
        <f>Sales_Data[[#This Row],[Qty]]*Sales_Data[[#This Row],[Cost]]</f>
        <v>88.199999999999989</v>
      </c>
      <c r="T51" s="1">
        <f>_xlfn.MAXIFS(Sales_Data[Date],Sales_Data[Customers Name],Sales_Data[[#This Row],[Customers Name]])</f>
        <v>45264</v>
      </c>
      <c r="U51" t="str">
        <f ca="1">IF(TODAY() - Sales_Data[[#This Row],[Last Order Date]] &gt; 180, "Inactive", "Active")</f>
        <v>Inactive</v>
      </c>
    </row>
    <row r="52" spans="1:21" x14ac:dyDescent="0.35">
      <c r="A52" t="str">
        <f>Sales_Data[[#This Row],[Customers Name]]&amp;Sales_Data[[#This Row],[Num]]</f>
        <v>Palmetto BrewingCW-2023213</v>
      </c>
      <c r="B52" t="s">
        <v>124</v>
      </c>
      <c r="C52" t="s">
        <v>2103</v>
      </c>
      <c r="D52" t="s">
        <v>821</v>
      </c>
      <c r="E52" t="s">
        <v>312</v>
      </c>
      <c r="F52" s="1">
        <v>45103</v>
      </c>
      <c r="G52" t="s">
        <v>1355</v>
      </c>
      <c r="I52">
        <v>12</v>
      </c>
      <c r="J52">
        <v>11</v>
      </c>
      <c r="K52">
        <v>132</v>
      </c>
      <c r="L52">
        <v>6</v>
      </c>
      <c r="M52" s="1">
        <v>45078</v>
      </c>
      <c r="N52" t="s">
        <v>818</v>
      </c>
      <c r="O52" t="s">
        <v>2082</v>
      </c>
      <c r="P52" t="s">
        <v>825</v>
      </c>
      <c r="Q52">
        <v>1</v>
      </c>
      <c r="R52">
        <f>VLOOKUP(Sales_Data[[#This Row],[Memo]],Items_List[[Description]:[Price]],3,FALSE)</f>
        <v>7.35</v>
      </c>
      <c r="S52">
        <f>Sales_Data[[#This Row],[Qty]]*Sales_Data[[#This Row],[Cost]]</f>
        <v>88.199999999999989</v>
      </c>
      <c r="T52" s="1">
        <f>_xlfn.MAXIFS(Sales_Data[Date],Sales_Data[Customers Name],Sales_Data[[#This Row],[Customers Name]])</f>
        <v>45252</v>
      </c>
      <c r="U52" t="str">
        <f ca="1">IF(TODAY() - Sales_Data[[#This Row],[Last Order Date]] &gt; 180, "Inactive", "Active")</f>
        <v>Inactive</v>
      </c>
    </row>
    <row r="53" spans="1:21" x14ac:dyDescent="0.35">
      <c r="A53" t="str">
        <f>Sales_Data[[#This Row],[Customers Name]]&amp;Sales_Data[[#This Row],[Num]]</f>
        <v>Palmetto BrewingCW-2023285</v>
      </c>
      <c r="B53" t="s">
        <v>124</v>
      </c>
      <c r="C53" t="s">
        <v>2103</v>
      </c>
      <c r="D53" t="s">
        <v>939</v>
      </c>
      <c r="E53" t="s">
        <v>244</v>
      </c>
      <c r="F53" s="1">
        <v>45153</v>
      </c>
      <c r="G53" t="s">
        <v>1357</v>
      </c>
      <c r="I53">
        <v>12</v>
      </c>
      <c r="J53">
        <v>11</v>
      </c>
      <c r="K53">
        <v>132</v>
      </c>
      <c r="L53">
        <v>8</v>
      </c>
      <c r="M53" s="1">
        <v>45139</v>
      </c>
      <c r="N53" t="s">
        <v>863</v>
      </c>
      <c r="O53" t="s">
        <v>2083</v>
      </c>
      <c r="P53" t="s">
        <v>832</v>
      </c>
      <c r="Q53">
        <v>2</v>
      </c>
      <c r="R53">
        <f>VLOOKUP(Sales_Data[[#This Row],[Memo]],Items_List[[Description]:[Price]],3,FALSE)</f>
        <v>7.75</v>
      </c>
      <c r="S53">
        <f>Sales_Data[[#This Row],[Qty]]*Sales_Data[[#This Row],[Cost]]</f>
        <v>93</v>
      </c>
      <c r="T53" s="1">
        <f>_xlfn.MAXIFS(Sales_Data[Date],Sales_Data[Customers Name],Sales_Data[[#This Row],[Customers Name]])</f>
        <v>45252</v>
      </c>
      <c r="U53" t="str">
        <f ca="1">IF(TODAY() - Sales_Data[[#This Row],[Last Order Date]] &gt; 180, "Inactive", "Active")</f>
        <v>Inactive</v>
      </c>
    </row>
    <row r="54" spans="1:21" x14ac:dyDescent="0.35">
      <c r="A54" t="str">
        <f>Sales_Data[[#This Row],[Customers Name]]&amp;Sales_Data[[#This Row],[Num]]</f>
        <v>Palmetto BrewingCW-2023315</v>
      </c>
      <c r="B54" t="s">
        <v>124</v>
      </c>
      <c r="C54" t="s">
        <v>2103</v>
      </c>
      <c r="D54" t="s">
        <v>821</v>
      </c>
      <c r="E54" t="s">
        <v>312</v>
      </c>
      <c r="F54" s="1">
        <v>45177</v>
      </c>
      <c r="G54" t="s">
        <v>1359</v>
      </c>
      <c r="I54">
        <v>12</v>
      </c>
      <c r="J54">
        <v>11</v>
      </c>
      <c r="K54">
        <v>132</v>
      </c>
      <c r="L54">
        <v>9</v>
      </c>
      <c r="M54" s="1">
        <v>45170</v>
      </c>
      <c r="N54" t="s">
        <v>831</v>
      </c>
      <c r="O54" t="s">
        <v>2078</v>
      </c>
      <c r="P54" t="s">
        <v>842</v>
      </c>
      <c r="Q54">
        <v>5</v>
      </c>
      <c r="R54">
        <f>VLOOKUP(Sales_Data[[#This Row],[Memo]],Items_List[[Description]:[Price]],3,FALSE)</f>
        <v>7.35</v>
      </c>
      <c r="S54">
        <f>Sales_Data[[#This Row],[Qty]]*Sales_Data[[#This Row],[Cost]]</f>
        <v>88.199999999999989</v>
      </c>
      <c r="T54" s="1">
        <f>_xlfn.MAXIFS(Sales_Data[Date],Sales_Data[Customers Name],Sales_Data[[#This Row],[Customers Name]])</f>
        <v>45252</v>
      </c>
      <c r="U54" t="str">
        <f ca="1">IF(TODAY() - Sales_Data[[#This Row],[Last Order Date]] &gt; 180, "Inactive", "Active")</f>
        <v>Inactive</v>
      </c>
    </row>
    <row r="55" spans="1:21" x14ac:dyDescent="0.35">
      <c r="A55" t="str">
        <f>Sales_Data[[#This Row],[Customers Name]]&amp;Sales_Data[[#This Row],[Num]]</f>
        <v>Palmetto BrewingCW-2023389</v>
      </c>
      <c r="B55" t="s">
        <v>124</v>
      </c>
      <c r="C55" t="s">
        <v>2103</v>
      </c>
      <c r="D55" t="s">
        <v>820</v>
      </c>
      <c r="E55" t="s">
        <v>318</v>
      </c>
      <c r="F55" s="1">
        <v>45226</v>
      </c>
      <c r="G55" t="s">
        <v>1362</v>
      </c>
      <c r="H55" t="s">
        <v>840</v>
      </c>
      <c r="I55">
        <v>12</v>
      </c>
      <c r="J55">
        <v>11</v>
      </c>
      <c r="K55">
        <v>132</v>
      </c>
      <c r="L55">
        <v>10</v>
      </c>
      <c r="M55" s="1">
        <v>45200</v>
      </c>
      <c r="N55" t="s">
        <v>841</v>
      </c>
      <c r="O55" t="s">
        <v>2084</v>
      </c>
      <c r="P55" t="s">
        <v>842</v>
      </c>
      <c r="Q55">
        <v>5</v>
      </c>
      <c r="R55">
        <f>VLOOKUP(Sales_Data[[#This Row],[Memo]],Items_List[[Description]:[Price]],3,FALSE)</f>
        <v>7.0250000000000004</v>
      </c>
      <c r="S55">
        <f>Sales_Data[[#This Row],[Qty]]*Sales_Data[[#This Row],[Cost]]</f>
        <v>84.300000000000011</v>
      </c>
      <c r="T55" s="1">
        <f>_xlfn.MAXIFS(Sales_Data[Date],Sales_Data[Customers Name],Sales_Data[[#This Row],[Customers Name]])</f>
        <v>45252</v>
      </c>
      <c r="U55" t="str">
        <f ca="1">IF(TODAY() - Sales_Data[[#This Row],[Last Order Date]] &gt; 180, "Inactive", "Active")</f>
        <v>Inactive</v>
      </c>
    </row>
    <row r="56" spans="1:21" x14ac:dyDescent="0.35">
      <c r="A56" t="str">
        <f>Sales_Data[[#This Row],[Customers Name]]&amp;Sales_Data[[#This Row],[Num]]</f>
        <v>Palmetto Wine SellersCW-2023165</v>
      </c>
      <c r="B56" t="s">
        <v>126</v>
      </c>
      <c r="C56" t="s">
        <v>2103</v>
      </c>
      <c r="D56" t="s">
        <v>939</v>
      </c>
      <c r="E56" t="s">
        <v>244</v>
      </c>
      <c r="F56" s="1">
        <v>45065</v>
      </c>
      <c r="G56" t="s">
        <v>1371</v>
      </c>
      <c r="I56">
        <v>12</v>
      </c>
      <c r="J56">
        <v>11</v>
      </c>
      <c r="K56">
        <v>132</v>
      </c>
      <c r="L56">
        <v>5</v>
      </c>
      <c r="M56" s="1">
        <v>45047</v>
      </c>
      <c r="N56" t="s">
        <v>813</v>
      </c>
      <c r="O56" t="s">
        <v>813</v>
      </c>
      <c r="P56" t="s">
        <v>842</v>
      </c>
      <c r="Q56">
        <v>5</v>
      </c>
      <c r="R56">
        <f>VLOOKUP(Sales_Data[[#This Row],[Memo]],Items_List[[Description]:[Price]],3,FALSE)</f>
        <v>7.75</v>
      </c>
      <c r="S56">
        <f>Sales_Data[[#This Row],[Qty]]*Sales_Data[[#This Row],[Cost]]</f>
        <v>93</v>
      </c>
      <c r="T56" s="1">
        <f>_xlfn.MAXIFS(Sales_Data[Date],Sales_Data[Customers Name],Sales_Data[[#This Row],[Customers Name]])</f>
        <v>45281</v>
      </c>
      <c r="U56" t="str">
        <f ca="1">IF(TODAY() - Sales_Data[[#This Row],[Last Order Date]] &gt; 180, "Inactive", "Active")</f>
        <v>Inactive</v>
      </c>
    </row>
    <row r="57" spans="1:21" x14ac:dyDescent="0.35">
      <c r="A57" t="str">
        <f>Sales_Data[[#This Row],[Customers Name]]&amp;Sales_Data[[#This Row],[Num]]</f>
        <v>Palmetto Wine SellersCW-2023203</v>
      </c>
      <c r="B57" t="s">
        <v>126</v>
      </c>
      <c r="C57" t="s">
        <v>2103</v>
      </c>
      <c r="D57" t="s">
        <v>939</v>
      </c>
      <c r="E57" t="s">
        <v>244</v>
      </c>
      <c r="F57" s="1">
        <v>45096</v>
      </c>
      <c r="G57" t="s">
        <v>1372</v>
      </c>
      <c r="I57">
        <v>12</v>
      </c>
      <c r="J57">
        <v>11</v>
      </c>
      <c r="K57">
        <v>132</v>
      </c>
      <c r="L57">
        <v>6</v>
      </c>
      <c r="M57" s="1">
        <v>45078</v>
      </c>
      <c r="N57" t="s">
        <v>818</v>
      </c>
      <c r="O57" t="s">
        <v>2082</v>
      </c>
      <c r="P57" t="s">
        <v>825</v>
      </c>
      <c r="Q57">
        <v>1</v>
      </c>
      <c r="R57">
        <f>VLOOKUP(Sales_Data[[#This Row],[Memo]],Items_List[[Description]:[Price]],3,FALSE)</f>
        <v>7.75</v>
      </c>
      <c r="S57">
        <f>Sales_Data[[#This Row],[Qty]]*Sales_Data[[#This Row],[Cost]]</f>
        <v>93</v>
      </c>
      <c r="T57" s="1">
        <f>_xlfn.MAXIFS(Sales_Data[Date],Sales_Data[Customers Name],Sales_Data[[#This Row],[Customers Name]])</f>
        <v>45281</v>
      </c>
      <c r="U57" t="str">
        <f ca="1">IF(TODAY() - Sales_Data[[#This Row],[Last Order Date]] &gt; 180, "Inactive", "Active")</f>
        <v>Inactive</v>
      </c>
    </row>
    <row r="58" spans="1:21" x14ac:dyDescent="0.35">
      <c r="A58" t="str">
        <f>Sales_Data[[#This Row],[Customers Name]]&amp;Sales_Data[[#This Row],[Num]]</f>
        <v>Palmetto Wine SellersCW-2023203</v>
      </c>
      <c r="B58" t="s">
        <v>126</v>
      </c>
      <c r="C58" t="s">
        <v>2103</v>
      </c>
      <c r="D58" t="s">
        <v>1010</v>
      </c>
      <c r="E58" t="s">
        <v>242</v>
      </c>
      <c r="F58" s="1">
        <v>45096</v>
      </c>
      <c r="G58" t="s">
        <v>1372</v>
      </c>
      <c r="I58">
        <v>12</v>
      </c>
      <c r="J58">
        <v>11</v>
      </c>
      <c r="K58">
        <v>132</v>
      </c>
      <c r="L58">
        <v>6</v>
      </c>
      <c r="M58" s="1">
        <v>45078</v>
      </c>
      <c r="N58" t="s">
        <v>818</v>
      </c>
      <c r="O58" t="s">
        <v>2082</v>
      </c>
      <c r="P58" t="s">
        <v>825</v>
      </c>
      <c r="Q58">
        <v>1</v>
      </c>
      <c r="R58">
        <f>VLOOKUP(Sales_Data[[#This Row],[Memo]],Items_List[[Description]:[Price]],3,FALSE)</f>
        <v>7.75</v>
      </c>
      <c r="S58">
        <f>Sales_Data[[#This Row],[Qty]]*Sales_Data[[#This Row],[Cost]]</f>
        <v>93</v>
      </c>
      <c r="T58" s="1">
        <f>_xlfn.MAXIFS(Sales_Data[Date],Sales_Data[Customers Name],Sales_Data[[#This Row],[Customers Name]])</f>
        <v>45281</v>
      </c>
      <c r="U58" t="str">
        <f ca="1">IF(TODAY() - Sales_Data[[#This Row],[Last Order Date]] &gt; 180, "Inactive", "Active")</f>
        <v>Inactive</v>
      </c>
    </row>
    <row r="59" spans="1:21" x14ac:dyDescent="0.35">
      <c r="A59" t="str">
        <f>Sales_Data[[#This Row],[Customers Name]]&amp;Sales_Data[[#This Row],[Num]]</f>
        <v>Palmetto Wine SellersCW-2023215</v>
      </c>
      <c r="B59" t="s">
        <v>126</v>
      </c>
      <c r="C59" t="s">
        <v>2103</v>
      </c>
      <c r="D59" t="s">
        <v>1010</v>
      </c>
      <c r="E59" t="s">
        <v>242</v>
      </c>
      <c r="F59" s="1">
        <v>45104</v>
      </c>
      <c r="G59" t="s">
        <v>1373</v>
      </c>
      <c r="I59">
        <v>12</v>
      </c>
      <c r="J59">
        <v>11</v>
      </c>
      <c r="K59">
        <v>132</v>
      </c>
      <c r="L59">
        <v>6</v>
      </c>
      <c r="M59" s="1">
        <v>45078</v>
      </c>
      <c r="N59" t="s">
        <v>818</v>
      </c>
      <c r="O59" t="s">
        <v>2082</v>
      </c>
      <c r="P59" t="s">
        <v>832</v>
      </c>
      <c r="Q59">
        <v>2</v>
      </c>
      <c r="R59">
        <f>VLOOKUP(Sales_Data[[#This Row],[Memo]],Items_List[[Description]:[Price]],3,FALSE)</f>
        <v>7.75</v>
      </c>
      <c r="S59">
        <f>Sales_Data[[#This Row],[Qty]]*Sales_Data[[#This Row],[Cost]]</f>
        <v>93</v>
      </c>
      <c r="T59" s="1">
        <f>_xlfn.MAXIFS(Sales_Data[Date],Sales_Data[Customers Name],Sales_Data[[#This Row],[Customers Name]])</f>
        <v>45281</v>
      </c>
      <c r="U59" t="str">
        <f ca="1">IF(TODAY() - Sales_Data[[#This Row],[Last Order Date]] &gt; 180, "Inactive", "Active")</f>
        <v>Inactive</v>
      </c>
    </row>
    <row r="60" spans="1:21" x14ac:dyDescent="0.35">
      <c r="A60" t="str">
        <f>Sales_Data[[#This Row],[Customers Name]]&amp;Sales_Data[[#This Row],[Num]]</f>
        <v>Palmetto Wine SellersCW-2023274</v>
      </c>
      <c r="B60" t="s">
        <v>126</v>
      </c>
      <c r="C60" t="s">
        <v>2103</v>
      </c>
      <c r="D60" t="s">
        <v>1010</v>
      </c>
      <c r="E60" t="s">
        <v>242</v>
      </c>
      <c r="F60" s="1">
        <v>45145</v>
      </c>
      <c r="G60" t="s">
        <v>1374</v>
      </c>
      <c r="I60">
        <v>12</v>
      </c>
      <c r="J60">
        <v>11</v>
      </c>
      <c r="K60">
        <v>132</v>
      </c>
      <c r="L60">
        <v>8</v>
      </c>
      <c r="M60" s="1">
        <v>45139</v>
      </c>
      <c r="N60" t="s">
        <v>863</v>
      </c>
      <c r="O60" t="s">
        <v>2083</v>
      </c>
      <c r="P60" t="s">
        <v>825</v>
      </c>
      <c r="Q60">
        <v>1</v>
      </c>
      <c r="R60">
        <f>VLOOKUP(Sales_Data[[#This Row],[Memo]],Items_List[[Description]:[Price]],3,FALSE)</f>
        <v>7.75</v>
      </c>
      <c r="S60">
        <f>Sales_Data[[#This Row],[Qty]]*Sales_Data[[#This Row],[Cost]]</f>
        <v>93</v>
      </c>
      <c r="T60" s="1">
        <f>_xlfn.MAXIFS(Sales_Data[Date],Sales_Data[Customers Name],Sales_Data[[#This Row],[Customers Name]])</f>
        <v>45281</v>
      </c>
      <c r="U60" t="str">
        <f ca="1">IF(TODAY() - Sales_Data[[#This Row],[Last Order Date]] &gt; 180, "Inactive", "Active")</f>
        <v>Inactive</v>
      </c>
    </row>
    <row r="61" spans="1:21" x14ac:dyDescent="0.35">
      <c r="A61" t="str">
        <f>Sales_Data[[#This Row],[Customers Name]]&amp;Sales_Data[[#This Row],[Num]]</f>
        <v>Palmetto Wine SellersCW-2023274</v>
      </c>
      <c r="B61" t="s">
        <v>126</v>
      </c>
      <c r="C61" t="s">
        <v>2103</v>
      </c>
      <c r="D61" t="s">
        <v>939</v>
      </c>
      <c r="E61" t="s">
        <v>244</v>
      </c>
      <c r="F61" s="1">
        <v>45145</v>
      </c>
      <c r="G61" t="s">
        <v>1374</v>
      </c>
      <c r="I61">
        <v>12</v>
      </c>
      <c r="J61">
        <v>11</v>
      </c>
      <c r="K61">
        <v>132</v>
      </c>
      <c r="L61">
        <v>8</v>
      </c>
      <c r="M61" s="1">
        <v>45139</v>
      </c>
      <c r="N61" t="s">
        <v>863</v>
      </c>
      <c r="O61" t="s">
        <v>2083</v>
      </c>
      <c r="P61" t="s">
        <v>825</v>
      </c>
      <c r="Q61">
        <v>1</v>
      </c>
      <c r="R61">
        <f>VLOOKUP(Sales_Data[[#This Row],[Memo]],Items_List[[Description]:[Price]],3,FALSE)</f>
        <v>7.75</v>
      </c>
      <c r="S61">
        <f>Sales_Data[[#This Row],[Qty]]*Sales_Data[[#This Row],[Cost]]</f>
        <v>93</v>
      </c>
      <c r="T61" s="1">
        <f>_xlfn.MAXIFS(Sales_Data[Date],Sales_Data[Customers Name],Sales_Data[[#This Row],[Customers Name]])</f>
        <v>45281</v>
      </c>
      <c r="U61" t="str">
        <f ca="1">IF(TODAY() - Sales_Data[[#This Row],[Last Order Date]] &gt; 180, "Inactive", "Active")</f>
        <v>Inactive</v>
      </c>
    </row>
    <row r="62" spans="1:21" x14ac:dyDescent="0.35">
      <c r="A62" t="str">
        <f>Sales_Data[[#This Row],[Customers Name]]&amp;Sales_Data[[#This Row],[Num]]</f>
        <v>Palmetto Wine SellersCW-2023361</v>
      </c>
      <c r="B62" t="s">
        <v>126</v>
      </c>
      <c r="C62" t="s">
        <v>2103</v>
      </c>
      <c r="D62" t="s">
        <v>1010</v>
      </c>
      <c r="E62" t="s">
        <v>242</v>
      </c>
      <c r="F62" s="1">
        <v>45205</v>
      </c>
      <c r="G62" t="s">
        <v>1377</v>
      </c>
      <c r="H62" t="s">
        <v>840</v>
      </c>
      <c r="I62">
        <v>12</v>
      </c>
      <c r="J62">
        <v>11</v>
      </c>
      <c r="K62">
        <v>132</v>
      </c>
      <c r="L62">
        <v>10</v>
      </c>
      <c r="M62" s="1">
        <v>45200</v>
      </c>
      <c r="N62" t="s">
        <v>841</v>
      </c>
      <c r="O62" t="s">
        <v>2084</v>
      </c>
      <c r="P62" t="s">
        <v>842</v>
      </c>
      <c r="Q62">
        <v>5</v>
      </c>
      <c r="R62">
        <f>VLOOKUP(Sales_Data[[#This Row],[Memo]],Items_List[[Description]:[Price]],3,FALSE)</f>
        <v>7.75</v>
      </c>
      <c r="S62">
        <f>Sales_Data[[#This Row],[Qty]]*Sales_Data[[#This Row],[Cost]]</f>
        <v>93</v>
      </c>
      <c r="T62" s="1">
        <f>_xlfn.MAXIFS(Sales_Data[Date],Sales_Data[Customers Name],Sales_Data[[#This Row],[Customers Name]])</f>
        <v>45281</v>
      </c>
      <c r="U62" t="str">
        <f ca="1">IF(TODAY() - Sales_Data[[#This Row],[Last Order Date]] &gt; 180, "Inactive", "Active")</f>
        <v>Inactive</v>
      </c>
    </row>
    <row r="63" spans="1:21" x14ac:dyDescent="0.35">
      <c r="A63" t="str">
        <f>Sales_Data[[#This Row],[Customers Name]]&amp;Sales_Data[[#This Row],[Num]]</f>
        <v>ParadisoCW-2023275</v>
      </c>
      <c r="B63" t="s">
        <v>129</v>
      </c>
      <c r="C63" t="s">
        <v>2103</v>
      </c>
      <c r="D63" t="s">
        <v>821</v>
      </c>
      <c r="E63" t="s">
        <v>312</v>
      </c>
      <c r="F63" s="1">
        <v>45145</v>
      </c>
      <c r="G63" t="s">
        <v>1394</v>
      </c>
      <c r="I63">
        <v>12</v>
      </c>
      <c r="J63">
        <v>11</v>
      </c>
      <c r="K63">
        <v>132</v>
      </c>
      <c r="L63">
        <v>8</v>
      </c>
      <c r="M63" s="1">
        <v>45139</v>
      </c>
      <c r="N63" t="s">
        <v>863</v>
      </c>
      <c r="O63" t="s">
        <v>2083</v>
      </c>
      <c r="P63" t="s">
        <v>825</v>
      </c>
      <c r="Q63">
        <v>1</v>
      </c>
      <c r="R63">
        <f>VLOOKUP(Sales_Data[[#This Row],[Memo]],Items_List[[Description]:[Price]],3,FALSE)</f>
        <v>7.35</v>
      </c>
      <c r="S63">
        <f>Sales_Data[[#This Row],[Qty]]*Sales_Data[[#This Row],[Cost]]</f>
        <v>88.199999999999989</v>
      </c>
      <c r="T63" s="1">
        <f>_xlfn.MAXIFS(Sales_Data[Date],Sales_Data[Customers Name],Sales_Data[[#This Row],[Customers Name]])</f>
        <v>45247</v>
      </c>
      <c r="U63" t="str">
        <f ca="1">IF(TODAY() - Sales_Data[[#This Row],[Last Order Date]] &gt; 180, "Inactive", "Active")</f>
        <v>Inactive</v>
      </c>
    </row>
    <row r="64" spans="1:21" x14ac:dyDescent="0.35">
      <c r="A64" t="str">
        <f>Sales_Data[[#This Row],[Customers Name]]&amp;Sales_Data[[#This Row],[Num]]</f>
        <v>ParadisoCW-2023423</v>
      </c>
      <c r="B64" t="s">
        <v>129</v>
      </c>
      <c r="C64" t="s">
        <v>2103</v>
      </c>
      <c r="D64" t="s">
        <v>1010</v>
      </c>
      <c r="E64" t="s">
        <v>242</v>
      </c>
      <c r="F64" s="1">
        <v>45247</v>
      </c>
      <c r="G64" t="s">
        <v>1398</v>
      </c>
      <c r="H64" t="s">
        <v>840</v>
      </c>
      <c r="I64">
        <v>12</v>
      </c>
      <c r="J64">
        <v>11</v>
      </c>
      <c r="K64">
        <v>132</v>
      </c>
      <c r="L64">
        <v>11</v>
      </c>
      <c r="M64" s="1">
        <v>45231</v>
      </c>
      <c r="N64" t="s">
        <v>920</v>
      </c>
      <c r="O64" t="s">
        <v>2085</v>
      </c>
      <c r="P64" t="s">
        <v>842</v>
      </c>
      <c r="Q64">
        <v>5</v>
      </c>
      <c r="R64">
        <f>VLOOKUP(Sales_Data[[#This Row],[Memo]],Items_List[[Description]:[Price]],3,FALSE)</f>
        <v>7.75</v>
      </c>
      <c r="S64">
        <f>Sales_Data[[#This Row],[Qty]]*Sales_Data[[#This Row],[Cost]]</f>
        <v>93</v>
      </c>
      <c r="T64" s="1">
        <f>_xlfn.MAXIFS(Sales_Data[Date],Sales_Data[Customers Name],Sales_Data[[#This Row],[Customers Name]])</f>
        <v>45247</v>
      </c>
      <c r="U64" t="str">
        <f ca="1">IF(TODAY() - Sales_Data[[#This Row],[Last Order Date]] &gt; 180, "Inactive", "Active")</f>
        <v>Inactive</v>
      </c>
    </row>
    <row r="65" spans="1:21" x14ac:dyDescent="0.35">
      <c r="A65" t="str">
        <f>Sales_Data[[#This Row],[Customers Name]]&amp;Sales_Data[[#This Row],[Num]]</f>
        <v>RevelryCW-2023255</v>
      </c>
      <c r="B65" t="s">
        <v>141</v>
      </c>
      <c r="C65" t="s">
        <v>2103</v>
      </c>
      <c r="D65" t="s">
        <v>939</v>
      </c>
      <c r="E65" t="s">
        <v>244</v>
      </c>
      <c r="F65" s="1">
        <v>45132</v>
      </c>
      <c r="G65" t="s">
        <v>1411</v>
      </c>
      <c r="I65">
        <v>12</v>
      </c>
      <c r="J65">
        <v>11</v>
      </c>
      <c r="K65">
        <v>132</v>
      </c>
      <c r="L65">
        <v>7</v>
      </c>
      <c r="M65" s="1">
        <v>45108</v>
      </c>
      <c r="N65" t="s">
        <v>824</v>
      </c>
      <c r="O65" t="s">
        <v>2077</v>
      </c>
      <c r="P65" t="s">
        <v>832</v>
      </c>
      <c r="Q65">
        <v>2</v>
      </c>
      <c r="R65">
        <f>VLOOKUP(Sales_Data[[#This Row],[Memo]],Items_List[[Description]:[Price]],3,FALSE)</f>
        <v>7.75</v>
      </c>
      <c r="S65">
        <f>Sales_Data[[#This Row],[Qty]]*Sales_Data[[#This Row],[Cost]]</f>
        <v>93</v>
      </c>
      <c r="T65" s="1">
        <f>_xlfn.MAXIFS(Sales_Data[Date],Sales_Data[Customers Name],Sales_Data[[#This Row],[Customers Name]])</f>
        <v>45240</v>
      </c>
      <c r="U65" t="str">
        <f ca="1">IF(TODAY() - Sales_Data[[#This Row],[Last Order Date]] &gt; 180, "Inactive", "Active")</f>
        <v>Inactive</v>
      </c>
    </row>
    <row r="66" spans="1:21" x14ac:dyDescent="0.35">
      <c r="A66" t="str">
        <f>Sales_Data[[#This Row],[Customers Name]]&amp;Sales_Data[[#This Row],[Num]]</f>
        <v>RevelryCW-2023415</v>
      </c>
      <c r="B66" t="s">
        <v>141</v>
      </c>
      <c r="C66" t="s">
        <v>2103</v>
      </c>
      <c r="D66" t="s">
        <v>821</v>
      </c>
      <c r="E66" t="s">
        <v>312</v>
      </c>
      <c r="F66" s="1">
        <v>45240</v>
      </c>
      <c r="G66" t="s">
        <v>1413</v>
      </c>
      <c r="H66" t="s">
        <v>840</v>
      </c>
      <c r="I66">
        <v>12</v>
      </c>
      <c r="J66">
        <v>11</v>
      </c>
      <c r="K66">
        <v>132</v>
      </c>
      <c r="L66">
        <v>11</v>
      </c>
      <c r="M66" s="1">
        <v>45231</v>
      </c>
      <c r="N66" t="s">
        <v>920</v>
      </c>
      <c r="O66" t="s">
        <v>2085</v>
      </c>
      <c r="P66" t="s">
        <v>842</v>
      </c>
      <c r="Q66">
        <v>5</v>
      </c>
      <c r="R66">
        <f>VLOOKUP(Sales_Data[[#This Row],[Memo]],Items_List[[Description]:[Price]],3,FALSE)</f>
        <v>7.35</v>
      </c>
      <c r="S66">
        <f>Sales_Data[[#This Row],[Qty]]*Sales_Data[[#This Row],[Cost]]</f>
        <v>88.199999999999989</v>
      </c>
      <c r="T66" s="1">
        <f>_xlfn.MAXIFS(Sales_Data[Date],Sales_Data[Customers Name],Sales_Data[[#This Row],[Customers Name]])</f>
        <v>45240</v>
      </c>
      <c r="U66" t="str">
        <f ca="1">IF(TODAY() - Sales_Data[[#This Row],[Last Order Date]] &gt; 180, "Inactive", "Active")</f>
        <v>Inactive</v>
      </c>
    </row>
    <row r="67" spans="1:21" x14ac:dyDescent="0.35">
      <c r="A67" t="str">
        <f>Sales_Data[[#This Row],[Customers Name]]&amp;Sales_Data[[#This Row],[Num]]</f>
        <v>RootedCW-2023240</v>
      </c>
      <c r="B67" t="s">
        <v>143</v>
      </c>
      <c r="C67" t="s">
        <v>2103</v>
      </c>
      <c r="D67" t="s">
        <v>820</v>
      </c>
      <c r="E67" t="s">
        <v>318</v>
      </c>
      <c r="F67" s="1">
        <v>45124</v>
      </c>
      <c r="G67" t="s">
        <v>1425</v>
      </c>
      <c r="I67">
        <v>12</v>
      </c>
      <c r="J67">
        <v>11</v>
      </c>
      <c r="K67">
        <v>132</v>
      </c>
      <c r="L67">
        <v>7</v>
      </c>
      <c r="M67" s="1">
        <v>45108</v>
      </c>
      <c r="N67" t="s">
        <v>824</v>
      </c>
      <c r="O67" t="s">
        <v>2077</v>
      </c>
      <c r="P67" t="s">
        <v>825</v>
      </c>
      <c r="Q67">
        <v>1</v>
      </c>
      <c r="R67">
        <f>VLOOKUP(Sales_Data[[#This Row],[Memo]],Items_List[[Description]:[Price]],3,FALSE)</f>
        <v>7.0250000000000004</v>
      </c>
      <c r="S67">
        <f>Sales_Data[[#This Row],[Qty]]*Sales_Data[[#This Row],[Cost]]</f>
        <v>84.300000000000011</v>
      </c>
      <c r="T67" s="1">
        <f>_xlfn.MAXIFS(Sales_Data[Date],Sales_Data[Customers Name],Sales_Data[[#This Row],[Customers Name]])</f>
        <v>45270</v>
      </c>
      <c r="U67" t="str">
        <f ca="1">IF(TODAY() - Sales_Data[[#This Row],[Last Order Date]] &gt; 180, "Inactive", "Active")</f>
        <v>Inactive</v>
      </c>
    </row>
    <row r="68" spans="1:21" x14ac:dyDescent="0.35">
      <c r="A68" t="str">
        <f>Sales_Data[[#This Row],[Customers Name]]&amp;Sales_Data[[#This Row],[Num]]</f>
        <v>RootedCW-2023240</v>
      </c>
      <c r="B68" t="s">
        <v>143</v>
      </c>
      <c r="C68" t="s">
        <v>2103</v>
      </c>
      <c r="D68" t="s">
        <v>827</v>
      </c>
      <c r="E68" t="s">
        <v>310</v>
      </c>
      <c r="F68" s="1">
        <v>45124</v>
      </c>
      <c r="G68" t="s">
        <v>1425</v>
      </c>
      <c r="I68">
        <v>12</v>
      </c>
      <c r="J68">
        <v>11</v>
      </c>
      <c r="K68">
        <v>132</v>
      </c>
      <c r="L68">
        <v>7</v>
      </c>
      <c r="M68" s="1">
        <v>45108</v>
      </c>
      <c r="N68" t="s">
        <v>824</v>
      </c>
      <c r="O68" t="s">
        <v>2077</v>
      </c>
      <c r="P68" t="s">
        <v>825</v>
      </c>
      <c r="Q68">
        <v>1</v>
      </c>
      <c r="R68">
        <f>VLOOKUP(Sales_Data[[#This Row],[Memo]],Items_List[[Description]:[Price]],3,FALSE)</f>
        <v>7</v>
      </c>
      <c r="S68">
        <f>Sales_Data[[#This Row],[Qty]]*Sales_Data[[#This Row],[Cost]]</f>
        <v>84</v>
      </c>
      <c r="T68" s="1">
        <f>_xlfn.MAXIFS(Sales_Data[Date],Sales_Data[Customers Name],Sales_Data[[#This Row],[Customers Name]])</f>
        <v>45270</v>
      </c>
      <c r="U68" t="str">
        <f ca="1">IF(TODAY() - Sales_Data[[#This Row],[Last Order Date]] &gt; 180, "Inactive", "Active")</f>
        <v>Inactive</v>
      </c>
    </row>
    <row r="69" spans="1:21" x14ac:dyDescent="0.35">
      <c r="A69" t="str">
        <f>Sales_Data[[#This Row],[Customers Name]]&amp;Sales_Data[[#This Row],[Num]]</f>
        <v>Sermet'S CourtyardCW-2023251</v>
      </c>
      <c r="B69" t="s">
        <v>157</v>
      </c>
      <c r="C69" t="s">
        <v>2103</v>
      </c>
      <c r="D69" t="s">
        <v>821</v>
      </c>
      <c r="E69" t="s">
        <v>312</v>
      </c>
      <c r="F69" s="1">
        <v>45132</v>
      </c>
      <c r="G69" t="s">
        <v>1452</v>
      </c>
      <c r="I69">
        <v>12</v>
      </c>
      <c r="J69">
        <v>11</v>
      </c>
      <c r="K69">
        <v>132</v>
      </c>
      <c r="L69">
        <v>7</v>
      </c>
      <c r="M69" s="1">
        <v>45108</v>
      </c>
      <c r="N69" t="s">
        <v>824</v>
      </c>
      <c r="O69" t="s">
        <v>2077</v>
      </c>
      <c r="P69" t="s">
        <v>832</v>
      </c>
      <c r="Q69">
        <v>2</v>
      </c>
      <c r="R69">
        <f>VLOOKUP(Sales_Data[[#This Row],[Memo]],Items_List[[Description]:[Price]],3,FALSE)</f>
        <v>7.35</v>
      </c>
      <c r="S69">
        <f>Sales_Data[[#This Row],[Qty]]*Sales_Data[[#This Row],[Cost]]</f>
        <v>88.199999999999989</v>
      </c>
      <c r="T69" s="1">
        <f>_xlfn.MAXIFS(Sales_Data[Date],Sales_Data[Customers Name],Sales_Data[[#This Row],[Customers Name]])</f>
        <v>45283</v>
      </c>
      <c r="U69" t="str">
        <f ca="1">IF(TODAY() - Sales_Data[[#This Row],[Last Order Date]] &gt; 180, "Inactive", "Active")</f>
        <v>Inactive</v>
      </c>
    </row>
    <row r="70" spans="1:21" x14ac:dyDescent="0.35">
      <c r="A70" t="str">
        <f>Sales_Data[[#This Row],[Customers Name]]&amp;Sales_Data[[#This Row],[Num]]</f>
        <v>Sermet'S CourtyardCW-2023307</v>
      </c>
      <c r="B70" t="s">
        <v>157</v>
      </c>
      <c r="C70" t="s">
        <v>2103</v>
      </c>
      <c r="D70" t="s">
        <v>821</v>
      </c>
      <c r="E70" t="s">
        <v>312</v>
      </c>
      <c r="F70" s="1">
        <v>45174</v>
      </c>
      <c r="G70" t="s">
        <v>1456</v>
      </c>
      <c r="I70">
        <v>12</v>
      </c>
      <c r="J70">
        <v>11</v>
      </c>
      <c r="K70">
        <v>132</v>
      </c>
      <c r="L70">
        <v>9</v>
      </c>
      <c r="M70" s="1">
        <v>45170</v>
      </c>
      <c r="N70" t="s">
        <v>831</v>
      </c>
      <c r="O70" t="s">
        <v>2078</v>
      </c>
      <c r="P70" t="s">
        <v>832</v>
      </c>
      <c r="Q70">
        <v>2</v>
      </c>
      <c r="R70">
        <f>VLOOKUP(Sales_Data[[#This Row],[Memo]],Items_List[[Description]:[Price]],3,FALSE)</f>
        <v>7.35</v>
      </c>
      <c r="S70">
        <f>Sales_Data[[#This Row],[Qty]]*Sales_Data[[#This Row],[Cost]]</f>
        <v>88.199999999999989</v>
      </c>
      <c r="T70" s="1">
        <f>_xlfn.MAXIFS(Sales_Data[Date],Sales_Data[Customers Name],Sales_Data[[#This Row],[Customers Name]])</f>
        <v>45283</v>
      </c>
      <c r="U70" t="str">
        <f ca="1">IF(TODAY() - Sales_Data[[#This Row],[Last Order Date]] &gt; 180, "Inactive", "Active")</f>
        <v>Inactive</v>
      </c>
    </row>
    <row r="71" spans="1:21" x14ac:dyDescent="0.35">
      <c r="A71" t="str">
        <f>Sales_Data[[#This Row],[Customers Name]]&amp;Sales_Data[[#This Row],[Num]]</f>
        <v>Sermet'S CourtyardCW-2023328</v>
      </c>
      <c r="B71" t="s">
        <v>157</v>
      </c>
      <c r="C71" t="s">
        <v>2103</v>
      </c>
      <c r="D71" t="s">
        <v>821</v>
      </c>
      <c r="E71" t="s">
        <v>312</v>
      </c>
      <c r="F71" s="1">
        <v>45188</v>
      </c>
      <c r="G71" t="s">
        <v>1457</v>
      </c>
      <c r="I71">
        <v>12</v>
      </c>
      <c r="J71">
        <v>11</v>
      </c>
      <c r="K71">
        <v>132</v>
      </c>
      <c r="L71">
        <v>9</v>
      </c>
      <c r="M71" s="1">
        <v>45170</v>
      </c>
      <c r="N71" t="s">
        <v>831</v>
      </c>
      <c r="O71" t="s">
        <v>2078</v>
      </c>
      <c r="P71" t="s">
        <v>832</v>
      </c>
      <c r="Q71">
        <v>2</v>
      </c>
      <c r="R71">
        <f>VLOOKUP(Sales_Data[[#This Row],[Memo]],Items_List[[Description]:[Price]],3,FALSE)</f>
        <v>7.35</v>
      </c>
      <c r="S71">
        <f>Sales_Data[[#This Row],[Qty]]*Sales_Data[[#This Row],[Cost]]</f>
        <v>88.199999999999989</v>
      </c>
      <c r="T71" s="1">
        <f>_xlfn.MAXIFS(Sales_Data[Date],Sales_Data[Customers Name],Sales_Data[[#This Row],[Customers Name]])</f>
        <v>45283</v>
      </c>
      <c r="U71" t="str">
        <f ca="1">IF(TODAY() - Sales_Data[[#This Row],[Last Order Date]] &gt; 180, "Inactive", "Active")</f>
        <v>Inactive</v>
      </c>
    </row>
    <row r="72" spans="1:21" x14ac:dyDescent="0.35">
      <c r="A72" t="str">
        <f>Sales_Data[[#This Row],[Customers Name]]&amp;Sales_Data[[#This Row],[Num]]</f>
        <v>Sermet'S CourtyardCW-2023343</v>
      </c>
      <c r="B72" t="s">
        <v>157</v>
      </c>
      <c r="C72" t="s">
        <v>2103</v>
      </c>
      <c r="D72" t="s">
        <v>821</v>
      </c>
      <c r="E72" t="s">
        <v>312</v>
      </c>
      <c r="F72" s="1">
        <v>45195</v>
      </c>
      <c r="G72" t="s">
        <v>1458</v>
      </c>
      <c r="I72">
        <v>12</v>
      </c>
      <c r="J72">
        <v>11</v>
      </c>
      <c r="K72">
        <v>132</v>
      </c>
      <c r="L72">
        <v>9</v>
      </c>
      <c r="M72" s="1">
        <v>45170</v>
      </c>
      <c r="N72" t="s">
        <v>831</v>
      </c>
      <c r="O72" t="s">
        <v>2078</v>
      </c>
      <c r="P72" t="s">
        <v>832</v>
      </c>
      <c r="Q72">
        <v>2</v>
      </c>
      <c r="R72">
        <f>VLOOKUP(Sales_Data[[#This Row],[Memo]],Items_List[[Description]:[Price]],3,FALSE)</f>
        <v>7.35</v>
      </c>
      <c r="S72">
        <f>Sales_Data[[#This Row],[Qty]]*Sales_Data[[#This Row],[Cost]]</f>
        <v>88.199999999999989</v>
      </c>
      <c r="T72" s="1">
        <f>_xlfn.MAXIFS(Sales_Data[Date],Sales_Data[Customers Name],Sales_Data[[#This Row],[Customers Name]])</f>
        <v>45283</v>
      </c>
      <c r="U72" t="str">
        <f ca="1">IF(TODAY() - Sales_Data[[#This Row],[Last Order Date]] &gt; 180, "Inactive", "Active")</f>
        <v>Inactive</v>
      </c>
    </row>
    <row r="73" spans="1:21" x14ac:dyDescent="0.35">
      <c r="A73" t="str">
        <f>Sales_Data[[#This Row],[Customers Name]]&amp;Sales_Data[[#This Row],[Num]]</f>
        <v>Sermet'S CourtyardCW-2023369</v>
      </c>
      <c r="B73" t="s">
        <v>157</v>
      </c>
      <c r="C73" t="s">
        <v>2103</v>
      </c>
      <c r="D73" t="s">
        <v>821</v>
      </c>
      <c r="E73" t="s">
        <v>312</v>
      </c>
      <c r="F73" s="1">
        <v>45215</v>
      </c>
      <c r="G73" t="s">
        <v>1460</v>
      </c>
      <c r="H73" t="s">
        <v>840</v>
      </c>
      <c r="I73">
        <v>12</v>
      </c>
      <c r="J73">
        <v>11</v>
      </c>
      <c r="K73">
        <v>132</v>
      </c>
      <c r="L73">
        <v>10</v>
      </c>
      <c r="M73" s="1">
        <v>45200</v>
      </c>
      <c r="N73" t="s">
        <v>841</v>
      </c>
      <c r="O73" t="s">
        <v>2084</v>
      </c>
      <c r="P73" t="s">
        <v>825</v>
      </c>
      <c r="Q73">
        <v>1</v>
      </c>
      <c r="R73">
        <f>VLOOKUP(Sales_Data[[#This Row],[Memo]],Items_List[[Description]:[Price]],3,FALSE)</f>
        <v>7.35</v>
      </c>
      <c r="S73">
        <f>Sales_Data[[#This Row],[Qty]]*Sales_Data[[#This Row],[Cost]]</f>
        <v>88.199999999999989</v>
      </c>
      <c r="T73" s="1">
        <f>_xlfn.MAXIFS(Sales_Data[Date],Sales_Data[Customers Name],Sales_Data[[#This Row],[Customers Name]])</f>
        <v>45283</v>
      </c>
      <c r="U73" t="str">
        <f ca="1">IF(TODAY() - Sales_Data[[#This Row],[Last Order Date]] &gt; 180, "Inactive", "Active")</f>
        <v>Inactive</v>
      </c>
    </row>
    <row r="74" spans="1:21" x14ac:dyDescent="0.35">
      <c r="A74" t="str">
        <f>Sales_Data[[#This Row],[Customers Name]]&amp;Sales_Data[[#This Row],[Num]]</f>
        <v>Sermet'S CourtyardCW-2023371</v>
      </c>
      <c r="B74" t="s">
        <v>157</v>
      </c>
      <c r="C74" t="s">
        <v>2103</v>
      </c>
      <c r="D74" t="s">
        <v>821</v>
      </c>
      <c r="E74" t="s">
        <v>312</v>
      </c>
      <c r="F74" s="1">
        <v>45216</v>
      </c>
      <c r="G74" t="s">
        <v>1461</v>
      </c>
      <c r="H74" t="s">
        <v>840</v>
      </c>
      <c r="I74">
        <v>12</v>
      </c>
      <c r="J74">
        <v>11</v>
      </c>
      <c r="K74">
        <v>132</v>
      </c>
      <c r="L74">
        <v>10</v>
      </c>
      <c r="M74" s="1">
        <v>45200</v>
      </c>
      <c r="N74" t="s">
        <v>841</v>
      </c>
      <c r="O74" t="s">
        <v>2084</v>
      </c>
      <c r="P74" t="s">
        <v>832</v>
      </c>
      <c r="Q74">
        <v>2</v>
      </c>
      <c r="R74">
        <f>VLOOKUP(Sales_Data[[#This Row],[Memo]],Items_List[[Description]:[Price]],3,FALSE)</f>
        <v>7.35</v>
      </c>
      <c r="S74">
        <f>Sales_Data[[#This Row],[Qty]]*Sales_Data[[#This Row],[Cost]]</f>
        <v>88.199999999999989</v>
      </c>
      <c r="T74" s="1">
        <f>_xlfn.MAXIFS(Sales_Data[Date],Sales_Data[Customers Name],Sales_Data[[#This Row],[Customers Name]])</f>
        <v>45283</v>
      </c>
      <c r="U74" t="str">
        <f ca="1">IF(TODAY() - Sales_Data[[#This Row],[Last Order Date]] &gt; 180, "Inactive", "Active")</f>
        <v>Inactive</v>
      </c>
    </row>
    <row r="75" spans="1:21" x14ac:dyDescent="0.35">
      <c r="A75" t="str">
        <f>Sales_Data[[#This Row],[Customers Name]]&amp;Sales_Data[[#This Row],[Num]]</f>
        <v>Sermet'S CourtyardCW-2023385</v>
      </c>
      <c r="B75" t="s">
        <v>157</v>
      </c>
      <c r="C75" t="s">
        <v>2103</v>
      </c>
      <c r="D75" t="s">
        <v>821</v>
      </c>
      <c r="E75" t="s">
        <v>312</v>
      </c>
      <c r="F75" s="1">
        <v>45223</v>
      </c>
      <c r="G75" t="s">
        <v>1462</v>
      </c>
      <c r="H75" t="s">
        <v>840</v>
      </c>
      <c r="I75">
        <v>12</v>
      </c>
      <c r="J75">
        <v>11</v>
      </c>
      <c r="K75">
        <v>132</v>
      </c>
      <c r="L75">
        <v>10</v>
      </c>
      <c r="M75" s="1">
        <v>45200</v>
      </c>
      <c r="N75" t="s">
        <v>841</v>
      </c>
      <c r="O75" t="s">
        <v>2084</v>
      </c>
      <c r="P75" t="s">
        <v>832</v>
      </c>
      <c r="Q75">
        <v>2</v>
      </c>
      <c r="R75">
        <f>VLOOKUP(Sales_Data[[#This Row],[Memo]],Items_List[[Description]:[Price]],3,FALSE)</f>
        <v>7.35</v>
      </c>
      <c r="S75">
        <f>Sales_Data[[#This Row],[Qty]]*Sales_Data[[#This Row],[Cost]]</f>
        <v>88.199999999999989</v>
      </c>
      <c r="T75" s="1">
        <f>_xlfn.MAXIFS(Sales_Data[Date],Sales_Data[Customers Name],Sales_Data[[#This Row],[Customers Name]])</f>
        <v>45283</v>
      </c>
      <c r="U75" t="str">
        <f ca="1">IF(TODAY() - Sales_Data[[#This Row],[Last Order Date]] &gt; 180, "Inactive", "Active")</f>
        <v>Inactive</v>
      </c>
    </row>
    <row r="76" spans="1:21" x14ac:dyDescent="0.35">
      <c r="A76" t="str">
        <f>Sales_Data[[#This Row],[Customers Name]]&amp;Sales_Data[[#This Row],[Num]]</f>
        <v>Sermet'S CourtyardCW-2023413</v>
      </c>
      <c r="B76" t="s">
        <v>157</v>
      </c>
      <c r="C76" t="s">
        <v>2103</v>
      </c>
      <c r="D76" t="s">
        <v>821</v>
      </c>
      <c r="E76" t="s">
        <v>312</v>
      </c>
      <c r="F76" s="1">
        <v>45237</v>
      </c>
      <c r="G76" t="s">
        <v>1463</v>
      </c>
      <c r="H76" t="s">
        <v>840</v>
      </c>
      <c r="I76">
        <v>12</v>
      </c>
      <c r="J76">
        <v>11</v>
      </c>
      <c r="K76">
        <v>132</v>
      </c>
      <c r="L76">
        <v>11</v>
      </c>
      <c r="M76" s="1">
        <v>45231</v>
      </c>
      <c r="N76" t="s">
        <v>920</v>
      </c>
      <c r="O76" t="s">
        <v>2085</v>
      </c>
      <c r="P76" t="s">
        <v>832</v>
      </c>
      <c r="Q76">
        <v>2</v>
      </c>
      <c r="R76">
        <f>VLOOKUP(Sales_Data[[#This Row],[Memo]],Items_List[[Description]:[Price]],3,FALSE)</f>
        <v>7.35</v>
      </c>
      <c r="S76">
        <f>Sales_Data[[#This Row],[Qty]]*Sales_Data[[#This Row],[Cost]]</f>
        <v>88.199999999999989</v>
      </c>
      <c r="T76" s="1">
        <f>_xlfn.MAXIFS(Sales_Data[Date],Sales_Data[Customers Name],Sales_Data[[#This Row],[Customers Name]])</f>
        <v>45283</v>
      </c>
      <c r="U76" t="str">
        <f ca="1">IF(TODAY() - Sales_Data[[#This Row],[Last Order Date]] &gt; 180, "Inactive", "Active")</f>
        <v>Inactive</v>
      </c>
    </row>
    <row r="77" spans="1:21" x14ac:dyDescent="0.35">
      <c r="A77" t="str">
        <f>Sales_Data[[#This Row],[Customers Name]]&amp;Sales_Data[[#This Row],[Num]]</f>
        <v>Sermet'S CourtyardCW-2023430</v>
      </c>
      <c r="B77" t="s">
        <v>157</v>
      </c>
      <c r="C77" t="s">
        <v>2103</v>
      </c>
      <c r="D77" t="s">
        <v>821</v>
      </c>
      <c r="E77" t="s">
        <v>312</v>
      </c>
      <c r="F77" s="1">
        <v>45250</v>
      </c>
      <c r="G77" t="s">
        <v>1464</v>
      </c>
      <c r="H77" t="s">
        <v>840</v>
      </c>
      <c r="I77">
        <v>12</v>
      </c>
      <c r="J77">
        <v>11</v>
      </c>
      <c r="K77">
        <v>132</v>
      </c>
      <c r="L77">
        <v>11</v>
      </c>
      <c r="M77" s="1">
        <v>45231</v>
      </c>
      <c r="N77" t="s">
        <v>920</v>
      </c>
      <c r="O77" t="s">
        <v>2085</v>
      </c>
      <c r="P77" t="s">
        <v>825</v>
      </c>
      <c r="Q77">
        <v>1</v>
      </c>
      <c r="R77">
        <f>VLOOKUP(Sales_Data[[#This Row],[Memo]],Items_List[[Description]:[Price]],3,FALSE)</f>
        <v>7.35</v>
      </c>
      <c r="S77">
        <f>Sales_Data[[#This Row],[Qty]]*Sales_Data[[#This Row],[Cost]]</f>
        <v>88.199999999999989</v>
      </c>
      <c r="T77" s="1">
        <f>_xlfn.MAXIFS(Sales_Data[Date],Sales_Data[Customers Name],Sales_Data[[#This Row],[Customers Name]])</f>
        <v>45283</v>
      </c>
      <c r="U77" t="str">
        <f ca="1">IF(TODAY() - Sales_Data[[#This Row],[Last Order Date]] &gt; 180, "Inactive", "Active")</f>
        <v>Inactive</v>
      </c>
    </row>
    <row r="78" spans="1:21" x14ac:dyDescent="0.35">
      <c r="A78" t="str">
        <f>Sales_Data[[#This Row],[Customers Name]]&amp;Sales_Data[[#This Row],[Num]]</f>
        <v>Sermet'S CourtyardCW-2023434</v>
      </c>
      <c r="B78" t="s">
        <v>157</v>
      </c>
      <c r="C78" t="s">
        <v>2103</v>
      </c>
      <c r="D78" t="s">
        <v>821</v>
      </c>
      <c r="E78" t="s">
        <v>312</v>
      </c>
      <c r="F78" s="1">
        <v>45257</v>
      </c>
      <c r="G78" t="s">
        <v>1465</v>
      </c>
      <c r="H78" t="s">
        <v>840</v>
      </c>
      <c r="I78">
        <v>12</v>
      </c>
      <c r="J78">
        <v>11</v>
      </c>
      <c r="K78">
        <v>132</v>
      </c>
      <c r="L78">
        <v>11</v>
      </c>
      <c r="M78" s="1">
        <v>45231</v>
      </c>
      <c r="N78" t="s">
        <v>920</v>
      </c>
      <c r="O78" t="s">
        <v>2085</v>
      </c>
      <c r="P78" t="s">
        <v>825</v>
      </c>
      <c r="Q78">
        <v>1</v>
      </c>
      <c r="R78">
        <f>VLOOKUP(Sales_Data[[#This Row],[Memo]],Items_List[[Description]:[Price]],3,FALSE)</f>
        <v>7.35</v>
      </c>
      <c r="S78">
        <f>Sales_Data[[#This Row],[Qty]]*Sales_Data[[#This Row],[Cost]]</f>
        <v>88.199999999999989</v>
      </c>
      <c r="T78" s="1">
        <f>_xlfn.MAXIFS(Sales_Data[Date],Sales_Data[Customers Name],Sales_Data[[#This Row],[Customers Name]])</f>
        <v>45283</v>
      </c>
      <c r="U78" t="str">
        <f ca="1">IF(TODAY() - Sales_Data[[#This Row],[Last Order Date]] &gt; 180, "Inactive", "Active")</f>
        <v>Inactive</v>
      </c>
    </row>
    <row r="79" spans="1:21" x14ac:dyDescent="0.35">
      <c r="A79" t="str">
        <f>Sales_Data[[#This Row],[Customers Name]]&amp;Sales_Data[[#This Row],[Num]]</f>
        <v>Sermet'S CourtyardCW-2023453</v>
      </c>
      <c r="B79" t="s">
        <v>157</v>
      </c>
      <c r="C79" t="s">
        <v>2103</v>
      </c>
      <c r="D79" t="s">
        <v>821</v>
      </c>
      <c r="E79" t="s">
        <v>312</v>
      </c>
      <c r="F79" s="1">
        <v>45270</v>
      </c>
      <c r="G79" t="s">
        <v>1466</v>
      </c>
      <c r="H79" t="s">
        <v>840</v>
      </c>
      <c r="I79">
        <v>12</v>
      </c>
      <c r="J79">
        <v>11</v>
      </c>
      <c r="K79">
        <v>132</v>
      </c>
      <c r="L79">
        <v>12</v>
      </c>
      <c r="M79" s="1">
        <v>45261</v>
      </c>
      <c r="N79" t="s">
        <v>846</v>
      </c>
      <c r="O79" t="s">
        <v>2079</v>
      </c>
      <c r="P79" t="s">
        <v>1000</v>
      </c>
      <c r="Q79">
        <v>0</v>
      </c>
      <c r="R79">
        <f>VLOOKUP(Sales_Data[[#This Row],[Memo]],Items_List[[Description]:[Price]],3,FALSE)</f>
        <v>7.35</v>
      </c>
      <c r="S79">
        <f>Sales_Data[[#This Row],[Qty]]*Sales_Data[[#This Row],[Cost]]</f>
        <v>88.199999999999989</v>
      </c>
      <c r="T79" s="1">
        <f>_xlfn.MAXIFS(Sales_Data[Date],Sales_Data[Customers Name],Sales_Data[[#This Row],[Customers Name]])</f>
        <v>45283</v>
      </c>
      <c r="U79" t="str">
        <f ca="1">IF(TODAY() - Sales_Data[[#This Row],[Last Order Date]] &gt; 180, "Inactive", "Active")</f>
        <v>Inactive</v>
      </c>
    </row>
    <row r="80" spans="1:21" x14ac:dyDescent="0.35">
      <c r="A80" t="str">
        <f>Sales_Data[[#This Row],[Customers Name]]&amp;Sales_Data[[#This Row],[Num]]</f>
        <v>Sermet'S CourtyardCW-2023468</v>
      </c>
      <c r="B80" t="s">
        <v>157</v>
      </c>
      <c r="C80" t="s">
        <v>2103</v>
      </c>
      <c r="D80" t="s">
        <v>821</v>
      </c>
      <c r="E80" t="s">
        <v>312</v>
      </c>
      <c r="F80" s="1">
        <v>45279</v>
      </c>
      <c r="G80" t="s">
        <v>1467</v>
      </c>
      <c r="H80" t="s">
        <v>840</v>
      </c>
      <c r="I80">
        <v>12</v>
      </c>
      <c r="J80">
        <v>11</v>
      </c>
      <c r="K80">
        <v>132</v>
      </c>
      <c r="L80">
        <v>12</v>
      </c>
      <c r="M80" s="1">
        <v>45261</v>
      </c>
      <c r="N80" t="s">
        <v>846</v>
      </c>
      <c r="O80" t="s">
        <v>2079</v>
      </c>
      <c r="P80" t="s">
        <v>832</v>
      </c>
      <c r="Q80">
        <v>2</v>
      </c>
      <c r="R80">
        <f>VLOOKUP(Sales_Data[[#This Row],[Memo]],Items_List[[Description]:[Price]],3,FALSE)</f>
        <v>7.35</v>
      </c>
      <c r="S80">
        <f>Sales_Data[[#This Row],[Qty]]*Sales_Data[[#This Row],[Cost]]</f>
        <v>88.199999999999989</v>
      </c>
      <c r="T80" s="1">
        <f>_xlfn.MAXIFS(Sales_Data[Date],Sales_Data[Customers Name],Sales_Data[[#This Row],[Customers Name]])</f>
        <v>45283</v>
      </c>
      <c r="U80" t="str">
        <f ca="1">IF(TODAY() - Sales_Data[[#This Row],[Last Order Date]] &gt; 180, "Inactive", "Active")</f>
        <v>Inactive</v>
      </c>
    </row>
    <row r="81" spans="1:21" x14ac:dyDescent="0.35">
      <c r="A81" t="str">
        <f>Sales_Data[[#This Row],[Customers Name]]&amp;Sales_Data[[#This Row],[Num]]</f>
        <v>Sermet'S CourtyardCW-2023475</v>
      </c>
      <c r="B81" t="s">
        <v>157</v>
      </c>
      <c r="C81" t="s">
        <v>2103</v>
      </c>
      <c r="D81" t="s">
        <v>821</v>
      </c>
      <c r="E81" t="s">
        <v>312</v>
      </c>
      <c r="F81" s="1">
        <v>45283</v>
      </c>
      <c r="G81" t="s">
        <v>1468</v>
      </c>
      <c r="H81" t="s">
        <v>840</v>
      </c>
      <c r="I81">
        <v>12</v>
      </c>
      <c r="J81">
        <v>11</v>
      </c>
      <c r="K81">
        <v>132</v>
      </c>
      <c r="L81">
        <v>12</v>
      </c>
      <c r="M81" s="1">
        <v>45261</v>
      </c>
      <c r="N81" t="s">
        <v>846</v>
      </c>
      <c r="O81" t="s">
        <v>2079</v>
      </c>
      <c r="P81" t="s">
        <v>1170</v>
      </c>
      <c r="Q81">
        <v>6</v>
      </c>
      <c r="R81">
        <f>VLOOKUP(Sales_Data[[#This Row],[Memo]],Items_List[[Description]:[Price]],3,FALSE)</f>
        <v>7.35</v>
      </c>
      <c r="S81">
        <f>Sales_Data[[#This Row],[Qty]]*Sales_Data[[#This Row],[Cost]]</f>
        <v>88.199999999999989</v>
      </c>
      <c r="T81" s="1">
        <f>_xlfn.MAXIFS(Sales_Data[Date],Sales_Data[Customers Name],Sales_Data[[#This Row],[Customers Name]])</f>
        <v>45283</v>
      </c>
      <c r="U81" t="str">
        <f ca="1">IF(TODAY() - Sales_Data[[#This Row],[Last Order Date]] &gt; 180, "Inactive", "Active")</f>
        <v>Inactive</v>
      </c>
    </row>
    <row r="82" spans="1:21" x14ac:dyDescent="0.35">
      <c r="A82" t="str">
        <f>Sales_Data[[#This Row],[Customers Name]]&amp;Sales_Data[[#This Row],[Num]]</f>
        <v>Somm Wine BarCW-2023225</v>
      </c>
      <c r="B82" t="s">
        <v>163</v>
      </c>
      <c r="C82" t="s">
        <v>2103</v>
      </c>
      <c r="D82" t="s">
        <v>827</v>
      </c>
      <c r="E82" t="s">
        <v>310</v>
      </c>
      <c r="F82" s="1">
        <v>45113</v>
      </c>
      <c r="G82" t="s">
        <v>1474</v>
      </c>
      <c r="I82">
        <v>12</v>
      </c>
      <c r="J82">
        <v>11</v>
      </c>
      <c r="K82">
        <v>132</v>
      </c>
      <c r="L82">
        <v>7</v>
      </c>
      <c r="M82" s="1">
        <v>45108</v>
      </c>
      <c r="N82" t="s">
        <v>824</v>
      </c>
      <c r="O82" t="s">
        <v>2077</v>
      </c>
      <c r="P82" t="s">
        <v>814</v>
      </c>
      <c r="Q82">
        <v>4</v>
      </c>
      <c r="R82">
        <f>VLOOKUP(Sales_Data[[#This Row],[Memo]],Items_List[[Description]:[Price]],3,FALSE)</f>
        <v>7</v>
      </c>
      <c r="S82">
        <f>Sales_Data[[#This Row],[Qty]]*Sales_Data[[#This Row],[Cost]]</f>
        <v>84</v>
      </c>
      <c r="T82" s="1">
        <f>_xlfn.MAXIFS(Sales_Data[Date],Sales_Data[Customers Name],Sales_Data[[#This Row],[Customers Name]])</f>
        <v>45289</v>
      </c>
      <c r="U82" t="str">
        <f ca="1">IF(TODAY() - Sales_Data[[#This Row],[Last Order Date]] &gt; 180, "Inactive", "Active")</f>
        <v>Inactive</v>
      </c>
    </row>
    <row r="83" spans="1:21" x14ac:dyDescent="0.35">
      <c r="A83" t="str">
        <f>Sales_Data[[#This Row],[Customers Name]]&amp;Sales_Data[[#This Row],[Num]]</f>
        <v>Somm Wine BarCW-2023451</v>
      </c>
      <c r="B83" t="s">
        <v>163</v>
      </c>
      <c r="C83" t="s">
        <v>2103</v>
      </c>
      <c r="D83" t="s">
        <v>1010</v>
      </c>
      <c r="E83" t="s">
        <v>242</v>
      </c>
      <c r="F83" s="1">
        <v>45270</v>
      </c>
      <c r="G83" t="s">
        <v>1483</v>
      </c>
      <c r="H83" t="s">
        <v>1196</v>
      </c>
      <c r="I83">
        <v>12</v>
      </c>
      <c r="J83">
        <v>11</v>
      </c>
      <c r="K83">
        <v>132</v>
      </c>
      <c r="L83">
        <v>12</v>
      </c>
      <c r="M83" s="1">
        <v>45261</v>
      </c>
      <c r="N83" t="s">
        <v>846</v>
      </c>
      <c r="O83" t="s">
        <v>2079</v>
      </c>
      <c r="P83" t="s">
        <v>1000</v>
      </c>
      <c r="Q83">
        <v>0</v>
      </c>
      <c r="R83">
        <f>VLOOKUP(Sales_Data[[#This Row],[Memo]],Items_List[[Description]:[Price]],3,FALSE)</f>
        <v>7.75</v>
      </c>
      <c r="S83">
        <f>Sales_Data[[#This Row],[Qty]]*Sales_Data[[#This Row],[Cost]]</f>
        <v>93</v>
      </c>
      <c r="T83" s="1">
        <f>_xlfn.MAXIFS(Sales_Data[Date],Sales_Data[Customers Name],Sales_Data[[#This Row],[Customers Name]])</f>
        <v>45289</v>
      </c>
      <c r="U83" t="str">
        <f ca="1">IF(TODAY() - Sales_Data[[#This Row],[Last Order Date]] &gt; 180, "Inactive", "Active")</f>
        <v>Inactive</v>
      </c>
    </row>
    <row r="84" spans="1:21" x14ac:dyDescent="0.35">
      <c r="A84" t="str">
        <f>Sales_Data[[#This Row],[Customers Name]]&amp;Sales_Data[[#This Row],[Num]]</f>
        <v>Somm Wine BarCW-2023451</v>
      </c>
      <c r="B84" t="s">
        <v>163</v>
      </c>
      <c r="C84" t="s">
        <v>2103</v>
      </c>
      <c r="D84" t="s">
        <v>939</v>
      </c>
      <c r="E84" t="s">
        <v>244</v>
      </c>
      <c r="F84" s="1">
        <v>45270</v>
      </c>
      <c r="G84" t="s">
        <v>1483</v>
      </c>
      <c r="H84" t="s">
        <v>1196</v>
      </c>
      <c r="I84">
        <v>12</v>
      </c>
      <c r="J84">
        <v>11</v>
      </c>
      <c r="K84">
        <v>132</v>
      </c>
      <c r="L84">
        <v>12</v>
      </c>
      <c r="M84" s="1">
        <v>45261</v>
      </c>
      <c r="N84" t="s">
        <v>846</v>
      </c>
      <c r="O84" t="s">
        <v>2079</v>
      </c>
      <c r="P84" t="s">
        <v>1000</v>
      </c>
      <c r="Q84">
        <v>0</v>
      </c>
      <c r="R84">
        <f>VLOOKUP(Sales_Data[[#This Row],[Memo]],Items_List[[Description]:[Price]],3,FALSE)</f>
        <v>7.75</v>
      </c>
      <c r="S84">
        <f>Sales_Data[[#This Row],[Qty]]*Sales_Data[[#This Row],[Cost]]</f>
        <v>93</v>
      </c>
      <c r="T84" s="1">
        <f>_xlfn.MAXIFS(Sales_Data[Date],Sales_Data[Customers Name],Sales_Data[[#This Row],[Customers Name]])</f>
        <v>45289</v>
      </c>
      <c r="U84" t="str">
        <f ca="1">IF(TODAY() - Sales_Data[[#This Row],[Last Order Date]] &gt; 180, "Inactive", "Active")</f>
        <v>Inactive</v>
      </c>
    </row>
    <row r="85" spans="1:21" x14ac:dyDescent="0.35">
      <c r="A85" t="str">
        <f>Sales_Data[[#This Row],[Customers Name]]&amp;Sales_Data[[#This Row],[Num]]</f>
        <v>Vino Garage Wine And BeerCW-2023473</v>
      </c>
      <c r="B85" t="s">
        <v>189</v>
      </c>
      <c r="C85" t="s">
        <v>2103</v>
      </c>
      <c r="D85" t="s">
        <v>1010</v>
      </c>
      <c r="E85" t="s">
        <v>242</v>
      </c>
      <c r="F85" s="1">
        <v>45281</v>
      </c>
      <c r="G85" t="s">
        <v>1530</v>
      </c>
      <c r="H85" t="s">
        <v>840</v>
      </c>
      <c r="I85">
        <v>12</v>
      </c>
      <c r="J85">
        <v>11</v>
      </c>
      <c r="K85">
        <v>132</v>
      </c>
      <c r="L85">
        <v>12</v>
      </c>
      <c r="M85" s="1">
        <v>45261</v>
      </c>
      <c r="N85" t="s">
        <v>846</v>
      </c>
      <c r="O85" t="s">
        <v>2079</v>
      </c>
      <c r="P85" t="s">
        <v>814</v>
      </c>
      <c r="Q85">
        <v>4</v>
      </c>
      <c r="R85">
        <f>VLOOKUP(Sales_Data[[#This Row],[Memo]],Items_List[[Description]:[Price]],3,FALSE)</f>
        <v>7.75</v>
      </c>
      <c r="S85">
        <f>Sales_Data[[#This Row],[Qty]]*Sales_Data[[#This Row],[Cost]]</f>
        <v>93</v>
      </c>
      <c r="T85" s="1">
        <f>_xlfn.MAXIFS(Sales_Data[Date],Sales_Data[Customers Name],Sales_Data[[#This Row],[Customers Name]])</f>
        <v>45281</v>
      </c>
      <c r="U85" t="str">
        <f ca="1">IF(TODAY() - Sales_Data[[#This Row],[Last Order Date]] &gt; 180, "Inactive", "Active")</f>
        <v>Inactive</v>
      </c>
    </row>
    <row r="86" spans="1:21" x14ac:dyDescent="0.35">
      <c r="A86" t="str">
        <f>Sales_Data[[#This Row],[Customers Name]]&amp;Sales_Data[[#This Row],[Num]]</f>
        <v>Wine &amp; CompanyCW-2023083</v>
      </c>
      <c r="B86" t="s">
        <v>193</v>
      </c>
      <c r="C86" t="s">
        <v>2103</v>
      </c>
      <c r="D86" t="s">
        <v>939</v>
      </c>
      <c r="E86" t="s">
        <v>244</v>
      </c>
      <c r="F86" s="1">
        <v>44984</v>
      </c>
      <c r="G86" t="s">
        <v>1532</v>
      </c>
      <c r="I86">
        <v>12</v>
      </c>
      <c r="J86">
        <v>11</v>
      </c>
      <c r="K86">
        <v>132</v>
      </c>
      <c r="L86">
        <v>2</v>
      </c>
      <c r="M86" s="1">
        <v>44958</v>
      </c>
      <c r="N86" t="s">
        <v>856</v>
      </c>
      <c r="O86" t="s">
        <v>2081</v>
      </c>
      <c r="P86" t="s">
        <v>825</v>
      </c>
      <c r="Q86">
        <v>1</v>
      </c>
      <c r="R86">
        <f>VLOOKUP(Sales_Data[[#This Row],[Memo]],Items_List[[Description]:[Price]],3,FALSE)</f>
        <v>7.75</v>
      </c>
      <c r="S86">
        <f>Sales_Data[[#This Row],[Qty]]*Sales_Data[[#This Row],[Cost]]</f>
        <v>93</v>
      </c>
      <c r="T86" s="1">
        <f>_xlfn.MAXIFS(Sales_Data[Date],Sales_Data[Customers Name],Sales_Data[[#This Row],[Customers Name]])</f>
        <v>45230</v>
      </c>
      <c r="U86" t="str">
        <f ca="1">IF(TODAY() - Sales_Data[[#This Row],[Last Order Date]] &gt; 180, "Inactive", "Active")</f>
        <v>Inactive</v>
      </c>
    </row>
    <row r="87" spans="1:21" x14ac:dyDescent="0.35">
      <c r="A87" t="str">
        <f>Sales_Data[[#This Row],[Customers Name]]&amp;Sales_Data[[#This Row],[Num]]</f>
        <v>Winyah Bait &amp; TackleCW-2023459</v>
      </c>
      <c r="B87" t="s">
        <v>205</v>
      </c>
      <c r="C87" t="s">
        <v>2104</v>
      </c>
      <c r="D87" t="s">
        <v>821</v>
      </c>
      <c r="E87" t="s">
        <v>312</v>
      </c>
      <c r="F87" s="1">
        <v>45273</v>
      </c>
      <c r="G87" t="s">
        <v>1551</v>
      </c>
      <c r="H87" t="s">
        <v>958</v>
      </c>
      <c r="I87">
        <v>12</v>
      </c>
      <c r="J87">
        <v>11</v>
      </c>
      <c r="K87">
        <v>132</v>
      </c>
      <c r="L87">
        <v>12</v>
      </c>
      <c r="M87" s="1">
        <v>45261</v>
      </c>
      <c r="N87" t="s">
        <v>846</v>
      </c>
      <c r="O87" t="s">
        <v>2079</v>
      </c>
      <c r="P87" t="s">
        <v>819</v>
      </c>
      <c r="Q87">
        <v>3</v>
      </c>
      <c r="R87">
        <f>VLOOKUP(Sales_Data[[#This Row],[Memo]],Items_List[[Description]:[Price]],3,FALSE)</f>
        <v>7.35</v>
      </c>
      <c r="S87">
        <f>Sales_Data[[#This Row],[Qty]]*Sales_Data[[#This Row],[Cost]]</f>
        <v>88.199999999999989</v>
      </c>
      <c r="T87" s="1">
        <f>_xlfn.MAXIFS(Sales_Data[Date],Sales_Data[Customers Name],Sales_Data[[#This Row],[Customers Name]])</f>
        <v>45273</v>
      </c>
      <c r="U87" t="str">
        <f ca="1">IF(TODAY() - Sales_Data[[#This Row],[Last Order Date]] &gt; 180, "Inactive", "Active")</f>
        <v>Inactive</v>
      </c>
    </row>
    <row r="88" spans="1:21" x14ac:dyDescent="0.35">
      <c r="A88" t="str">
        <f>Sales_Data[[#This Row],[Customers Name]]&amp;Sales_Data[[#This Row],[Num]]</f>
        <v>Xiao Bao BiscuitCW-2023243</v>
      </c>
      <c r="B88" t="s">
        <v>207</v>
      </c>
      <c r="C88" t="s">
        <v>2103</v>
      </c>
      <c r="D88" t="s">
        <v>821</v>
      </c>
      <c r="E88" t="s">
        <v>312</v>
      </c>
      <c r="F88" s="1">
        <v>45127</v>
      </c>
      <c r="G88" t="s">
        <v>1558</v>
      </c>
      <c r="I88">
        <v>12</v>
      </c>
      <c r="J88">
        <v>11</v>
      </c>
      <c r="K88">
        <v>132</v>
      </c>
      <c r="L88">
        <v>7</v>
      </c>
      <c r="M88" s="1">
        <v>45108</v>
      </c>
      <c r="N88" t="s">
        <v>824</v>
      </c>
      <c r="O88" t="s">
        <v>2077</v>
      </c>
      <c r="P88" t="s">
        <v>814</v>
      </c>
      <c r="Q88">
        <v>4</v>
      </c>
      <c r="R88">
        <f>VLOOKUP(Sales_Data[[#This Row],[Memo]],Items_List[[Description]:[Price]],3,FALSE)</f>
        <v>7.35</v>
      </c>
      <c r="S88">
        <f>Sales_Data[[#This Row],[Qty]]*Sales_Data[[#This Row],[Cost]]</f>
        <v>88.199999999999989</v>
      </c>
      <c r="T88" s="1">
        <f>_xlfn.MAXIFS(Sales_Data[Date],Sales_Data[Customers Name],Sales_Data[[#This Row],[Customers Name]])</f>
        <v>45266</v>
      </c>
      <c r="U88" t="str">
        <f ca="1">IF(TODAY() - Sales_Data[[#This Row],[Last Order Date]] &gt; 180, "Inactive", "Active")</f>
        <v>Inactive</v>
      </c>
    </row>
    <row r="89" spans="1:21" x14ac:dyDescent="0.35">
      <c r="A89" t="str">
        <f>Sales_Data[[#This Row],[Customers Name]]&amp;Sales_Data[[#This Row],[Num]]</f>
        <v>Xiao Bao BiscuitCW-2023243</v>
      </c>
      <c r="B89" t="s">
        <v>207</v>
      </c>
      <c r="C89" t="s">
        <v>2103</v>
      </c>
      <c r="D89" t="s">
        <v>827</v>
      </c>
      <c r="E89" t="s">
        <v>310</v>
      </c>
      <c r="F89" s="1">
        <v>45127</v>
      </c>
      <c r="G89" t="s">
        <v>1558</v>
      </c>
      <c r="I89">
        <v>12</v>
      </c>
      <c r="J89">
        <v>11</v>
      </c>
      <c r="K89">
        <v>132</v>
      </c>
      <c r="L89">
        <v>7</v>
      </c>
      <c r="M89" s="1">
        <v>45108</v>
      </c>
      <c r="N89" t="s">
        <v>824</v>
      </c>
      <c r="O89" t="s">
        <v>2077</v>
      </c>
      <c r="P89" t="s">
        <v>814</v>
      </c>
      <c r="Q89">
        <v>4</v>
      </c>
      <c r="R89">
        <f>VLOOKUP(Sales_Data[[#This Row],[Memo]],Items_List[[Description]:[Price]],3,FALSE)</f>
        <v>7</v>
      </c>
      <c r="S89">
        <f>Sales_Data[[#This Row],[Qty]]*Sales_Data[[#This Row],[Cost]]</f>
        <v>84</v>
      </c>
      <c r="T89" s="1">
        <f>_xlfn.MAXIFS(Sales_Data[Date],Sales_Data[Customers Name],Sales_Data[[#This Row],[Customers Name]])</f>
        <v>45266</v>
      </c>
      <c r="U89" t="str">
        <f ca="1">IF(TODAY() - Sales_Data[[#This Row],[Last Order Date]] &gt; 180, "Inactive", "Active")</f>
        <v>Inactive</v>
      </c>
    </row>
    <row r="90" spans="1:21" x14ac:dyDescent="0.35">
      <c r="A90" t="str">
        <f>Sales_Data[[#This Row],[Customers Name]]&amp;Sales_Data[[#This Row],[Num]]</f>
        <v>Xiao Bao BiscuitCW-2023384</v>
      </c>
      <c r="B90" t="s">
        <v>207</v>
      </c>
      <c r="C90" t="s">
        <v>2103</v>
      </c>
      <c r="D90" t="s">
        <v>821</v>
      </c>
      <c r="E90" t="s">
        <v>312</v>
      </c>
      <c r="F90" s="1">
        <v>45220</v>
      </c>
      <c r="G90" t="s">
        <v>1563</v>
      </c>
      <c r="H90" t="s">
        <v>840</v>
      </c>
      <c r="I90">
        <v>12</v>
      </c>
      <c r="J90">
        <v>11</v>
      </c>
      <c r="K90">
        <v>132</v>
      </c>
      <c r="L90">
        <v>10</v>
      </c>
      <c r="M90" s="1">
        <v>45200</v>
      </c>
      <c r="N90" t="s">
        <v>841</v>
      </c>
      <c r="O90" t="s">
        <v>2084</v>
      </c>
      <c r="P90" t="s">
        <v>1170</v>
      </c>
      <c r="Q90">
        <v>6</v>
      </c>
      <c r="R90">
        <f>VLOOKUP(Sales_Data[[#This Row],[Memo]],Items_List[[Description]:[Price]],3,FALSE)</f>
        <v>7.35</v>
      </c>
      <c r="S90">
        <f>Sales_Data[[#This Row],[Qty]]*Sales_Data[[#This Row],[Cost]]</f>
        <v>88.199999999999989</v>
      </c>
      <c r="T90" s="1">
        <f>_xlfn.MAXIFS(Sales_Data[Date],Sales_Data[Customers Name],Sales_Data[[#This Row],[Customers Name]])</f>
        <v>45266</v>
      </c>
      <c r="U90" t="str">
        <f ca="1">IF(TODAY() - Sales_Data[[#This Row],[Last Order Date]] &gt; 180, "Inactive", "Active")</f>
        <v>Inactive</v>
      </c>
    </row>
    <row r="91" spans="1:21" x14ac:dyDescent="0.35">
      <c r="A91" t="str">
        <f>Sales_Data[[#This Row],[Customers Name]]&amp;Sales_Data[[#This Row],[Num]]</f>
        <v>Xiao Bao BiscuitCW-2023409</v>
      </c>
      <c r="B91" t="s">
        <v>207</v>
      </c>
      <c r="C91" t="s">
        <v>2103</v>
      </c>
      <c r="D91" t="s">
        <v>827</v>
      </c>
      <c r="E91" t="s">
        <v>310</v>
      </c>
      <c r="F91" s="1">
        <v>45237</v>
      </c>
      <c r="G91" t="s">
        <v>1564</v>
      </c>
      <c r="H91" t="s">
        <v>840</v>
      </c>
      <c r="I91">
        <v>12</v>
      </c>
      <c r="J91">
        <v>11</v>
      </c>
      <c r="K91">
        <v>132</v>
      </c>
      <c r="L91">
        <v>11</v>
      </c>
      <c r="M91" s="1">
        <v>45231</v>
      </c>
      <c r="N91" t="s">
        <v>920</v>
      </c>
      <c r="O91" t="s">
        <v>2085</v>
      </c>
      <c r="P91" t="s">
        <v>832</v>
      </c>
      <c r="Q91">
        <v>2</v>
      </c>
      <c r="R91">
        <f>VLOOKUP(Sales_Data[[#This Row],[Memo]],Items_List[[Description]:[Price]],3,FALSE)</f>
        <v>7</v>
      </c>
      <c r="S91">
        <f>Sales_Data[[#This Row],[Qty]]*Sales_Data[[#This Row],[Cost]]</f>
        <v>84</v>
      </c>
      <c r="T91" s="1">
        <f>_xlfn.MAXIFS(Sales_Data[Date],Sales_Data[Customers Name],Sales_Data[[#This Row],[Customers Name]])</f>
        <v>45266</v>
      </c>
      <c r="U91" t="str">
        <f ca="1">IF(TODAY() - Sales_Data[[#This Row],[Last Order Date]] &gt; 180, "Inactive", "Active")</f>
        <v>Inactive</v>
      </c>
    </row>
    <row r="92" spans="1:21" x14ac:dyDescent="0.35">
      <c r="A92" t="str">
        <f>Sales_Data[[#This Row],[Customers Name]]&amp;Sales_Data[[#This Row],[Num]]</f>
        <v>Xiao Bao BiscuitCW-2023428</v>
      </c>
      <c r="B92" t="s">
        <v>207</v>
      </c>
      <c r="C92" t="s">
        <v>2103</v>
      </c>
      <c r="D92" t="s">
        <v>821</v>
      </c>
      <c r="E92" t="s">
        <v>312</v>
      </c>
      <c r="F92" s="1">
        <v>45250</v>
      </c>
      <c r="G92" t="s">
        <v>1565</v>
      </c>
      <c r="H92" t="s">
        <v>840</v>
      </c>
      <c r="I92">
        <v>12</v>
      </c>
      <c r="J92">
        <v>11</v>
      </c>
      <c r="K92">
        <v>132</v>
      </c>
      <c r="L92">
        <v>11</v>
      </c>
      <c r="M92" s="1">
        <v>45231</v>
      </c>
      <c r="N92" t="s">
        <v>920</v>
      </c>
      <c r="O92" t="s">
        <v>2085</v>
      </c>
      <c r="P92" t="s">
        <v>825</v>
      </c>
      <c r="Q92">
        <v>1</v>
      </c>
      <c r="R92">
        <f>VLOOKUP(Sales_Data[[#This Row],[Memo]],Items_List[[Description]:[Price]],3,FALSE)</f>
        <v>7.35</v>
      </c>
      <c r="S92">
        <f>Sales_Data[[#This Row],[Qty]]*Sales_Data[[#This Row],[Cost]]</f>
        <v>88.199999999999989</v>
      </c>
      <c r="T92" s="1">
        <f>_xlfn.MAXIFS(Sales_Data[Date],Sales_Data[Customers Name],Sales_Data[[#This Row],[Customers Name]])</f>
        <v>45266</v>
      </c>
      <c r="U92" t="str">
        <f ca="1">IF(TODAY() - Sales_Data[[#This Row],[Last Order Date]] &gt; 180, "Inactive", "Active")</f>
        <v>Inactive</v>
      </c>
    </row>
    <row r="93" spans="1:21" x14ac:dyDescent="0.35">
      <c r="A93" t="str">
        <f>Sales_Data[[#This Row],[Customers Name]]&amp;Sales_Data[[#This Row],[Num]]</f>
        <v>Xiao Bao BiscuitCW-2023443</v>
      </c>
      <c r="B93" t="s">
        <v>207</v>
      </c>
      <c r="C93" t="s">
        <v>2103</v>
      </c>
      <c r="D93" t="s">
        <v>827</v>
      </c>
      <c r="E93" t="s">
        <v>310</v>
      </c>
      <c r="F93" s="1">
        <v>45266</v>
      </c>
      <c r="G93" t="s">
        <v>1566</v>
      </c>
      <c r="H93" t="s">
        <v>840</v>
      </c>
      <c r="I93">
        <v>12</v>
      </c>
      <c r="J93">
        <v>11</v>
      </c>
      <c r="K93">
        <v>132</v>
      </c>
      <c r="L93">
        <v>12</v>
      </c>
      <c r="M93" s="1">
        <v>45261</v>
      </c>
      <c r="N93" t="s">
        <v>846</v>
      </c>
      <c r="O93" t="s">
        <v>2079</v>
      </c>
      <c r="P93" t="s">
        <v>819</v>
      </c>
      <c r="Q93">
        <v>3</v>
      </c>
      <c r="R93">
        <f>VLOOKUP(Sales_Data[[#This Row],[Memo]],Items_List[[Description]:[Price]],3,FALSE)</f>
        <v>7</v>
      </c>
      <c r="S93">
        <f>Sales_Data[[#This Row],[Qty]]*Sales_Data[[#This Row],[Cost]]</f>
        <v>84</v>
      </c>
      <c r="T93" s="1">
        <f>_xlfn.MAXIFS(Sales_Data[Date],Sales_Data[Customers Name],Sales_Data[[#This Row],[Customers Name]])</f>
        <v>45266</v>
      </c>
      <c r="U93" t="str">
        <f ca="1">IF(TODAY() - Sales_Data[[#This Row],[Last Order Date]] &gt; 180, "Inactive", "Active")</f>
        <v>Inactive</v>
      </c>
    </row>
    <row r="94" spans="1:21" x14ac:dyDescent="0.35">
      <c r="A94" t="str">
        <f>Sales_Data[[#This Row],[Customers Name]]&amp;Sales_Data[[#This Row],[Num]]</f>
        <v>Xiao Bao BiscuitCW-2023443</v>
      </c>
      <c r="B94" t="s">
        <v>207</v>
      </c>
      <c r="C94" t="s">
        <v>2103</v>
      </c>
      <c r="D94" t="s">
        <v>821</v>
      </c>
      <c r="E94" t="s">
        <v>312</v>
      </c>
      <c r="F94" s="1">
        <v>45266</v>
      </c>
      <c r="G94" t="s">
        <v>1566</v>
      </c>
      <c r="H94" t="s">
        <v>840</v>
      </c>
      <c r="I94">
        <v>12</v>
      </c>
      <c r="J94">
        <v>11</v>
      </c>
      <c r="K94">
        <v>132</v>
      </c>
      <c r="L94">
        <v>12</v>
      </c>
      <c r="M94" s="1">
        <v>45261</v>
      </c>
      <c r="N94" t="s">
        <v>846</v>
      </c>
      <c r="O94" t="s">
        <v>2079</v>
      </c>
      <c r="P94" t="s">
        <v>819</v>
      </c>
      <c r="Q94">
        <v>3</v>
      </c>
      <c r="R94">
        <f>VLOOKUP(Sales_Data[[#This Row],[Memo]],Items_List[[Description]:[Price]],3,FALSE)</f>
        <v>7.35</v>
      </c>
      <c r="S94">
        <f>Sales_Data[[#This Row],[Qty]]*Sales_Data[[#This Row],[Cost]]</f>
        <v>88.199999999999989</v>
      </c>
      <c r="T94" s="1">
        <f>_xlfn.MAXIFS(Sales_Data[Date],Sales_Data[Customers Name],Sales_Data[[#This Row],[Customers Name]])</f>
        <v>45266</v>
      </c>
      <c r="U94" t="str">
        <f ca="1">IF(TODAY() - Sales_Data[[#This Row],[Last Order Date]] &gt; 180, "Inactive", "Active")</f>
        <v>Inactive</v>
      </c>
    </row>
    <row r="95" spans="1:21" x14ac:dyDescent="0.35">
      <c r="A95" t="str">
        <f>Sales_Data[[#This Row],[Customers Name]]&amp;Sales_Data[[#This Row],[Num]]</f>
        <v>Accent On Wine Park CircleCW-2023239</v>
      </c>
      <c r="B95" t="s">
        <v>4</v>
      </c>
      <c r="C95" t="s">
        <v>2103</v>
      </c>
      <c r="D95" t="s">
        <v>821</v>
      </c>
      <c r="E95" t="s">
        <v>312</v>
      </c>
      <c r="F95" s="1">
        <v>45124</v>
      </c>
      <c r="G95" t="s">
        <v>823</v>
      </c>
      <c r="I95">
        <v>24</v>
      </c>
      <c r="J95">
        <v>11</v>
      </c>
      <c r="K95">
        <v>264</v>
      </c>
      <c r="L95">
        <v>7</v>
      </c>
      <c r="M95" s="1">
        <v>45108</v>
      </c>
      <c r="N95" t="s">
        <v>824</v>
      </c>
      <c r="O95" t="s">
        <v>2077</v>
      </c>
      <c r="P95" t="s">
        <v>825</v>
      </c>
      <c r="Q95">
        <v>1</v>
      </c>
      <c r="R95">
        <f>VLOOKUP(Sales_Data[[#This Row],[Memo]],Items_List[[Description]:[Price]],3,FALSE)</f>
        <v>7.35</v>
      </c>
      <c r="S95">
        <f>Sales_Data[[#This Row],[Qty]]*Sales_Data[[#This Row],[Cost]]</f>
        <v>176.39999999999998</v>
      </c>
      <c r="T95" s="1">
        <f>_xlfn.MAXIFS(Sales_Data[Date],Sales_Data[Customers Name],Sales_Data[[#This Row],[Customers Name]])</f>
        <v>45281</v>
      </c>
      <c r="U95" t="str">
        <f ca="1">IF(TODAY() - Sales_Data[[#This Row],[Last Order Date]] &gt; 180, "Inactive", "Active")</f>
        <v>Inactive</v>
      </c>
    </row>
    <row r="96" spans="1:21" x14ac:dyDescent="0.35">
      <c r="A96" t="str">
        <f>Sales_Data[[#This Row],[Customers Name]]&amp;Sales_Data[[#This Row],[Num]]</f>
        <v>Alchemist Wine &amp; SpiritCW-2023345</v>
      </c>
      <c r="B96" t="s">
        <v>18</v>
      </c>
      <c r="C96" t="s">
        <v>2103</v>
      </c>
      <c r="D96" t="s">
        <v>821</v>
      </c>
      <c r="E96" t="s">
        <v>312</v>
      </c>
      <c r="F96" s="1">
        <v>45195</v>
      </c>
      <c r="G96" t="s">
        <v>917</v>
      </c>
      <c r="I96">
        <v>6</v>
      </c>
      <c r="J96">
        <v>11</v>
      </c>
      <c r="K96">
        <v>66</v>
      </c>
      <c r="L96">
        <v>9</v>
      </c>
      <c r="M96" s="1">
        <v>45170</v>
      </c>
      <c r="N96" t="s">
        <v>831</v>
      </c>
      <c r="O96" t="s">
        <v>2078</v>
      </c>
      <c r="P96" t="s">
        <v>832</v>
      </c>
      <c r="Q96">
        <v>2</v>
      </c>
      <c r="R96">
        <f>VLOOKUP(Sales_Data[[#This Row],[Memo]],Items_List[[Description]:[Price]],3,FALSE)</f>
        <v>7.35</v>
      </c>
      <c r="S96">
        <f>Sales_Data[[#This Row],[Qty]]*Sales_Data[[#This Row],[Cost]]</f>
        <v>44.099999999999994</v>
      </c>
      <c r="T96" s="1">
        <f>_xlfn.MAXIFS(Sales_Data[Date],Sales_Data[Customers Name],Sales_Data[[#This Row],[Customers Name]])</f>
        <v>45247</v>
      </c>
      <c r="U96" t="str">
        <f ca="1">IF(TODAY() - Sales_Data[[#This Row],[Last Order Date]] &gt; 180, "Inactive", "Active")</f>
        <v>Inactive</v>
      </c>
    </row>
    <row r="97" spans="1:21" x14ac:dyDescent="0.35">
      <c r="A97" t="str">
        <f>Sales_Data[[#This Row],[Customers Name]]&amp;Sales_Data[[#This Row],[Num]]</f>
        <v>Bottles - ColumbiaCW-2023214</v>
      </c>
      <c r="B97" t="s">
        <v>38</v>
      </c>
      <c r="C97" t="s">
        <v>2103</v>
      </c>
      <c r="D97" t="s">
        <v>827</v>
      </c>
      <c r="E97" t="s">
        <v>310</v>
      </c>
      <c r="F97" s="1">
        <v>45104</v>
      </c>
      <c r="G97" t="s">
        <v>994</v>
      </c>
      <c r="I97">
        <v>24</v>
      </c>
      <c r="J97">
        <v>11</v>
      </c>
      <c r="K97">
        <v>264</v>
      </c>
      <c r="L97">
        <v>6</v>
      </c>
      <c r="M97" s="1">
        <v>45078</v>
      </c>
      <c r="N97" t="s">
        <v>818</v>
      </c>
      <c r="O97" t="s">
        <v>2082</v>
      </c>
      <c r="P97" t="s">
        <v>832</v>
      </c>
      <c r="Q97">
        <v>2</v>
      </c>
      <c r="R97">
        <f>VLOOKUP(Sales_Data[[#This Row],[Memo]],Items_List[[Description]:[Price]],3,FALSE)</f>
        <v>7</v>
      </c>
      <c r="S97">
        <f>Sales_Data[[#This Row],[Qty]]*Sales_Data[[#This Row],[Cost]]</f>
        <v>168</v>
      </c>
      <c r="T97" s="1">
        <f>_xlfn.MAXIFS(Sales_Data[Date],Sales_Data[Customers Name],Sales_Data[[#This Row],[Customers Name]])</f>
        <v>45281</v>
      </c>
      <c r="U97" t="str">
        <f ca="1">IF(TODAY() - Sales_Data[[#This Row],[Last Order Date]] &gt; 180, "Inactive", "Active")</f>
        <v>Inactive</v>
      </c>
    </row>
    <row r="98" spans="1:21" x14ac:dyDescent="0.35">
      <c r="A98" t="str">
        <f>Sales_Data[[#This Row],[Customers Name]]&amp;Sales_Data[[#This Row],[Num]]</f>
        <v>Bottles - ColumbiaCW-2023365</v>
      </c>
      <c r="B98" t="s">
        <v>38</v>
      </c>
      <c r="C98" t="s">
        <v>2103</v>
      </c>
      <c r="D98" t="s">
        <v>827</v>
      </c>
      <c r="E98" t="s">
        <v>310</v>
      </c>
      <c r="F98" s="1">
        <v>45209</v>
      </c>
      <c r="G98" t="s">
        <v>996</v>
      </c>
      <c r="H98" t="s">
        <v>840</v>
      </c>
      <c r="I98">
        <v>24</v>
      </c>
      <c r="J98">
        <v>11</v>
      </c>
      <c r="K98">
        <v>264</v>
      </c>
      <c r="L98">
        <v>10</v>
      </c>
      <c r="M98" s="1">
        <v>45200</v>
      </c>
      <c r="N98" t="s">
        <v>841</v>
      </c>
      <c r="O98" t="s">
        <v>2084</v>
      </c>
      <c r="P98" t="s">
        <v>832</v>
      </c>
      <c r="Q98">
        <v>2</v>
      </c>
      <c r="R98">
        <f>VLOOKUP(Sales_Data[[#This Row],[Memo]],Items_List[[Description]:[Price]],3,FALSE)</f>
        <v>7</v>
      </c>
      <c r="S98">
        <f>Sales_Data[[#This Row],[Qty]]*Sales_Data[[#This Row],[Cost]]</f>
        <v>168</v>
      </c>
      <c r="T98" s="1">
        <f>_xlfn.MAXIFS(Sales_Data[Date],Sales_Data[Customers Name],Sales_Data[[#This Row],[Customers Name]])</f>
        <v>45281</v>
      </c>
      <c r="U98" t="str">
        <f ca="1">IF(TODAY() - Sales_Data[[#This Row],[Last Order Date]] &gt; 180, "Inactive", "Active")</f>
        <v>Inactive</v>
      </c>
    </row>
    <row r="99" spans="1:21" x14ac:dyDescent="0.35">
      <c r="A99" t="str">
        <f>Sales_Data[[#This Row],[Customers Name]]&amp;Sales_Data[[#This Row],[Num]]</f>
        <v>Bottles - ColumbiaCW-2023365</v>
      </c>
      <c r="B99" t="s">
        <v>38</v>
      </c>
      <c r="C99" t="s">
        <v>2103</v>
      </c>
      <c r="D99" t="s">
        <v>820</v>
      </c>
      <c r="E99" t="s">
        <v>318</v>
      </c>
      <c r="F99" s="1">
        <v>45209</v>
      </c>
      <c r="G99" t="s">
        <v>996</v>
      </c>
      <c r="H99" t="s">
        <v>840</v>
      </c>
      <c r="I99">
        <v>36</v>
      </c>
      <c r="J99">
        <v>11</v>
      </c>
      <c r="K99">
        <v>396</v>
      </c>
      <c r="L99">
        <v>10</v>
      </c>
      <c r="M99" s="1">
        <v>45200</v>
      </c>
      <c r="N99" t="s">
        <v>841</v>
      </c>
      <c r="O99" t="s">
        <v>2084</v>
      </c>
      <c r="P99" t="s">
        <v>832</v>
      </c>
      <c r="Q99">
        <v>2</v>
      </c>
      <c r="R99">
        <f>VLOOKUP(Sales_Data[[#This Row],[Memo]],Items_List[[Description]:[Price]],3,FALSE)</f>
        <v>7.0250000000000004</v>
      </c>
      <c r="S99">
        <f>Sales_Data[[#This Row],[Qty]]*Sales_Data[[#This Row],[Cost]]</f>
        <v>252.9</v>
      </c>
      <c r="T99" s="1">
        <f>_xlfn.MAXIFS(Sales_Data[Date],Sales_Data[Customers Name],Sales_Data[[#This Row],[Customers Name]])</f>
        <v>45281</v>
      </c>
      <c r="U99" t="str">
        <f ca="1">IF(TODAY() - Sales_Data[[#This Row],[Last Order Date]] &gt; 180, "Inactive", "Active")</f>
        <v>Inactive</v>
      </c>
    </row>
    <row r="100" spans="1:21" x14ac:dyDescent="0.35">
      <c r="A100" t="str">
        <f>Sales_Data[[#This Row],[Customers Name]]&amp;Sales_Data[[#This Row],[Num]]</f>
        <v>Bottles - Mt PleasantCW-2023244</v>
      </c>
      <c r="B100" t="s">
        <v>40</v>
      </c>
      <c r="C100" t="s">
        <v>2103</v>
      </c>
      <c r="D100" t="s">
        <v>821</v>
      </c>
      <c r="E100" t="s">
        <v>312</v>
      </c>
      <c r="F100" s="1">
        <v>45128</v>
      </c>
      <c r="G100" t="s">
        <v>1025</v>
      </c>
      <c r="I100">
        <v>24</v>
      </c>
      <c r="J100">
        <v>11</v>
      </c>
      <c r="K100">
        <v>264</v>
      </c>
      <c r="L100">
        <v>7</v>
      </c>
      <c r="M100" s="1">
        <v>45108</v>
      </c>
      <c r="N100" t="s">
        <v>824</v>
      </c>
      <c r="O100" t="s">
        <v>2077</v>
      </c>
      <c r="P100" t="s">
        <v>842</v>
      </c>
      <c r="Q100">
        <v>5</v>
      </c>
      <c r="R100">
        <f>VLOOKUP(Sales_Data[[#This Row],[Memo]],Items_List[[Description]:[Price]],3,FALSE)</f>
        <v>7.35</v>
      </c>
      <c r="S100">
        <f>Sales_Data[[#This Row],[Qty]]*Sales_Data[[#This Row],[Cost]]</f>
        <v>176.39999999999998</v>
      </c>
      <c r="T100" s="1">
        <f>_xlfn.MAXIFS(Sales_Data[Date],Sales_Data[Customers Name],Sales_Data[[#This Row],[Customers Name]])</f>
        <v>45281</v>
      </c>
      <c r="U100" t="str">
        <f ca="1">IF(TODAY() - Sales_Data[[#This Row],[Last Order Date]] &gt; 180, "Inactive", "Active")</f>
        <v>Inactive</v>
      </c>
    </row>
    <row r="101" spans="1:21" x14ac:dyDescent="0.35">
      <c r="A101" t="str">
        <f>Sales_Data[[#This Row],[Customers Name]]&amp;Sales_Data[[#This Row],[Num]]</f>
        <v>Bottles - Mt PleasantCW-2023292</v>
      </c>
      <c r="B101" t="s">
        <v>40</v>
      </c>
      <c r="C101" t="s">
        <v>2103</v>
      </c>
      <c r="D101" t="s">
        <v>821</v>
      </c>
      <c r="E101" t="s">
        <v>312</v>
      </c>
      <c r="F101" s="1">
        <v>45159</v>
      </c>
      <c r="G101" t="s">
        <v>1032</v>
      </c>
      <c r="I101">
        <v>24</v>
      </c>
      <c r="J101">
        <v>11</v>
      </c>
      <c r="K101">
        <v>264</v>
      </c>
      <c r="L101">
        <v>8</v>
      </c>
      <c r="M101" s="1">
        <v>45139</v>
      </c>
      <c r="N101" t="s">
        <v>863</v>
      </c>
      <c r="O101" t="s">
        <v>2083</v>
      </c>
      <c r="P101" t="s">
        <v>825</v>
      </c>
      <c r="Q101">
        <v>1</v>
      </c>
      <c r="R101">
        <f>VLOOKUP(Sales_Data[[#This Row],[Memo]],Items_List[[Description]:[Price]],3,FALSE)</f>
        <v>7.35</v>
      </c>
      <c r="S101">
        <f>Sales_Data[[#This Row],[Qty]]*Sales_Data[[#This Row],[Cost]]</f>
        <v>176.39999999999998</v>
      </c>
      <c r="T101" s="1">
        <f>_xlfn.MAXIFS(Sales_Data[Date],Sales_Data[Customers Name],Sales_Data[[#This Row],[Customers Name]])</f>
        <v>45281</v>
      </c>
      <c r="U101" t="str">
        <f ca="1">IF(TODAY() - Sales_Data[[#This Row],[Last Order Date]] &gt; 180, "Inactive", "Active")</f>
        <v>Inactive</v>
      </c>
    </row>
    <row r="102" spans="1:21" x14ac:dyDescent="0.35">
      <c r="A102" t="str">
        <f>Sales_Data[[#This Row],[Customers Name]]&amp;Sales_Data[[#This Row],[Num]]</f>
        <v>Bottles - Mt PleasantCW-2023342</v>
      </c>
      <c r="B102" t="s">
        <v>40</v>
      </c>
      <c r="C102" t="s">
        <v>2103</v>
      </c>
      <c r="D102" t="s">
        <v>820</v>
      </c>
      <c r="E102" t="s">
        <v>318</v>
      </c>
      <c r="F102" s="1">
        <v>45195</v>
      </c>
      <c r="G102" t="s">
        <v>1038</v>
      </c>
      <c r="I102">
        <v>24</v>
      </c>
      <c r="J102">
        <v>11</v>
      </c>
      <c r="K102">
        <v>264</v>
      </c>
      <c r="L102">
        <v>9</v>
      </c>
      <c r="M102" s="1">
        <v>45170</v>
      </c>
      <c r="N102" t="s">
        <v>831</v>
      </c>
      <c r="O102" t="s">
        <v>2078</v>
      </c>
      <c r="P102" t="s">
        <v>832</v>
      </c>
      <c r="Q102">
        <v>2</v>
      </c>
      <c r="R102">
        <f>VLOOKUP(Sales_Data[[#This Row],[Memo]],Items_List[[Description]:[Price]],3,FALSE)</f>
        <v>7.0250000000000004</v>
      </c>
      <c r="S102">
        <f>Sales_Data[[#This Row],[Qty]]*Sales_Data[[#This Row],[Cost]]</f>
        <v>168.60000000000002</v>
      </c>
      <c r="T102" s="1">
        <f>_xlfn.MAXIFS(Sales_Data[Date],Sales_Data[Customers Name],Sales_Data[[#This Row],[Customers Name]])</f>
        <v>45281</v>
      </c>
      <c r="U102" t="str">
        <f ca="1">IF(TODAY() - Sales_Data[[#This Row],[Last Order Date]] &gt; 180, "Inactive", "Active")</f>
        <v>Inactive</v>
      </c>
    </row>
    <row r="103" spans="1:21" x14ac:dyDescent="0.35">
      <c r="A103" t="str">
        <f>Sales_Data[[#This Row],[Customers Name]]&amp;Sales_Data[[#This Row],[Num]]</f>
        <v>Bottles - Mt PleasantCW-2023435</v>
      </c>
      <c r="B103" t="s">
        <v>40</v>
      </c>
      <c r="C103" t="s">
        <v>2103</v>
      </c>
      <c r="D103" t="s">
        <v>820</v>
      </c>
      <c r="E103" t="s">
        <v>318</v>
      </c>
      <c r="F103" s="1">
        <v>45257</v>
      </c>
      <c r="G103" t="s">
        <v>1051</v>
      </c>
      <c r="H103" t="s">
        <v>840</v>
      </c>
      <c r="I103">
        <v>24</v>
      </c>
      <c r="J103">
        <v>11</v>
      </c>
      <c r="K103">
        <v>264</v>
      </c>
      <c r="L103">
        <v>11</v>
      </c>
      <c r="M103" s="1">
        <v>45231</v>
      </c>
      <c r="N103" t="s">
        <v>920</v>
      </c>
      <c r="O103" t="s">
        <v>2085</v>
      </c>
      <c r="P103" t="s">
        <v>825</v>
      </c>
      <c r="Q103">
        <v>1</v>
      </c>
      <c r="R103">
        <f>VLOOKUP(Sales_Data[[#This Row],[Memo]],Items_List[[Description]:[Price]],3,FALSE)</f>
        <v>7.0250000000000004</v>
      </c>
      <c r="S103">
        <f>Sales_Data[[#This Row],[Qty]]*Sales_Data[[#This Row],[Cost]]</f>
        <v>168.60000000000002</v>
      </c>
      <c r="T103" s="1">
        <f>_xlfn.MAXIFS(Sales_Data[Date],Sales_Data[Customers Name],Sales_Data[[#This Row],[Customers Name]])</f>
        <v>45281</v>
      </c>
      <c r="U103" t="str">
        <f ca="1">IF(TODAY() - Sales_Data[[#This Row],[Last Order Date]] &gt; 180, "Inactive", "Active")</f>
        <v>Inactive</v>
      </c>
    </row>
    <row r="104" spans="1:21" x14ac:dyDescent="0.35">
      <c r="A104" t="str">
        <f>Sales_Data[[#This Row],[Customers Name]]&amp;Sales_Data[[#This Row],[Num]]</f>
        <v>ColectivoCW-2023398</v>
      </c>
      <c r="B104" t="s">
        <v>56</v>
      </c>
      <c r="C104" t="s">
        <v>2103</v>
      </c>
      <c r="D104" t="s">
        <v>827</v>
      </c>
      <c r="E104" t="s">
        <v>310</v>
      </c>
      <c r="F104" s="1">
        <v>45231</v>
      </c>
      <c r="G104" t="s">
        <v>1167</v>
      </c>
      <c r="H104" t="s">
        <v>840</v>
      </c>
      <c r="I104">
        <v>6</v>
      </c>
      <c r="J104">
        <v>11</v>
      </c>
      <c r="K104">
        <v>66</v>
      </c>
      <c r="L104">
        <v>11</v>
      </c>
      <c r="M104" s="1">
        <v>45231</v>
      </c>
      <c r="N104" t="s">
        <v>920</v>
      </c>
      <c r="O104" t="s">
        <v>2085</v>
      </c>
      <c r="P104" t="s">
        <v>819</v>
      </c>
      <c r="Q104">
        <v>3</v>
      </c>
      <c r="R104">
        <f>VLOOKUP(Sales_Data[[#This Row],[Memo]],Items_List[[Description]:[Price]],3,FALSE)</f>
        <v>7</v>
      </c>
      <c r="S104">
        <f>Sales_Data[[#This Row],[Qty]]*Sales_Data[[#This Row],[Cost]]</f>
        <v>42</v>
      </c>
      <c r="T104" s="1">
        <f>_xlfn.MAXIFS(Sales_Data[Date],Sales_Data[Customers Name],Sales_Data[[#This Row],[Customers Name]])</f>
        <v>45283</v>
      </c>
      <c r="U104" t="str">
        <f ca="1">IF(TODAY() - Sales_Data[[#This Row],[Last Order Date]] &gt; 180, "Inactive", "Active")</f>
        <v>Inactive</v>
      </c>
    </row>
    <row r="105" spans="1:21" x14ac:dyDescent="0.35">
      <c r="A105" t="str">
        <f>Sales_Data[[#This Row],[Customers Name]]&amp;Sales_Data[[#This Row],[Num]]</f>
        <v>ColectivoCW-2023436</v>
      </c>
      <c r="B105" t="s">
        <v>56</v>
      </c>
      <c r="C105" t="s">
        <v>2103</v>
      </c>
      <c r="D105" t="s">
        <v>827</v>
      </c>
      <c r="E105" t="s">
        <v>310</v>
      </c>
      <c r="F105" s="1">
        <v>45259</v>
      </c>
      <c r="G105" t="s">
        <v>1168</v>
      </c>
      <c r="H105" t="s">
        <v>840</v>
      </c>
      <c r="I105">
        <v>6</v>
      </c>
      <c r="J105">
        <v>11</v>
      </c>
      <c r="K105">
        <v>66</v>
      </c>
      <c r="L105">
        <v>11</v>
      </c>
      <c r="M105" s="1">
        <v>45231</v>
      </c>
      <c r="N105" t="s">
        <v>920</v>
      </c>
      <c r="O105" t="s">
        <v>2085</v>
      </c>
      <c r="P105" t="s">
        <v>819</v>
      </c>
      <c r="Q105">
        <v>3</v>
      </c>
      <c r="R105">
        <f>VLOOKUP(Sales_Data[[#This Row],[Memo]],Items_List[[Description]:[Price]],3,FALSE)</f>
        <v>7</v>
      </c>
      <c r="S105">
        <f>Sales_Data[[#This Row],[Qty]]*Sales_Data[[#This Row],[Cost]]</f>
        <v>42</v>
      </c>
      <c r="T105" s="1">
        <f>_xlfn.MAXIFS(Sales_Data[Date],Sales_Data[Customers Name],Sales_Data[[#This Row],[Customers Name]])</f>
        <v>45283</v>
      </c>
      <c r="U105" t="str">
        <f ca="1">IF(TODAY() - Sales_Data[[#This Row],[Last Order Date]] &gt; 180, "Inactive", "Active")</f>
        <v>Inactive</v>
      </c>
    </row>
    <row r="106" spans="1:21" x14ac:dyDescent="0.35">
      <c r="A106" t="str">
        <f>Sales_Data[[#This Row],[Customers Name]]&amp;Sales_Data[[#This Row],[Num]]</f>
        <v>DashiCW-2023358</v>
      </c>
      <c r="B106" t="s">
        <v>58</v>
      </c>
      <c r="C106" t="s">
        <v>2103</v>
      </c>
      <c r="D106" t="s">
        <v>939</v>
      </c>
      <c r="E106" t="s">
        <v>244</v>
      </c>
      <c r="F106" s="1">
        <v>45205</v>
      </c>
      <c r="G106" t="s">
        <v>1191</v>
      </c>
      <c r="H106" t="s">
        <v>840</v>
      </c>
      <c r="I106">
        <v>3</v>
      </c>
      <c r="J106">
        <v>11</v>
      </c>
      <c r="K106">
        <v>33</v>
      </c>
      <c r="L106">
        <v>10</v>
      </c>
      <c r="M106" s="1">
        <v>45200</v>
      </c>
      <c r="N106" t="s">
        <v>841</v>
      </c>
      <c r="O106" t="s">
        <v>2084</v>
      </c>
      <c r="P106" t="s">
        <v>842</v>
      </c>
      <c r="Q106">
        <v>5</v>
      </c>
      <c r="R106">
        <f>VLOOKUP(Sales_Data[[#This Row],[Memo]],Items_List[[Description]:[Price]],3,FALSE)</f>
        <v>7.75</v>
      </c>
      <c r="S106">
        <f>Sales_Data[[#This Row],[Qty]]*Sales_Data[[#This Row],[Cost]]</f>
        <v>23.25</v>
      </c>
      <c r="T106" s="1">
        <f>_xlfn.MAXIFS(Sales_Data[Date],Sales_Data[Customers Name],Sales_Data[[#This Row],[Customers Name]])</f>
        <v>45247</v>
      </c>
      <c r="U106" t="str">
        <f ca="1">IF(TODAY() - Sales_Data[[#This Row],[Last Order Date]] &gt; 180, "Inactive", "Active")</f>
        <v>Inactive</v>
      </c>
    </row>
    <row r="107" spans="1:21" x14ac:dyDescent="0.35">
      <c r="A107" t="str">
        <f>Sales_Data[[#This Row],[Customers Name]]&amp;Sales_Data[[#This Row],[Num]]</f>
        <v>Jessamine + VineCW-2023293</v>
      </c>
      <c r="B107" t="s">
        <v>95</v>
      </c>
      <c r="C107" t="s">
        <v>2103</v>
      </c>
      <c r="D107" t="s">
        <v>1010</v>
      </c>
      <c r="E107" t="s">
        <v>242</v>
      </c>
      <c r="F107" s="1">
        <v>45159</v>
      </c>
      <c r="G107" t="s">
        <v>1267</v>
      </c>
      <c r="I107">
        <v>11</v>
      </c>
      <c r="J107">
        <v>11</v>
      </c>
      <c r="K107">
        <v>121</v>
      </c>
      <c r="L107">
        <v>8</v>
      </c>
      <c r="M107" s="1">
        <v>45139</v>
      </c>
      <c r="N107" t="s">
        <v>863</v>
      </c>
      <c r="O107" t="s">
        <v>2083</v>
      </c>
      <c r="P107" t="s">
        <v>825</v>
      </c>
      <c r="Q107">
        <v>1</v>
      </c>
      <c r="R107">
        <f>VLOOKUP(Sales_Data[[#This Row],[Memo]],Items_List[[Description]:[Price]],3,FALSE)</f>
        <v>7.75</v>
      </c>
      <c r="S107">
        <f>Sales_Data[[#This Row],[Qty]]*Sales_Data[[#This Row],[Cost]]</f>
        <v>85.25</v>
      </c>
      <c r="T107" s="1">
        <f>_xlfn.MAXIFS(Sales_Data[Date],Sales_Data[Customers Name],Sales_Data[[#This Row],[Customers Name]])</f>
        <v>45270</v>
      </c>
      <c r="U107" t="str">
        <f ca="1">IF(TODAY() - Sales_Data[[#This Row],[Last Order Date]] &gt; 180, "Inactive", "Active")</f>
        <v>Inactive</v>
      </c>
    </row>
    <row r="108" spans="1:21" x14ac:dyDescent="0.35">
      <c r="A108" t="str">
        <f>Sales_Data[[#This Row],[Customers Name]]&amp;Sales_Data[[#This Row],[Num]]</f>
        <v>Palmetto BrewingCW-2023213</v>
      </c>
      <c r="B108" t="s">
        <v>124</v>
      </c>
      <c r="C108" t="s">
        <v>2103</v>
      </c>
      <c r="D108" t="s">
        <v>820</v>
      </c>
      <c r="E108" t="s">
        <v>318</v>
      </c>
      <c r="F108" s="1">
        <v>45103</v>
      </c>
      <c r="G108" t="s">
        <v>1355</v>
      </c>
      <c r="I108">
        <v>24</v>
      </c>
      <c r="J108">
        <v>11</v>
      </c>
      <c r="K108">
        <v>264</v>
      </c>
      <c r="L108">
        <v>6</v>
      </c>
      <c r="M108" s="1">
        <v>45078</v>
      </c>
      <c r="N108" t="s">
        <v>818</v>
      </c>
      <c r="O108" t="s">
        <v>2082</v>
      </c>
      <c r="P108" t="s">
        <v>825</v>
      </c>
      <c r="Q108">
        <v>1</v>
      </c>
      <c r="R108">
        <f>VLOOKUP(Sales_Data[[#This Row],[Memo]],Items_List[[Description]:[Price]],3,FALSE)</f>
        <v>7.0250000000000004</v>
      </c>
      <c r="S108">
        <f>Sales_Data[[#This Row],[Qty]]*Sales_Data[[#This Row],[Cost]]</f>
        <v>168.60000000000002</v>
      </c>
      <c r="T108" s="1">
        <f>_xlfn.MAXIFS(Sales_Data[Date],Sales_Data[Customers Name],Sales_Data[[#This Row],[Customers Name]])</f>
        <v>45252</v>
      </c>
      <c r="U108" t="str">
        <f ca="1">IF(TODAY() - Sales_Data[[#This Row],[Last Order Date]] &gt; 180, "Inactive", "Active")</f>
        <v>Inactive</v>
      </c>
    </row>
    <row r="109" spans="1:21" x14ac:dyDescent="0.35">
      <c r="A109" t="str">
        <f>Sales_Data[[#This Row],[Customers Name]]&amp;Sales_Data[[#This Row],[Num]]</f>
        <v>Palmetto BrewingCW-2023338</v>
      </c>
      <c r="B109" t="s">
        <v>124</v>
      </c>
      <c r="C109" t="s">
        <v>2103</v>
      </c>
      <c r="D109" t="s">
        <v>820</v>
      </c>
      <c r="E109" t="s">
        <v>318</v>
      </c>
      <c r="F109" s="1">
        <v>45192</v>
      </c>
      <c r="G109" t="s">
        <v>1360</v>
      </c>
      <c r="I109">
        <v>24</v>
      </c>
      <c r="J109">
        <v>11</v>
      </c>
      <c r="K109">
        <v>264</v>
      </c>
      <c r="L109">
        <v>9</v>
      </c>
      <c r="M109" s="1">
        <v>45170</v>
      </c>
      <c r="N109" t="s">
        <v>831</v>
      </c>
      <c r="O109" t="s">
        <v>2078</v>
      </c>
      <c r="P109" t="s">
        <v>1170</v>
      </c>
      <c r="Q109">
        <v>6</v>
      </c>
      <c r="R109">
        <f>VLOOKUP(Sales_Data[[#This Row],[Memo]],Items_List[[Description]:[Price]],3,FALSE)</f>
        <v>7.0250000000000004</v>
      </c>
      <c r="S109">
        <f>Sales_Data[[#This Row],[Qty]]*Sales_Data[[#This Row],[Cost]]</f>
        <v>168.60000000000002</v>
      </c>
      <c r="T109" s="1">
        <f>_xlfn.MAXIFS(Sales_Data[Date],Sales_Data[Customers Name],Sales_Data[[#This Row],[Customers Name]])</f>
        <v>45252</v>
      </c>
      <c r="U109" t="str">
        <f ca="1">IF(TODAY() - Sales_Data[[#This Row],[Last Order Date]] &gt; 180, "Inactive", "Active")</f>
        <v>Inactive</v>
      </c>
    </row>
    <row r="110" spans="1:21" x14ac:dyDescent="0.35">
      <c r="A110" t="str">
        <f>Sales_Data[[#This Row],[Customers Name]]&amp;Sales_Data[[#This Row],[Num]]</f>
        <v>Palmetto Wine SellersCW-2023039</v>
      </c>
      <c r="B110" t="s">
        <v>126</v>
      </c>
      <c r="C110" t="s">
        <v>2103</v>
      </c>
      <c r="D110" t="s">
        <v>1010</v>
      </c>
      <c r="E110" t="s">
        <v>242</v>
      </c>
      <c r="F110" s="1">
        <v>44960</v>
      </c>
      <c r="G110" t="s">
        <v>1366</v>
      </c>
      <c r="I110">
        <v>24</v>
      </c>
      <c r="J110">
        <v>11</v>
      </c>
      <c r="K110">
        <v>264</v>
      </c>
      <c r="L110">
        <v>2</v>
      </c>
      <c r="M110" s="1">
        <v>44958</v>
      </c>
      <c r="N110" t="s">
        <v>856</v>
      </c>
      <c r="O110" t="s">
        <v>2081</v>
      </c>
      <c r="P110" t="s">
        <v>842</v>
      </c>
      <c r="Q110">
        <v>5</v>
      </c>
      <c r="R110">
        <f>VLOOKUP(Sales_Data[[#This Row],[Memo]],Items_List[[Description]:[Price]],3,FALSE)</f>
        <v>7.75</v>
      </c>
      <c r="S110">
        <f>Sales_Data[[#This Row],[Qty]]*Sales_Data[[#This Row],[Cost]]</f>
        <v>186</v>
      </c>
      <c r="T110" s="1">
        <f>_xlfn.MAXIFS(Sales_Data[Date],Sales_Data[Customers Name],Sales_Data[[#This Row],[Customers Name]])</f>
        <v>45281</v>
      </c>
      <c r="U110" t="str">
        <f ca="1">IF(TODAY() - Sales_Data[[#This Row],[Last Order Date]] &gt; 180, "Inactive", "Active")</f>
        <v>Inactive</v>
      </c>
    </row>
    <row r="111" spans="1:21" x14ac:dyDescent="0.35">
      <c r="A111" t="str">
        <f>Sales_Data[[#This Row],[Customers Name]]&amp;Sales_Data[[#This Row],[Num]]</f>
        <v>Palmetto Wine SellersCW-2023058</v>
      </c>
      <c r="B111" t="s">
        <v>126</v>
      </c>
      <c r="C111" t="s">
        <v>2103</v>
      </c>
      <c r="D111" t="s">
        <v>1010</v>
      </c>
      <c r="E111" t="s">
        <v>242</v>
      </c>
      <c r="F111" s="1">
        <v>44972</v>
      </c>
      <c r="G111" t="s">
        <v>1367</v>
      </c>
      <c r="I111">
        <v>36</v>
      </c>
      <c r="J111">
        <v>11</v>
      </c>
      <c r="K111">
        <v>396</v>
      </c>
      <c r="L111">
        <v>2</v>
      </c>
      <c r="M111" s="1">
        <v>44958</v>
      </c>
      <c r="N111" t="s">
        <v>856</v>
      </c>
      <c r="O111" t="s">
        <v>2081</v>
      </c>
      <c r="P111" t="s">
        <v>819</v>
      </c>
      <c r="Q111">
        <v>3</v>
      </c>
      <c r="R111">
        <f>VLOOKUP(Sales_Data[[#This Row],[Memo]],Items_List[[Description]:[Price]],3,FALSE)</f>
        <v>7.75</v>
      </c>
      <c r="S111">
        <f>Sales_Data[[#This Row],[Qty]]*Sales_Data[[#This Row],[Cost]]</f>
        <v>279</v>
      </c>
      <c r="T111" s="1">
        <f>_xlfn.MAXIFS(Sales_Data[Date],Sales_Data[Customers Name],Sales_Data[[#This Row],[Customers Name]])</f>
        <v>45281</v>
      </c>
      <c r="U111" t="str">
        <f ca="1">IF(TODAY() - Sales_Data[[#This Row],[Last Order Date]] &gt; 180, "Inactive", "Active")</f>
        <v>Inactive</v>
      </c>
    </row>
    <row r="112" spans="1:21" x14ac:dyDescent="0.35">
      <c r="A112" t="str">
        <f>Sales_Data[[#This Row],[Customers Name]]&amp;Sales_Data[[#This Row],[Num]]</f>
        <v>Palmetto Wine SellersCW-2023130</v>
      </c>
      <c r="B112" t="s">
        <v>126</v>
      </c>
      <c r="C112" t="s">
        <v>2103</v>
      </c>
      <c r="D112" t="s">
        <v>1010</v>
      </c>
      <c r="E112" t="s">
        <v>242</v>
      </c>
      <c r="F112" s="1">
        <v>45028</v>
      </c>
      <c r="G112" t="s">
        <v>1369</v>
      </c>
      <c r="I112">
        <v>24</v>
      </c>
      <c r="J112">
        <v>11</v>
      </c>
      <c r="K112">
        <v>264</v>
      </c>
      <c r="L112">
        <v>4</v>
      </c>
      <c r="M112" s="1">
        <v>45017</v>
      </c>
      <c r="N112" t="s">
        <v>934</v>
      </c>
      <c r="O112" t="s">
        <v>2086</v>
      </c>
      <c r="P112" t="s">
        <v>819</v>
      </c>
      <c r="Q112">
        <v>3</v>
      </c>
      <c r="R112">
        <f>VLOOKUP(Sales_Data[[#This Row],[Memo]],Items_List[[Description]:[Price]],3,FALSE)</f>
        <v>7.75</v>
      </c>
      <c r="S112">
        <f>Sales_Data[[#This Row],[Qty]]*Sales_Data[[#This Row],[Cost]]</f>
        <v>186</v>
      </c>
      <c r="T112" s="1">
        <f>_xlfn.MAXIFS(Sales_Data[Date],Sales_Data[Customers Name],Sales_Data[[#This Row],[Customers Name]])</f>
        <v>45281</v>
      </c>
      <c r="U112" t="str">
        <f ca="1">IF(TODAY() - Sales_Data[[#This Row],[Last Order Date]] &gt; 180, "Inactive", "Active")</f>
        <v>Inactive</v>
      </c>
    </row>
    <row r="113" spans="1:21" x14ac:dyDescent="0.35">
      <c r="A113" t="str">
        <f>Sales_Data[[#This Row],[Customers Name]]&amp;Sales_Data[[#This Row],[Num]]</f>
        <v>Palmetto Wine SellersCW-2023140</v>
      </c>
      <c r="B113" t="s">
        <v>126</v>
      </c>
      <c r="C113" t="s">
        <v>2103</v>
      </c>
      <c r="D113" t="s">
        <v>1010</v>
      </c>
      <c r="E113" t="s">
        <v>242</v>
      </c>
      <c r="F113" s="1">
        <v>45041</v>
      </c>
      <c r="G113" t="s">
        <v>1370</v>
      </c>
      <c r="I113">
        <v>24</v>
      </c>
      <c r="J113">
        <v>11</v>
      </c>
      <c r="K113">
        <v>264</v>
      </c>
      <c r="L113">
        <v>4</v>
      </c>
      <c r="M113" s="1">
        <v>45017</v>
      </c>
      <c r="N113" t="s">
        <v>934</v>
      </c>
      <c r="O113" t="s">
        <v>2086</v>
      </c>
      <c r="P113" t="s">
        <v>832</v>
      </c>
      <c r="Q113">
        <v>2</v>
      </c>
      <c r="R113">
        <f>VLOOKUP(Sales_Data[[#This Row],[Memo]],Items_List[[Description]:[Price]],3,FALSE)</f>
        <v>7.75</v>
      </c>
      <c r="S113">
        <f>Sales_Data[[#This Row],[Qty]]*Sales_Data[[#This Row],[Cost]]</f>
        <v>186</v>
      </c>
      <c r="T113" s="1">
        <f>_xlfn.MAXIFS(Sales_Data[Date],Sales_Data[Customers Name],Sales_Data[[#This Row],[Customers Name]])</f>
        <v>45281</v>
      </c>
      <c r="U113" t="str">
        <f ca="1">IF(TODAY() - Sales_Data[[#This Row],[Last Order Date]] &gt; 180, "Inactive", "Active")</f>
        <v>Inactive</v>
      </c>
    </row>
    <row r="114" spans="1:21" x14ac:dyDescent="0.35">
      <c r="A114" t="str">
        <f>Sales_Data[[#This Row],[Customers Name]]&amp;Sales_Data[[#This Row],[Num]]</f>
        <v>Palmetto Wine SellersCW-2023140</v>
      </c>
      <c r="B114" t="s">
        <v>126</v>
      </c>
      <c r="C114" t="s">
        <v>2103</v>
      </c>
      <c r="D114" t="s">
        <v>939</v>
      </c>
      <c r="E114" t="s">
        <v>244</v>
      </c>
      <c r="F114" s="1">
        <v>45041</v>
      </c>
      <c r="G114" t="s">
        <v>1370</v>
      </c>
      <c r="I114">
        <v>24</v>
      </c>
      <c r="J114">
        <v>11</v>
      </c>
      <c r="K114">
        <v>264</v>
      </c>
      <c r="L114">
        <v>4</v>
      </c>
      <c r="M114" s="1">
        <v>45017</v>
      </c>
      <c r="N114" t="s">
        <v>934</v>
      </c>
      <c r="O114" t="s">
        <v>2086</v>
      </c>
      <c r="P114" t="s">
        <v>832</v>
      </c>
      <c r="Q114">
        <v>2</v>
      </c>
      <c r="R114">
        <f>VLOOKUP(Sales_Data[[#This Row],[Memo]],Items_List[[Description]:[Price]],3,FALSE)</f>
        <v>7.75</v>
      </c>
      <c r="S114">
        <f>Sales_Data[[#This Row],[Qty]]*Sales_Data[[#This Row],[Cost]]</f>
        <v>186</v>
      </c>
      <c r="T114" s="1">
        <f>_xlfn.MAXIFS(Sales_Data[Date],Sales_Data[Customers Name],Sales_Data[[#This Row],[Customers Name]])</f>
        <v>45281</v>
      </c>
      <c r="U114" t="str">
        <f ca="1">IF(TODAY() - Sales_Data[[#This Row],[Last Order Date]] &gt; 180, "Inactive", "Active")</f>
        <v>Inactive</v>
      </c>
    </row>
    <row r="115" spans="1:21" x14ac:dyDescent="0.35">
      <c r="A115" t="str">
        <f>Sales_Data[[#This Row],[Customers Name]]&amp;Sales_Data[[#This Row],[Num]]</f>
        <v>Palmetto Wine SellersCW-2023165</v>
      </c>
      <c r="B115" t="s">
        <v>126</v>
      </c>
      <c r="C115" t="s">
        <v>2103</v>
      </c>
      <c r="D115" t="s">
        <v>1010</v>
      </c>
      <c r="E115" t="s">
        <v>242</v>
      </c>
      <c r="F115" s="1">
        <v>45065</v>
      </c>
      <c r="G115" t="s">
        <v>1371</v>
      </c>
      <c r="I115">
        <v>24</v>
      </c>
      <c r="J115">
        <v>11</v>
      </c>
      <c r="K115">
        <v>264</v>
      </c>
      <c r="L115">
        <v>5</v>
      </c>
      <c r="M115" s="1">
        <v>45047</v>
      </c>
      <c r="N115" t="s">
        <v>813</v>
      </c>
      <c r="O115" t="s">
        <v>813</v>
      </c>
      <c r="P115" t="s">
        <v>842</v>
      </c>
      <c r="Q115">
        <v>5</v>
      </c>
      <c r="R115">
        <f>VLOOKUP(Sales_Data[[#This Row],[Memo]],Items_List[[Description]:[Price]],3,FALSE)</f>
        <v>7.75</v>
      </c>
      <c r="S115">
        <f>Sales_Data[[#This Row],[Qty]]*Sales_Data[[#This Row],[Cost]]</f>
        <v>186</v>
      </c>
      <c r="T115" s="1">
        <f>_xlfn.MAXIFS(Sales_Data[Date],Sales_Data[Customers Name],Sales_Data[[#This Row],[Customers Name]])</f>
        <v>45281</v>
      </c>
      <c r="U115" t="str">
        <f ca="1">IF(TODAY() - Sales_Data[[#This Row],[Last Order Date]] &gt; 180, "Inactive", "Active")</f>
        <v>Inactive</v>
      </c>
    </row>
    <row r="116" spans="1:21" x14ac:dyDescent="0.35">
      <c r="A116" t="str">
        <f>Sales_Data[[#This Row],[Customers Name]]&amp;Sales_Data[[#This Row],[Num]]</f>
        <v>Palmetto Wine SellersCW-2023379</v>
      </c>
      <c r="B116" t="s">
        <v>126</v>
      </c>
      <c r="C116" t="s">
        <v>2103</v>
      </c>
      <c r="D116" t="s">
        <v>1010</v>
      </c>
      <c r="E116" t="s">
        <v>242</v>
      </c>
      <c r="F116" s="1">
        <v>45229</v>
      </c>
      <c r="G116" t="s">
        <v>1379</v>
      </c>
      <c r="H116" t="s">
        <v>840</v>
      </c>
      <c r="I116">
        <v>2</v>
      </c>
      <c r="J116">
        <v>11</v>
      </c>
      <c r="K116">
        <v>22</v>
      </c>
      <c r="L116">
        <v>10</v>
      </c>
      <c r="M116" s="1">
        <v>45200</v>
      </c>
      <c r="N116" t="s">
        <v>841</v>
      </c>
      <c r="O116" t="s">
        <v>2084</v>
      </c>
      <c r="P116" t="s">
        <v>825</v>
      </c>
      <c r="Q116">
        <v>1</v>
      </c>
      <c r="R116">
        <f>VLOOKUP(Sales_Data[[#This Row],[Memo]],Items_List[[Description]:[Price]],3,FALSE)</f>
        <v>7.75</v>
      </c>
      <c r="S116">
        <f>Sales_Data[[#This Row],[Qty]]*Sales_Data[[#This Row],[Cost]]</f>
        <v>15.5</v>
      </c>
      <c r="T116" s="1">
        <f>_xlfn.MAXIFS(Sales_Data[Date],Sales_Data[Customers Name],Sales_Data[[#This Row],[Customers Name]])</f>
        <v>45281</v>
      </c>
      <c r="U116" t="str">
        <f ca="1">IF(TODAY() - Sales_Data[[#This Row],[Last Order Date]] &gt; 180, "Inactive", "Active")</f>
        <v>Inactive</v>
      </c>
    </row>
    <row r="117" spans="1:21" x14ac:dyDescent="0.35">
      <c r="A117" t="str">
        <f>Sales_Data[[#This Row],[Customers Name]]&amp;Sales_Data[[#This Row],[Num]]</f>
        <v>Palmetto Wine SellersCW-2023414</v>
      </c>
      <c r="B117" t="s">
        <v>126</v>
      </c>
      <c r="C117" t="s">
        <v>2103</v>
      </c>
      <c r="D117" t="s">
        <v>1010</v>
      </c>
      <c r="E117" t="s">
        <v>242</v>
      </c>
      <c r="F117" s="1">
        <v>45235</v>
      </c>
      <c r="G117" t="s">
        <v>1381</v>
      </c>
      <c r="H117" t="s">
        <v>840</v>
      </c>
      <c r="I117">
        <v>24</v>
      </c>
      <c r="J117">
        <v>11</v>
      </c>
      <c r="K117">
        <v>264</v>
      </c>
      <c r="L117">
        <v>11</v>
      </c>
      <c r="M117" s="1">
        <v>45231</v>
      </c>
      <c r="N117" t="s">
        <v>920</v>
      </c>
      <c r="O117" t="s">
        <v>2085</v>
      </c>
      <c r="P117" t="s">
        <v>1000</v>
      </c>
      <c r="Q117">
        <v>0</v>
      </c>
      <c r="R117">
        <f>VLOOKUP(Sales_Data[[#This Row],[Memo]],Items_List[[Description]:[Price]],3,FALSE)</f>
        <v>7.75</v>
      </c>
      <c r="S117">
        <f>Sales_Data[[#This Row],[Qty]]*Sales_Data[[#This Row],[Cost]]</f>
        <v>186</v>
      </c>
      <c r="T117" s="1">
        <f>_xlfn.MAXIFS(Sales_Data[Date],Sales_Data[Customers Name],Sales_Data[[#This Row],[Customers Name]])</f>
        <v>45281</v>
      </c>
      <c r="U117" t="str">
        <f ca="1">IF(TODAY() - Sales_Data[[#This Row],[Last Order Date]] &gt; 180, "Inactive", "Active")</f>
        <v>Inactive</v>
      </c>
    </row>
    <row r="118" spans="1:21" x14ac:dyDescent="0.35">
      <c r="A118" t="str">
        <f>Sales_Data[[#This Row],[Customers Name]]&amp;Sales_Data[[#This Row],[Num]]</f>
        <v>Palmetto Wine SellersCW-2023403</v>
      </c>
      <c r="B118" t="s">
        <v>126</v>
      </c>
      <c r="C118" t="s">
        <v>2103</v>
      </c>
      <c r="D118" t="s">
        <v>1010</v>
      </c>
      <c r="E118" t="s">
        <v>242</v>
      </c>
      <c r="F118" s="1">
        <v>45236</v>
      </c>
      <c r="G118" t="s">
        <v>1382</v>
      </c>
      <c r="H118" t="s">
        <v>840</v>
      </c>
      <c r="I118">
        <v>24</v>
      </c>
      <c r="J118">
        <v>11</v>
      </c>
      <c r="K118">
        <v>264</v>
      </c>
      <c r="L118">
        <v>11</v>
      </c>
      <c r="M118" s="1">
        <v>45231</v>
      </c>
      <c r="N118" t="s">
        <v>920</v>
      </c>
      <c r="O118" t="s">
        <v>2085</v>
      </c>
      <c r="P118" t="s">
        <v>825</v>
      </c>
      <c r="Q118">
        <v>1</v>
      </c>
      <c r="R118">
        <f>VLOOKUP(Sales_Data[[#This Row],[Memo]],Items_List[[Description]:[Price]],3,FALSE)</f>
        <v>7.75</v>
      </c>
      <c r="S118">
        <f>Sales_Data[[#This Row],[Qty]]*Sales_Data[[#This Row],[Cost]]</f>
        <v>186</v>
      </c>
      <c r="T118" s="1">
        <f>_xlfn.MAXIFS(Sales_Data[Date],Sales_Data[Customers Name],Sales_Data[[#This Row],[Customers Name]])</f>
        <v>45281</v>
      </c>
      <c r="U118" t="str">
        <f ca="1">IF(TODAY() - Sales_Data[[#This Row],[Last Order Date]] &gt; 180, "Inactive", "Active")</f>
        <v>Inactive</v>
      </c>
    </row>
    <row r="119" spans="1:21" x14ac:dyDescent="0.35">
      <c r="A119" t="str">
        <f>Sales_Data[[#This Row],[Customers Name]]&amp;Sales_Data[[#This Row],[Num]]</f>
        <v>Palmetto Wine SellersCW-2023416</v>
      </c>
      <c r="B119" t="s">
        <v>126</v>
      </c>
      <c r="C119" t="s">
        <v>2103</v>
      </c>
      <c r="D119" t="s">
        <v>1010</v>
      </c>
      <c r="E119" t="s">
        <v>242</v>
      </c>
      <c r="F119" s="1">
        <v>45242</v>
      </c>
      <c r="G119" t="s">
        <v>1383</v>
      </c>
      <c r="H119" t="s">
        <v>840</v>
      </c>
      <c r="I119">
        <v>36</v>
      </c>
      <c r="J119">
        <v>11</v>
      </c>
      <c r="K119">
        <v>396</v>
      </c>
      <c r="L119">
        <v>11</v>
      </c>
      <c r="M119" s="1">
        <v>45231</v>
      </c>
      <c r="N119" t="s">
        <v>920</v>
      </c>
      <c r="O119" t="s">
        <v>2085</v>
      </c>
      <c r="P119" t="s">
        <v>1000</v>
      </c>
      <c r="Q119">
        <v>0</v>
      </c>
      <c r="R119">
        <f>VLOOKUP(Sales_Data[[#This Row],[Memo]],Items_List[[Description]:[Price]],3,FALSE)</f>
        <v>7.75</v>
      </c>
      <c r="S119">
        <f>Sales_Data[[#This Row],[Qty]]*Sales_Data[[#This Row],[Cost]]</f>
        <v>279</v>
      </c>
      <c r="T119" s="1">
        <f>_xlfn.MAXIFS(Sales_Data[Date],Sales_Data[Customers Name],Sales_Data[[#This Row],[Customers Name]])</f>
        <v>45281</v>
      </c>
      <c r="U119" t="str">
        <f ca="1">IF(TODAY() - Sales_Data[[#This Row],[Last Order Date]] &gt; 180, "Inactive", "Active")</f>
        <v>Inactive</v>
      </c>
    </row>
    <row r="120" spans="1:21" x14ac:dyDescent="0.35">
      <c r="A120" t="str">
        <f>Sales_Data[[#This Row],[Customers Name]]&amp;Sales_Data[[#This Row],[Num]]</f>
        <v>Palmetto Wine SellersCW-2023440</v>
      </c>
      <c r="B120" t="s">
        <v>126</v>
      </c>
      <c r="C120" t="s">
        <v>2103</v>
      </c>
      <c r="D120" t="s">
        <v>1010</v>
      </c>
      <c r="E120" t="s">
        <v>242</v>
      </c>
      <c r="F120" s="1">
        <v>45261</v>
      </c>
      <c r="G120" t="s">
        <v>1384</v>
      </c>
      <c r="H120" t="s">
        <v>840</v>
      </c>
      <c r="I120">
        <v>48</v>
      </c>
      <c r="J120">
        <v>11</v>
      </c>
      <c r="K120">
        <v>528</v>
      </c>
      <c r="L120">
        <v>12</v>
      </c>
      <c r="M120" s="1">
        <v>45261</v>
      </c>
      <c r="N120" t="s">
        <v>846</v>
      </c>
      <c r="O120" t="s">
        <v>2079</v>
      </c>
      <c r="P120" t="s">
        <v>842</v>
      </c>
      <c r="Q120">
        <v>5</v>
      </c>
      <c r="R120">
        <f>VLOOKUP(Sales_Data[[#This Row],[Memo]],Items_List[[Description]:[Price]],3,FALSE)</f>
        <v>7.75</v>
      </c>
      <c r="S120">
        <f>Sales_Data[[#This Row],[Qty]]*Sales_Data[[#This Row],[Cost]]</f>
        <v>372</v>
      </c>
      <c r="T120" s="1">
        <f>_xlfn.MAXIFS(Sales_Data[Date],Sales_Data[Customers Name],Sales_Data[[#This Row],[Customers Name]])</f>
        <v>45281</v>
      </c>
      <c r="U120" t="str">
        <f ca="1">IF(TODAY() - Sales_Data[[#This Row],[Last Order Date]] &gt; 180, "Inactive", "Active")</f>
        <v>Inactive</v>
      </c>
    </row>
    <row r="121" spans="1:21" x14ac:dyDescent="0.35">
      <c r="A121" t="str">
        <f>Sales_Data[[#This Row],[Customers Name]]&amp;Sales_Data[[#This Row],[Num]]</f>
        <v>Palmetto Wine SellersCW-2023465</v>
      </c>
      <c r="B121" t="s">
        <v>126</v>
      </c>
      <c r="C121" t="s">
        <v>2103</v>
      </c>
      <c r="D121" t="s">
        <v>1010</v>
      </c>
      <c r="E121" t="s">
        <v>242</v>
      </c>
      <c r="F121" s="1">
        <v>45275</v>
      </c>
      <c r="G121" t="s">
        <v>1387</v>
      </c>
      <c r="H121" t="s">
        <v>840</v>
      </c>
      <c r="I121">
        <v>24</v>
      </c>
      <c r="J121">
        <v>11</v>
      </c>
      <c r="K121">
        <v>264</v>
      </c>
      <c r="L121">
        <v>12</v>
      </c>
      <c r="M121" s="1">
        <v>45261</v>
      </c>
      <c r="N121" t="s">
        <v>846</v>
      </c>
      <c r="O121" t="s">
        <v>2079</v>
      </c>
      <c r="P121" t="s">
        <v>842</v>
      </c>
      <c r="Q121">
        <v>5</v>
      </c>
      <c r="R121">
        <f>VLOOKUP(Sales_Data[[#This Row],[Memo]],Items_List[[Description]:[Price]],3,FALSE)</f>
        <v>7.75</v>
      </c>
      <c r="S121">
        <f>Sales_Data[[#This Row],[Qty]]*Sales_Data[[#This Row],[Cost]]</f>
        <v>186</v>
      </c>
      <c r="T121" s="1">
        <f>_xlfn.MAXIFS(Sales_Data[Date],Sales_Data[Customers Name],Sales_Data[[#This Row],[Customers Name]])</f>
        <v>45281</v>
      </c>
      <c r="U121" t="str">
        <f ca="1">IF(TODAY() - Sales_Data[[#This Row],[Last Order Date]] &gt; 180, "Inactive", "Active")</f>
        <v>Inactive</v>
      </c>
    </row>
    <row r="122" spans="1:21" x14ac:dyDescent="0.35">
      <c r="A122" t="str">
        <f>Sales_Data[[#This Row],[Customers Name]]&amp;Sales_Data[[#This Row],[Num]]</f>
        <v>ParadisoCW-2023275</v>
      </c>
      <c r="B122" t="s">
        <v>129</v>
      </c>
      <c r="C122" t="s">
        <v>2103</v>
      </c>
      <c r="D122" t="s">
        <v>827</v>
      </c>
      <c r="E122" t="s">
        <v>310</v>
      </c>
      <c r="F122" s="1">
        <v>45145</v>
      </c>
      <c r="G122" t="s">
        <v>1394</v>
      </c>
      <c r="I122">
        <v>24</v>
      </c>
      <c r="J122">
        <v>11</v>
      </c>
      <c r="K122">
        <v>264</v>
      </c>
      <c r="L122">
        <v>8</v>
      </c>
      <c r="M122" s="1">
        <v>45139</v>
      </c>
      <c r="N122" t="s">
        <v>863</v>
      </c>
      <c r="O122" t="s">
        <v>2083</v>
      </c>
      <c r="P122" t="s">
        <v>825</v>
      </c>
      <c r="Q122">
        <v>1</v>
      </c>
      <c r="R122">
        <f>VLOOKUP(Sales_Data[[#This Row],[Memo]],Items_List[[Description]:[Price]],3,FALSE)</f>
        <v>7</v>
      </c>
      <c r="S122">
        <f>Sales_Data[[#This Row],[Qty]]*Sales_Data[[#This Row],[Cost]]</f>
        <v>168</v>
      </c>
      <c r="T122" s="1">
        <f>_xlfn.MAXIFS(Sales_Data[Date],Sales_Data[Customers Name],Sales_Data[[#This Row],[Customers Name]])</f>
        <v>45247</v>
      </c>
      <c r="U122" t="str">
        <f ca="1">IF(TODAY() - Sales_Data[[#This Row],[Last Order Date]] &gt; 180, "Inactive", "Active")</f>
        <v>Inactive</v>
      </c>
    </row>
    <row r="123" spans="1:21" x14ac:dyDescent="0.35">
      <c r="A123" t="str">
        <f>Sales_Data[[#This Row],[Customers Name]]&amp;Sales_Data[[#This Row],[Num]]</f>
        <v>RevelryCW-2023164</v>
      </c>
      <c r="B123" t="s">
        <v>141</v>
      </c>
      <c r="C123" t="s">
        <v>2103</v>
      </c>
      <c r="D123" t="s">
        <v>939</v>
      </c>
      <c r="E123" t="s">
        <v>244</v>
      </c>
      <c r="F123" s="1">
        <v>45065</v>
      </c>
      <c r="G123" t="s">
        <v>1407</v>
      </c>
      <c r="I123">
        <v>24</v>
      </c>
      <c r="J123">
        <v>11</v>
      </c>
      <c r="K123">
        <v>264</v>
      </c>
      <c r="L123">
        <v>5</v>
      </c>
      <c r="M123" s="1">
        <v>45047</v>
      </c>
      <c r="N123" t="s">
        <v>813</v>
      </c>
      <c r="O123" t="s">
        <v>813</v>
      </c>
      <c r="P123" t="s">
        <v>842</v>
      </c>
      <c r="Q123">
        <v>5</v>
      </c>
      <c r="R123">
        <f>VLOOKUP(Sales_Data[[#This Row],[Memo]],Items_List[[Description]:[Price]],3,FALSE)</f>
        <v>7.75</v>
      </c>
      <c r="S123">
        <f>Sales_Data[[#This Row],[Qty]]*Sales_Data[[#This Row],[Cost]]</f>
        <v>186</v>
      </c>
      <c r="T123" s="1">
        <f>_xlfn.MAXIFS(Sales_Data[Date],Sales_Data[Customers Name],Sales_Data[[#This Row],[Customers Name]])</f>
        <v>45240</v>
      </c>
      <c r="U123" t="str">
        <f ca="1">IF(TODAY() - Sales_Data[[#This Row],[Last Order Date]] &gt; 180, "Inactive", "Active")</f>
        <v>Inactive</v>
      </c>
    </row>
    <row r="124" spans="1:21" x14ac:dyDescent="0.35">
      <c r="A124" t="str">
        <f>Sales_Data[[#This Row],[Customers Name]]&amp;Sales_Data[[#This Row],[Num]]</f>
        <v>RevelryCW-2023217</v>
      </c>
      <c r="B124" t="s">
        <v>141</v>
      </c>
      <c r="C124" t="s">
        <v>2103</v>
      </c>
      <c r="D124" t="s">
        <v>939</v>
      </c>
      <c r="E124" t="s">
        <v>244</v>
      </c>
      <c r="F124" s="1">
        <v>45106</v>
      </c>
      <c r="G124" t="s">
        <v>1410</v>
      </c>
      <c r="I124">
        <v>24</v>
      </c>
      <c r="J124">
        <v>11</v>
      </c>
      <c r="K124">
        <v>264</v>
      </c>
      <c r="L124">
        <v>6</v>
      </c>
      <c r="M124" s="1">
        <v>45078</v>
      </c>
      <c r="N124" t="s">
        <v>818</v>
      </c>
      <c r="O124" t="s">
        <v>2082</v>
      </c>
      <c r="P124" t="s">
        <v>814</v>
      </c>
      <c r="Q124">
        <v>4</v>
      </c>
      <c r="R124">
        <f>VLOOKUP(Sales_Data[[#This Row],[Memo]],Items_List[[Description]:[Price]],3,FALSE)</f>
        <v>7.75</v>
      </c>
      <c r="S124">
        <f>Sales_Data[[#This Row],[Qty]]*Sales_Data[[#This Row],[Cost]]</f>
        <v>186</v>
      </c>
      <c r="T124" s="1">
        <f>_xlfn.MAXIFS(Sales_Data[Date],Sales_Data[Customers Name],Sales_Data[[#This Row],[Customers Name]])</f>
        <v>45240</v>
      </c>
      <c r="U124" t="str">
        <f ca="1">IF(TODAY() - Sales_Data[[#This Row],[Last Order Date]] &gt; 180, "Inactive", "Active")</f>
        <v>Inactive</v>
      </c>
    </row>
    <row r="125" spans="1:21" x14ac:dyDescent="0.35">
      <c r="A125" t="str">
        <f>Sales_Data[[#This Row],[Customers Name]]&amp;Sales_Data[[#This Row],[Num]]</f>
        <v>RevelryCW-2023337</v>
      </c>
      <c r="B125" t="s">
        <v>141</v>
      </c>
      <c r="C125" t="s">
        <v>2103</v>
      </c>
      <c r="D125" t="s">
        <v>939</v>
      </c>
      <c r="E125" t="s">
        <v>244</v>
      </c>
      <c r="F125" s="1">
        <v>45192</v>
      </c>
      <c r="G125" t="s">
        <v>1412</v>
      </c>
      <c r="I125">
        <v>15</v>
      </c>
      <c r="J125">
        <v>11</v>
      </c>
      <c r="K125">
        <v>165</v>
      </c>
      <c r="L125">
        <v>9</v>
      </c>
      <c r="M125" s="1">
        <v>45170</v>
      </c>
      <c r="N125" t="s">
        <v>831</v>
      </c>
      <c r="O125" t="s">
        <v>2078</v>
      </c>
      <c r="P125" t="s">
        <v>1170</v>
      </c>
      <c r="Q125">
        <v>6</v>
      </c>
      <c r="R125">
        <f>VLOOKUP(Sales_Data[[#This Row],[Memo]],Items_List[[Description]:[Price]],3,FALSE)</f>
        <v>7.75</v>
      </c>
      <c r="S125">
        <f>Sales_Data[[#This Row],[Qty]]*Sales_Data[[#This Row],[Cost]]</f>
        <v>116.25</v>
      </c>
      <c r="T125" s="1">
        <f>_xlfn.MAXIFS(Sales_Data[Date],Sales_Data[Customers Name],Sales_Data[[#This Row],[Customers Name]])</f>
        <v>45240</v>
      </c>
      <c r="U125" t="str">
        <f ca="1">IF(TODAY() - Sales_Data[[#This Row],[Last Order Date]] &gt; 180, "Inactive", "Active")</f>
        <v>Inactive</v>
      </c>
    </row>
    <row r="126" spans="1:21" x14ac:dyDescent="0.35">
      <c r="A126" t="str">
        <f>Sales_Data[[#This Row],[Customers Name]]&amp;Sales_Data[[#This Row],[Num]]</f>
        <v>Somm Wine BarCW-2023180</v>
      </c>
      <c r="B126" t="s">
        <v>163</v>
      </c>
      <c r="C126" t="s">
        <v>2103</v>
      </c>
      <c r="D126" t="s">
        <v>827</v>
      </c>
      <c r="E126" t="s">
        <v>310</v>
      </c>
      <c r="F126" s="1">
        <v>45076</v>
      </c>
      <c r="G126" t="s">
        <v>1471</v>
      </c>
      <c r="I126">
        <v>6</v>
      </c>
      <c r="J126">
        <v>11</v>
      </c>
      <c r="K126">
        <v>66</v>
      </c>
      <c r="L126">
        <v>5</v>
      </c>
      <c r="M126" s="1">
        <v>45047</v>
      </c>
      <c r="N126" t="s">
        <v>813</v>
      </c>
      <c r="O126" t="s">
        <v>813</v>
      </c>
      <c r="P126" t="s">
        <v>832</v>
      </c>
      <c r="Q126">
        <v>2</v>
      </c>
      <c r="R126">
        <f>VLOOKUP(Sales_Data[[#This Row],[Memo]],Items_List[[Description]:[Price]],3,FALSE)</f>
        <v>7</v>
      </c>
      <c r="S126">
        <f>Sales_Data[[#This Row],[Qty]]*Sales_Data[[#This Row],[Cost]]</f>
        <v>42</v>
      </c>
      <c r="T126" s="1">
        <f>_xlfn.MAXIFS(Sales_Data[Date],Sales_Data[Customers Name],Sales_Data[[#This Row],[Customers Name]])</f>
        <v>45289</v>
      </c>
      <c r="U126" t="str">
        <f ca="1">IF(TODAY() - Sales_Data[[#This Row],[Last Order Date]] &gt; 180, "Inactive", "Active")</f>
        <v>Inactive</v>
      </c>
    </row>
    <row r="127" spans="1:21" x14ac:dyDescent="0.35">
      <c r="A127" t="str">
        <f>Sales_Data[[#This Row],[Customers Name]]&amp;Sales_Data[[#This Row],[Num]]</f>
        <v>Somm Wine BarCW-2023192</v>
      </c>
      <c r="B127" t="s">
        <v>163</v>
      </c>
      <c r="C127" t="s">
        <v>2103</v>
      </c>
      <c r="D127" t="s">
        <v>827</v>
      </c>
      <c r="E127" t="s">
        <v>310</v>
      </c>
      <c r="F127" s="1">
        <v>45083</v>
      </c>
      <c r="G127" t="s">
        <v>1473</v>
      </c>
      <c r="I127">
        <v>6</v>
      </c>
      <c r="J127">
        <v>11</v>
      </c>
      <c r="K127">
        <v>66</v>
      </c>
      <c r="L127">
        <v>6</v>
      </c>
      <c r="M127" s="1">
        <v>45078</v>
      </c>
      <c r="N127" t="s">
        <v>818</v>
      </c>
      <c r="O127" t="s">
        <v>2082</v>
      </c>
      <c r="P127" t="s">
        <v>832</v>
      </c>
      <c r="Q127">
        <v>2</v>
      </c>
      <c r="R127">
        <f>VLOOKUP(Sales_Data[[#This Row],[Memo]],Items_List[[Description]:[Price]],3,FALSE)</f>
        <v>7</v>
      </c>
      <c r="S127">
        <f>Sales_Data[[#This Row],[Qty]]*Sales_Data[[#This Row],[Cost]]</f>
        <v>42</v>
      </c>
      <c r="T127" s="1">
        <f>_xlfn.MAXIFS(Sales_Data[Date],Sales_Data[Customers Name],Sales_Data[[#This Row],[Customers Name]])</f>
        <v>45289</v>
      </c>
      <c r="U127" t="str">
        <f ca="1">IF(TODAY() - Sales_Data[[#This Row],[Last Order Date]] &gt; 180, "Inactive", "Active")</f>
        <v>Inactive</v>
      </c>
    </row>
    <row r="128" spans="1:21" x14ac:dyDescent="0.35">
      <c r="A128" t="str">
        <f>Sales_Data[[#This Row],[Customers Name]]&amp;Sales_Data[[#This Row],[Num]]</f>
        <v>Xiao Bao BiscuitCW-2023271</v>
      </c>
      <c r="B128" t="s">
        <v>207</v>
      </c>
      <c r="C128" t="s">
        <v>2103</v>
      </c>
      <c r="D128" t="s">
        <v>827</v>
      </c>
      <c r="E128" t="s">
        <v>310</v>
      </c>
      <c r="F128" s="1">
        <v>45145</v>
      </c>
      <c r="G128" t="s">
        <v>1559</v>
      </c>
      <c r="I128">
        <v>24</v>
      </c>
      <c r="J128">
        <v>11</v>
      </c>
      <c r="K128">
        <v>264</v>
      </c>
      <c r="L128">
        <v>8</v>
      </c>
      <c r="M128" s="1">
        <v>45139</v>
      </c>
      <c r="N128" t="s">
        <v>863</v>
      </c>
      <c r="O128" t="s">
        <v>2083</v>
      </c>
      <c r="P128" t="s">
        <v>825</v>
      </c>
      <c r="Q128">
        <v>1</v>
      </c>
      <c r="R128">
        <f>VLOOKUP(Sales_Data[[#This Row],[Memo]],Items_List[[Description]:[Price]],3,FALSE)</f>
        <v>7</v>
      </c>
      <c r="S128">
        <f>Sales_Data[[#This Row],[Qty]]*Sales_Data[[#This Row],[Cost]]</f>
        <v>168</v>
      </c>
      <c r="T128" s="1">
        <f>_xlfn.MAXIFS(Sales_Data[Date],Sales_Data[Customers Name],Sales_Data[[#This Row],[Customers Name]])</f>
        <v>45266</v>
      </c>
      <c r="U128" t="str">
        <f ca="1">IF(TODAY() - Sales_Data[[#This Row],[Last Order Date]] &gt; 180, "Inactive", "Active")</f>
        <v>Inactive</v>
      </c>
    </row>
    <row r="129" spans="1:21" x14ac:dyDescent="0.35">
      <c r="A129" t="str">
        <f>Sales_Data[[#This Row],[Customers Name]]&amp;Sales_Data[[#This Row],[Num]]</f>
        <v>Xiao Bao BiscuitCW-2023271</v>
      </c>
      <c r="B129" t="s">
        <v>207</v>
      </c>
      <c r="C129" t="s">
        <v>2103</v>
      </c>
      <c r="D129" t="s">
        <v>821</v>
      </c>
      <c r="E129" t="s">
        <v>312</v>
      </c>
      <c r="F129" s="1">
        <v>45145</v>
      </c>
      <c r="G129" t="s">
        <v>1559</v>
      </c>
      <c r="I129">
        <v>24</v>
      </c>
      <c r="J129">
        <v>11</v>
      </c>
      <c r="K129">
        <v>264</v>
      </c>
      <c r="L129">
        <v>8</v>
      </c>
      <c r="M129" s="1">
        <v>45139</v>
      </c>
      <c r="N129" t="s">
        <v>863</v>
      </c>
      <c r="O129" t="s">
        <v>2083</v>
      </c>
      <c r="P129" t="s">
        <v>825</v>
      </c>
      <c r="Q129">
        <v>1</v>
      </c>
      <c r="R129">
        <f>VLOOKUP(Sales_Data[[#This Row],[Memo]],Items_List[[Description]:[Price]],3,FALSE)</f>
        <v>7.35</v>
      </c>
      <c r="S129">
        <f>Sales_Data[[#This Row],[Qty]]*Sales_Data[[#This Row],[Cost]]</f>
        <v>176.39999999999998</v>
      </c>
      <c r="T129" s="1">
        <f>_xlfn.MAXIFS(Sales_Data[Date],Sales_Data[Customers Name],Sales_Data[[#This Row],[Customers Name]])</f>
        <v>45266</v>
      </c>
      <c r="U129" t="str">
        <f ca="1">IF(TODAY() - Sales_Data[[#This Row],[Last Order Date]] &gt; 180, "Inactive", "Active")</f>
        <v>Inactive</v>
      </c>
    </row>
    <row r="130" spans="1:21" x14ac:dyDescent="0.35">
      <c r="A130" t="str">
        <f>Sales_Data[[#This Row],[Customers Name]]&amp;Sales_Data[[#This Row],[Num]]</f>
        <v>Xiao Bao BiscuitCW-2023324</v>
      </c>
      <c r="B130" t="s">
        <v>207</v>
      </c>
      <c r="C130" t="s">
        <v>2103</v>
      </c>
      <c r="D130" t="s">
        <v>827</v>
      </c>
      <c r="E130" t="s">
        <v>310</v>
      </c>
      <c r="F130" s="1">
        <v>45184</v>
      </c>
      <c r="G130" t="s">
        <v>1561</v>
      </c>
      <c r="I130">
        <v>24</v>
      </c>
      <c r="J130">
        <v>11</v>
      </c>
      <c r="K130">
        <v>264</v>
      </c>
      <c r="L130">
        <v>9</v>
      </c>
      <c r="M130" s="1">
        <v>45170</v>
      </c>
      <c r="N130" t="s">
        <v>831</v>
      </c>
      <c r="O130" t="s">
        <v>2078</v>
      </c>
      <c r="P130" t="s">
        <v>842</v>
      </c>
      <c r="Q130">
        <v>5</v>
      </c>
      <c r="R130">
        <f>VLOOKUP(Sales_Data[[#This Row],[Memo]],Items_List[[Description]:[Price]],3,FALSE)</f>
        <v>7</v>
      </c>
      <c r="S130">
        <f>Sales_Data[[#This Row],[Qty]]*Sales_Data[[#This Row],[Cost]]</f>
        <v>168</v>
      </c>
      <c r="T130" s="1">
        <f>_xlfn.MAXIFS(Sales_Data[Date],Sales_Data[Customers Name],Sales_Data[[#This Row],[Customers Name]])</f>
        <v>45266</v>
      </c>
      <c r="U130" t="str">
        <f ca="1">IF(TODAY() - Sales_Data[[#This Row],[Last Order Date]] &gt; 180, "Inactive", "Active")</f>
        <v>Inactive</v>
      </c>
    </row>
    <row r="131" spans="1:21" x14ac:dyDescent="0.35">
      <c r="A131" t="str">
        <f>Sales_Data[[#This Row],[Customers Name]]&amp;Sales_Data[[#This Row],[Num]]</f>
        <v>Xiao Bao BiscuitCW-2023370</v>
      </c>
      <c r="B131" t="s">
        <v>207</v>
      </c>
      <c r="C131" t="s">
        <v>2103</v>
      </c>
      <c r="D131" t="s">
        <v>821</v>
      </c>
      <c r="E131" t="s">
        <v>312</v>
      </c>
      <c r="F131" s="1">
        <v>45215</v>
      </c>
      <c r="G131" t="s">
        <v>1562</v>
      </c>
      <c r="H131" t="s">
        <v>840</v>
      </c>
      <c r="I131">
        <v>24</v>
      </c>
      <c r="J131">
        <v>11</v>
      </c>
      <c r="K131">
        <v>264</v>
      </c>
      <c r="L131">
        <v>10</v>
      </c>
      <c r="M131" s="1">
        <v>45200</v>
      </c>
      <c r="N131" t="s">
        <v>841</v>
      </c>
      <c r="O131" t="s">
        <v>2084</v>
      </c>
      <c r="P131" t="s">
        <v>825</v>
      </c>
      <c r="Q131">
        <v>1</v>
      </c>
      <c r="R131">
        <f>VLOOKUP(Sales_Data[[#This Row],[Memo]],Items_List[[Description]:[Price]],3,FALSE)</f>
        <v>7.35</v>
      </c>
      <c r="S131">
        <f>Sales_Data[[#This Row],[Qty]]*Sales_Data[[#This Row],[Cost]]</f>
        <v>176.39999999999998</v>
      </c>
      <c r="T131" s="1">
        <f>_xlfn.MAXIFS(Sales_Data[Date],Sales_Data[Customers Name],Sales_Data[[#This Row],[Customers Name]])</f>
        <v>45266</v>
      </c>
      <c r="U131" t="str">
        <f ca="1">IF(TODAY() - Sales_Data[[#This Row],[Last Order Date]] &gt; 180, "Inactive", "Active")</f>
        <v>Inactive</v>
      </c>
    </row>
    <row r="132" spans="1:21" x14ac:dyDescent="0.35">
      <c r="A132" t="str">
        <f>Sales_Data[[#This Row],[Customers Name]]&amp;Sales_Data[[#This Row],[Num]]</f>
        <v>Alchemist Wine &amp; SpiritCW-2023412</v>
      </c>
      <c r="B132" t="s">
        <v>18</v>
      </c>
      <c r="C132" t="s">
        <v>2103</v>
      </c>
      <c r="D132" t="s">
        <v>835</v>
      </c>
      <c r="E132" t="s">
        <v>681</v>
      </c>
      <c r="F132" s="1">
        <v>45237</v>
      </c>
      <c r="G132" t="s">
        <v>919</v>
      </c>
      <c r="H132" t="s">
        <v>840</v>
      </c>
      <c r="I132">
        <v>7</v>
      </c>
      <c r="J132">
        <v>10.75</v>
      </c>
      <c r="K132">
        <v>75.25</v>
      </c>
      <c r="L132">
        <v>11</v>
      </c>
      <c r="M132" s="1">
        <v>45231</v>
      </c>
      <c r="N132" t="s">
        <v>920</v>
      </c>
      <c r="O132" t="s">
        <v>2085</v>
      </c>
      <c r="P132" t="s">
        <v>832</v>
      </c>
      <c r="Q132">
        <v>2</v>
      </c>
      <c r="R132">
        <f>VLOOKUP(Sales_Data[[#This Row],[Memo]],Items_List[[Description]:[Price]],3,FALSE)</f>
        <v>7.5</v>
      </c>
      <c r="S132">
        <f>Sales_Data[[#This Row],[Qty]]*Sales_Data[[#This Row],[Cost]]</f>
        <v>52.5</v>
      </c>
      <c r="T132" s="1">
        <f>_xlfn.MAXIFS(Sales_Data[Date],Sales_Data[Customers Name],Sales_Data[[#This Row],[Customers Name]])</f>
        <v>45247</v>
      </c>
      <c r="U132" t="str">
        <f ca="1">IF(TODAY() - Sales_Data[[#This Row],[Last Order Date]] &gt; 180, "Inactive", "Active")</f>
        <v>Inactive</v>
      </c>
    </row>
    <row r="133" spans="1:21" x14ac:dyDescent="0.35">
      <c r="A133" t="str">
        <f>Sales_Data[[#This Row],[Customers Name]]&amp;Sales_Data[[#This Row],[Num]]</f>
        <v>Blue ElephantCW-2023480</v>
      </c>
      <c r="B133" t="s">
        <v>34</v>
      </c>
      <c r="C133" t="s">
        <v>2103</v>
      </c>
      <c r="D133" t="s">
        <v>945</v>
      </c>
      <c r="E133" t="s">
        <v>486</v>
      </c>
      <c r="F133" s="1">
        <v>45247</v>
      </c>
      <c r="G133" t="s">
        <v>957</v>
      </c>
      <c r="H133" t="s">
        <v>958</v>
      </c>
      <c r="I133">
        <v>24</v>
      </c>
      <c r="J133">
        <v>26.67</v>
      </c>
      <c r="K133">
        <v>640.08000000000004</v>
      </c>
      <c r="L133">
        <v>11</v>
      </c>
      <c r="M133" s="1">
        <v>45231</v>
      </c>
      <c r="N133" t="s">
        <v>920</v>
      </c>
      <c r="O133" t="s">
        <v>2085</v>
      </c>
      <c r="P133" t="s">
        <v>842</v>
      </c>
      <c r="Q133">
        <v>5</v>
      </c>
      <c r="R133">
        <f>VLOOKUP(Sales_Data[[#This Row],[Memo]],Items_List[[Description]:[Price]],3,FALSE)</f>
        <v>27.83</v>
      </c>
      <c r="S133">
        <f>Sales_Data[[#This Row],[Qty]]*Sales_Data[[#This Row],[Cost]]</f>
        <v>667.92</v>
      </c>
      <c r="T133" s="1">
        <f>_xlfn.MAXIFS(Sales_Data[Date],Sales_Data[Customers Name],Sales_Data[[#This Row],[Customers Name]])</f>
        <v>45247</v>
      </c>
      <c r="U133" t="str">
        <f ca="1">IF(TODAY() - Sales_Data[[#This Row],[Last Order Date]] &gt; 180, "Inactive", "Active")</f>
        <v>Inactive</v>
      </c>
    </row>
    <row r="134" spans="1:21" x14ac:dyDescent="0.35">
      <c r="A134" t="str">
        <f>Sales_Data[[#This Row],[Customers Name]]&amp;Sales_Data[[#This Row],[Num]]</f>
        <v>Blue ElephantCW-2023480</v>
      </c>
      <c r="B134" t="s">
        <v>34</v>
      </c>
      <c r="C134" t="s">
        <v>2103</v>
      </c>
      <c r="D134" t="s">
        <v>960</v>
      </c>
      <c r="E134" t="s">
        <v>434</v>
      </c>
      <c r="F134" s="1">
        <v>45247</v>
      </c>
      <c r="G134" t="s">
        <v>957</v>
      </c>
      <c r="H134" t="s">
        <v>958</v>
      </c>
      <c r="I134">
        <v>6</v>
      </c>
      <c r="J134">
        <v>16.670000000000002</v>
      </c>
      <c r="K134">
        <v>100.02</v>
      </c>
      <c r="L134">
        <v>11</v>
      </c>
      <c r="M134" s="1">
        <v>45231</v>
      </c>
      <c r="N134" t="s">
        <v>920</v>
      </c>
      <c r="O134" t="s">
        <v>2085</v>
      </c>
      <c r="P134" t="s">
        <v>842</v>
      </c>
      <c r="Q134">
        <v>5</v>
      </c>
      <c r="R134">
        <f>VLOOKUP(Sales_Data[[#This Row],[Memo]],Items_List[[Description]:[Price]],3,FALSE)</f>
        <v>16.670000000000002</v>
      </c>
      <c r="S134">
        <f>Sales_Data[[#This Row],[Qty]]*Sales_Data[[#This Row],[Cost]]</f>
        <v>100.02000000000001</v>
      </c>
      <c r="T134" s="1">
        <f>_xlfn.MAXIFS(Sales_Data[Date],Sales_Data[Customers Name],Sales_Data[[#This Row],[Customers Name]])</f>
        <v>45247</v>
      </c>
      <c r="U134" t="str">
        <f ca="1">IF(TODAY() - Sales_Data[[#This Row],[Last Order Date]] &gt; 180, "Inactive", "Active")</f>
        <v>Inactive</v>
      </c>
    </row>
    <row r="135" spans="1:21" x14ac:dyDescent="0.35">
      <c r="A135" t="str">
        <f>Sales_Data[[#This Row],[Customers Name]]&amp;Sales_Data[[#This Row],[Num]]</f>
        <v>Blue ElephantCW-2023480</v>
      </c>
      <c r="B135" t="s">
        <v>34</v>
      </c>
      <c r="C135" t="s">
        <v>2103</v>
      </c>
      <c r="D135" t="s">
        <v>961</v>
      </c>
      <c r="E135" t="s">
        <v>436</v>
      </c>
      <c r="F135" s="1">
        <v>45247</v>
      </c>
      <c r="G135" t="s">
        <v>957</v>
      </c>
      <c r="H135" t="s">
        <v>958</v>
      </c>
      <c r="I135">
        <v>6</v>
      </c>
      <c r="J135">
        <v>16.670000000000002</v>
      </c>
      <c r="K135">
        <v>100.02</v>
      </c>
      <c r="L135">
        <v>11</v>
      </c>
      <c r="M135" s="1">
        <v>45231</v>
      </c>
      <c r="N135" t="s">
        <v>920</v>
      </c>
      <c r="O135" t="s">
        <v>2085</v>
      </c>
      <c r="P135" t="s">
        <v>842</v>
      </c>
      <c r="Q135">
        <v>5</v>
      </c>
      <c r="R135">
        <f>VLOOKUP(Sales_Data[[#This Row],[Memo]],Items_List[[Description]:[Price]],3,FALSE)</f>
        <v>16.670000000000002</v>
      </c>
      <c r="S135">
        <f>Sales_Data[[#This Row],[Qty]]*Sales_Data[[#This Row],[Cost]]</f>
        <v>100.02000000000001</v>
      </c>
      <c r="T135" s="1">
        <f>_xlfn.MAXIFS(Sales_Data[Date],Sales_Data[Customers Name],Sales_Data[[#This Row],[Customers Name]])</f>
        <v>45247</v>
      </c>
      <c r="U135" t="str">
        <f ca="1">IF(TODAY() - Sales_Data[[#This Row],[Last Order Date]] &gt; 180, "Inactive", "Active")</f>
        <v>Inactive</v>
      </c>
    </row>
    <row r="136" spans="1:21" x14ac:dyDescent="0.35">
      <c r="A136" t="str">
        <f>Sales_Data[[#This Row],[Customers Name]]&amp;Sales_Data[[#This Row],[Num]]</f>
        <v>Bottles - ColumbiaCW-2023365</v>
      </c>
      <c r="B136" t="s">
        <v>38</v>
      </c>
      <c r="C136" t="s">
        <v>2103</v>
      </c>
      <c r="D136" t="s">
        <v>821</v>
      </c>
      <c r="E136" t="s">
        <v>312</v>
      </c>
      <c r="F136" s="1">
        <v>45209</v>
      </c>
      <c r="G136" t="s">
        <v>996</v>
      </c>
      <c r="H136" t="s">
        <v>840</v>
      </c>
      <c r="I136">
        <v>60</v>
      </c>
      <c r="J136">
        <v>6.6</v>
      </c>
      <c r="K136">
        <v>396</v>
      </c>
      <c r="L136">
        <v>10</v>
      </c>
      <c r="M136" s="1">
        <v>45200</v>
      </c>
      <c r="N136" t="s">
        <v>841</v>
      </c>
      <c r="O136" t="s">
        <v>2084</v>
      </c>
      <c r="P136" t="s">
        <v>832</v>
      </c>
      <c r="Q136">
        <v>2</v>
      </c>
      <c r="R136">
        <f>VLOOKUP(Sales_Data[[#This Row],[Memo]],Items_List[[Description]:[Price]],3,FALSE)</f>
        <v>7.35</v>
      </c>
      <c r="S136">
        <f>Sales_Data[[#This Row],[Qty]]*Sales_Data[[#This Row],[Cost]]</f>
        <v>441</v>
      </c>
      <c r="T136" s="1">
        <f>_xlfn.MAXIFS(Sales_Data[Date],Sales_Data[Customers Name],Sales_Data[[#This Row],[Customers Name]])</f>
        <v>45281</v>
      </c>
      <c r="U136" t="str">
        <f ca="1">IF(TODAY() - Sales_Data[[#This Row],[Last Order Date]] &gt; 180, "Inactive", "Active")</f>
        <v>Inactive</v>
      </c>
    </row>
    <row r="137" spans="1:21" x14ac:dyDescent="0.35">
      <c r="A137" t="str">
        <f>Sales_Data[[#This Row],[Customers Name]]&amp;Sales_Data[[#This Row],[Num]]</f>
        <v>Bottles - ColumbiaCW-2023405</v>
      </c>
      <c r="B137" t="s">
        <v>38</v>
      </c>
      <c r="C137" t="s">
        <v>2103</v>
      </c>
      <c r="D137" t="s">
        <v>882</v>
      </c>
      <c r="E137" t="s">
        <v>771</v>
      </c>
      <c r="F137" s="1">
        <v>45236</v>
      </c>
      <c r="G137" t="s">
        <v>997</v>
      </c>
      <c r="H137" t="s">
        <v>840</v>
      </c>
      <c r="I137">
        <v>24</v>
      </c>
      <c r="J137">
        <v>10</v>
      </c>
      <c r="K137">
        <v>240</v>
      </c>
      <c r="L137">
        <v>11</v>
      </c>
      <c r="M137" s="1">
        <v>45231</v>
      </c>
      <c r="N137" t="s">
        <v>920</v>
      </c>
      <c r="O137" t="s">
        <v>2085</v>
      </c>
      <c r="P137" t="s">
        <v>825</v>
      </c>
      <c r="Q137">
        <v>1</v>
      </c>
      <c r="R137">
        <f>VLOOKUP(Sales_Data[[#This Row],[Memo]],Items_List[[Description]:[Price]],3,FALSE)</f>
        <v>8.5</v>
      </c>
      <c r="S137">
        <f>Sales_Data[[#This Row],[Qty]]*Sales_Data[[#This Row],[Cost]]</f>
        <v>204</v>
      </c>
      <c r="T137" s="1">
        <f>_xlfn.MAXIFS(Sales_Data[Date],Sales_Data[Customers Name],Sales_Data[[#This Row],[Customers Name]])</f>
        <v>45281</v>
      </c>
      <c r="U137" t="str">
        <f ca="1">IF(TODAY() - Sales_Data[[#This Row],[Last Order Date]] &gt; 180, "Inactive", "Active")</f>
        <v>Inactive</v>
      </c>
    </row>
    <row r="138" spans="1:21" x14ac:dyDescent="0.35">
      <c r="A138" t="str">
        <f>Sales_Data[[#This Row],[Customers Name]]&amp;Sales_Data[[#This Row],[Num]]</f>
        <v>Bottles - ColumbiaCW-2023405</v>
      </c>
      <c r="B138" t="s">
        <v>38</v>
      </c>
      <c r="C138" t="s">
        <v>2103</v>
      </c>
      <c r="D138" t="s">
        <v>998</v>
      </c>
      <c r="E138" t="s">
        <v>306</v>
      </c>
      <c r="F138" s="1">
        <v>45236</v>
      </c>
      <c r="G138" t="s">
        <v>997</v>
      </c>
      <c r="H138" t="s">
        <v>840</v>
      </c>
      <c r="I138">
        <v>48</v>
      </c>
      <c r="J138">
        <v>10</v>
      </c>
      <c r="K138">
        <v>480</v>
      </c>
      <c r="L138">
        <v>11</v>
      </c>
      <c r="M138" s="1">
        <v>45231</v>
      </c>
      <c r="N138" t="s">
        <v>920</v>
      </c>
      <c r="O138" t="s">
        <v>2085</v>
      </c>
      <c r="P138" t="s">
        <v>825</v>
      </c>
      <c r="Q138">
        <v>1</v>
      </c>
      <c r="R138">
        <f>VLOOKUP(Sales_Data[[#This Row],[Memo]],Items_List[[Description]:[Price]],3,FALSE)</f>
        <v>7.15</v>
      </c>
      <c r="S138">
        <f>Sales_Data[[#This Row],[Qty]]*Sales_Data[[#This Row],[Cost]]</f>
        <v>343.20000000000005</v>
      </c>
      <c r="T138" s="1">
        <f>_xlfn.MAXIFS(Sales_Data[Date],Sales_Data[Customers Name],Sales_Data[[#This Row],[Customers Name]])</f>
        <v>45281</v>
      </c>
      <c r="U138" t="str">
        <f ca="1">IF(TODAY() - Sales_Data[[#This Row],[Last Order Date]] &gt; 180, "Inactive", "Active")</f>
        <v>Inactive</v>
      </c>
    </row>
    <row r="139" spans="1:21" x14ac:dyDescent="0.35">
      <c r="A139" t="str">
        <f>Sales_Data[[#This Row],[Customers Name]]&amp;Sales_Data[[#This Row],[Num]]</f>
        <v>Bottles - ColumbiaCW-2023417</v>
      </c>
      <c r="B139" t="s">
        <v>38</v>
      </c>
      <c r="C139" t="s">
        <v>2103</v>
      </c>
      <c r="D139" t="s">
        <v>820</v>
      </c>
      <c r="E139" t="s">
        <v>318</v>
      </c>
      <c r="F139" s="1">
        <v>45242</v>
      </c>
      <c r="G139" t="s">
        <v>999</v>
      </c>
      <c r="H139" t="s">
        <v>840</v>
      </c>
      <c r="I139">
        <v>120</v>
      </c>
      <c r="J139">
        <v>8.8000000000000007</v>
      </c>
      <c r="K139">
        <v>1056</v>
      </c>
      <c r="L139">
        <v>11</v>
      </c>
      <c r="M139" s="1">
        <v>45231</v>
      </c>
      <c r="N139" t="s">
        <v>920</v>
      </c>
      <c r="O139" t="s">
        <v>2085</v>
      </c>
      <c r="P139" t="s">
        <v>1000</v>
      </c>
      <c r="Q139">
        <v>0</v>
      </c>
      <c r="R139">
        <f>VLOOKUP(Sales_Data[[#This Row],[Memo]],Items_List[[Description]:[Price]],3,FALSE)</f>
        <v>7.0250000000000004</v>
      </c>
      <c r="S139">
        <f>Sales_Data[[#This Row],[Qty]]*Sales_Data[[#This Row],[Cost]]</f>
        <v>843</v>
      </c>
      <c r="T139" s="1">
        <f>_xlfn.MAXIFS(Sales_Data[Date],Sales_Data[Customers Name],Sales_Data[[#This Row],[Customers Name]])</f>
        <v>45281</v>
      </c>
      <c r="U139" t="str">
        <f ca="1">IF(TODAY() - Sales_Data[[#This Row],[Last Order Date]] &gt; 180, "Inactive", "Active")</f>
        <v>Inactive</v>
      </c>
    </row>
    <row r="140" spans="1:21" x14ac:dyDescent="0.35">
      <c r="A140" t="str">
        <f>Sales_Data[[#This Row],[Customers Name]]&amp;Sales_Data[[#This Row],[Num]]</f>
        <v>Bottles - ColumbiaCW-2023417</v>
      </c>
      <c r="B140" t="s">
        <v>38</v>
      </c>
      <c r="C140" t="s">
        <v>2103</v>
      </c>
      <c r="D140" t="s">
        <v>1001</v>
      </c>
      <c r="E140" t="s">
        <v>1002</v>
      </c>
      <c r="F140" s="1">
        <v>45242</v>
      </c>
      <c r="G140" t="s">
        <v>999</v>
      </c>
      <c r="H140" t="s">
        <v>840</v>
      </c>
      <c r="J140">
        <v>0</v>
      </c>
      <c r="K140">
        <v>0</v>
      </c>
      <c r="L140">
        <v>11</v>
      </c>
      <c r="M140" s="1">
        <v>45231</v>
      </c>
      <c r="N140" t="s">
        <v>920</v>
      </c>
      <c r="O140" t="s">
        <v>2085</v>
      </c>
      <c r="P140" t="s">
        <v>1000</v>
      </c>
      <c r="Q140">
        <v>0</v>
      </c>
      <c r="S140">
        <f>Sales_Data[[#This Row],[Qty]]*Sales_Data[[#This Row],[Cost]]</f>
        <v>0</v>
      </c>
      <c r="T140" s="1">
        <f>_xlfn.MAXIFS(Sales_Data[Date],Sales_Data[Customers Name],Sales_Data[[#This Row],[Customers Name]])</f>
        <v>45281</v>
      </c>
      <c r="U140" t="str">
        <f ca="1">IF(TODAY() - Sales_Data[[#This Row],[Last Order Date]] &gt; 180, "Inactive", "Active")</f>
        <v>Inactive</v>
      </c>
    </row>
    <row r="141" spans="1:21" x14ac:dyDescent="0.35">
      <c r="A141" t="str">
        <f>Sales_Data[[#This Row],[Customers Name]]&amp;Sales_Data[[#This Row],[Num]]</f>
        <v>Bottles - ColumbiaCW-2023437</v>
      </c>
      <c r="B141" t="s">
        <v>38</v>
      </c>
      <c r="C141" t="s">
        <v>2103</v>
      </c>
      <c r="D141" t="s">
        <v>998</v>
      </c>
      <c r="E141" t="s">
        <v>306</v>
      </c>
      <c r="F141" s="1">
        <v>45261</v>
      </c>
      <c r="G141" t="s">
        <v>1003</v>
      </c>
      <c r="H141" t="s">
        <v>840</v>
      </c>
      <c r="I141">
        <v>120</v>
      </c>
      <c r="J141">
        <v>7</v>
      </c>
      <c r="K141">
        <v>840</v>
      </c>
      <c r="L141">
        <v>12</v>
      </c>
      <c r="M141" s="1">
        <v>45261</v>
      </c>
      <c r="N141" t="s">
        <v>846</v>
      </c>
      <c r="O141" t="s">
        <v>2079</v>
      </c>
      <c r="P141" t="s">
        <v>842</v>
      </c>
      <c r="Q141">
        <v>5</v>
      </c>
      <c r="R141">
        <f>VLOOKUP(Sales_Data[[#This Row],[Memo]],Items_List[[Description]:[Price]],3,FALSE)</f>
        <v>7.15</v>
      </c>
      <c r="S141">
        <f>Sales_Data[[#This Row],[Qty]]*Sales_Data[[#This Row],[Cost]]</f>
        <v>858</v>
      </c>
      <c r="T141" s="1">
        <f>_xlfn.MAXIFS(Sales_Data[Date],Sales_Data[Customers Name],Sales_Data[[#This Row],[Customers Name]])</f>
        <v>45281</v>
      </c>
      <c r="U141" t="str">
        <f ca="1">IF(TODAY() - Sales_Data[[#This Row],[Last Order Date]] &gt; 180, "Inactive", "Active")</f>
        <v>Inactive</v>
      </c>
    </row>
    <row r="142" spans="1:21" x14ac:dyDescent="0.35">
      <c r="A142" t="str">
        <f>Sales_Data[[#This Row],[Customers Name]]&amp;Sales_Data[[#This Row],[Num]]</f>
        <v>Bottles - ColumbiaCW-2023437</v>
      </c>
      <c r="B142" t="s">
        <v>38</v>
      </c>
      <c r="C142" t="s">
        <v>2103</v>
      </c>
      <c r="D142" t="s">
        <v>820</v>
      </c>
      <c r="E142" t="s">
        <v>318</v>
      </c>
      <c r="F142" s="1">
        <v>45261</v>
      </c>
      <c r="G142" t="s">
        <v>1003</v>
      </c>
      <c r="H142" t="s">
        <v>840</v>
      </c>
      <c r="I142">
        <v>240</v>
      </c>
      <c r="J142">
        <v>8.8000000000000007</v>
      </c>
      <c r="K142">
        <v>2112</v>
      </c>
      <c r="L142">
        <v>12</v>
      </c>
      <c r="M142" s="1">
        <v>45261</v>
      </c>
      <c r="N142" t="s">
        <v>846</v>
      </c>
      <c r="O142" t="s">
        <v>2079</v>
      </c>
      <c r="P142" t="s">
        <v>842</v>
      </c>
      <c r="Q142">
        <v>5</v>
      </c>
      <c r="R142">
        <f>VLOOKUP(Sales_Data[[#This Row],[Memo]],Items_List[[Description]:[Price]],3,FALSE)</f>
        <v>7.0250000000000004</v>
      </c>
      <c r="S142">
        <f>Sales_Data[[#This Row],[Qty]]*Sales_Data[[#This Row],[Cost]]</f>
        <v>1686</v>
      </c>
      <c r="T142" s="1">
        <f>_xlfn.MAXIFS(Sales_Data[Date],Sales_Data[Customers Name],Sales_Data[[#This Row],[Customers Name]])</f>
        <v>45281</v>
      </c>
      <c r="U142" t="str">
        <f ca="1">IF(TODAY() - Sales_Data[[#This Row],[Last Order Date]] &gt; 180, "Inactive", "Active")</f>
        <v>Inactive</v>
      </c>
    </row>
    <row r="143" spans="1:21" x14ac:dyDescent="0.35">
      <c r="A143" t="str">
        <f>Sales_Data[[#This Row],[Customers Name]]&amp;Sales_Data[[#This Row],[Num]]</f>
        <v>Bottles - ColumbiaCW-2023466</v>
      </c>
      <c r="B143" t="s">
        <v>38</v>
      </c>
      <c r="C143" t="s">
        <v>2103</v>
      </c>
      <c r="D143" t="s">
        <v>1004</v>
      </c>
      <c r="E143" t="s">
        <v>256</v>
      </c>
      <c r="F143" s="1">
        <v>45279</v>
      </c>
      <c r="G143" t="s">
        <v>1005</v>
      </c>
      <c r="H143" t="s">
        <v>840</v>
      </c>
      <c r="I143">
        <v>24</v>
      </c>
      <c r="J143">
        <v>9.99</v>
      </c>
      <c r="K143">
        <v>239.76</v>
      </c>
      <c r="L143">
        <v>12</v>
      </c>
      <c r="M143" s="1">
        <v>45261</v>
      </c>
      <c r="N143" t="s">
        <v>846</v>
      </c>
      <c r="O143" t="s">
        <v>2079</v>
      </c>
      <c r="P143" t="s">
        <v>832</v>
      </c>
      <c r="Q143">
        <v>2</v>
      </c>
      <c r="R143">
        <f>VLOOKUP(Sales_Data[[#This Row],[Memo]],Items_List[[Description]:[Price]],3,FALSE)</f>
        <v>5.25</v>
      </c>
      <c r="S143">
        <f>Sales_Data[[#This Row],[Qty]]*Sales_Data[[#This Row],[Cost]]</f>
        <v>126</v>
      </c>
      <c r="T143" s="1">
        <f>_xlfn.MAXIFS(Sales_Data[Date],Sales_Data[Customers Name],Sales_Data[[#This Row],[Customers Name]])</f>
        <v>45281</v>
      </c>
      <c r="U143" t="str">
        <f ca="1">IF(TODAY() - Sales_Data[[#This Row],[Last Order Date]] &gt; 180, "Inactive", "Active")</f>
        <v>Inactive</v>
      </c>
    </row>
    <row r="144" spans="1:21" x14ac:dyDescent="0.35">
      <c r="A144" t="str">
        <f>Sales_Data[[#This Row],[Customers Name]]&amp;Sales_Data[[#This Row],[Num]]</f>
        <v>Bottles - ColumbiaCW-2023466</v>
      </c>
      <c r="B144" t="s">
        <v>38</v>
      </c>
      <c r="C144" t="s">
        <v>2103</v>
      </c>
      <c r="D144" t="s">
        <v>1006</v>
      </c>
      <c r="E144" t="s">
        <v>258</v>
      </c>
      <c r="F144" s="1">
        <v>45279</v>
      </c>
      <c r="G144" t="s">
        <v>1005</v>
      </c>
      <c r="H144" t="s">
        <v>840</v>
      </c>
      <c r="I144">
        <v>24</v>
      </c>
      <c r="J144">
        <v>9.99</v>
      </c>
      <c r="K144">
        <v>239.76</v>
      </c>
      <c r="L144">
        <v>12</v>
      </c>
      <c r="M144" s="1">
        <v>45261</v>
      </c>
      <c r="N144" t="s">
        <v>846</v>
      </c>
      <c r="O144" t="s">
        <v>2079</v>
      </c>
      <c r="P144" t="s">
        <v>832</v>
      </c>
      <c r="Q144">
        <v>2</v>
      </c>
      <c r="R144">
        <f>VLOOKUP(Sales_Data[[#This Row],[Memo]],Items_List[[Description]:[Price]],3,FALSE)</f>
        <v>5.25</v>
      </c>
      <c r="S144">
        <f>Sales_Data[[#This Row],[Qty]]*Sales_Data[[#This Row],[Cost]]</f>
        <v>126</v>
      </c>
      <c r="T144" s="1">
        <f>_xlfn.MAXIFS(Sales_Data[Date],Sales_Data[Customers Name],Sales_Data[[#This Row],[Customers Name]])</f>
        <v>45281</v>
      </c>
      <c r="U144" t="str">
        <f ca="1">IF(TODAY() - Sales_Data[[#This Row],[Last Order Date]] &gt; 180, "Inactive", "Active")</f>
        <v>Inactive</v>
      </c>
    </row>
    <row r="145" spans="1:21" x14ac:dyDescent="0.35">
      <c r="A145" t="str">
        <f>Sales_Data[[#This Row],[Customers Name]]&amp;Sales_Data[[#This Row],[Num]]</f>
        <v>Bottles - ColumbiaCW-2023466</v>
      </c>
      <c r="B145" t="s">
        <v>38</v>
      </c>
      <c r="C145" t="s">
        <v>2103</v>
      </c>
      <c r="D145" t="s">
        <v>821</v>
      </c>
      <c r="E145" t="s">
        <v>312</v>
      </c>
      <c r="F145" s="1">
        <v>45279</v>
      </c>
      <c r="G145" t="s">
        <v>1005</v>
      </c>
      <c r="H145" t="s">
        <v>840</v>
      </c>
      <c r="I145">
        <v>72</v>
      </c>
      <c r="J145">
        <v>8.8000000000000007</v>
      </c>
      <c r="K145">
        <v>633.6</v>
      </c>
      <c r="L145">
        <v>12</v>
      </c>
      <c r="M145" s="1">
        <v>45261</v>
      </c>
      <c r="N145" t="s">
        <v>846</v>
      </c>
      <c r="O145" t="s">
        <v>2079</v>
      </c>
      <c r="P145" t="s">
        <v>832</v>
      </c>
      <c r="Q145">
        <v>2</v>
      </c>
      <c r="R145">
        <f>VLOOKUP(Sales_Data[[#This Row],[Memo]],Items_List[[Description]:[Price]],3,FALSE)</f>
        <v>7.35</v>
      </c>
      <c r="S145">
        <f>Sales_Data[[#This Row],[Qty]]*Sales_Data[[#This Row],[Cost]]</f>
        <v>529.19999999999993</v>
      </c>
      <c r="T145" s="1">
        <f>_xlfn.MAXIFS(Sales_Data[Date],Sales_Data[Customers Name],Sales_Data[[#This Row],[Customers Name]])</f>
        <v>45281</v>
      </c>
      <c r="U145" t="str">
        <f ca="1">IF(TODAY() - Sales_Data[[#This Row],[Last Order Date]] &gt; 180, "Inactive", "Active")</f>
        <v>Inactive</v>
      </c>
    </row>
    <row r="146" spans="1:21" x14ac:dyDescent="0.35">
      <c r="A146" t="str">
        <f>Sales_Data[[#This Row],[Customers Name]]&amp;Sales_Data[[#This Row],[Num]]</f>
        <v>Bottles - ColumbiaCW-2023466</v>
      </c>
      <c r="B146" t="s">
        <v>38</v>
      </c>
      <c r="C146" t="s">
        <v>2103</v>
      </c>
      <c r="D146" t="s">
        <v>998</v>
      </c>
      <c r="E146" t="s">
        <v>306</v>
      </c>
      <c r="F146" s="1">
        <v>45279</v>
      </c>
      <c r="G146" t="s">
        <v>1005</v>
      </c>
      <c r="H146" t="s">
        <v>840</v>
      </c>
      <c r="I146">
        <v>68</v>
      </c>
      <c r="J146">
        <v>8</v>
      </c>
      <c r="K146">
        <v>544</v>
      </c>
      <c r="L146">
        <v>12</v>
      </c>
      <c r="M146" s="1">
        <v>45261</v>
      </c>
      <c r="N146" t="s">
        <v>846</v>
      </c>
      <c r="O146" t="s">
        <v>2079</v>
      </c>
      <c r="P146" t="s">
        <v>832</v>
      </c>
      <c r="Q146">
        <v>2</v>
      </c>
      <c r="R146">
        <f>VLOOKUP(Sales_Data[[#This Row],[Memo]],Items_List[[Description]:[Price]],3,FALSE)</f>
        <v>7.15</v>
      </c>
      <c r="S146">
        <f>Sales_Data[[#This Row],[Qty]]*Sales_Data[[#This Row],[Cost]]</f>
        <v>486.20000000000005</v>
      </c>
      <c r="T146" s="1">
        <f>_xlfn.MAXIFS(Sales_Data[Date],Sales_Data[Customers Name],Sales_Data[[#This Row],[Customers Name]])</f>
        <v>45281</v>
      </c>
      <c r="U146" t="str">
        <f ca="1">IF(TODAY() - Sales_Data[[#This Row],[Last Order Date]] &gt; 180, "Inactive", "Active")</f>
        <v>Inactive</v>
      </c>
    </row>
    <row r="147" spans="1:21" x14ac:dyDescent="0.35">
      <c r="A147" t="str">
        <f>Sales_Data[[#This Row],[Customers Name]]&amp;Sales_Data[[#This Row],[Num]]</f>
        <v>Bottles - ColumbiaCW-2023466</v>
      </c>
      <c r="B147" t="s">
        <v>38</v>
      </c>
      <c r="C147" t="s">
        <v>2103</v>
      </c>
      <c r="D147" t="s">
        <v>820</v>
      </c>
      <c r="E147" t="s">
        <v>318</v>
      </c>
      <c r="F147" s="1">
        <v>45279</v>
      </c>
      <c r="G147" t="s">
        <v>1005</v>
      </c>
      <c r="H147" t="s">
        <v>840</v>
      </c>
      <c r="I147">
        <v>4</v>
      </c>
      <c r="J147">
        <v>8</v>
      </c>
      <c r="K147">
        <v>32</v>
      </c>
      <c r="L147">
        <v>12</v>
      </c>
      <c r="M147" s="1">
        <v>45261</v>
      </c>
      <c r="N147" t="s">
        <v>846</v>
      </c>
      <c r="O147" t="s">
        <v>2079</v>
      </c>
      <c r="P147" t="s">
        <v>832</v>
      </c>
      <c r="Q147">
        <v>2</v>
      </c>
      <c r="R147">
        <f>VLOOKUP(Sales_Data[[#This Row],[Memo]],Items_List[[Description]:[Price]],3,FALSE)</f>
        <v>7.0250000000000004</v>
      </c>
      <c r="S147">
        <f>Sales_Data[[#This Row],[Qty]]*Sales_Data[[#This Row],[Cost]]</f>
        <v>28.1</v>
      </c>
      <c r="T147" s="1">
        <f>_xlfn.MAXIFS(Sales_Data[Date],Sales_Data[Customers Name],Sales_Data[[#This Row],[Customers Name]])</f>
        <v>45281</v>
      </c>
      <c r="U147" t="str">
        <f ca="1">IF(TODAY() - Sales_Data[[#This Row],[Last Order Date]] &gt; 180, "Inactive", "Active")</f>
        <v>Inactive</v>
      </c>
    </row>
    <row r="148" spans="1:21" x14ac:dyDescent="0.35">
      <c r="A148" t="str">
        <f>Sales_Data[[#This Row],[Customers Name]]&amp;Sales_Data[[#This Row],[Num]]</f>
        <v>Bottles - ColumbiaCW-2023466</v>
      </c>
      <c r="B148" t="s">
        <v>38</v>
      </c>
      <c r="C148" t="s">
        <v>2103</v>
      </c>
      <c r="D148" t="s">
        <v>882</v>
      </c>
      <c r="E148" t="s">
        <v>771</v>
      </c>
      <c r="F148" s="1">
        <v>45279</v>
      </c>
      <c r="G148" t="s">
        <v>1005</v>
      </c>
      <c r="H148" t="s">
        <v>840</v>
      </c>
      <c r="I148">
        <v>6</v>
      </c>
      <c r="J148">
        <v>10</v>
      </c>
      <c r="K148">
        <v>60</v>
      </c>
      <c r="L148">
        <v>12</v>
      </c>
      <c r="M148" s="1">
        <v>45261</v>
      </c>
      <c r="N148" t="s">
        <v>846</v>
      </c>
      <c r="O148" t="s">
        <v>2079</v>
      </c>
      <c r="P148" t="s">
        <v>832</v>
      </c>
      <c r="Q148">
        <v>2</v>
      </c>
      <c r="R148">
        <f>VLOOKUP(Sales_Data[[#This Row],[Memo]],Items_List[[Description]:[Price]],3,FALSE)</f>
        <v>8.5</v>
      </c>
      <c r="S148">
        <f>Sales_Data[[#This Row],[Qty]]*Sales_Data[[#This Row],[Cost]]</f>
        <v>51</v>
      </c>
      <c r="T148" s="1">
        <f>_xlfn.MAXIFS(Sales_Data[Date],Sales_Data[Customers Name],Sales_Data[[#This Row],[Customers Name]])</f>
        <v>45281</v>
      </c>
      <c r="U148" t="str">
        <f ca="1">IF(TODAY() - Sales_Data[[#This Row],[Last Order Date]] &gt; 180, "Inactive", "Active")</f>
        <v>Inactive</v>
      </c>
    </row>
    <row r="149" spans="1:21" x14ac:dyDescent="0.35">
      <c r="A149" t="str">
        <f>Sales_Data[[#This Row],[Customers Name]]&amp;Sales_Data[[#This Row],[Num]]</f>
        <v>Bottles - ColumbiaCW-2023471</v>
      </c>
      <c r="B149" t="s">
        <v>38</v>
      </c>
      <c r="C149" t="s">
        <v>2103</v>
      </c>
      <c r="D149" t="s">
        <v>1007</v>
      </c>
      <c r="E149" t="s">
        <v>240</v>
      </c>
      <c r="F149" s="1">
        <v>45281</v>
      </c>
      <c r="G149" t="s">
        <v>1008</v>
      </c>
      <c r="H149" t="s">
        <v>840</v>
      </c>
      <c r="I149">
        <v>24</v>
      </c>
      <c r="J149">
        <v>18.66</v>
      </c>
      <c r="K149">
        <v>447.84</v>
      </c>
      <c r="L149">
        <v>12</v>
      </c>
      <c r="M149" s="1">
        <v>45261</v>
      </c>
      <c r="N149" t="s">
        <v>846</v>
      </c>
      <c r="O149" t="s">
        <v>2079</v>
      </c>
      <c r="P149" t="s">
        <v>814</v>
      </c>
      <c r="Q149">
        <v>4</v>
      </c>
      <c r="R149">
        <f>VLOOKUP(Sales_Data[[#This Row],[Memo]],Items_List[[Description]:[Price]],3,FALSE)</f>
        <v>13.25</v>
      </c>
      <c r="S149">
        <f>Sales_Data[[#This Row],[Qty]]*Sales_Data[[#This Row],[Cost]]</f>
        <v>318</v>
      </c>
      <c r="T149" s="1">
        <f>_xlfn.MAXIFS(Sales_Data[Date],Sales_Data[Customers Name],Sales_Data[[#This Row],[Customers Name]])</f>
        <v>45281</v>
      </c>
      <c r="U149" t="str">
        <f ca="1">IF(TODAY() - Sales_Data[[#This Row],[Last Order Date]] &gt; 180, "Inactive", "Active")</f>
        <v>Inactive</v>
      </c>
    </row>
    <row r="150" spans="1:21" x14ac:dyDescent="0.35">
      <c r="A150" t="str">
        <f>Sales_Data[[#This Row],[Customers Name]]&amp;Sales_Data[[#This Row],[Num]]</f>
        <v>Bottles - ColumbiaCW-2023471</v>
      </c>
      <c r="B150" t="s">
        <v>38</v>
      </c>
      <c r="C150" t="s">
        <v>2103</v>
      </c>
      <c r="D150" t="s">
        <v>1009</v>
      </c>
      <c r="E150" t="s">
        <v>623</v>
      </c>
      <c r="F150" s="1">
        <v>45281</v>
      </c>
      <c r="G150" t="s">
        <v>1008</v>
      </c>
      <c r="H150" t="s">
        <v>840</v>
      </c>
      <c r="I150">
        <v>23</v>
      </c>
      <c r="J150">
        <v>13.33</v>
      </c>
      <c r="K150">
        <v>306.58999999999997</v>
      </c>
      <c r="L150">
        <v>12</v>
      </c>
      <c r="M150" s="1">
        <v>45261</v>
      </c>
      <c r="N150" t="s">
        <v>846</v>
      </c>
      <c r="O150" t="s">
        <v>2079</v>
      </c>
      <c r="P150" t="s">
        <v>814</v>
      </c>
      <c r="Q150">
        <v>4</v>
      </c>
      <c r="R150">
        <f>VLOOKUP(Sales_Data[[#This Row],[Memo]],Items_List[[Description]:[Price]],3,FALSE)</f>
        <v>13.33</v>
      </c>
      <c r="S150">
        <f>Sales_Data[[#This Row],[Qty]]*Sales_Data[[#This Row],[Cost]]</f>
        <v>306.58999999999997</v>
      </c>
      <c r="T150" s="1">
        <f>_xlfn.MAXIFS(Sales_Data[Date],Sales_Data[Customers Name],Sales_Data[[#This Row],[Customers Name]])</f>
        <v>45281</v>
      </c>
      <c r="U150" t="str">
        <f ca="1">IF(TODAY() - Sales_Data[[#This Row],[Last Order Date]] &gt; 180, "Inactive", "Active")</f>
        <v>Inactive</v>
      </c>
    </row>
    <row r="151" spans="1:21" x14ac:dyDescent="0.35">
      <c r="A151" t="str">
        <f>Sales_Data[[#This Row],[Customers Name]]&amp;Sales_Data[[#This Row],[Num]]</f>
        <v>Bottles - Mt PleasantCW-2023364</v>
      </c>
      <c r="B151" t="s">
        <v>40</v>
      </c>
      <c r="C151" t="s">
        <v>2103</v>
      </c>
      <c r="D151" t="s">
        <v>821</v>
      </c>
      <c r="E151" t="s">
        <v>312</v>
      </c>
      <c r="F151" s="1">
        <v>45209</v>
      </c>
      <c r="G151" t="s">
        <v>1042</v>
      </c>
      <c r="H151" t="s">
        <v>840</v>
      </c>
      <c r="I151">
        <v>24</v>
      </c>
      <c r="J151">
        <v>6.25</v>
      </c>
      <c r="K151">
        <v>150</v>
      </c>
      <c r="L151">
        <v>10</v>
      </c>
      <c r="M151" s="1">
        <v>45200</v>
      </c>
      <c r="N151" t="s">
        <v>841</v>
      </c>
      <c r="O151" t="s">
        <v>2084</v>
      </c>
      <c r="P151" t="s">
        <v>832</v>
      </c>
      <c r="Q151">
        <v>2</v>
      </c>
      <c r="R151">
        <f>VLOOKUP(Sales_Data[[#This Row],[Memo]],Items_List[[Description]:[Price]],3,FALSE)</f>
        <v>7.35</v>
      </c>
      <c r="S151">
        <f>Sales_Data[[#This Row],[Qty]]*Sales_Data[[#This Row],[Cost]]</f>
        <v>176.39999999999998</v>
      </c>
      <c r="T151" s="1">
        <f>_xlfn.MAXIFS(Sales_Data[Date],Sales_Data[Customers Name],Sales_Data[[#This Row],[Customers Name]])</f>
        <v>45281</v>
      </c>
      <c r="U151" t="str">
        <f ca="1">IF(TODAY() - Sales_Data[[#This Row],[Last Order Date]] &gt; 180, "Inactive", "Active")</f>
        <v>Inactive</v>
      </c>
    </row>
    <row r="152" spans="1:21" x14ac:dyDescent="0.35">
      <c r="A152" t="str">
        <f>Sales_Data[[#This Row],[Customers Name]]&amp;Sales_Data[[#This Row],[Num]]</f>
        <v>Bottles - Mt PleasantCW-2023377</v>
      </c>
      <c r="B152" t="s">
        <v>40</v>
      </c>
      <c r="C152" t="s">
        <v>2103</v>
      </c>
      <c r="D152" t="s">
        <v>901</v>
      </c>
      <c r="E152" t="s">
        <v>700</v>
      </c>
      <c r="F152" s="1">
        <v>45216</v>
      </c>
      <c r="G152" t="s">
        <v>1044</v>
      </c>
      <c r="H152" t="s">
        <v>840</v>
      </c>
      <c r="I152">
        <v>6</v>
      </c>
      <c r="J152">
        <v>15.66</v>
      </c>
      <c r="K152">
        <v>93.96</v>
      </c>
      <c r="L152">
        <v>10</v>
      </c>
      <c r="M152" s="1">
        <v>45200</v>
      </c>
      <c r="N152" t="s">
        <v>841</v>
      </c>
      <c r="O152" t="s">
        <v>2084</v>
      </c>
      <c r="P152" t="s">
        <v>832</v>
      </c>
      <c r="Q152">
        <v>2</v>
      </c>
      <c r="R152">
        <f>VLOOKUP(Sales_Data[[#This Row],[Memo]],Items_List[[Description]:[Price]],3,FALSE)</f>
        <v>12</v>
      </c>
      <c r="S152">
        <f>Sales_Data[[#This Row],[Qty]]*Sales_Data[[#This Row],[Cost]]</f>
        <v>72</v>
      </c>
      <c r="T152" s="1">
        <f>_xlfn.MAXIFS(Sales_Data[Date],Sales_Data[Customers Name],Sales_Data[[#This Row],[Customers Name]])</f>
        <v>45281</v>
      </c>
      <c r="U152" t="str">
        <f ca="1">IF(TODAY() - Sales_Data[[#This Row],[Last Order Date]] &gt; 180, "Inactive", "Active")</f>
        <v>Inactive</v>
      </c>
    </row>
    <row r="153" spans="1:21" x14ac:dyDescent="0.35">
      <c r="A153" t="str">
        <f>Sales_Data[[#This Row],[Customers Name]]&amp;Sales_Data[[#This Row],[Num]]</f>
        <v>Bottles - Mt PleasantCW-2023406</v>
      </c>
      <c r="B153" t="s">
        <v>40</v>
      </c>
      <c r="C153" t="s">
        <v>2103</v>
      </c>
      <c r="D153" t="s">
        <v>827</v>
      </c>
      <c r="E153" t="s">
        <v>310</v>
      </c>
      <c r="F153" s="1">
        <v>45237</v>
      </c>
      <c r="G153" t="s">
        <v>1047</v>
      </c>
      <c r="H153" t="s">
        <v>840</v>
      </c>
      <c r="I153">
        <v>24</v>
      </c>
      <c r="J153">
        <v>8.8000000000000007</v>
      </c>
      <c r="K153">
        <v>211.2</v>
      </c>
      <c r="L153">
        <v>11</v>
      </c>
      <c r="M153" s="1">
        <v>45231</v>
      </c>
      <c r="N153" t="s">
        <v>920</v>
      </c>
      <c r="O153" t="s">
        <v>2085</v>
      </c>
      <c r="P153" t="s">
        <v>832</v>
      </c>
      <c r="Q153">
        <v>2</v>
      </c>
      <c r="R153">
        <f>VLOOKUP(Sales_Data[[#This Row],[Memo]],Items_List[[Description]:[Price]],3,FALSE)</f>
        <v>7</v>
      </c>
      <c r="S153">
        <f>Sales_Data[[#This Row],[Qty]]*Sales_Data[[#This Row],[Cost]]</f>
        <v>168</v>
      </c>
      <c r="T153" s="1">
        <f>_xlfn.MAXIFS(Sales_Data[Date],Sales_Data[Customers Name],Sales_Data[[#This Row],[Customers Name]])</f>
        <v>45281</v>
      </c>
      <c r="U153" t="str">
        <f ca="1">IF(TODAY() - Sales_Data[[#This Row],[Last Order Date]] &gt; 180, "Inactive", "Active")</f>
        <v>Inactive</v>
      </c>
    </row>
    <row r="154" spans="1:21" x14ac:dyDescent="0.35">
      <c r="A154" t="str">
        <f>Sales_Data[[#This Row],[Customers Name]]&amp;Sales_Data[[#This Row],[Num]]</f>
        <v>Bottles - Mt PleasantCW-2023406</v>
      </c>
      <c r="B154" t="s">
        <v>40</v>
      </c>
      <c r="C154" t="s">
        <v>2103</v>
      </c>
      <c r="D154" t="s">
        <v>821</v>
      </c>
      <c r="E154" t="s">
        <v>312</v>
      </c>
      <c r="F154" s="1">
        <v>45237</v>
      </c>
      <c r="G154" t="s">
        <v>1047</v>
      </c>
      <c r="H154" t="s">
        <v>840</v>
      </c>
      <c r="I154">
        <v>36</v>
      </c>
      <c r="J154">
        <v>8.8000000000000007</v>
      </c>
      <c r="K154">
        <v>316.8</v>
      </c>
      <c r="L154">
        <v>11</v>
      </c>
      <c r="M154" s="1">
        <v>45231</v>
      </c>
      <c r="N154" t="s">
        <v>920</v>
      </c>
      <c r="O154" t="s">
        <v>2085</v>
      </c>
      <c r="P154" t="s">
        <v>832</v>
      </c>
      <c r="Q154">
        <v>2</v>
      </c>
      <c r="R154">
        <f>VLOOKUP(Sales_Data[[#This Row],[Memo]],Items_List[[Description]:[Price]],3,FALSE)</f>
        <v>7.35</v>
      </c>
      <c r="S154">
        <f>Sales_Data[[#This Row],[Qty]]*Sales_Data[[#This Row],[Cost]]</f>
        <v>264.59999999999997</v>
      </c>
      <c r="T154" s="1">
        <f>_xlfn.MAXIFS(Sales_Data[Date],Sales_Data[Customers Name],Sales_Data[[#This Row],[Customers Name]])</f>
        <v>45281</v>
      </c>
      <c r="U154" t="str">
        <f ca="1">IF(TODAY() - Sales_Data[[#This Row],[Last Order Date]] &gt; 180, "Inactive", "Active")</f>
        <v>Inactive</v>
      </c>
    </row>
    <row r="155" spans="1:21" x14ac:dyDescent="0.35">
      <c r="A155" t="str">
        <f>Sales_Data[[#This Row],[Customers Name]]&amp;Sales_Data[[#This Row],[Num]]</f>
        <v>Bottles - Mt PleasantCW-2023406</v>
      </c>
      <c r="B155" t="s">
        <v>40</v>
      </c>
      <c r="C155" t="s">
        <v>2103</v>
      </c>
      <c r="D155" t="s">
        <v>1001</v>
      </c>
      <c r="E155" t="s">
        <v>1048</v>
      </c>
      <c r="F155" s="1">
        <v>45237</v>
      </c>
      <c r="G155" t="s">
        <v>1047</v>
      </c>
      <c r="H155" t="s">
        <v>840</v>
      </c>
      <c r="L155">
        <v>11</v>
      </c>
      <c r="M155" s="1">
        <v>45231</v>
      </c>
      <c r="N155" t="s">
        <v>920</v>
      </c>
      <c r="O155" t="s">
        <v>2085</v>
      </c>
      <c r="P155" t="s">
        <v>832</v>
      </c>
      <c r="Q155">
        <v>2</v>
      </c>
      <c r="S155">
        <f>Sales_Data[[#This Row],[Qty]]*Sales_Data[[#This Row],[Cost]]</f>
        <v>0</v>
      </c>
      <c r="T155" s="1">
        <f>_xlfn.MAXIFS(Sales_Data[Date],Sales_Data[Customers Name],Sales_Data[[#This Row],[Customers Name]])</f>
        <v>45281</v>
      </c>
      <c r="U155" t="str">
        <f ca="1">IF(TODAY() - Sales_Data[[#This Row],[Last Order Date]] &gt; 180, "Inactive", "Active")</f>
        <v>Inactive</v>
      </c>
    </row>
    <row r="156" spans="1:21" x14ac:dyDescent="0.35">
      <c r="A156" t="str">
        <f>Sales_Data[[#This Row],[Customers Name]]&amp;Sales_Data[[#This Row],[Num]]</f>
        <v>Bottles - Mt PleasantCW-2023411</v>
      </c>
      <c r="B156" t="s">
        <v>40</v>
      </c>
      <c r="C156" t="s">
        <v>2103</v>
      </c>
      <c r="D156" t="s">
        <v>916</v>
      </c>
      <c r="E156" t="s">
        <v>222</v>
      </c>
      <c r="F156" s="1">
        <v>45237</v>
      </c>
      <c r="G156" t="s">
        <v>1050</v>
      </c>
      <c r="H156" t="s">
        <v>840</v>
      </c>
      <c r="I156">
        <v>24</v>
      </c>
      <c r="J156">
        <v>13.99</v>
      </c>
      <c r="K156">
        <v>335.76</v>
      </c>
      <c r="L156">
        <v>11</v>
      </c>
      <c r="M156" s="1">
        <v>45231</v>
      </c>
      <c r="N156" t="s">
        <v>920</v>
      </c>
      <c r="O156" t="s">
        <v>2085</v>
      </c>
      <c r="P156" t="s">
        <v>832</v>
      </c>
      <c r="Q156">
        <v>2</v>
      </c>
      <c r="R156">
        <f>VLOOKUP(Sales_Data[[#This Row],[Memo]],Items_List[[Description]:[Price]],3,FALSE)</f>
        <v>11.5</v>
      </c>
      <c r="S156">
        <f>Sales_Data[[#This Row],[Qty]]*Sales_Data[[#This Row],[Cost]]</f>
        <v>276</v>
      </c>
      <c r="T156" s="1">
        <f>_xlfn.MAXIFS(Sales_Data[Date],Sales_Data[Customers Name],Sales_Data[[#This Row],[Customers Name]])</f>
        <v>45281</v>
      </c>
      <c r="U156" t="str">
        <f ca="1">IF(TODAY() - Sales_Data[[#This Row],[Last Order Date]] &gt; 180, "Inactive", "Active")</f>
        <v>Inactive</v>
      </c>
    </row>
    <row r="157" spans="1:21" x14ac:dyDescent="0.35">
      <c r="A157" t="str">
        <f>Sales_Data[[#This Row],[Customers Name]]&amp;Sales_Data[[#This Row],[Num]]</f>
        <v>Bottles - Mt PleasantCW-2023435</v>
      </c>
      <c r="B157" t="s">
        <v>40</v>
      </c>
      <c r="C157" t="s">
        <v>2103</v>
      </c>
      <c r="D157" t="s">
        <v>821</v>
      </c>
      <c r="E157" t="s">
        <v>312</v>
      </c>
      <c r="F157" s="1">
        <v>45257</v>
      </c>
      <c r="G157" t="s">
        <v>1051</v>
      </c>
      <c r="H157" t="s">
        <v>840</v>
      </c>
      <c r="I157">
        <v>36</v>
      </c>
      <c r="J157">
        <v>7.3333300000000001</v>
      </c>
      <c r="K157">
        <v>263.99988000000002</v>
      </c>
      <c r="L157">
        <v>11</v>
      </c>
      <c r="M157" s="1">
        <v>45231</v>
      </c>
      <c r="N157" t="s">
        <v>920</v>
      </c>
      <c r="O157" t="s">
        <v>2085</v>
      </c>
      <c r="P157" t="s">
        <v>825</v>
      </c>
      <c r="Q157">
        <v>1</v>
      </c>
      <c r="R157">
        <f>VLOOKUP(Sales_Data[[#This Row],[Memo]],Items_List[[Description]:[Price]],3,FALSE)</f>
        <v>7.35</v>
      </c>
      <c r="S157">
        <f>Sales_Data[[#This Row],[Qty]]*Sales_Data[[#This Row],[Cost]]</f>
        <v>264.59999999999997</v>
      </c>
      <c r="T157" s="1">
        <f>_xlfn.MAXIFS(Sales_Data[Date],Sales_Data[Customers Name],Sales_Data[[#This Row],[Customers Name]])</f>
        <v>45281</v>
      </c>
      <c r="U157" t="str">
        <f ca="1">IF(TODAY() - Sales_Data[[#This Row],[Last Order Date]] &gt; 180, "Inactive", "Active")</f>
        <v>Inactive</v>
      </c>
    </row>
    <row r="158" spans="1:21" x14ac:dyDescent="0.35">
      <c r="A158" t="str">
        <f>Sales_Data[[#This Row],[Customers Name]]&amp;Sales_Data[[#This Row],[Num]]</f>
        <v>Bottles - Mt PleasantCW-2023455</v>
      </c>
      <c r="B158" t="s">
        <v>40</v>
      </c>
      <c r="C158" t="s">
        <v>2103</v>
      </c>
      <c r="D158" t="s">
        <v>821</v>
      </c>
      <c r="E158" t="s">
        <v>312</v>
      </c>
      <c r="F158" s="1">
        <v>45270</v>
      </c>
      <c r="G158" t="s">
        <v>1052</v>
      </c>
      <c r="H158" t="s">
        <v>840</v>
      </c>
      <c r="I158">
        <v>24</v>
      </c>
      <c r="J158">
        <v>9.1</v>
      </c>
      <c r="K158">
        <v>218.4</v>
      </c>
      <c r="L158">
        <v>12</v>
      </c>
      <c r="M158" s="1">
        <v>45261</v>
      </c>
      <c r="N158" t="s">
        <v>846</v>
      </c>
      <c r="O158" t="s">
        <v>2079</v>
      </c>
      <c r="P158" t="s">
        <v>1000</v>
      </c>
      <c r="Q158">
        <v>0</v>
      </c>
      <c r="R158">
        <f>VLOOKUP(Sales_Data[[#This Row],[Memo]],Items_List[[Description]:[Price]],3,FALSE)</f>
        <v>7.35</v>
      </c>
      <c r="S158">
        <f>Sales_Data[[#This Row],[Qty]]*Sales_Data[[#This Row],[Cost]]</f>
        <v>176.39999999999998</v>
      </c>
      <c r="T158" s="1">
        <f>_xlfn.MAXIFS(Sales_Data[Date],Sales_Data[Customers Name],Sales_Data[[#This Row],[Customers Name]])</f>
        <v>45281</v>
      </c>
      <c r="U158" t="str">
        <f ca="1">IF(TODAY() - Sales_Data[[#This Row],[Last Order Date]] &gt; 180, "Inactive", "Active")</f>
        <v>Inactive</v>
      </c>
    </row>
    <row r="159" spans="1:21" x14ac:dyDescent="0.35">
      <c r="A159" t="str">
        <f>Sales_Data[[#This Row],[Customers Name]]&amp;Sales_Data[[#This Row],[Num]]</f>
        <v>Bottles - Mt PleasantCW-2023455</v>
      </c>
      <c r="B159" t="s">
        <v>40</v>
      </c>
      <c r="C159" t="s">
        <v>2103</v>
      </c>
      <c r="D159" t="s">
        <v>1007</v>
      </c>
      <c r="E159" t="s">
        <v>240</v>
      </c>
      <c r="F159" s="1">
        <v>45270</v>
      </c>
      <c r="G159" t="s">
        <v>1052</v>
      </c>
      <c r="H159" t="s">
        <v>840</v>
      </c>
      <c r="I159">
        <v>6</v>
      </c>
      <c r="J159">
        <v>18.66</v>
      </c>
      <c r="K159">
        <v>111.96</v>
      </c>
      <c r="L159">
        <v>12</v>
      </c>
      <c r="M159" s="1">
        <v>45261</v>
      </c>
      <c r="N159" t="s">
        <v>846</v>
      </c>
      <c r="O159" t="s">
        <v>2079</v>
      </c>
      <c r="P159" t="s">
        <v>1000</v>
      </c>
      <c r="Q159">
        <v>0</v>
      </c>
      <c r="R159">
        <f>VLOOKUP(Sales_Data[[#This Row],[Memo]],Items_List[[Description]:[Price]],3,FALSE)</f>
        <v>13.25</v>
      </c>
      <c r="S159">
        <f>Sales_Data[[#This Row],[Qty]]*Sales_Data[[#This Row],[Cost]]</f>
        <v>79.5</v>
      </c>
      <c r="T159" s="1">
        <f>_xlfn.MAXIFS(Sales_Data[Date],Sales_Data[Customers Name],Sales_Data[[#This Row],[Customers Name]])</f>
        <v>45281</v>
      </c>
      <c r="U159" t="str">
        <f ca="1">IF(TODAY() - Sales_Data[[#This Row],[Last Order Date]] &gt; 180, "Inactive", "Active")</f>
        <v>Inactive</v>
      </c>
    </row>
    <row r="160" spans="1:21" x14ac:dyDescent="0.35">
      <c r="A160" t="str">
        <f>Sales_Data[[#This Row],[Customers Name]]&amp;Sales_Data[[#This Row],[Num]]</f>
        <v>Bottles - Mt PleasantCW-2023467</v>
      </c>
      <c r="B160" t="s">
        <v>40</v>
      </c>
      <c r="C160" t="s">
        <v>2103</v>
      </c>
      <c r="D160" t="s">
        <v>912</v>
      </c>
      <c r="E160" t="s">
        <v>270</v>
      </c>
      <c r="F160" s="1">
        <v>45279</v>
      </c>
      <c r="G160" t="s">
        <v>1053</v>
      </c>
      <c r="H160" t="s">
        <v>840</v>
      </c>
      <c r="I160">
        <v>16</v>
      </c>
      <c r="J160">
        <v>3</v>
      </c>
      <c r="K160">
        <v>48</v>
      </c>
      <c r="L160">
        <v>12</v>
      </c>
      <c r="M160" s="1">
        <v>45261</v>
      </c>
      <c r="N160" t="s">
        <v>846</v>
      </c>
      <c r="O160" t="s">
        <v>2079</v>
      </c>
      <c r="P160" t="s">
        <v>832</v>
      </c>
      <c r="Q160">
        <v>2</v>
      </c>
      <c r="R160">
        <f>VLOOKUP(Sales_Data[[#This Row],[Memo]],Items_List[[Description]:[Price]],3,FALSE)</f>
        <v>3</v>
      </c>
      <c r="S160">
        <f>Sales_Data[[#This Row],[Qty]]*Sales_Data[[#This Row],[Cost]]</f>
        <v>48</v>
      </c>
      <c r="T160" s="1">
        <f>_xlfn.MAXIFS(Sales_Data[Date],Sales_Data[Customers Name],Sales_Data[[#This Row],[Customers Name]])</f>
        <v>45281</v>
      </c>
      <c r="U160" t="str">
        <f ca="1">IF(TODAY() - Sales_Data[[#This Row],[Last Order Date]] &gt; 180, "Inactive", "Active")</f>
        <v>Inactive</v>
      </c>
    </row>
    <row r="161" spans="1:21" x14ac:dyDescent="0.35">
      <c r="A161" t="str">
        <f>Sales_Data[[#This Row],[Customers Name]]&amp;Sales_Data[[#This Row],[Num]]</f>
        <v>Bottles - Mt PleasantCW-2023470</v>
      </c>
      <c r="B161" t="s">
        <v>40</v>
      </c>
      <c r="C161" t="s">
        <v>2103</v>
      </c>
      <c r="D161" t="s">
        <v>820</v>
      </c>
      <c r="E161" t="s">
        <v>318</v>
      </c>
      <c r="F161" s="1">
        <v>45281</v>
      </c>
      <c r="G161" t="s">
        <v>1054</v>
      </c>
      <c r="H161" t="s">
        <v>840</v>
      </c>
      <c r="I161">
        <v>24</v>
      </c>
      <c r="J161">
        <v>8.8000000000000007</v>
      </c>
      <c r="K161">
        <v>211.2</v>
      </c>
      <c r="L161">
        <v>12</v>
      </c>
      <c r="M161" s="1">
        <v>45261</v>
      </c>
      <c r="N161" t="s">
        <v>846</v>
      </c>
      <c r="O161" t="s">
        <v>2079</v>
      </c>
      <c r="P161" t="s">
        <v>814</v>
      </c>
      <c r="Q161">
        <v>4</v>
      </c>
      <c r="R161">
        <f>VLOOKUP(Sales_Data[[#This Row],[Memo]],Items_List[[Description]:[Price]],3,FALSE)</f>
        <v>7.0250000000000004</v>
      </c>
      <c r="S161">
        <f>Sales_Data[[#This Row],[Qty]]*Sales_Data[[#This Row],[Cost]]</f>
        <v>168.60000000000002</v>
      </c>
      <c r="T161" s="1">
        <f>_xlfn.MAXIFS(Sales_Data[Date],Sales_Data[Customers Name],Sales_Data[[#This Row],[Customers Name]])</f>
        <v>45281</v>
      </c>
      <c r="U161" t="str">
        <f ca="1">IF(TODAY() - Sales_Data[[#This Row],[Last Order Date]] &gt; 180, "Inactive", "Active")</f>
        <v>Inactive</v>
      </c>
    </row>
    <row r="162" spans="1:21" x14ac:dyDescent="0.35">
      <c r="A162" t="str">
        <f>Sales_Data[[#This Row],[Customers Name]]&amp;Sales_Data[[#This Row],[Num]]</f>
        <v>Bottles - Mt PleasantCW-2023470</v>
      </c>
      <c r="B162" t="s">
        <v>40</v>
      </c>
      <c r="C162" t="s">
        <v>2103</v>
      </c>
      <c r="D162" t="s">
        <v>821</v>
      </c>
      <c r="E162" t="s">
        <v>312</v>
      </c>
      <c r="F162" s="1">
        <v>45281</v>
      </c>
      <c r="G162" t="s">
        <v>1054</v>
      </c>
      <c r="H162" t="s">
        <v>840</v>
      </c>
      <c r="I162">
        <v>24</v>
      </c>
      <c r="J162">
        <v>8.8000000000000007</v>
      </c>
      <c r="K162">
        <v>211.2</v>
      </c>
      <c r="L162">
        <v>12</v>
      </c>
      <c r="M162" s="1">
        <v>45261</v>
      </c>
      <c r="N162" t="s">
        <v>846</v>
      </c>
      <c r="O162" t="s">
        <v>2079</v>
      </c>
      <c r="P162" t="s">
        <v>814</v>
      </c>
      <c r="Q162">
        <v>4</v>
      </c>
      <c r="R162">
        <f>VLOOKUP(Sales_Data[[#This Row],[Memo]],Items_List[[Description]:[Price]],3,FALSE)</f>
        <v>7.35</v>
      </c>
      <c r="S162">
        <f>Sales_Data[[#This Row],[Qty]]*Sales_Data[[#This Row],[Cost]]</f>
        <v>176.39999999999998</v>
      </c>
      <c r="T162" s="1">
        <f>_xlfn.MAXIFS(Sales_Data[Date],Sales_Data[Customers Name],Sales_Data[[#This Row],[Customers Name]])</f>
        <v>45281</v>
      </c>
      <c r="U162" t="str">
        <f ca="1">IF(TODAY() - Sales_Data[[#This Row],[Last Order Date]] &gt; 180, "Inactive", "Active")</f>
        <v>Inactive</v>
      </c>
    </row>
    <row r="163" spans="1:21" x14ac:dyDescent="0.35">
      <c r="A163" t="str">
        <f>Sales_Data[[#This Row],[Customers Name]]&amp;Sales_Data[[#This Row],[Num]]</f>
        <v>Bottles - SummervilleCW-2023390</v>
      </c>
      <c r="B163" t="s">
        <v>43</v>
      </c>
      <c r="C163" t="s">
        <v>2103</v>
      </c>
      <c r="D163" t="s">
        <v>916</v>
      </c>
      <c r="E163" t="s">
        <v>222</v>
      </c>
      <c r="F163" s="1">
        <v>45226</v>
      </c>
      <c r="G163" t="s">
        <v>1063</v>
      </c>
      <c r="H163" t="s">
        <v>840</v>
      </c>
      <c r="I163">
        <v>6</v>
      </c>
      <c r="J163">
        <v>13.99</v>
      </c>
      <c r="K163">
        <v>83.94</v>
      </c>
      <c r="L163">
        <v>10</v>
      </c>
      <c r="M163" s="1">
        <v>45200</v>
      </c>
      <c r="N163" t="s">
        <v>841</v>
      </c>
      <c r="O163" t="s">
        <v>2084</v>
      </c>
      <c r="P163" t="s">
        <v>842</v>
      </c>
      <c r="Q163">
        <v>5</v>
      </c>
      <c r="R163">
        <f>VLOOKUP(Sales_Data[[#This Row],[Memo]],Items_List[[Description]:[Price]],3,FALSE)</f>
        <v>11.5</v>
      </c>
      <c r="S163">
        <f>Sales_Data[[#This Row],[Qty]]*Sales_Data[[#This Row],[Cost]]</f>
        <v>69</v>
      </c>
      <c r="T163" s="1">
        <f>_xlfn.MAXIFS(Sales_Data[Date],Sales_Data[Customers Name],Sales_Data[[#This Row],[Customers Name]])</f>
        <v>45266</v>
      </c>
      <c r="U163" t="str">
        <f ca="1">IF(TODAY() - Sales_Data[[#This Row],[Last Order Date]] &gt; 180, "Inactive", "Active")</f>
        <v>Inactive</v>
      </c>
    </row>
    <row r="164" spans="1:21" x14ac:dyDescent="0.35">
      <c r="A164" t="str">
        <f>Sales_Data[[#This Row],[Customers Name]]&amp;Sales_Data[[#This Row],[Num]]</f>
        <v>Bottles - SummervilleCW-2023390</v>
      </c>
      <c r="B164" t="s">
        <v>43</v>
      </c>
      <c r="C164" t="s">
        <v>2103</v>
      </c>
      <c r="D164" t="s">
        <v>992</v>
      </c>
      <c r="E164" t="s">
        <v>292</v>
      </c>
      <c r="F164" s="1">
        <v>45226</v>
      </c>
      <c r="G164" t="s">
        <v>1063</v>
      </c>
      <c r="H164" t="s">
        <v>840</v>
      </c>
      <c r="I164">
        <v>6</v>
      </c>
      <c r="J164">
        <v>15.99</v>
      </c>
      <c r="K164">
        <v>95.94</v>
      </c>
      <c r="L164">
        <v>10</v>
      </c>
      <c r="M164" s="1">
        <v>45200</v>
      </c>
      <c r="N164" t="s">
        <v>841</v>
      </c>
      <c r="O164" t="s">
        <v>2084</v>
      </c>
      <c r="P164" t="s">
        <v>842</v>
      </c>
      <c r="Q164">
        <v>5</v>
      </c>
      <c r="R164">
        <f>VLOOKUP(Sales_Data[[#This Row],[Memo]],Items_List[[Description]:[Price]],3,FALSE)</f>
        <v>11.45</v>
      </c>
      <c r="S164">
        <f>Sales_Data[[#This Row],[Qty]]*Sales_Data[[#This Row],[Cost]]</f>
        <v>68.699999999999989</v>
      </c>
      <c r="T164" s="1">
        <f>_xlfn.MAXIFS(Sales_Data[Date],Sales_Data[Customers Name],Sales_Data[[#This Row],[Customers Name]])</f>
        <v>45266</v>
      </c>
      <c r="U164" t="str">
        <f ca="1">IF(TODAY() - Sales_Data[[#This Row],[Last Order Date]] &gt; 180, "Inactive", "Active")</f>
        <v>Inactive</v>
      </c>
    </row>
    <row r="165" spans="1:21" x14ac:dyDescent="0.35">
      <c r="A165" t="str">
        <f>Sales_Data[[#This Row],[Customers Name]]&amp;Sales_Data[[#This Row],[Num]]</f>
        <v>Bottles - SummervilleCW-2023445</v>
      </c>
      <c r="B165" t="s">
        <v>43</v>
      </c>
      <c r="C165" t="s">
        <v>2103</v>
      </c>
      <c r="D165" t="s">
        <v>821</v>
      </c>
      <c r="E165" t="s">
        <v>312</v>
      </c>
      <c r="F165" s="1">
        <v>45266</v>
      </c>
      <c r="G165" t="s">
        <v>1064</v>
      </c>
      <c r="H165" t="s">
        <v>840</v>
      </c>
      <c r="I165">
        <v>24</v>
      </c>
      <c r="J165">
        <v>9</v>
      </c>
      <c r="K165">
        <v>216</v>
      </c>
      <c r="L165">
        <v>12</v>
      </c>
      <c r="M165" s="1">
        <v>45261</v>
      </c>
      <c r="N165" t="s">
        <v>846</v>
      </c>
      <c r="O165" t="s">
        <v>2079</v>
      </c>
      <c r="P165" t="s">
        <v>819</v>
      </c>
      <c r="Q165">
        <v>3</v>
      </c>
      <c r="R165">
        <f>VLOOKUP(Sales_Data[[#This Row],[Memo]],Items_List[[Description]:[Price]],3,FALSE)</f>
        <v>7.35</v>
      </c>
      <c r="S165">
        <f>Sales_Data[[#This Row],[Qty]]*Sales_Data[[#This Row],[Cost]]</f>
        <v>176.39999999999998</v>
      </c>
      <c r="T165" s="1">
        <f>_xlfn.MAXIFS(Sales_Data[Date],Sales_Data[Customers Name],Sales_Data[[#This Row],[Customers Name]])</f>
        <v>45266</v>
      </c>
      <c r="U165" t="str">
        <f ca="1">IF(TODAY() - Sales_Data[[#This Row],[Last Order Date]] &gt; 180, "Inactive", "Active")</f>
        <v>Inactive</v>
      </c>
    </row>
    <row r="166" spans="1:21" x14ac:dyDescent="0.35">
      <c r="A166" t="str">
        <f>Sales_Data[[#This Row],[Customers Name]]&amp;Sales_Data[[#This Row],[Num]]</f>
        <v>Bottles - SummervilleCW-2023445</v>
      </c>
      <c r="B166" t="s">
        <v>43</v>
      </c>
      <c r="C166" t="s">
        <v>2103</v>
      </c>
      <c r="D166" t="s">
        <v>998</v>
      </c>
      <c r="E166" t="s">
        <v>306</v>
      </c>
      <c r="F166" s="1">
        <v>45266</v>
      </c>
      <c r="G166" t="s">
        <v>1064</v>
      </c>
      <c r="H166" t="s">
        <v>840</v>
      </c>
      <c r="I166">
        <v>24</v>
      </c>
      <c r="J166">
        <v>8</v>
      </c>
      <c r="K166">
        <v>192</v>
      </c>
      <c r="L166">
        <v>12</v>
      </c>
      <c r="M166" s="1">
        <v>45261</v>
      </c>
      <c r="N166" t="s">
        <v>846</v>
      </c>
      <c r="O166" t="s">
        <v>2079</v>
      </c>
      <c r="P166" t="s">
        <v>819</v>
      </c>
      <c r="Q166">
        <v>3</v>
      </c>
      <c r="R166">
        <f>VLOOKUP(Sales_Data[[#This Row],[Memo]],Items_List[[Description]:[Price]],3,FALSE)</f>
        <v>7.15</v>
      </c>
      <c r="S166">
        <f>Sales_Data[[#This Row],[Qty]]*Sales_Data[[#This Row],[Cost]]</f>
        <v>171.60000000000002</v>
      </c>
      <c r="T166" s="1">
        <f>_xlfn.MAXIFS(Sales_Data[Date],Sales_Data[Customers Name],Sales_Data[[#This Row],[Customers Name]])</f>
        <v>45266</v>
      </c>
      <c r="U166" t="str">
        <f ca="1">IF(TODAY() - Sales_Data[[#This Row],[Last Order Date]] &gt; 180, "Inactive", "Active")</f>
        <v>Inactive</v>
      </c>
    </row>
    <row r="167" spans="1:21" x14ac:dyDescent="0.35">
      <c r="A167" t="str">
        <f>Sales_Data[[#This Row],[Customers Name]]&amp;Sales_Data[[#This Row],[Num]]</f>
        <v>Bottles - SummervilleCW-2023446</v>
      </c>
      <c r="B167" t="s">
        <v>43</v>
      </c>
      <c r="C167" t="s">
        <v>2103</v>
      </c>
      <c r="D167" t="s">
        <v>901</v>
      </c>
      <c r="E167" t="s">
        <v>700</v>
      </c>
      <c r="F167" s="1">
        <v>45266</v>
      </c>
      <c r="G167" t="s">
        <v>1065</v>
      </c>
      <c r="H167" t="s">
        <v>840</v>
      </c>
      <c r="I167">
        <v>6</v>
      </c>
      <c r="J167">
        <v>15.66</v>
      </c>
      <c r="K167">
        <v>93.96</v>
      </c>
      <c r="L167">
        <v>12</v>
      </c>
      <c r="M167" s="1">
        <v>45261</v>
      </c>
      <c r="N167" t="s">
        <v>846</v>
      </c>
      <c r="O167" t="s">
        <v>2079</v>
      </c>
      <c r="P167" t="s">
        <v>819</v>
      </c>
      <c r="Q167">
        <v>3</v>
      </c>
      <c r="R167">
        <f>VLOOKUP(Sales_Data[[#This Row],[Memo]],Items_List[[Description]:[Price]],3,FALSE)</f>
        <v>12</v>
      </c>
      <c r="S167">
        <f>Sales_Data[[#This Row],[Qty]]*Sales_Data[[#This Row],[Cost]]</f>
        <v>72</v>
      </c>
      <c r="T167" s="1">
        <f>_xlfn.MAXIFS(Sales_Data[Date],Sales_Data[Customers Name],Sales_Data[[#This Row],[Customers Name]])</f>
        <v>45266</v>
      </c>
      <c r="U167" t="str">
        <f ca="1">IF(TODAY() - Sales_Data[[#This Row],[Last Order Date]] &gt; 180, "Inactive", "Active")</f>
        <v>Inactive</v>
      </c>
    </row>
    <row r="168" spans="1:21" x14ac:dyDescent="0.35">
      <c r="A168" t="str">
        <f>Sales_Data[[#This Row],[Customers Name]]&amp;Sales_Data[[#This Row],[Num]]</f>
        <v>Coastal BoutiqueCW-2023401</v>
      </c>
      <c r="B168" t="s">
        <v>52</v>
      </c>
      <c r="C168" t="s">
        <v>2104</v>
      </c>
      <c r="D168" t="s">
        <v>1084</v>
      </c>
      <c r="E168" t="s">
        <v>578</v>
      </c>
      <c r="F168" s="1">
        <v>45225</v>
      </c>
      <c r="G168" t="s">
        <v>1151</v>
      </c>
      <c r="H168" t="s">
        <v>956</v>
      </c>
      <c r="I168">
        <v>6</v>
      </c>
      <c r="J168">
        <v>16.690000000000001</v>
      </c>
      <c r="K168">
        <v>100.14</v>
      </c>
      <c r="L168">
        <v>10</v>
      </c>
      <c r="M168" s="1">
        <v>45200</v>
      </c>
      <c r="N168" t="s">
        <v>841</v>
      </c>
      <c r="O168" t="s">
        <v>2084</v>
      </c>
      <c r="P168" t="s">
        <v>814</v>
      </c>
      <c r="Q168">
        <v>4</v>
      </c>
      <c r="R168">
        <f>VLOOKUP(Sales_Data[[#This Row],[Memo]],Items_List[[Description]:[Price]],3,FALSE)</f>
        <v>16.690000000000001</v>
      </c>
      <c r="S168">
        <f>Sales_Data[[#This Row],[Qty]]*Sales_Data[[#This Row],[Cost]]</f>
        <v>100.14000000000001</v>
      </c>
      <c r="T168" s="1">
        <f>_xlfn.MAXIFS(Sales_Data[Date],Sales_Data[Customers Name],Sales_Data[[#This Row],[Customers Name]])</f>
        <v>45270</v>
      </c>
      <c r="U168" t="str">
        <f ca="1">IF(TODAY() - Sales_Data[[#This Row],[Last Order Date]] &gt; 180, "Inactive", "Active")</f>
        <v>Inactive</v>
      </c>
    </row>
    <row r="169" spans="1:21" x14ac:dyDescent="0.35">
      <c r="A169" t="str">
        <f>Sales_Data[[#This Row],[Customers Name]]&amp;Sales_Data[[#This Row],[Num]]</f>
        <v>Coastal BoutiqueCW-2023401</v>
      </c>
      <c r="B169" t="s">
        <v>52</v>
      </c>
      <c r="C169" t="s">
        <v>2104</v>
      </c>
      <c r="D169" t="s">
        <v>1152</v>
      </c>
      <c r="E169" t="s">
        <v>468</v>
      </c>
      <c r="F169" s="1">
        <v>45225</v>
      </c>
      <c r="G169" t="s">
        <v>1151</v>
      </c>
      <c r="H169" t="s">
        <v>956</v>
      </c>
      <c r="I169">
        <v>6</v>
      </c>
      <c r="J169">
        <v>18.670000000000002</v>
      </c>
      <c r="K169">
        <v>112.02</v>
      </c>
      <c r="L169">
        <v>10</v>
      </c>
      <c r="M169" s="1">
        <v>45200</v>
      </c>
      <c r="N169" t="s">
        <v>841</v>
      </c>
      <c r="O169" t="s">
        <v>2084</v>
      </c>
      <c r="P169" t="s">
        <v>814</v>
      </c>
      <c r="Q169">
        <v>4</v>
      </c>
      <c r="R169">
        <f>VLOOKUP(Sales_Data[[#This Row],[Memo]],Items_List[[Description]:[Price]],3,FALSE)</f>
        <v>18.670000000000002</v>
      </c>
      <c r="S169">
        <f>Sales_Data[[#This Row],[Qty]]*Sales_Data[[#This Row],[Cost]]</f>
        <v>112.02000000000001</v>
      </c>
      <c r="T169" s="1">
        <f>_xlfn.MAXIFS(Sales_Data[Date],Sales_Data[Customers Name],Sales_Data[[#This Row],[Customers Name]])</f>
        <v>45270</v>
      </c>
      <c r="U169" t="str">
        <f ca="1">IF(TODAY() - Sales_Data[[#This Row],[Last Order Date]] &gt; 180, "Inactive", "Active")</f>
        <v>Inactive</v>
      </c>
    </row>
    <row r="170" spans="1:21" x14ac:dyDescent="0.35">
      <c r="A170" t="str">
        <f>Sales_Data[[#This Row],[Customers Name]]&amp;Sales_Data[[#This Row],[Num]]</f>
        <v>Coastal BoutiqueCW-2023401</v>
      </c>
      <c r="B170" t="s">
        <v>52</v>
      </c>
      <c r="C170" t="s">
        <v>2104</v>
      </c>
      <c r="D170" t="s">
        <v>1154</v>
      </c>
      <c r="E170" t="s">
        <v>519</v>
      </c>
      <c r="F170" s="1">
        <v>45225</v>
      </c>
      <c r="G170" t="s">
        <v>1151</v>
      </c>
      <c r="H170" t="s">
        <v>956</v>
      </c>
      <c r="I170">
        <v>6</v>
      </c>
      <c r="J170">
        <v>9.99</v>
      </c>
      <c r="K170">
        <v>59.94</v>
      </c>
      <c r="L170">
        <v>10</v>
      </c>
      <c r="M170" s="1">
        <v>45200</v>
      </c>
      <c r="N170" t="s">
        <v>841</v>
      </c>
      <c r="O170" t="s">
        <v>2084</v>
      </c>
      <c r="P170" t="s">
        <v>814</v>
      </c>
      <c r="Q170">
        <v>4</v>
      </c>
      <c r="R170">
        <f>VLOOKUP(Sales_Data[[#This Row],[Memo]],Items_List[[Description]:[Price]],3,FALSE)</f>
        <v>9.99</v>
      </c>
      <c r="S170">
        <f>Sales_Data[[#This Row],[Qty]]*Sales_Data[[#This Row],[Cost]]</f>
        <v>59.94</v>
      </c>
      <c r="T170" s="1">
        <f>_xlfn.MAXIFS(Sales_Data[Date],Sales_Data[Customers Name],Sales_Data[[#This Row],[Customers Name]])</f>
        <v>45270</v>
      </c>
      <c r="U170" t="str">
        <f ca="1">IF(TODAY() - Sales_Data[[#This Row],[Last Order Date]] &gt; 180, "Inactive", "Active")</f>
        <v>Inactive</v>
      </c>
    </row>
    <row r="171" spans="1:21" x14ac:dyDescent="0.35">
      <c r="A171" t="str">
        <f>Sales_Data[[#This Row],[Customers Name]]&amp;Sales_Data[[#This Row],[Num]]</f>
        <v>Coastal BoutiqueCW-2023401</v>
      </c>
      <c r="B171" t="s">
        <v>52</v>
      </c>
      <c r="C171" t="s">
        <v>2104</v>
      </c>
      <c r="D171" t="s">
        <v>1155</v>
      </c>
      <c r="E171" t="s">
        <v>420</v>
      </c>
      <c r="F171" s="1">
        <v>45225</v>
      </c>
      <c r="G171" t="s">
        <v>1151</v>
      </c>
      <c r="H171" t="s">
        <v>956</v>
      </c>
      <c r="I171">
        <v>6</v>
      </c>
      <c r="J171">
        <v>11.99</v>
      </c>
      <c r="K171">
        <v>71.94</v>
      </c>
      <c r="L171">
        <v>10</v>
      </c>
      <c r="M171" s="1">
        <v>45200</v>
      </c>
      <c r="N171" t="s">
        <v>841</v>
      </c>
      <c r="O171" t="s">
        <v>2084</v>
      </c>
      <c r="P171" t="s">
        <v>814</v>
      </c>
      <c r="Q171">
        <v>4</v>
      </c>
      <c r="R171">
        <f>VLOOKUP(Sales_Data[[#This Row],[Memo]],Items_List[[Description]:[Price]],3,FALSE)</f>
        <v>11.99</v>
      </c>
      <c r="S171">
        <f>Sales_Data[[#This Row],[Qty]]*Sales_Data[[#This Row],[Cost]]</f>
        <v>71.94</v>
      </c>
      <c r="T171" s="1">
        <f>_xlfn.MAXIFS(Sales_Data[Date],Sales_Data[Customers Name],Sales_Data[[#This Row],[Customers Name]])</f>
        <v>45270</v>
      </c>
      <c r="U171" t="str">
        <f ca="1">IF(TODAY() - Sales_Data[[#This Row],[Last Order Date]] &gt; 180, "Inactive", "Active")</f>
        <v>Inactive</v>
      </c>
    </row>
    <row r="172" spans="1:21" x14ac:dyDescent="0.35">
      <c r="A172" t="str">
        <f>Sales_Data[[#This Row],[Customers Name]]&amp;Sales_Data[[#This Row],[Num]]</f>
        <v>Coastal BoutiqueCW-2023425</v>
      </c>
      <c r="B172" t="s">
        <v>52</v>
      </c>
      <c r="C172" t="s">
        <v>2104</v>
      </c>
      <c r="D172" t="s">
        <v>901</v>
      </c>
      <c r="E172" t="s">
        <v>700</v>
      </c>
      <c r="F172" s="1">
        <v>45247</v>
      </c>
      <c r="G172" t="s">
        <v>1156</v>
      </c>
      <c r="H172" t="s">
        <v>958</v>
      </c>
      <c r="I172">
        <v>6</v>
      </c>
      <c r="J172">
        <v>15.66</v>
      </c>
      <c r="K172">
        <v>93.96</v>
      </c>
      <c r="L172">
        <v>11</v>
      </c>
      <c r="M172" s="1">
        <v>45231</v>
      </c>
      <c r="N172" t="s">
        <v>920</v>
      </c>
      <c r="O172" t="s">
        <v>2085</v>
      </c>
      <c r="P172" t="s">
        <v>842</v>
      </c>
      <c r="Q172">
        <v>5</v>
      </c>
      <c r="R172">
        <f>VLOOKUP(Sales_Data[[#This Row],[Memo]],Items_List[[Description]:[Price]],3,FALSE)</f>
        <v>12</v>
      </c>
      <c r="S172">
        <f>Sales_Data[[#This Row],[Qty]]*Sales_Data[[#This Row],[Cost]]</f>
        <v>72</v>
      </c>
      <c r="T172" s="1">
        <f>_xlfn.MAXIFS(Sales_Data[Date],Sales_Data[Customers Name],Sales_Data[[#This Row],[Customers Name]])</f>
        <v>45270</v>
      </c>
      <c r="U172" t="str">
        <f ca="1">IF(TODAY() - Sales_Data[[#This Row],[Last Order Date]] &gt; 180, "Inactive", "Active")</f>
        <v>Inactive</v>
      </c>
    </row>
    <row r="173" spans="1:21" x14ac:dyDescent="0.35">
      <c r="A173" t="str">
        <f>Sales_Data[[#This Row],[Customers Name]]&amp;Sales_Data[[#This Row],[Num]]</f>
        <v>Coastal BoutiqueCW-2023425</v>
      </c>
      <c r="B173" t="s">
        <v>52</v>
      </c>
      <c r="C173" t="s">
        <v>2104</v>
      </c>
      <c r="D173" t="s">
        <v>878</v>
      </c>
      <c r="E173" t="s">
        <v>708</v>
      </c>
      <c r="F173" s="1">
        <v>45247</v>
      </c>
      <c r="G173" t="s">
        <v>1156</v>
      </c>
      <c r="H173" t="s">
        <v>958</v>
      </c>
      <c r="I173">
        <v>36</v>
      </c>
      <c r="J173">
        <v>3.5</v>
      </c>
      <c r="K173">
        <v>126</v>
      </c>
      <c r="L173">
        <v>11</v>
      </c>
      <c r="M173" s="1">
        <v>45231</v>
      </c>
      <c r="N173" t="s">
        <v>920</v>
      </c>
      <c r="O173" t="s">
        <v>2085</v>
      </c>
      <c r="P173" t="s">
        <v>842</v>
      </c>
      <c r="Q173">
        <v>5</v>
      </c>
      <c r="R173">
        <f>VLOOKUP(Sales_Data[[#This Row],[Memo]],Items_List[[Description]:[Price]],3,FALSE)</f>
        <v>5.85</v>
      </c>
      <c r="S173">
        <f>Sales_Data[[#This Row],[Qty]]*Sales_Data[[#This Row],[Cost]]</f>
        <v>210.6</v>
      </c>
      <c r="T173" s="1">
        <f>_xlfn.MAXIFS(Sales_Data[Date],Sales_Data[Customers Name],Sales_Data[[#This Row],[Customers Name]])</f>
        <v>45270</v>
      </c>
      <c r="U173" t="str">
        <f ca="1">IF(TODAY() - Sales_Data[[#This Row],[Last Order Date]] &gt; 180, "Inactive", "Active")</f>
        <v>Inactive</v>
      </c>
    </row>
    <row r="174" spans="1:21" x14ac:dyDescent="0.35">
      <c r="A174" t="str">
        <f>Sales_Data[[#This Row],[Customers Name]]&amp;Sales_Data[[#This Row],[Num]]</f>
        <v>Coastal BoutiqueCW-2023425</v>
      </c>
      <c r="B174" t="s">
        <v>52</v>
      </c>
      <c r="C174" t="s">
        <v>2104</v>
      </c>
      <c r="D174" t="s">
        <v>1157</v>
      </c>
      <c r="E174" t="s">
        <v>1158</v>
      </c>
      <c r="F174" s="1">
        <v>45247</v>
      </c>
      <c r="G174" t="s">
        <v>1156</v>
      </c>
      <c r="H174" t="s">
        <v>958</v>
      </c>
      <c r="I174">
        <v>36</v>
      </c>
      <c r="J174">
        <v>3.5</v>
      </c>
      <c r="K174">
        <v>126</v>
      </c>
      <c r="L174">
        <v>11</v>
      </c>
      <c r="M174" s="1">
        <v>45231</v>
      </c>
      <c r="N174" t="s">
        <v>920</v>
      </c>
      <c r="O174" t="s">
        <v>2085</v>
      </c>
      <c r="P174" t="s">
        <v>842</v>
      </c>
      <c r="Q174">
        <v>5</v>
      </c>
      <c r="R174">
        <f>VLOOKUP(Sales_Data[[#This Row],[Memo]],Items_List[[Description]:[Price]],3,FALSE)</f>
        <v>6.5</v>
      </c>
      <c r="S174">
        <f>Sales_Data[[#This Row],[Qty]]*Sales_Data[[#This Row],[Cost]]</f>
        <v>234</v>
      </c>
      <c r="T174" s="1">
        <f>_xlfn.MAXIFS(Sales_Data[Date],Sales_Data[Customers Name],Sales_Data[[#This Row],[Customers Name]])</f>
        <v>45270</v>
      </c>
      <c r="U174" t="str">
        <f ca="1">IF(TODAY() - Sales_Data[[#This Row],[Last Order Date]] &gt; 180, "Inactive", "Active")</f>
        <v>Inactive</v>
      </c>
    </row>
    <row r="175" spans="1:21" x14ac:dyDescent="0.35">
      <c r="A175" t="str">
        <f>Sales_Data[[#This Row],[Customers Name]]&amp;Sales_Data[[#This Row],[Num]]</f>
        <v>Coastal BoutiqueCW-2023483</v>
      </c>
      <c r="B175" t="s">
        <v>52</v>
      </c>
      <c r="C175" t="s">
        <v>2104</v>
      </c>
      <c r="D175" t="s">
        <v>1073</v>
      </c>
      <c r="E175" t="s">
        <v>582</v>
      </c>
      <c r="F175" s="1">
        <v>45247</v>
      </c>
      <c r="G175" t="s">
        <v>1159</v>
      </c>
      <c r="H175" t="s">
        <v>1160</v>
      </c>
      <c r="I175">
        <v>6</v>
      </c>
      <c r="J175">
        <v>7.99</v>
      </c>
      <c r="K175">
        <v>47.94</v>
      </c>
      <c r="L175">
        <v>11</v>
      </c>
      <c r="M175" s="1">
        <v>45231</v>
      </c>
      <c r="N175" t="s">
        <v>920</v>
      </c>
      <c r="O175" t="s">
        <v>2085</v>
      </c>
      <c r="P175" t="s">
        <v>842</v>
      </c>
      <c r="Q175">
        <v>5</v>
      </c>
      <c r="R175">
        <f>VLOOKUP(Sales_Data[[#This Row],[Memo]],Items_List[[Description]:[Price]],3,FALSE)</f>
        <v>7.99</v>
      </c>
      <c r="S175">
        <f>Sales_Data[[#This Row],[Qty]]*Sales_Data[[#This Row],[Cost]]</f>
        <v>47.94</v>
      </c>
      <c r="T175" s="1">
        <f>_xlfn.MAXIFS(Sales_Data[Date],Sales_Data[Customers Name],Sales_Data[[#This Row],[Customers Name]])</f>
        <v>45270</v>
      </c>
      <c r="U175" t="str">
        <f ca="1">IF(TODAY() - Sales_Data[[#This Row],[Last Order Date]] &gt; 180, "Inactive", "Active")</f>
        <v>Inactive</v>
      </c>
    </row>
    <row r="176" spans="1:21" x14ac:dyDescent="0.35">
      <c r="A176" t="str">
        <f>Sales_Data[[#This Row],[Customers Name]]&amp;Sales_Data[[#This Row],[Num]]</f>
        <v>Coastal BoutiqueCW-2023483</v>
      </c>
      <c r="B176" t="s">
        <v>52</v>
      </c>
      <c r="C176" t="s">
        <v>2104</v>
      </c>
      <c r="D176" t="s">
        <v>1155</v>
      </c>
      <c r="E176" t="s">
        <v>420</v>
      </c>
      <c r="F176" s="1">
        <v>45247</v>
      </c>
      <c r="G176" t="s">
        <v>1159</v>
      </c>
      <c r="H176" t="s">
        <v>1160</v>
      </c>
      <c r="I176">
        <v>6</v>
      </c>
      <c r="J176">
        <v>11.99</v>
      </c>
      <c r="K176">
        <v>71.94</v>
      </c>
      <c r="L176">
        <v>11</v>
      </c>
      <c r="M176" s="1">
        <v>45231</v>
      </c>
      <c r="N176" t="s">
        <v>920</v>
      </c>
      <c r="O176" t="s">
        <v>2085</v>
      </c>
      <c r="P176" t="s">
        <v>842</v>
      </c>
      <c r="Q176">
        <v>5</v>
      </c>
      <c r="R176">
        <f>VLOOKUP(Sales_Data[[#This Row],[Memo]],Items_List[[Description]:[Price]],3,FALSE)</f>
        <v>11.99</v>
      </c>
      <c r="S176">
        <f>Sales_Data[[#This Row],[Qty]]*Sales_Data[[#This Row],[Cost]]</f>
        <v>71.94</v>
      </c>
      <c r="T176" s="1">
        <f>_xlfn.MAXIFS(Sales_Data[Date],Sales_Data[Customers Name],Sales_Data[[#This Row],[Customers Name]])</f>
        <v>45270</v>
      </c>
      <c r="U176" t="str">
        <f ca="1">IF(TODAY() - Sales_Data[[#This Row],[Last Order Date]] &gt; 180, "Inactive", "Active")</f>
        <v>Inactive</v>
      </c>
    </row>
    <row r="177" spans="1:21" x14ac:dyDescent="0.35">
      <c r="A177" t="str">
        <f>Sales_Data[[#This Row],[Customers Name]]&amp;Sales_Data[[#This Row],[Num]]</f>
        <v>Coastal BoutiqueCW-2023458</v>
      </c>
      <c r="B177" t="s">
        <v>52</v>
      </c>
      <c r="C177" t="s">
        <v>2104</v>
      </c>
      <c r="D177" t="s">
        <v>901</v>
      </c>
      <c r="E177" t="s">
        <v>700</v>
      </c>
      <c r="F177" s="1">
        <v>45270</v>
      </c>
      <c r="G177" t="s">
        <v>1162</v>
      </c>
      <c r="H177" t="s">
        <v>958</v>
      </c>
      <c r="I177">
        <v>2</v>
      </c>
      <c r="J177">
        <v>15.66</v>
      </c>
      <c r="K177">
        <v>31.32</v>
      </c>
      <c r="L177">
        <v>12</v>
      </c>
      <c r="M177" s="1">
        <v>45261</v>
      </c>
      <c r="N177" t="s">
        <v>846</v>
      </c>
      <c r="O177" t="s">
        <v>2079</v>
      </c>
      <c r="P177" t="s">
        <v>1000</v>
      </c>
      <c r="Q177">
        <v>0</v>
      </c>
      <c r="R177">
        <f>VLOOKUP(Sales_Data[[#This Row],[Memo]],Items_List[[Description]:[Price]],3,FALSE)</f>
        <v>12</v>
      </c>
      <c r="S177">
        <f>Sales_Data[[#This Row],[Qty]]*Sales_Data[[#This Row],[Cost]]</f>
        <v>24</v>
      </c>
      <c r="T177" s="1">
        <f>_xlfn.MAXIFS(Sales_Data[Date],Sales_Data[Customers Name],Sales_Data[[#This Row],[Customers Name]])</f>
        <v>45270</v>
      </c>
      <c r="U177" t="str">
        <f ca="1">IF(TODAY() - Sales_Data[[#This Row],[Last Order Date]] &gt; 180, "Inactive", "Active")</f>
        <v>Inactive</v>
      </c>
    </row>
    <row r="178" spans="1:21" x14ac:dyDescent="0.35">
      <c r="A178" t="str">
        <f>Sales_Data[[#This Row],[Customers Name]]&amp;Sales_Data[[#This Row],[Num]]</f>
        <v>Coastal BoutiqueCW-2023458</v>
      </c>
      <c r="B178" t="s">
        <v>52</v>
      </c>
      <c r="C178" t="s">
        <v>2104</v>
      </c>
      <c r="D178" t="s">
        <v>913</v>
      </c>
      <c r="E178" t="s">
        <v>350</v>
      </c>
      <c r="F178" s="1">
        <v>45270</v>
      </c>
      <c r="G178" t="s">
        <v>1162</v>
      </c>
      <c r="H178" t="s">
        <v>958</v>
      </c>
      <c r="I178">
        <v>6</v>
      </c>
      <c r="J178">
        <v>12.5</v>
      </c>
      <c r="K178">
        <v>75</v>
      </c>
      <c r="L178">
        <v>12</v>
      </c>
      <c r="M178" s="1">
        <v>45261</v>
      </c>
      <c r="N178" t="s">
        <v>846</v>
      </c>
      <c r="O178" t="s">
        <v>2079</v>
      </c>
      <c r="P178" t="s">
        <v>1000</v>
      </c>
      <c r="Q178">
        <v>0</v>
      </c>
      <c r="R178">
        <f>VLOOKUP(Sales_Data[[#This Row],[Memo]],Items_List[[Description]:[Price]],3,FALSE)</f>
        <v>9.6</v>
      </c>
      <c r="S178">
        <f>Sales_Data[[#This Row],[Qty]]*Sales_Data[[#This Row],[Cost]]</f>
        <v>57.599999999999994</v>
      </c>
      <c r="T178" s="1">
        <f>_xlfn.MAXIFS(Sales_Data[Date],Sales_Data[Customers Name],Sales_Data[[#This Row],[Customers Name]])</f>
        <v>45270</v>
      </c>
      <c r="U178" t="str">
        <f ca="1">IF(TODAY() - Sales_Data[[#This Row],[Last Order Date]] &gt; 180, "Inactive", "Active")</f>
        <v>Inactive</v>
      </c>
    </row>
    <row r="179" spans="1:21" x14ac:dyDescent="0.35">
      <c r="A179" t="str">
        <f>Sales_Data[[#This Row],[Customers Name]]&amp;Sales_Data[[#This Row],[Num]]</f>
        <v>ColectivoCW-2023387</v>
      </c>
      <c r="B179" t="s">
        <v>56</v>
      </c>
      <c r="C179" t="s">
        <v>2103</v>
      </c>
      <c r="D179" t="s">
        <v>908</v>
      </c>
      <c r="E179" t="s">
        <v>750</v>
      </c>
      <c r="F179" s="1">
        <v>45223</v>
      </c>
      <c r="G179" t="s">
        <v>1166</v>
      </c>
      <c r="H179" t="s">
        <v>840</v>
      </c>
      <c r="I179">
        <v>6</v>
      </c>
      <c r="J179">
        <v>12</v>
      </c>
      <c r="K179">
        <v>72</v>
      </c>
      <c r="L179">
        <v>10</v>
      </c>
      <c r="M179" s="1">
        <v>45200</v>
      </c>
      <c r="N179" t="s">
        <v>841</v>
      </c>
      <c r="O179" t="s">
        <v>2084</v>
      </c>
      <c r="P179" t="s">
        <v>832</v>
      </c>
      <c r="Q179">
        <v>2</v>
      </c>
      <c r="R179">
        <f>VLOOKUP(Sales_Data[[#This Row],[Memo]],Items_List[[Description]:[Price]],3,FALSE)</f>
        <v>7.32</v>
      </c>
      <c r="S179">
        <f>Sales_Data[[#This Row],[Qty]]*Sales_Data[[#This Row],[Cost]]</f>
        <v>43.92</v>
      </c>
      <c r="T179" s="1">
        <f>_xlfn.MAXIFS(Sales_Data[Date],Sales_Data[Customers Name],Sales_Data[[#This Row],[Customers Name]])</f>
        <v>45283</v>
      </c>
      <c r="U179" t="str">
        <f ca="1">IF(TODAY() - Sales_Data[[#This Row],[Last Order Date]] &gt; 180, "Inactive", "Active")</f>
        <v>Inactive</v>
      </c>
    </row>
    <row r="180" spans="1:21" x14ac:dyDescent="0.35">
      <c r="A180" t="str">
        <f>Sales_Data[[#This Row],[Customers Name]]&amp;Sales_Data[[#This Row],[Num]]</f>
        <v>ColectivoCW-2023387</v>
      </c>
      <c r="B180" t="s">
        <v>56</v>
      </c>
      <c r="C180" t="s">
        <v>2103</v>
      </c>
      <c r="D180" t="s">
        <v>1022</v>
      </c>
      <c r="E180" t="s">
        <v>748</v>
      </c>
      <c r="F180" s="1">
        <v>45223</v>
      </c>
      <c r="G180" t="s">
        <v>1166</v>
      </c>
      <c r="H180" t="s">
        <v>840</v>
      </c>
      <c r="I180">
        <v>6</v>
      </c>
      <c r="J180">
        <v>6.5</v>
      </c>
      <c r="K180">
        <v>39</v>
      </c>
      <c r="L180">
        <v>10</v>
      </c>
      <c r="M180" s="1">
        <v>45200</v>
      </c>
      <c r="N180" t="s">
        <v>841</v>
      </c>
      <c r="O180" t="s">
        <v>2084</v>
      </c>
      <c r="P180" t="s">
        <v>832</v>
      </c>
      <c r="Q180">
        <v>2</v>
      </c>
      <c r="R180">
        <f>VLOOKUP(Sales_Data[[#This Row],[Memo]],Items_List[[Description]:[Price]],3,FALSE)</f>
        <v>5.39</v>
      </c>
      <c r="S180">
        <f>Sales_Data[[#This Row],[Qty]]*Sales_Data[[#This Row],[Cost]]</f>
        <v>32.339999999999996</v>
      </c>
      <c r="T180" s="1">
        <f>_xlfn.MAXIFS(Sales_Data[Date],Sales_Data[Customers Name],Sales_Data[[#This Row],[Customers Name]])</f>
        <v>45283</v>
      </c>
      <c r="U180" t="str">
        <f ca="1">IF(TODAY() - Sales_Data[[#This Row],[Last Order Date]] &gt; 180, "Inactive", "Active")</f>
        <v>Inactive</v>
      </c>
    </row>
    <row r="181" spans="1:21" x14ac:dyDescent="0.35">
      <c r="A181" t="str">
        <f>Sales_Data[[#This Row],[Customers Name]]&amp;Sales_Data[[#This Row],[Num]]</f>
        <v>ColectivoCW-2023436</v>
      </c>
      <c r="B181" t="s">
        <v>56</v>
      </c>
      <c r="C181" t="s">
        <v>2103</v>
      </c>
      <c r="D181" t="s">
        <v>851</v>
      </c>
      <c r="E181" t="s">
        <v>362</v>
      </c>
      <c r="F181" s="1">
        <v>45259</v>
      </c>
      <c r="G181" t="s">
        <v>1168</v>
      </c>
      <c r="H181" t="s">
        <v>840</v>
      </c>
      <c r="I181">
        <v>6</v>
      </c>
      <c r="J181">
        <v>12.5</v>
      </c>
      <c r="K181">
        <v>75</v>
      </c>
      <c r="L181">
        <v>11</v>
      </c>
      <c r="M181" s="1">
        <v>45231</v>
      </c>
      <c r="N181" t="s">
        <v>920</v>
      </c>
      <c r="O181" t="s">
        <v>2085</v>
      </c>
      <c r="P181" t="s">
        <v>819</v>
      </c>
      <c r="Q181">
        <v>3</v>
      </c>
      <c r="R181">
        <f>VLOOKUP(Sales_Data[[#This Row],[Memo]],Items_List[[Description]:[Price]],3,FALSE)</f>
        <v>9.6</v>
      </c>
      <c r="S181">
        <f>Sales_Data[[#This Row],[Qty]]*Sales_Data[[#This Row],[Cost]]</f>
        <v>57.599999999999994</v>
      </c>
      <c r="T181" s="1">
        <f>_xlfn.MAXIFS(Sales_Data[Date],Sales_Data[Customers Name],Sales_Data[[#This Row],[Customers Name]])</f>
        <v>45283</v>
      </c>
      <c r="U181" t="str">
        <f ca="1">IF(TODAY() - Sales_Data[[#This Row],[Last Order Date]] &gt; 180, "Inactive", "Active")</f>
        <v>Inactive</v>
      </c>
    </row>
    <row r="182" spans="1:21" x14ac:dyDescent="0.35">
      <c r="A182" t="str">
        <f>Sales_Data[[#This Row],[Customers Name]]&amp;Sales_Data[[#This Row],[Num]]</f>
        <v>ColectivoCW-2023436</v>
      </c>
      <c r="B182" t="s">
        <v>56</v>
      </c>
      <c r="C182" t="s">
        <v>2103</v>
      </c>
      <c r="D182" t="s">
        <v>913</v>
      </c>
      <c r="E182" t="s">
        <v>350</v>
      </c>
      <c r="F182" s="1">
        <v>45259</v>
      </c>
      <c r="G182" t="s">
        <v>1168</v>
      </c>
      <c r="H182" t="s">
        <v>840</v>
      </c>
      <c r="I182">
        <v>6</v>
      </c>
      <c r="J182">
        <v>12.5</v>
      </c>
      <c r="K182">
        <v>75</v>
      </c>
      <c r="L182">
        <v>11</v>
      </c>
      <c r="M182" s="1">
        <v>45231</v>
      </c>
      <c r="N182" t="s">
        <v>920</v>
      </c>
      <c r="O182" t="s">
        <v>2085</v>
      </c>
      <c r="P182" t="s">
        <v>819</v>
      </c>
      <c r="Q182">
        <v>3</v>
      </c>
      <c r="R182">
        <f>VLOOKUP(Sales_Data[[#This Row],[Memo]],Items_List[[Description]:[Price]],3,FALSE)</f>
        <v>9.6</v>
      </c>
      <c r="S182">
        <f>Sales_Data[[#This Row],[Qty]]*Sales_Data[[#This Row],[Cost]]</f>
        <v>57.599999999999994</v>
      </c>
      <c r="T182" s="1">
        <f>_xlfn.MAXIFS(Sales_Data[Date],Sales_Data[Customers Name],Sales_Data[[#This Row],[Customers Name]])</f>
        <v>45283</v>
      </c>
      <c r="U182" t="str">
        <f ca="1">IF(TODAY() - Sales_Data[[#This Row],[Last Order Date]] &gt; 180, "Inactive", "Active")</f>
        <v>Inactive</v>
      </c>
    </row>
    <row r="183" spans="1:21" x14ac:dyDescent="0.35">
      <c r="A183" t="str">
        <f>Sales_Data[[#This Row],[Customers Name]]&amp;Sales_Data[[#This Row],[Num]]</f>
        <v>ColectivoCW-2023476</v>
      </c>
      <c r="B183" t="s">
        <v>56</v>
      </c>
      <c r="C183" t="s">
        <v>2103</v>
      </c>
      <c r="D183" t="s">
        <v>913</v>
      </c>
      <c r="E183" t="s">
        <v>350</v>
      </c>
      <c r="F183" s="1">
        <v>45283</v>
      </c>
      <c r="G183" t="s">
        <v>1169</v>
      </c>
      <c r="H183" t="s">
        <v>840</v>
      </c>
      <c r="I183">
        <v>6</v>
      </c>
      <c r="J183">
        <v>12.5</v>
      </c>
      <c r="K183">
        <v>75</v>
      </c>
      <c r="L183">
        <v>12</v>
      </c>
      <c r="M183" s="1">
        <v>45261</v>
      </c>
      <c r="N183" t="s">
        <v>846</v>
      </c>
      <c r="O183" t="s">
        <v>2079</v>
      </c>
      <c r="P183" t="s">
        <v>1170</v>
      </c>
      <c r="Q183">
        <v>6</v>
      </c>
      <c r="R183">
        <f>VLOOKUP(Sales_Data[[#This Row],[Memo]],Items_List[[Description]:[Price]],3,FALSE)</f>
        <v>9.6</v>
      </c>
      <c r="S183">
        <f>Sales_Data[[#This Row],[Qty]]*Sales_Data[[#This Row],[Cost]]</f>
        <v>57.599999999999994</v>
      </c>
      <c r="T183" s="1">
        <f>_xlfn.MAXIFS(Sales_Data[Date],Sales_Data[Customers Name],Sales_Data[[#This Row],[Customers Name]])</f>
        <v>45283</v>
      </c>
      <c r="U183" t="str">
        <f ca="1">IF(TODAY() - Sales_Data[[#This Row],[Last Order Date]] &gt; 180, "Inactive", "Active")</f>
        <v>Inactive</v>
      </c>
    </row>
    <row r="184" spans="1:21" x14ac:dyDescent="0.35">
      <c r="A184" t="str">
        <f>Sales_Data[[#This Row],[Customers Name]]&amp;Sales_Data[[#This Row],[Num]]</f>
        <v>ColectivoCW-2023476</v>
      </c>
      <c r="B184" t="s">
        <v>56</v>
      </c>
      <c r="C184" t="s">
        <v>2103</v>
      </c>
      <c r="D184" t="s">
        <v>908</v>
      </c>
      <c r="E184" t="s">
        <v>750</v>
      </c>
      <c r="F184" s="1">
        <v>45283</v>
      </c>
      <c r="G184" t="s">
        <v>1169</v>
      </c>
      <c r="H184" t="s">
        <v>840</v>
      </c>
      <c r="I184">
        <v>6</v>
      </c>
      <c r="J184">
        <v>12</v>
      </c>
      <c r="K184">
        <v>72</v>
      </c>
      <c r="L184">
        <v>12</v>
      </c>
      <c r="M184" s="1">
        <v>45261</v>
      </c>
      <c r="N184" t="s">
        <v>846</v>
      </c>
      <c r="O184" t="s">
        <v>2079</v>
      </c>
      <c r="P184" t="s">
        <v>1170</v>
      </c>
      <c r="Q184">
        <v>6</v>
      </c>
      <c r="R184">
        <f>VLOOKUP(Sales_Data[[#This Row],[Memo]],Items_List[[Description]:[Price]],3,FALSE)</f>
        <v>7.32</v>
      </c>
      <c r="S184">
        <f>Sales_Data[[#This Row],[Qty]]*Sales_Data[[#This Row],[Cost]]</f>
        <v>43.92</v>
      </c>
      <c r="T184" s="1">
        <f>_xlfn.MAXIFS(Sales_Data[Date],Sales_Data[Customers Name],Sales_Data[[#This Row],[Customers Name]])</f>
        <v>45283</v>
      </c>
      <c r="U184" t="str">
        <f ca="1">IF(TODAY() - Sales_Data[[#This Row],[Last Order Date]] &gt; 180, "Inactive", "Active")</f>
        <v>Inactive</v>
      </c>
    </row>
    <row r="185" spans="1:21" x14ac:dyDescent="0.35">
      <c r="A185" t="str">
        <f>Sales_Data[[#This Row],[Customers Name]]&amp;Sales_Data[[#This Row],[Num]]</f>
        <v>DashiCW-2023420</v>
      </c>
      <c r="B185" t="s">
        <v>58</v>
      </c>
      <c r="C185" t="s">
        <v>2103</v>
      </c>
      <c r="D185" t="s">
        <v>916</v>
      </c>
      <c r="E185" t="s">
        <v>222</v>
      </c>
      <c r="F185" s="1">
        <v>45247</v>
      </c>
      <c r="G185" t="s">
        <v>1192</v>
      </c>
      <c r="H185" t="s">
        <v>840</v>
      </c>
      <c r="I185">
        <v>18</v>
      </c>
      <c r="J185">
        <v>13.99</v>
      </c>
      <c r="K185">
        <v>251.82</v>
      </c>
      <c r="L185">
        <v>11</v>
      </c>
      <c r="M185" s="1">
        <v>45231</v>
      </c>
      <c r="N185" t="s">
        <v>920</v>
      </c>
      <c r="O185" t="s">
        <v>2085</v>
      </c>
      <c r="P185" t="s">
        <v>842</v>
      </c>
      <c r="Q185">
        <v>5</v>
      </c>
      <c r="R185">
        <f>VLOOKUP(Sales_Data[[#This Row],[Memo]],Items_List[[Description]:[Price]],3,FALSE)</f>
        <v>11.5</v>
      </c>
      <c r="S185">
        <f>Sales_Data[[#This Row],[Qty]]*Sales_Data[[#This Row],[Cost]]</f>
        <v>207</v>
      </c>
      <c r="T185" s="1">
        <f>_xlfn.MAXIFS(Sales_Data[Date],Sales_Data[Customers Name],Sales_Data[[#This Row],[Customers Name]])</f>
        <v>45247</v>
      </c>
      <c r="U185" t="str">
        <f ca="1">IF(TODAY() - Sales_Data[[#This Row],[Last Order Date]] &gt; 180, "Inactive", "Active")</f>
        <v>Inactive</v>
      </c>
    </row>
    <row r="186" spans="1:21" x14ac:dyDescent="0.35">
      <c r="A186" t="str">
        <f>Sales_Data[[#This Row],[Customers Name]]&amp;Sales_Data[[#This Row],[Num]]</f>
        <v>DashiCW-2023422</v>
      </c>
      <c r="B186" t="s">
        <v>58</v>
      </c>
      <c r="C186" t="s">
        <v>2103</v>
      </c>
      <c r="D186" t="s">
        <v>936</v>
      </c>
      <c r="E186" t="s">
        <v>342</v>
      </c>
      <c r="F186" s="1">
        <v>45247</v>
      </c>
      <c r="G186" t="s">
        <v>1193</v>
      </c>
      <c r="H186" t="s">
        <v>840</v>
      </c>
      <c r="I186">
        <v>72</v>
      </c>
      <c r="J186">
        <v>13.66</v>
      </c>
      <c r="K186">
        <v>983.52</v>
      </c>
      <c r="L186">
        <v>11</v>
      </c>
      <c r="M186" s="1">
        <v>45231</v>
      </c>
      <c r="N186" t="s">
        <v>920</v>
      </c>
      <c r="O186" t="s">
        <v>2085</v>
      </c>
      <c r="P186" t="s">
        <v>842</v>
      </c>
      <c r="Q186">
        <v>5</v>
      </c>
      <c r="R186">
        <f>VLOOKUP(Sales_Data[[#This Row],[Memo]],Items_List[[Description]:[Price]],3,FALSE)</f>
        <v>10.4</v>
      </c>
      <c r="S186">
        <f>Sales_Data[[#This Row],[Qty]]*Sales_Data[[#This Row],[Cost]]</f>
        <v>748.80000000000007</v>
      </c>
      <c r="T186" s="1">
        <f>_xlfn.MAXIFS(Sales_Data[Date],Sales_Data[Customers Name],Sales_Data[[#This Row],[Customers Name]])</f>
        <v>45247</v>
      </c>
      <c r="U186" t="str">
        <f ca="1">IF(TODAY() - Sales_Data[[#This Row],[Last Order Date]] &gt; 180, "Inactive", "Active")</f>
        <v>Inactive</v>
      </c>
    </row>
    <row r="187" spans="1:21" x14ac:dyDescent="0.35">
      <c r="A187" t="str">
        <f>Sales_Data[[#This Row],[Customers Name]]&amp;Sales_Data[[#This Row],[Num]]</f>
        <v>DashiCW-2023422</v>
      </c>
      <c r="B187" t="s">
        <v>58</v>
      </c>
      <c r="C187" t="s">
        <v>2103</v>
      </c>
      <c r="D187" t="s">
        <v>828</v>
      </c>
      <c r="E187" t="s">
        <v>787</v>
      </c>
      <c r="F187" s="1">
        <v>45247</v>
      </c>
      <c r="G187" t="s">
        <v>1193</v>
      </c>
      <c r="H187" t="s">
        <v>840</v>
      </c>
      <c r="J187">
        <v>-0.1</v>
      </c>
      <c r="K187">
        <v>-98.35</v>
      </c>
      <c r="L187">
        <v>11</v>
      </c>
      <c r="M187" s="1">
        <v>45231</v>
      </c>
      <c r="N187" t="s">
        <v>920</v>
      </c>
      <c r="O187" t="s">
        <v>2085</v>
      </c>
      <c r="P187" t="s">
        <v>842</v>
      </c>
      <c r="Q187">
        <v>5</v>
      </c>
      <c r="R187">
        <f>VLOOKUP(Sales_Data[[#This Row],[Memo]],Items_List[[Description]:[Price]],3,FALSE)</f>
        <v>0</v>
      </c>
      <c r="S187">
        <f>Sales_Data[[#This Row],[Qty]]*Sales_Data[[#This Row],[Cost]]</f>
        <v>0</v>
      </c>
      <c r="T187" s="1">
        <f>_xlfn.MAXIFS(Sales_Data[Date],Sales_Data[Customers Name],Sales_Data[[#This Row],[Customers Name]])</f>
        <v>45247</v>
      </c>
      <c r="U187" t="str">
        <f ca="1">IF(TODAY() - Sales_Data[[#This Row],[Last Order Date]] &gt; 180, "Inactive", "Active")</f>
        <v>Inactive</v>
      </c>
    </row>
    <row r="188" spans="1:21" x14ac:dyDescent="0.35">
      <c r="A188" t="str">
        <f>Sales_Data[[#This Row],[Customers Name]]&amp;Sales_Data[[#This Row],[Num]]</f>
        <v>El Molino 1CW-2023460</v>
      </c>
      <c r="B188" t="s">
        <v>63</v>
      </c>
      <c r="C188" t="s">
        <v>2103</v>
      </c>
      <c r="D188" t="s">
        <v>1197</v>
      </c>
      <c r="E188" t="s">
        <v>325</v>
      </c>
      <c r="F188" s="1">
        <v>45276</v>
      </c>
      <c r="G188" t="s">
        <v>1195</v>
      </c>
      <c r="H188" t="s">
        <v>1196</v>
      </c>
      <c r="I188">
        <v>6</v>
      </c>
      <c r="J188">
        <v>9.99</v>
      </c>
      <c r="K188">
        <v>59.94</v>
      </c>
      <c r="L188">
        <v>12</v>
      </c>
      <c r="M188" s="1">
        <v>45261</v>
      </c>
      <c r="N188" t="s">
        <v>846</v>
      </c>
      <c r="O188" t="s">
        <v>2079</v>
      </c>
      <c r="P188" t="s">
        <v>1170</v>
      </c>
      <c r="Q188">
        <v>6</v>
      </c>
      <c r="R188">
        <f>VLOOKUP(Sales_Data[[#This Row],[Memo]],Items_List[[Description]:[Price]],3,FALSE)</f>
        <v>6</v>
      </c>
      <c r="S188">
        <f>Sales_Data[[#This Row],[Qty]]*Sales_Data[[#This Row],[Cost]]</f>
        <v>36</v>
      </c>
      <c r="T188" s="1">
        <f>_xlfn.MAXIFS(Sales_Data[Date],Sales_Data[Customers Name],Sales_Data[[#This Row],[Customers Name]])</f>
        <v>45276</v>
      </c>
      <c r="U188" t="str">
        <f ca="1">IF(TODAY() - Sales_Data[[#This Row],[Last Order Date]] &gt; 180, "Inactive", "Active")</f>
        <v>Inactive</v>
      </c>
    </row>
    <row r="189" spans="1:21" x14ac:dyDescent="0.35">
      <c r="A189" t="str">
        <f>Sales_Data[[#This Row],[Customers Name]]&amp;Sales_Data[[#This Row],[Num]]</f>
        <v>El Molino 1CW-2023460</v>
      </c>
      <c r="B189" t="s">
        <v>63</v>
      </c>
      <c r="C189" t="s">
        <v>2103</v>
      </c>
      <c r="D189" t="s">
        <v>1198</v>
      </c>
      <c r="E189" t="s">
        <v>327</v>
      </c>
      <c r="F189" s="1">
        <v>45276</v>
      </c>
      <c r="G189" t="s">
        <v>1195</v>
      </c>
      <c r="H189" t="s">
        <v>1196</v>
      </c>
      <c r="I189">
        <v>6</v>
      </c>
      <c r="J189">
        <v>9.99</v>
      </c>
      <c r="K189">
        <v>59.94</v>
      </c>
      <c r="L189">
        <v>12</v>
      </c>
      <c r="M189" s="1">
        <v>45261</v>
      </c>
      <c r="N189" t="s">
        <v>846</v>
      </c>
      <c r="O189" t="s">
        <v>2079</v>
      </c>
      <c r="P189" t="s">
        <v>1170</v>
      </c>
      <c r="Q189">
        <v>6</v>
      </c>
      <c r="R189">
        <f>VLOOKUP(Sales_Data[[#This Row],[Memo]],Items_List[[Description]:[Price]],3,FALSE)</f>
        <v>6</v>
      </c>
      <c r="S189">
        <f>Sales_Data[[#This Row],[Qty]]*Sales_Data[[#This Row],[Cost]]</f>
        <v>36</v>
      </c>
      <c r="T189" s="1">
        <f>_xlfn.MAXIFS(Sales_Data[Date],Sales_Data[Customers Name],Sales_Data[[#This Row],[Customers Name]])</f>
        <v>45276</v>
      </c>
      <c r="U189" t="str">
        <f ca="1">IF(TODAY() - Sales_Data[[#This Row],[Last Order Date]] &gt; 180, "Inactive", "Active")</f>
        <v>Inactive</v>
      </c>
    </row>
    <row r="190" spans="1:21" x14ac:dyDescent="0.35">
      <c r="A190" t="str">
        <f>Sales_Data[[#This Row],[Customers Name]]&amp;Sales_Data[[#This Row],[Num]]</f>
        <v>El Molino 1CW-2023460</v>
      </c>
      <c r="B190" t="s">
        <v>63</v>
      </c>
      <c r="C190" t="s">
        <v>2103</v>
      </c>
      <c r="D190" t="s">
        <v>1199</v>
      </c>
      <c r="E190" t="s">
        <v>329</v>
      </c>
      <c r="F190" s="1">
        <v>45276</v>
      </c>
      <c r="G190" t="s">
        <v>1195</v>
      </c>
      <c r="H190" t="s">
        <v>1196</v>
      </c>
      <c r="I190">
        <v>6</v>
      </c>
      <c r="J190">
        <v>9.99</v>
      </c>
      <c r="K190">
        <v>59.94</v>
      </c>
      <c r="L190">
        <v>12</v>
      </c>
      <c r="M190" s="1">
        <v>45261</v>
      </c>
      <c r="N190" t="s">
        <v>846</v>
      </c>
      <c r="O190" t="s">
        <v>2079</v>
      </c>
      <c r="P190" t="s">
        <v>1170</v>
      </c>
      <c r="Q190">
        <v>6</v>
      </c>
      <c r="R190">
        <f>VLOOKUP(Sales_Data[[#This Row],[Memo]],Items_List[[Description]:[Price]],3,FALSE)</f>
        <v>6</v>
      </c>
      <c r="S190">
        <f>Sales_Data[[#This Row],[Qty]]*Sales_Data[[#This Row],[Cost]]</f>
        <v>36</v>
      </c>
      <c r="T190" s="1">
        <f>_xlfn.MAXIFS(Sales_Data[Date],Sales_Data[Customers Name],Sales_Data[[#This Row],[Customers Name]])</f>
        <v>45276</v>
      </c>
      <c r="U190" t="str">
        <f ca="1">IF(TODAY() - Sales_Data[[#This Row],[Last Order Date]] &gt; 180, "Inactive", "Active")</f>
        <v>Inactive</v>
      </c>
    </row>
    <row r="191" spans="1:21" x14ac:dyDescent="0.35">
      <c r="A191" t="str">
        <f>Sales_Data[[#This Row],[Customers Name]]&amp;Sales_Data[[#This Row],[Num]]</f>
        <v>El Molino 1CW-2023460</v>
      </c>
      <c r="B191" t="s">
        <v>63</v>
      </c>
      <c r="C191" t="s">
        <v>2103</v>
      </c>
      <c r="D191" t="s">
        <v>1200</v>
      </c>
      <c r="E191" t="s">
        <v>333</v>
      </c>
      <c r="F191" s="1">
        <v>45276</v>
      </c>
      <c r="G191" t="s">
        <v>1195</v>
      </c>
      <c r="H191" t="s">
        <v>1196</v>
      </c>
      <c r="I191">
        <v>6</v>
      </c>
      <c r="J191">
        <v>9.99</v>
      </c>
      <c r="K191">
        <v>59.94</v>
      </c>
      <c r="L191">
        <v>12</v>
      </c>
      <c r="M191" s="1">
        <v>45261</v>
      </c>
      <c r="N191" t="s">
        <v>846</v>
      </c>
      <c r="O191" t="s">
        <v>2079</v>
      </c>
      <c r="P191" t="s">
        <v>1170</v>
      </c>
      <c r="Q191">
        <v>6</v>
      </c>
      <c r="R191">
        <f>VLOOKUP(Sales_Data[[#This Row],[Memo]],Items_List[[Description]:[Price]],3,FALSE)</f>
        <v>6</v>
      </c>
      <c r="S191">
        <f>Sales_Data[[#This Row],[Qty]]*Sales_Data[[#This Row],[Cost]]</f>
        <v>36</v>
      </c>
      <c r="T191" s="1">
        <f>_xlfn.MAXIFS(Sales_Data[Date],Sales_Data[Customers Name],Sales_Data[[#This Row],[Customers Name]])</f>
        <v>45276</v>
      </c>
      <c r="U191" t="str">
        <f ca="1">IF(TODAY() - Sales_Data[[#This Row],[Last Order Date]] &gt; 180, "Inactive", "Active")</f>
        <v>Inactive</v>
      </c>
    </row>
    <row r="192" spans="1:21" x14ac:dyDescent="0.35">
      <c r="A192" t="str">
        <f>Sales_Data[[#This Row],[Customers Name]]&amp;Sales_Data[[#This Row],[Num]]</f>
        <v>El Molino 1CW-2023460</v>
      </c>
      <c r="B192" t="s">
        <v>63</v>
      </c>
      <c r="C192" t="s">
        <v>2103</v>
      </c>
      <c r="D192" t="s">
        <v>1201</v>
      </c>
      <c r="E192" t="s">
        <v>335</v>
      </c>
      <c r="F192" s="1">
        <v>45276</v>
      </c>
      <c r="G192" t="s">
        <v>1195</v>
      </c>
      <c r="H192" t="s">
        <v>1196</v>
      </c>
      <c r="I192">
        <v>6</v>
      </c>
      <c r="J192">
        <v>9.99</v>
      </c>
      <c r="K192">
        <v>59.94</v>
      </c>
      <c r="L192">
        <v>12</v>
      </c>
      <c r="M192" s="1">
        <v>45261</v>
      </c>
      <c r="N192" t="s">
        <v>846</v>
      </c>
      <c r="O192" t="s">
        <v>2079</v>
      </c>
      <c r="P192" t="s">
        <v>1170</v>
      </c>
      <c r="Q192">
        <v>6</v>
      </c>
      <c r="R192">
        <f>VLOOKUP(Sales_Data[[#This Row],[Memo]],Items_List[[Description]:[Price]],3,FALSE)</f>
        <v>6</v>
      </c>
      <c r="S192">
        <f>Sales_Data[[#This Row],[Qty]]*Sales_Data[[#This Row],[Cost]]</f>
        <v>36</v>
      </c>
      <c r="T192" s="1">
        <f>_xlfn.MAXIFS(Sales_Data[Date],Sales_Data[Customers Name],Sales_Data[[#This Row],[Customers Name]])</f>
        <v>45276</v>
      </c>
      <c r="U192" t="str">
        <f ca="1">IF(TODAY() - Sales_Data[[#This Row],[Last Order Date]] &gt; 180, "Inactive", "Active")</f>
        <v>Inactive</v>
      </c>
    </row>
    <row r="193" spans="1:21" x14ac:dyDescent="0.35">
      <c r="A193" t="str">
        <f>Sales_Data[[#This Row],[Customers Name]]&amp;Sales_Data[[#This Row],[Num]]</f>
        <v>El Molino 1CW-2023460</v>
      </c>
      <c r="B193" t="s">
        <v>63</v>
      </c>
      <c r="C193" t="s">
        <v>2103</v>
      </c>
      <c r="D193" t="s">
        <v>850</v>
      </c>
      <c r="E193" t="s">
        <v>787</v>
      </c>
      <c r="F193" s="1">
        <v>45276</v>
      </c>
      <c r="G193" t="s">
        <v>1195</v>
      </c>
      <c r="H193" t="s">
        <v>1196</v>
      </c>
      <c r="J193">
        <v>-0.2</v>
      </c>
      <c r="K193">
        <v>-88.72</v>
      </c>
      <c r="L193">
        <v>12</v>
      </c>
      <c r="M193" s="1">
        <v>45261</v>
      </c>
      <c r="N193" t="s">
        <v>846</v>
      </c>
      <c r="O193" t="s">
        <v>2079</v>
      </c>
      <c r="P193" t="s">
        <v>1170</v>
      </c>
      <c r="Q193">
        <v>6</v>
      </c>
      <c r="R193">
        <f>VLOOKUP(Sales_Data[[#This Row],[Memo]],Items_List[[Description]:[Price]],3,FALSE)</f>
        <v>0</v>
      </c>
      <c r="S193">
        <f>Sales_Data[[#This Row],[Qty]]*Sales_Data[[#This Row],[Cost]]</f>
        <v>0</v>
      </c>
      <c r="T193" s="1">
        <f>_xlfn.MAXIFS(Sales_Data[Date],Sales_Data[Customers Name],Sales_Data[[#This Row],[Customers Name]])</f>
        <v>45276</v>
      </c>
      <c r="U193" t="str">
        <f ca="1">IF(TODAY() - Sales_Data[[#This Row],[Last Order Date]] &gt; 180, "Inactive", "Active")</f>
        <v>Inactive</v>
      </c>
    </row>
    <row r="194" spans="1:21" x14ac:dyDescent="0.35">
      <c r="A194" t="str">
        <f>Sales_Data[[#This Row],[Customers Name]]&amp;Sales_Data[[#This Row],[Num]]</f>
        <v>El Molino 2CW-2023461</v>
      </c>
      <c r="B194" t="s">
        <v>65</v>
      </c>
      <c r="C194" t="s">
        <v>2103</v>
      </c>
      <c r="D194" t="s">
        <v>1197</v>
      </c>
      <c r="E194" t="s">
        <v>325</v>
      </c>
      <c r="F194" s="1">
        <v>45276</v>
      </c>
      <c r="G194" t="s">
        <v>1202</v>
      </c>
      <c r="H194" t="s">
        <v>1196</v>
      </c>
      <c r="I194">
        <v>6</v>
      </c>
      <c r="J194">
        <v>9.99</v>
      </c>
      <c r="K194">
        <v>59.94</v>
      </c>
      <c r="L194">
        <v>12</v>
      </c>
      <c r="M194" s="1">
        <v>45261</v>
      </c>
      <c r="N194" t="s">
        <v>846</v>
      </c>
      <c r="O194" t="s">
        <v>2079</v>
      </c>
      <c r="P194" t="s">
        <v>1170</v>
      </c>
      <c r="Q194">
        <v>6</v>
      </c>
      <c r="R194">
        <f>VLOOKUP(Sales_Data[[#This Row],[Memo]],Items_List[[Description]:[Price]],3,FALSE)</f>
        <v>6</v>
      </c>
      <c r="S194">
        <f>Sales_Data[[#This Row],[Qty]]*Sales_Data[[#This Row],[Cost]]</f>
        <v>36</v>
      </c>
      <c r="T194" s="1">
        <f>_xlfn.MAXIFS(Sales_Data[Date],Sales_Data[Customers Name],Sales_Data[[#This Row],[Customers Name]])</f>
        <v>45276</v>
      </c>
      <c r="U194" t="str">
        <f ca="1">IF(TODAY() - Sales_Data[[#This Row],[Last Order Date]] &gt; 180, "Inactive", "Active")</f>
        <v>Inactive</v>
      </c>
    </row>
    <row r="195" spans="1:21" x14ac:dyDescent="0.35">
      <c r="A195" t="str">
        <f>Sales_Data[[#This Row],[Customers Name]]&amp;Sales_Data[[#This Row],[Num]]</f>
        <v>El Molino 2CW-2023461</v>
      </c>
      <c r="B195" t="s">
        <v>65</v>
      </c>
      <c r="C195" t="s">
        <v>2103</v>
      </c>
      <c r="D195" t="s">
        <v>1198</v>
      </c>
      <c r="E195" t="s">
        <v>327</v>
      </c>
      <c r="F195" s="1">
        <v>45276</v>
      </c>
      <c r="G195" t="s">
        <v>1202</v>
      </c>
      <c r="H195" t="s">
        <v>1196</v>
      </c>
      <c r="I195">
        <v>6</v>
      </c>
      <c r="J195">
        <v>9.99</v>
      </c>
      <c r="K195">
        <v>59.94</v>
      </c>
      <c r="L195">
        <v>12</v>
      </c>
      <c r="M195" s="1">
        <v>45261</v>
      </c>
      <c r="N195" t="s">
        <v>846</v>
      </c>
      <c r="O195" t="s">
        <v>2079</v>
      </c>
      <c r="P195" t="s">
        <v>1170</v>
      </c>
      <c r="Q195">
        <v>6</v>
      </c>
      <c r="R195">
        <f>VLOOKUP(Sales_Data[[#This Row],[Memo]],Items_List[[Description]:[Price]],3,FALSE)</f>
        <v>6</v>
      </c>
      <c r="S195">
        <f>Sales_Data[[#This Row],[Qty]]*Sales_Data[[#This Row],[Cost]]</f>
        <v>36</v>
      </c>
      <c r="T195" s="1">
        <f>_xlfn.MAXIFS(Sales_Data[Date],Sales_Data[Customers Name],Sales_Data[[#This Row],[Customers Name]])</f>
        <v>45276</v>
      </c>
      <c r="U195" t="str">
        <f ca="1">IF(TODAY() - Sales_Data[[#This Row],[Last Order Date]] &gt; 180, "Inactive", "Active")</f>
        <v>Inactive</v>
      </c>
    </row>
    <row r="196" spans="1:21" x14ac:dyDescent="0.35">
      <c r="A196" t="str">
        <f>Sales_Data[[#This Row],[Customers Name]]&amp;Sales_Data[[#This Row],[Num]]</f>
        <v>El Molino 2CW-2023461</v>
      </c>
      <c r="B196" t="s">
        <v>65</v>
      </c>
      <c r="C196" t="s">
        <v>2103</v>
      </c>
      <c r="D196" t="s">
        <v>1199</v>
      </c>
      <c r="E196" t="s">
        <v>329</v>
      </c>
      <c r="F196" s="1">
        <v>45276</v>
      </c>
      <c r="G196" t="s">
        <v>1202</v>
      </c>
      <c r="H196" t="s">
        <v>1196</v>
      </c>
      <c r="I196">
        <v>6</v>
      </c>
      <c r="J196">
        <v>9.99</v>
      </c>
      <c r="K196">
        <v>59.94</v>
      </c>
      <c r="L196">
        <v>12</v>
      </c>
      <c r="M196" s="1">
        <v>45261</v>
      </c>
      <c r="N196" t="s">
        <v>846</v>
      </c>
      <c r="O196" t="s">
        <v>2079</v>
      </c>
      <c r="P196" t="s">
        <v>1170</v>
      </c>
      <c r="Q196">
        <v>6</v>
      </c>
      <c r="R196">
        <f>VLOOKUP(Sales_Data[[#This Row],[Memo]],Items_List[[Description]:[Price]],3,FALSE)</f>
        <v>6</v>
      </c>
      <c r="S196">
        <f>Sales_Data[[#This Row],[Qty]]*Sales_Data[[#This Row],[Cost]]</f>
        <v>36</v>
      </c>
      <c r="T196" s="1">
        <f>_xlfn.MAXIFS(Sales_Data[Date],Sales_Data[Customers Name],Sales_Data[[#This Row],[Customers Name]])</f>
        <v>45276</v>
      </c>
      <c r="U196" t="str">
        <f ca="1">IF(TODAY() - Sales_Data[[#This Row],[Last Order Date]] &gt; 180, "Inactive", "Active")</f>
        <v>Inactive</v>
      </c>
    </row>
    <row r="197" spans="1:21" x14ac:dyDescent="0.35">
      <c r="A197" t="str">
        <f>Sales_Data[[#This Row],[Customers Name]]&amp;Sales_Data[[#This Row],[Num]]</f>
        <v>El Molino 2CW-2023461</v>
      </c>
      <c r="B197" t="s">
        <v>65</v>
      </c>
      <c r="C197" t="s">
        <v>2103</v>
      </c>
      <c r="D197" t="s">
        <v>1200</v>
      </c>
      <c r="E197" t="s">
        <v>333</v>
      </c>
      <c r="F197" s="1">
        <v>45276</v>
      </c>
      <c r="G197" t="s">
        <v>1202</v>
      </c>
      <c r="H197" t="s">
        <v>1196</v>
      </c>
      <c r="I197">
        <v>6</v>
      </c>
      <c r="J197">
        <v>9.99</v>
      </c>
      <c r="K197">
        <v>59.94</v>
      </c>
      <c r="L197">
        <v>12</v>
      </c>
      <c r="M197" s="1">
        <v>45261</v>
      </c>
      <c r="N197" t="s">
        <v>846</v>
      </c>
      <c r="O197" t="s">
        <v>2079</v>
      </c>
      <c r="P197" t="s">
        <v>1170</v>
      </c>
      <c r="Q197">
        <v>6</v>
      </c>
      <c r="R197">
        <f>VLOOKUP(Sales_Data[[#This Row],[Memo]],Items_List[[Description]:[Price]],3,FALSE)</f>
        <v>6</v>
      </c>
      <c r="S197">
        <f>Sales_Data[[#This Row],[Qty]]*Sales_Data[[#This Row],[Cost]]</f>
        <v>36</v>
      </c>
      <c r="T197" s="1">
        <f>_xlfn.MAXIFS(Sales_Data[Date],Sales_Data[Customers Name],Sales_Data[[#This Row],[Customers Name]])</f>
        <v>45276</v>
      </c>
      <c r="U197" t="str">
        <f ca="1">IF(TODAY() - Sales_Data[[#This Row],[Last Order Date]] &gt; 180, "Inactive", "Active")</f>
        <v>Inactive</v>
      </c>
    </row>
    <row r="198" spans="1:21" x14ac:dyDescent="0.35">
      <c r="A198" t="str">
        <f>Sales_Data[[#This Row],[Customers Name]]&amp;Sales_Data[[#This Row],[Num]]</f>
        <v>El Molino 2CW-2023461</v>
      </c>
      <c r="B198" t="s">
        <v>65</v>
      </c>
      <c r="C198" t="s">
        <v>2103</v>
      </c>
      <c r="D198" t="s">
        <v>1201</v>
      </c>
      <c r="E198" t="s">
        <v>335</v>
      </c>
      <c r="F198" s="1">
        <v>45276</v>
      </c>
      <c r="G198" t="s">
        <v>1202</v>
      </c>
      <c r="H198" t="s">
        <v>1196</v>
      </c>
      <c r="I198">
        <v>6</v>
      </c>
      <c r="J198">
        <v>9.99</v>
      </c>
      <c r="K198">
        <v>59.94</v>
      </c>
      <c r="L198">
        <v>12</v>
      </c>
      <c r="M198" s="1">
        <v>45261</v>
      </c>
      <c r="N198" t="s">
        <v>846</v>
      </c>
      <c r="O198" t="s">
        <v>2079</v>
      </c>
      <c r="P198" t="s">
        <v>1170</v>
      </c>
      <c r="Q198">
        <v>6</v>
      </c>
      <c r="R198">
        <f>VLOOKUP(Sales_Data[[#This Row],[Memo]],Items_List[[Description]:[Price]],3,FALSE)</f>
        <v>6</v>
      </c>
      <c r="S198">
        <f>Sales_Data[[#This Row],[Qty]]*Sales_Data[[#This Row],[Cost]]</f>
        <v>36</v>
      </c>
      <c r="T198" s="1">
        <f>_xlfn.MAXIFS(Sales_Data[Date],Sales_Data[Customers Name],Sales_Data[[#This Row],[Customers Name]])</f>
        <v>45276</v>
      </c>
      <c r="U198" t="str">
        <f ca="1">IF(TODAY() - Sales_Data[[#This Row],[Last Order Date]] &gt; 180, "Inactive", "Active")</f>
        <v>Inactive</v>
      </c>
    </row>
    <row r="199" spans="1:21" x14ac:dyDescent="0.35">
      <c r="A199" t="str">
        <f>Sales_Data[[#This Row],[Customers Name]]&amp;Sales_Data[[#This Row],[Num]]</f>
        <v>Fire &amp; SmokeCW-2023481</v>
      </c>
      <c r="B199" t="s">
        <v>72</v>
      </c>
      <c r="C199" t="s">
        <v>2104</v>
      </c>
      <c r="D199" t="s">
        <v>1209</v>
      </c>
      <c r="E199" t="s">
        <v>438</v>
      </c>
      <c r="F199" s="1">
        <v>45247</v>
      </c>
      <c r="G199" t="s">
        <v>1210</v>
      </c>
      <c r="H199" t="s">
        <v>1160</v>
      </c>
      <c r="I199">
        <v>6</v>
      </c>
      <c r="J199">
        <v>41.33</v>
      </c>
      <c r="K199">
        <v>247.98</v>
      </c>
      <c r="L199">
        <v>11</v>
      </c>
      <c r="M199" s="1">
        <v>45231</v>
      </c>
      <c r="N199" t="s">
        <v>920</v>
      </c>
      <c r="O199" t="s">
        <v>2085</v>
      </c>
      <c r="P199" t="s">
        <v>842</v>
      </c>
      <c r="Q199">
        <v>5</v>
      </c>
      <c r="R199">
        <f>VLOOKUP(Sales_Data[[#This Row],[Memo]],Items_List[[Description]:[Price]],3,FALSE)</f>
        <v>41.33</v>
      </c>
      <c r="S199">
        <f>Sales_Data[[#This Row],[Qty]]*Sales_Data[[#This Row],[Cost]]</f>
        <v>247.98</v>
      </c>
      <c r="T199" s="1">
        <f>_xlfn.MAXIFS(Sales_Data[Date],Sales_Data[Customers Name],Sales_Data[[#This Row],[Customers Name]])</f>
        <v>45247</v>
      </c>
      <c r="U199" t="str">
        <f ca="1">IF(TODAY() - Sales_Data[[#This Row],[Last Order Date]] &gt; 180, "Inactive", "Active")</f>
        <v>Inactive</v>
      </c>
    </row>
    <row r="200" spans="1:21" x14ac:dyDescent="0.35">
      <c r="A200" t="str">
        <f>Sales_Data[[#This Row],[Customers Name]]&amp;Sales_Data[[#This Row],[Num]]</f>
        <v>Foxcroft Wine Co.CW-2023479</v>
      </c>
      <c r="B200" t="s">
        <v>77</v>
      </c>
      <c r="C200" t="s">
        <v>2104</v>
      </c>
      <c r="D200" t="s">
        <v>1218</v>
      </c>
      <c r="E200" t="s">
        <v>440</v>
      </c>
      <c r="F200" s="1">
        <v>45233</v>
      </c>
      <c r="G200" t="s">
        <v>1248</v>
      </c>
      <c r="H200" t="s">
        <v>1249</v>
      </c>
      <c r="I200">
        <v>72</v>
      </c>
      <c r="J200">
        <v>6.88</v>
      </c>
      <c r="K200">
        <v>495.36</v>
      </c>
      <c r="L200">
        <v>11</v>
      </c>
      <c r="M200" s="1">
        <v>45231</v>
      </c>
      <c r="N200" t="s">
        <v>920</v>
      </c>
      <c r="O200" t="s">
        <v>2085</v>
      </c>
      <c r="P200" t="s">
        <v>842</v>
      </c>
      <c r="Q200">
        <v>5</v>
      </c>
      <c r="R200">
        <f>VLOOKUP(Sales_Data[[#This Row],[Memo]],Items_List[[Description]:[Price]],3,FALSE)</f>
        <v>6.88</v>
      </c>
      <c r="S200">
        <f>Sales_Data[[#This Row],[Qty]]*Sales_Data[[#This Row],[Cost]]</f>
        <v>495.36</v>
      </c>
      <c r="T200" s="1">
        <f>_xlfn.MAXIFS(Sales_Data[Date],Sales_Data[Customers Name],Sales_Data[[#This Row],[Customers Name]])</f>
        <v>45233</v>
      </c>
      <c r="U200" t="str">
        <f ca="1">IF(TODAY() - Sales_Data[[#This Row],[Last Order Date]] &gt; 180, "Inactive", "Active")</f>
        <v>Inactive</v>
      </c>
    </row>
    <row r="201" spans="1:21" x14ac:dyDescent="0.35">
      <c r="A201" t="str">
        <f>Sales_Data[[#This Row],[Customers Name]]&amp;Sales_Data[[#This Row],[Num]]</f>
        <v>Foxcroft Wine Co.CW-2023479</v>
      </c>
      <c r="B201" t="s">
        <v>77</v>
      </c>
      <c r="C201" t="s">
        <v>2104</v>
      </c>
      <c r="D201" t="s">
        <v>1222</v>
      </c>
      <c r="E201" t="s">
        <v>432</v>
      </c>
      <c r="F201" s="1">
        <v>45233</v>
      </c>
      <c r="G201" t="s">
        <v>1248</v>
      </c>
      <c r="H201" t="s">
        <v>1249</v>
      </c>
      <c r="I201">
        <v>6</v>
      </c>
      <c r="J201">
        <v>19.989999999999998</v>
      </c>
      <c r="K201">
        <v>119.94</v>
      </c>
      <c r="L201">
        <v>11</v>
      </c>
      <c r="M201" s="1">
        <v>45231</v>
      </c>
      <c r="N201" t="s">
        <v>920</v>
      </c>
      <c r="O201" t="s">
        <v>2085</v>
      </c>
      <c r="P201" t="s">
        <v>842</v>
      </c>
      <c r="Q201">
        <v>5</v>
      </c>
      <c r="R201">
        <f>VLOOKUP(Sales_Data[[#This Row],[Memo]],Items_List[[Description]:[Price]],3,FALSE)</f>
        <v>19.989999999999998</v>
      </c>
      <c r="S201">
        <f>Sales_Data[[#This Row],[Qty]]*Sales_Data[[#This Row],[Cost]]</f>
        <v>119.94</v>
      </c>
      <c r="T201" s="1">
        <f>_xlfn.MAXIFS(Sales_Data[Date],Sales_Data[Customers Name],Sales_Data[[#This Row],[Customers Name]])</f>
        <v>45233</v>
      </c>
      <c r="U201" t="str">
        <f ca="1">IF(TODAY() - Sales_Data[[#This Row],[Last Order Date]] &gt; 180, "Inactive", "Active")</f>
        <v>Inactive</v>
      </c>
    </row>
    <row r="202" spans="1:21" x14ac:dyDescent="0.35">
      <c r="A202" t="str">
        <f>Sales_Data[[#This Row],[Customers Name]]&amp;Sales_Data[[#This Row],[Num]]</f>
        <v>Foxcroft Wine Co.CW-2023479</v>
      </c>
      <c r="B202" t="s">
        <v>77</v>
      </c>
      <c r="C202" t="s">
        <v>2104</v>
      </c>
      <c r="D202" t="s">
        <v>1215</v>
      </c>
      <c r="E202" t="s">
        <v>534</v>
      </c>
      <c r="F202" s="1">
        <v>45233</v>
      </c>
      <c r="G202" t="s">
        <v>1248</v>
      </c>
      <c r="H202" t="s">
        <v>1249</v>
      </c>
      <c r="I202">
        <v>60</v>
      </c>
      <c r="J202">
        <v>10.95</v>
      </c>
      <c r="K202">
        <v>657</v>
      </c>
      <c r="L202">
        <v>11</v>
      </c>
      <c r="M202" s="1">
        <v>45231</v>
      </c>
      <c r="N202" t="s">
        <v>920</v>
      </c>
      <c r="O202" t="s">
        <v>2085</v>
      </c>
      <c r="P202" t="s">
        <v>842</v>
      </c>
      <c r="Q202">
        <v>5</v>
      </c>
      <c r="R202">
        <f>VLOOKUP(Sales_Data[[#This Row],[Memo]],Items_List[[Description]:[Price]],3,FALSE)</f>
        <v>10.95</v>
      </c>
      <c r="S202">
        <f>Sales_Data[[#This Row],[Qty]]*Sales_Data[[#This Row],[Cost]]</f>
        <v>657</v>
      </c>
      <c r="T202" s="1">
        <f>_xlfn.MAXIFS(Sales_Data[Date],Sales_Data[Customers Name],Sales_Data[[#This Row],[Customers Name]])</f>
        <v>45233</v>
      </c>
      <c r="U202" t="str">
        <f ca="1">IF(TODAY() - Sales_Data[[#This Row],[Last Order Date]] &gt; 180, "Inactive", "Active")</f>
        <v>Inactive</v>
      </c>
    </row>
    <row r="203" spans="1:21" x14ac:dyDescent="0.35">
      <c r="A203" t="str">
        <f>Sales_Data[[#This Row],[Customers Name]]&amp;Sales_Data[[#This Row],[Num]]</f>
        <v>Foxcroft Wine Co.CW-2023479</v>
      </c>
      <c r="B203" t="s">
        <v>77</v>
      </c>
      <c r="C203" t="s">
        <v>2104</v>
      </c>
      <c r="D203" t="s">
        <v>1231</v>
      </c>
      <c r="E203" t="s">
        <v>509</v>
      </c>
      <c r="F203" s="1">
        <v>45233</v>
      </c>
      <c r="G203" t="s">
        <v>1248</v>
      </c>
      <c r="H203" t="s">
        <v>1249</v>
      </c>
      <c r="I203">
        <v>72</v>
      </c>
      <c r="J203">
        <v>13.97</v>
      </c>
      <c r="K203">
        <v>1005.84</v>
      </c>
      <c r="L203">
        <v>11</v>
      </c>
      <c r="M203" s="1">
        <v>45231</v>
      </c>
      <c r="N203" t="s">
        <v>920</v>
      </c>
      <c r="O203" t="s">
        <v>2085</v>
      </c>
      <c r="P203" t="s">
        <v>842</v>
      </c>
      <c r="Q203">
        <v>5</v>
      </c>
      <c r="R203">
        <f>VLOOKUP(Sales_Data[[#This Row],[Memo]],Items_List[[Description]:[Price]],3,FALSE)</f>
        <v>13.97</v>
      </c>
      <c r="S203">
        <f>Sales_Data[[#This Row],[Qty]]*Sales_Data[[#This Row],[Cost]]</f>
        <v>1005.84</v>
      </c>
      <c r="T203" s="1">
        <f>_xlfn.MAXIFS(Sales_Data[Date],Sales_Data[Customers Name],Sales_Data[[#This Row],[Customers Name]])</f>
        <v>45233</v>
      </c>
      <c r="U203" t="str">
        <f ca="1">IF(TODAY() - Sales_Data[[#This Row],[Last Order Date]] &gt; 180, "Inactive", "Active")</f>
        <v>Inactive</v>
      </c>
    </row>
    <row r="204" spans="1:21" x14ac:dyDescent="0.35">
      <c r="A204" t="str">
        <f>Sales_Data[[#This Row],[Customers Name]]&amp;Sales_Data[[#This Row],[Num]]</f>
        <v>Foxcroft Wine Co.CW-2023479</v>
      </c>
      <c r="B204" t="s">
        <v>77</v>
      </c>
      <c r="C204" t="s">
        <v>2104</v>
      </c>
      <c r="D204" t="s">
        <v>1235</v>
      </c>
      <c r="E204" t="s">
        <v>474</v>
      </c>
      <c r="F204" s="1">
        <v>45233</v>
      </c>
      <c r="G204" t="s">
        <v>1248</v>
      </c>
      <c r="H204" t="s">
        <v>1249</v>
      </c>
      <c r="I204">
        <v>48</v>
      </c>
      <c r="J204">
        <v>5.66</v>
      </c>
      <c r="K204">
        <v>271.68</v>
      </c>
      <c r="L204">
        <v>11</v>
      </c>
      <c r="M204" s="1">
        <v>45231</v>
      </c>
      <c r="N204" t="s">
        <v>920</v>
      </c>
      <c r="O204" t="s">
        <v>2085</v>
      </c>
      <c r="P204" t="s">
        <v>842</v>
      </c>
      <c r="Q204">
        <v>5</v>
      </c>
      <c r="R204">
        <f>VLOOKUP(Sales_Data[[#This Row],[Memo]],Items_List[[Description]:[Price]],3,FALSE)</f>
        <v>5.66</v>
      </c>
      <c r="S204">
        <f>Sales_Data[[#This Row],[Qty]]*Sales_Data[[#This Row],[Cost]]</f>
        <v>271.68</v>
      </c>
      <c r="T204" s="1">
        <f>_xlfn.MAXIFS(Sales_Data[Date],Sales_Data[Customers Name],Sales_Data[[#This Row],[Customers Name]])</f>
        <v>45233</v>
      </c>
      <c r="U204" t="str">
        <f ca="1">IF(TODAY() - Sales_Data[[#This Row],[Last Order Date]] &gt; 180, "Inactive", "Active")</f>
        <v>Inactive</v>
      </c>
    </row>
    <row r="205" spans="1:21" x14ac:dyDescent="0.35">
      <c r="A205" t="str">
        <f>Sales_Data[[#This Row],[Customers Name]]&amp;Sales_Data[[#This Row],[Num]]</f>
        <v>Hotel IndigoCW-2023431</v>
      </c>
      <c r="B205" t="s">
        <v>87</v>
      </c>
      <c r="C205" t="s">
        <v>2104</v>
      </c>
      <c r="D205" t="s">
        <v>967</v>
      </c>
      <c r="E205" t="s">
        <v>416</v>
      </c>
      <c r="F205" s="1">
        <v>45250</v>
      </c>
      <c r="G205" t="s">
        <v>1252</v>
      </c>
      <c r="H205" t="s">
        <v>1249</v>
      </c>
      <c r="I205">
        <v>24</v>
      </c>
      <c r="J205">
        <v>24.67</v>
      </c>
      <c r="K205">
        <v>592.08000000000004</v>
      </c>
      <c r="L205">
        <v>11</v>
      </c>
      <c r="M205" s="1">
        <v>45231</v>
      </c>
      <c r="N205" t="s">
        <v>920</v>
      </c>
      <c r="O205" t="s">
        <v>2085</v>
      </c>
      <c r="P205" t="s">
        <v>825</v>
      </c>
      <c r="Q205">
        <v>1</v>
      </c>
      <c r="R205">
        <f>VLOOKUP(Sales_Data[[#This Row],[Memo]],Items_List[[Description]:[Price]],3,FALSE)</f>
        <v>24.67</v>
      </c>
      <c r="S205">
        <f>Sales_Data[[#This Row],[Qty]]*Sales_Data[[#This Row],[Cost]]</f>
        <v>592.08000000000004</v>
      </c>
      <c r="T205" s="1">
        <f>_xlfn.MAXIFS(Sales_Data[Date],Sales_Data[Customers Name],Sales_Data[[#This Row],[Customers Name]])</f>
        <v>45250</v>
      </c>
      <c r="U205" t="str">
        <f ca="1">IF(TODAY() - Sales_Data[[#This Row],[Last Order Date]] &gt; 180, "Inactive", "Active")</f>
        <v>Inactive</v>
      </c>
    </row>
    <row r="206" spans="1:21" x14ac:dyDescent="0.35">
      <c r="A206" t="str">
        <f>Sales_Data[[#This Row],[Customers Name]]&amp;Sales_Data[[#This Row],[Num]]</f>
        <v>Incredible EdiblesCW-2023426</v>
      </c>
      <c r="B206" t="s">
        <v>91</v>
      </c>
      <c r="C206" t="s">
        <v>2104</v>
      </c>
      <c r="D206" t="s">
        <v>901</v>
      </c>
      <c r="E206" t="s">
        <v>700</v>
      </c>
      <c r="F206" s="1">
        <v>45247</v>
      </c>
      <c r="G206" t="s">
        <v>1254</v>
      </c>
      <c r="H206" t="s">
        <v>958</v>
      </c>
      <c r="I206">
        <v>4</v>
      </c>
      <c r="J206">
        <v>15.66</v>
      </c>
      <c r="K206">
        <v>62.64</v>
      </c>
      <c r="L206">
        <v>11</v>
      </c>
      <c r="M206" s="1">
        <v>45231</v>
      </c>
      <c r="N206" t="s">
        <v>920</v>
      </c>
      <c r="O206" t="s">
        <v>2085</v>
      </c>
      <c r="P206" t="s">
        <v>842</v>
      </c>
      <c r="Q206">
        <v>5</v>
      </c>
      <c r="R206">
        <f>VLOOKUP(Sales_Data[[#This Row],[Memo]],Items_List[[Description]:[Price]],3,FALSE)</f>
        <v>12</v>
      </c>
      <c r="S206">
        <f>Sales_Data[[#This Row],[Qty]]*Sales_Data[[#This Row],[Cost]]</f>
        <v>48</v>
      </c>
      <c r="T206" s="1">
        <f>_xlfn.MAXIFS(Sales_Data[Date],Sales_Data[Customers Name],Sales_Data[[#This Row],[Customers Name]])</f>
        <v>45247</v>
      </c>
      <c r="U206" t="str">
        <f ca="1">IF(TODAY() - Sales_Data[[#This Row],[Last Order Date]] &gt; 180, "Inactive", "Active")</f>
        <v>Inactive</v>
      </c>
    </row>
    <row r="207" spans="1:21" x14ac:dyDescent="0.35">
      <c r="A207" t="str">
        <f>Sales_Data[[#This Row],[Customers Name]]&amp;Sales_Data[[#This Row],[Num]]</f>
        <v>Incredible EdiblesCW-2023426</v>
      </c>
      <c r="B207" t="s">
        <v>91</v>
      </c>
      <c r="C207" t="s">
        <v>2104</v>
      </c>
      <c r="D207" t="s">
        <v>884</v>
      </c>
      <c r="E207" t="s">
        <v>775</v>
      </c>
      <c r="F207" s="1">
        <v>45247</v>
      </c>
      <c r="G207" t="s">
        <v>1254</v>
      </c>
      <c r="H207" t="s">
        <v>958</v>
      </c>
      <c r="I207">
        <v>4</v>
      </c>
      <c r="J207">
        <v>10</v>
      </c>
      <c r="K207">
        <v>40</v>
      </c>
      <c r="L207">
        <v>11</v>
      </c>
      <c r="M207" s="1">
        <v>45231</v>
      </c>
      <c r="N207" t="s">
        <v>920</v>
      </c>
      <c r="O207" t="s">
        <v>2085</v>
      </c>
      <c r="P207" t="s">
        <v>842</v>
      </c>
      <c r="Q207">
        <v>5</v>
      </c>
      <c r="R207">
        <f>VLOOKUP(Sales_Data[[#This Row],[Memo]],Items_List[[Description]:[Price]],3,FALSE)</f>
        <v>8.5</v>
      </c>
      <c r="S207">
        <f>Sales_Data[[#This Row],[Qty]]*Sales_Data[[#This Row],[Cost]]</f>
        <v>34</v>
      </c>
      <c r="T207" s="1">
        <f>_xlfn.MAXIFS(Sales_Data[Date],Sales_Data[Customers Name],Sales_Data[[#This Row],[Customers Name]])</f>
        <v>45247</v>
      </c>
      <c r="U207" t="str">
        <f ca="1">IF(TODAY() - Sales_Data[[#This Row],[Last Order Date]] &gt; 180, "Inactive", "Active")</f>
        <v>Inactive</v>
      </c>
    </row>
    <row r="208" spans="1:21" x14ac:dyDescent="0.35">
      <c r="A208" t="str">
        <f>Sales_Data[[#This Row],[Customers Name]]&amp;Sales_Data[[#This Row],[Num]]</f>
        <v>Jessamine + VineCW-2023368</v>
      </c>
      <c r="B208" t="s">
        <v>95</v>
      </c>
      <c r="C208" t="s">
        <v>2103</v>
      </c>
      <c r="D208" t="s">
        <v>1214</v>
      </c>
      <c r="E208" t="s">
        <v>369</v>
      </c>
      <c r="F208" s="1">
        <v>45215</v>
      </c>
      <c r="G208" t="s">
        <v>1269</v>
      </c>
      <c r="H208" t="s">
        <v>840</v>
      </c>
      <c r="I208">
        <v>24</v>
      </c>
      <c r="J208">
        <v>12</v>
      </c>
      <c r="K208">
        <v>288</v>
      </c>
      <c r="L208">
        <v>10</v>
      </c>
      <c r="M208" s="1">
        <v>45200</v>
      </c>
      <c r="N208" t="s">
        <v>841</v>
      </c>
      <c r="O208" t="s">
        <v>2084</v>
      </c>
      <c r="P208" t="s">
        <v>825</v>
      </c>
      <c r="Q208">
        <v>1</v>
      </c>
      <c r="R208">
        <f>VLOOKUP(Sales_Data[[#This Row],[Memo]],Items_List[[Description]:[Price]],3,FALSE)</f>
        <v>9.3800000000000008</v>
      </c>
      <c r="S208">
        <f>Sales_Data[[#This Row],[Qty]]*Sales_Data[[#This Row],[Cost]]</f>
        <v>225.12</v>
      </c>
      <c r="T208" s="1">
        <f>_xlfn.MAXIFS(Sales_Data[Date],Sales_Data[Customers Name],Sales_Data[[#This Row],[Customers Name]])</f>
        <v>45270</v>
      </c>
      <c r="U208" t="str">
        <f ca="1">IF(TODAY() - Sales_Data[[#This Row],[Last Order Date]] &gt; 180, "Inactive", "Active")</f>
        <v>Inactive</v>
      </c>
    </row>
    <row r="209" spans="1:21" x14ac:dyDescent="0.35">
      <c r="A209" t="str">
        <f>Sales_Data[[#This Row],[Customers Name]]&amp;Sales_Data[[#This Row],[Num]]</f>
        <v>Kings Leaf DowntownCW-2023441</v>
      </c>
      <c r="B209" t="s">
        <v>98</v>
      </c>
      <c r="C209" t="s">
        <v>2103</v>
      </c>
      <c r="D209" t="s">
        <v>1281</v>
      </c>
      <c r="E209" t="s">
        <v>280</v>
      </c>
      <c r="F209" s="1">
        <v>45261</v>
      </c>
      <c r="G209" t="s">
        <v>1284</v>
      </c>
      <c r="H209" t="s">
        <v>840</v>
      </c>
      <c r="I209">
        <v>3</v>
      </c>
      <c r="J209">
        <v>87.5</v>
      </c>
      <c r="K209">
        <v>262.5</v>
      </c>
      <c r="L209">
        <v>12</v>
      </c>
      <c r="M209" s="1">
        <v>45261</v>
      </c>
      <c r="N209" t="s">
        <v>846</v>
      </c>
      <c r="O209" t="s">
        <v>2079</v>
      </c>
      <c r="P209" t="s">
        <v>842</v>
      </c>
      <c r="Q209">
        <v>5</v>
      </c>
      <c r="R209">
        <f>VLOOKUP(Sales_Data[[#This Row],[Memo]],Items_List[[Description]:[Price]],3,FALSE)</f>
        <v>22.5</v>
      </c>
      <c r="S209">
        <f>Sales_Data[[#This Row],[Qty]]*Sales_Data[[#This Row],[Cost]]</f>
        <v>67.5</v>
      </c>
      <c r="T209" s="1">
        <f>_xlfn.MAXIFS(Sales_Data[Date],Sales_Data[Customers Name],Sales_Data[[#This Row],[Customers Name]])</f>
        <v>45261</v>
      </c>
      <c r="U209" t="str">
        <f ca="1">IF(TODAY() - Sales_Data[[#This Row],[Last Order Date]] &gt; 180, "Inactive", "Active")</f>
        <v>Inactive</v>
      </c>
    </row>
    <row r="210" spans="1:21" x14ac:dyDescent="0.35">
      <c r="A210" t="str">
        <f>Sales_Data[[#This Row],[Customers Name]]&amp;Sales_Data[[#This Row],[Num]]</f>
        <v>Kings Leaf SummervilleCW-2023383</v>
      </c>
      <c r="B210" t="s">
        <v>100</v>
      </c>
      <c r="C210" t="s">
        <v>2103</v>
      </c>
      <c r="D210" t="s">
        <v>912</v>
      </c>
      <c r="E210" t="s">
        <v>270</v>
      </c>
      <c r="F210" s="1">
        <v>45217</v>
      </c>
      <c r="G210" t="s">
        <v>1294</v>
      </c>
      <c r="H210" t="s">
        <v>840</v>
      </c>
      <c r="I210">
        <v>48</v>
      </c>
      <c r="J210">
        <v>3.25</v>
      </c>
      <c r="K210">
        <v>156</v>
      </c>
      <c r="L210">
        <v>10</v>
      </c>
      <c r="M210" s="1">
        <v>45200</v>
      </c>
      <c r="N210" t="s">
        <v>841</v>
      </c>
      <c r="O210" t="s">
        <v>2084</v>
      </c>
      <c r="P210" t="s">
        <v>819</v>
      </c>
      <c r="Q210">
        <v>3</v>
      </c>
      <c r="R210">
        <f>VLOOKUP(Sales_Data[[#This Row],[Memo]],Items_List[[Description]:[Price]],3,FALSE)</f>
        <v>3</v>
      </c>
      <c r="S210">
        <f>Sales_Data[[#This Row],[Qty]]*Sales_Data[[#This Row],[Cost]]</f>
        <v>144</v>
      </c>
      <c r="T210" s="1">
        <f>_xlfn.MAXIFS(Sales_Data[Date],Sales_Data[Customers Name],Sales_Data[[#This Row],[Customers Name]])</f>
        <v>45230</v>
      </c>
      <c r="U210" t="str">
        <f ca="1">IF(TODAY() - Sales_Data[[#This Row],[Last Order Date]] &gt; 180, "Inactive", "Active")</f>
        <v>Inactive</v>
      </c>
    </row>
    <row r="211" spans="1:21" x14ac:dyDescent="0.35">
      <c r="A211" t="str">
        <f>Sales_Data[[#This Row],[Customers Name]]&amp;Sales_Data[[#This Row],[Num]]</f>
        <v>Kings Leaf SummervilleCW-2023395</v>
      </c>
      <c r="B211" t="s">
        <v>100</v>
      </c>
      <c r="C211" t="s">
        <v>2103</v>
      </c>
      <c r="D211" t="s">
        <v>912</v>
      </c>
      <c r="E211" t="s">
        <v>270</v>
      </c>
      <c r="F211" s="1">
        <v>45230</v>
      </c>
      <c r="G211" t="s">
        <v>1295</v>
      </c>
      <c r="H211" t="s">
        <v>840</v>
      </c>
      <c r="I211">
        <v>24</v>
      </c>
      <c r="J211">
        <v>3.25</v>
      </c>
      <c r="K211">
        <v>78</v>
      </c>
      <c r="L211">
        <v>10</v>
      </c>
      <c r="M211" s="1">
        <v>45200</v>
      </c>
      <c r="N211" t="s">
        <v>841</v>
      </c>
      <c r="O211" t="s">
        <v>2084</v>
      </c>
      <c r="P211" t="s">
        <v>832</v>
      </c>
      <c r="Q211">
        <v>2</v>
      </c>
      <c r="R211">
        <f>VLOOKUP(Sales_Data[[#This Row],[Memo]],Items_List[[Description]:[Price]],3,FALSE)</f>
        <v>3</v>
      </c>
      <c r="S211">
        <f>Sales_Data[[#This Row],[Qty]]*Sales_Data[[#This Row],[Cost]]</f>
        <v>72</v>
      </c>
      <c r="T211" s="1">
        <f>_xlfn.MAXIFS(Sales_Data[Date],Sales_Data[Customers Name],Sales_Data[[#This Row],[Customers Name]])</f>
        <v>45230</v>
      </c>
      <c r="U211" t="str">
        <f ca="1">IF(TODAY() - Sales_Data[[#This Row],[Last Order Date]] &gt; 180, "Inactive", "Active")</f>
        <v>Inactive</v>
      </c>
    </row>
    <row r="212" spans="1:21" x14ac:dyDescent="0.35">
      <c r="A212" t="str">
        <f>Sales_Data[[#This Row],[Customers Name]]&amp;Sales_Data[[#This Row],[Num]]</f>
        <v>Kings Leaf West AshleyCW-2023367</v>
      </c>
      <c r="B212" t="s">
        <v>102</v>
      </c>
      <c r="C212" t="s">
        <v>2103</v>
      </c>
      <c r="D212" t="s">
        <v>912</v>
      </c>
      <c r="E212" t="s">
        <v>270</v>
      </c>
      <c r="F212" s="1">
        <v>45210</v>
      </c>
      <c r="G212" t="s">
        <v>1298</v>
      </c>
      <c r="H212" t="s">
        <v>840</v>
      </c>
      <c r="I212">
        <v>24</v>
      </c>
      <c r="J212">
        <v>3.25</v>
      </c>
      <c r="K212">
        <v>78</v>
      </c>
      <c r="L212">
        <v>10</v>
      </c>
      <c r="M212" s="1">
        <v>45200</v>
      </c>
      <c r="N212" t="s">
        <v>841</v>
      </c>
      <c r="O212" t="s">
        <v>2084</v>
      </c>
      <c r="P212" t="s">
        <v>819</v>
      </c>
      <c r="Q212">
        <v>3</v>
      </c>
      <c r="R212">
        <f>VLOOKUP(Sales_Data[[#This Row],[Memo]],Items_List[[Description]:[Price]],3,FALSE)</f>
        <v>3</v>
      </c>
      <c r="S212">
        <f>Sales_Data[[#This Row],[Qty]]*Sales_Data[[#This Row],[Cost]]</f>
        <v>72</v>
      </c>
      <c r="T212" s="1">
        <f>_xlfn.MAXIFS(Sales_Data[Date],Sales_Data[Customers Name],Sales_Data[[#This Row],[Customers Name]])</f>
        <v>45210</v>
      </c>
      <c r="U212" t="str">
        <f ca="1">IF(TODAY() - Sales_Data[[#This Row],[Last Order Date]] &gt; 180, "Inactive", "Active")</f>
        <v>Inactive</v>
      </c>
    </row>
    <row r="213" spans="1:21" x14ac:dyDescent="0.35">
      <c r="A213" t="str">
        <f>Sales_Data[[#This Row],[Customers Name]]&amp;Sales_Data[[#This Row],[Num]]</f>
        <v>Laureate ImportsCW-2023397</v>
      </c>
      <c r="B213" t="s">
        <v>105</v>
      </c>
      <c r="C213">
        <v>0</v>
      </c>
      <c r="D213" t="s">
        <v>821</v>
      </c>
      <c r="E213" t="s">
        <v>312</v>
      </c>
      <c r="F213" s="1">
        <v>45227</v>
      </c>
      <c r="G213" t="s">
        <v>1302</v>
      </c>
      <c r="H213" t="s">
        <v>1196</v>
      </c>
      <c r="I213">
        <v>2</v>
      </c>
      <c r="J213">
        <v>88</v>
      </c>
      <c r="K213">
        <v>176</v>
      </c>
      <c r="L213">
        <v>10</v>
      </c>
      <c r="M213" s="1">
        <v>45200</v>
      </c>
      <c r="N213" t="s">
        <v>841</v>
      </c>
      <c r="O213" t="s">
        <v>2084</v>
      </c>
      <c r="P213" t="s">
        <v>1170</v>
      </c>
      <c r="Q213">
        <v>6</v>
      </c>
      <c r="R213">
        <f>VLOOKUP(Sales_Data[[#This Row],[Memo]],Items_List[[Description]:[Price]],3,FALSE)</f>
        <v>7.35</v>
      </c>
      <c r="S213">
        <f>Sales_Data[[#This Row],[Qty]]*Sales_Data[[#This Row],[Cost]]</f>
        <v>14.7</v>
      </c>
      <c r="T213" s="1">
        <f>_xlfn.MAXIFS(Sales_Data[Date],Sales_Data[Customers Name],Sales_Data[[#This Row],[Customers Name]])</f>
        <v>45227</v>
      </c>
      <c r="U213" t="str">
        <f ca="1">IF(TODAY() - Sales_Data[[#This Row],[Last Order Date]] &gt; 180, "Inactive", "Active")</f>
        <v>Inactive</v>
      </c>
    </row>
    <row r="214" spans="1:21" x14ac:dyDescent="0.35">
      <c r="A214" t="str">
        <f>Sales_Data[[#This Row],[Customers Name]]&amp;Sales_Data[[#This Row],[Num]]</f>
        <v>Laureate ImportsCW-2023397</v>
      </c>
      <c r="B214" t="s">
        <v>105</v>
      </c>
      <c r="C214">
        <v>0</v>
      </c>
      <c r="D214" t="s">
        <v>826</v>
      </c>
      <c r="E214" t="s">
        <v>316</v>
      </c>
      <c r="F214" s="1">
        <v>45227</v>
      </c>
      <c r="G214" t="s">
        <v>1302</v>
      </c>
      <c r="H214" t="s">
        <v>1196</v>
      </c>
      <c r="I214">
        <v>1</v>
      </c>
      <c r="J214">
        <v>80</v>
      </c>
      <c r="K214">
        <v>80</v>
      </c>
      <c r="L214">
        <v>10</v>
      </c>
      <c r="M214" s="1">
        <v>45200</v>
      </c>
      <c r="N214" t="s">
        <v>841</v>
      </c>
      <c r="O214" t="s">
        <v>2084</v>
      </c>
      <c r="P214" t="s">
        <v>1170</v>
      </c>
      <c r="Q214">
        <v>6</v>
      </c>
      <c r="R214">
        <f>VLOOKUP(Sales_Data[[#This Row],[Memo]],Items_List[[Description]:[Price]],3,FALSE)</f>
        <v>6.7</v>
      </c>
      <c r="S214">
        <f>Sales_Data[[#This Row],[Qty]]*Sales_Data[[#This Row],[Cost]]</f>
        <v>6.7</v>
      </c>
      <c r="T214" s="1">
        <f>_xlfn.MAXIFS(Sales_Data[Date],Sales_Data[Customers Name],Sales_Data[[#This Row],[Customers Name]])</f>
        <v>45227</v>
      </c>
      <c r="U214" t="str">
        <f ca="1">IF(TODAY() - Sales_Data[[#This Row],[Last Order Date]] &gt; 180, "Inactive", "Active")</f>
        <v>Inactive</v>
      </c>
    </row>
    <row r="215" spans="1:21" x14ac:dyDescent="0.35">
      <c r="A215" t="str">
        <f>Sales_Data[[#This Row],[Customers Name]]&amp;Sales_Data[[#This Row],[Num]]</f>
        <v>Laureate ImportsCW-2023397</v>
      </c>
      <c r="B215" t="s">
        <v>105</v>
      </c>
      <c r="C215">
        <v>0</v>
      </c>
      <c r="D215" t="s">
        <v>820</v>
      </c>
      <c r="E215" t="s">
        <v>318</v>
      </c>
      <c r="F215" s="1">
        <v>45227</v>
      </c>
      <c r="G215" t="s">
        <v>1302</v>
      </c>
      <c r="H215" t="s">
        <v>1196</v>
      </c>
      <c r="I215">
        <v>1</v>
      </c>
      <c r="J215">
        <v>84</v>
      </c>
      <c r="K215">
        <v>84</v>
      </c>
      <c r="L215">
        <v>10</v>
      </c>
      <c r="M215" s="1">
        <v>45200</v>
      </c>
      <c r="N215" t="s">
        <v>841</v>
      </c>
      <c r="O215" t="s">
        <v>2084</v>
      </c>
      <c r="P215" t="s">
        <v>1170</v>
      </c>
      <c r="Q215">
        <v>6</v>
      </c>
      <c r="R215">
        <f>VLOOKUP(Sales_Data[[#This Row],[Memo]],Items_List[[Description]:[Price]],3,FALSE)</f>
        <v>7.0250000000000004</v>
      </c>
      <c r="S215">
        <f>Sales_Data[[#This Row],[Qty]]*Sales_Data[[#This Row],[Cost]]</f>
        <v>7.0250000000000004</v>
      </c>
      <c r="T215" s="1">
        <f>_xlfn.MAXIFS(Sales_Data[Date],Sales_Data[Customers Name],Sales_Data[[#This Row],[Customers Name]])</f>
        <v>45227</v>
      </c>
      <c r="U215" t="str">
        <f ca="1">IF(TODAY() - Sales_Data[[#This Row],[Last Order Date]] &gt; 180, "Inactive", "Active")</f>
        <v>Inactive</v>
      </c>
    </row>
    <row r="216" spans="1:21" x14ac:dyDescent="0.35">
      <c r="A216" t="str">
        <f>Sales_Data[[#This Row],[Customers Name]]&amp;Sales_Data[[#This Row],[Num]]</f>
        <v>Lowe'S Foods Hanahan - 279CW-2023360</v>
      </c>
      <c r="B216" t="s">
        <v>110</v>
      </c>
      <c r="C216" t="s">
        <v>2103</v>
      </c>
      <c r="D216" t="s">
        <v>826</v>
      </c>
      <c r="E216" t="s">
        <v>316</v>
      </c>
      <c r="F216" s="1">
        <v>45208</v>
      </c>
      <c r="G216" t="s">
        <v>1311</v>
      </c>
      <c r="H216" t="s">
        <v>840</v>
      </c>
      <c r="I216">
        <v>24</v>
      </c>
      <c r="J216">
        <v>4.75</v>
      </c>
      <c r="K216">
        <v>114</v>
      </c>
      <c r="L216">
        <v>10</v>
      </c>
      <c r="M216" s="1">
        <v>45200</v>
      </c>
      <c r="N216" t="s">
        <v>841</v>
      </c>
      <c r="O216" t="s">
        <v>2084</v>
      </c>
      <c r="P216" t="s">
        <v>825</v>
      </c>
      <c r="Q216">
        <v>1</v>
      </c>
      <c r="R216">
        <f>VLOOKUP(Sales_Data[[#This Row],[Memo]],Items_List[[Description]:[Price]],3,FALSE)</f>
        <v>6.7</v>
      </c>
      <c r="S216">
        <f>Sales_Data[[#This Row],[Qty]]*Sales_Data[[#This Row],[Cost]]</f>
        <v>160.80000000000001</v>
      </c>
      <c r="T216" s="1">
        <f>_xlfn.MAXIFS(Sales_Data[Date],Sales_Data[Customers Name],Sales_Data[[#This Row],[Customers Name]])</f>
        <v>45264</v>
      </c>
      <c r="U216" t="str">
        <f ca="1">IF(TODAY() - Sales_Data[[#This Row],[Last Order Date]] &gt; 180, "Inactive", "Active")</f>
        <v>Inactive</v>
      </c>
    </row>
    <row r="217" spans="1:21" x14ac:dyDescent="0.35">
      <c r="A217" t="str">
        <f>Sales_Data[[#This Row],[Customers Name]]&amp;Sales_Data[[#This Row],[Num]]</f>
        <v>Lowe'S Foods Hanahan - 279CW-2023360</v>
      </c>
      <c r="B217" t="s">
        <v>110</v>
      </c>
      <c r="C217" t="s">
        <v>2103</v>
      </c>
      <c r="D217" t="s">
        <v>998</v>
      </c>
      <c r="E217" t="s">
        <v>306</v>
      </c>
      <c r="F217" s="1">
        <v>45208</v>
      </c>
      <c r="G217" t="s">
        <v>1311</v>
      </c>
      <c r="H217" t="s">
        <v>840</v>
      </c>
      <c r="I217">
        <v>24</v>
      </c>
      <c r="J217">
        <v>10</v>
      </c>
      <c r="K217">
        <v>240</v>
      </c>
      <c r="L217">
        <v>10</v>
      </c>
      <c r="M217" s="1">
        <v>45200</v>
      </c>
      <c r="N217" t="s">
        <v>841</v>
      </c>
      <c r="O217" t="s">
        <v>2084</v>
      </c>
      <c r="P217" t="s">
        <v>825</v>
      </c>
      <c r="Q217">
        <v>1</v>
      </c>
      <c r="R217">
        <f>VLOOKUP(Sales_Data[[#This Row],[Memo]],Items_List[[Description]:[Price]],3,FALSE)</f>
        <v>7.15</v>
      </c>
      <c r="S217">
        <f>Sales_Data[[#This Row],[Qty]]*Sales_Data[[#This Row],[Cost]]</f>
        <v>171.60000000000002</v>
      </c>
      <c r="T217" s="1">
        <f>_xlfn.MAXIFS(Sales_Data[Date],Sales_Data[Customers Name],Sales_Data[[#This Row],[Customers Name]])</f>
        <v>45264</v>
      </c>
      <c r="U217" t="str">
        <f ca="1">IF(TODAY() - Sales_Data[[#This Row],[Last Order Date]] &gt; 180, "Inactive", "Active")</f>
        <v>Inactive</v>
      </c>
    </row>
    <row r="218" spans="1:21" x14ac:dyDescent="0.35">
      <c r="A218" t="str">
        <f>Sales_Data[[#This Row],[Customers Name]]&amp;Sales_Data[[#This Row],[Num]]</f>
        <v>Lowe'S Foods Hanahan - 279CW-2023438</v>
      </c>
      <c r="B218" t="s">
        <v>110</v>
      </c>
      <c r="C218" t="s">
        <v>2103</v>
      </c>
      <c r="D218" t="s">
        <v>820</v>
      </c>
      <c r="E218" t="s">
        <v>318</v>
      </c>
      <c r="F218" s="1">
        <v>45264</v>
      </c>
      <c r="G218" t="s">
        <v>1312</v>
      </c>
      <c r="H218" t="s">
        <v>840</v>
      </c>
      <c r="I218">
        <v>60</v>
      </c>
      <c r="J218">
        <v>8.8000000000000007</v>
      </c>
      <c r="K218">
        <v>528</v>
      </c>
      <c r="L218">
        <v>12</v>
      </c>
      <c r="M218" s="1">
        <v>45261</v>
      </c>
      <c r="N218" t="s">
        <v>846</v>
      </c>
      <c r="O218" t="s">
        <v>2079</v>
      </c>
      <c r="P218" t="s">
        <v>825</v>
      </c>
      <c r="Q218">
        <v>1</v>
      </c>
      <c r="R218">
        <f>VLOOKUP(Sales_Data[[#This Row],[Memo]],Items_List[[Description]:[Price]],3,FALSE)</f>
        <v>7.0250000000000004</v>
      </c>
      <c r="S218">
        <f>Sales_Data[[#This Row],[Qty]]*Sales_Data[[#This Row],[Cost]]</f>
        <v>421.5</v>
      </c>
      <c r="T218" s="1">
        <f>_xlfn.MAXIFS(Sales_Data[Date],Sales_Data[Customers Name],Sales_Data[[#This Row],[Customers Name]])</f>
        <v>45264</v>
      </c>
      <c r="U218" t="str">
        <f ca="1">IF(TODAY() - Sales_Data[[#This Row],[Last Order Date]] &gt; 180, "Inactive", "Active")</f>
        <v>Inactive</v>
      </c>
    </row>
    <row r="219" spans="1:21" x14ac:dyDescent="0.35">
      <c r="A219" t="str">
        <f>Sales_Data[[#This Row],[Customers Name]]&amp;Sales_Data[[#This Row],[Num]]</f>
        <v>New York Butcher Shop MyrCW-2023400</v>
      </c>
      <c r="B219" t="s">
        <v>116</v>
      </c>
      <c r="C219" t="s">
        <v>2104</v>
      </c>
      <c r="D219" t="s">
        <v>1092</v>
      </c>
      <c r="E219" t="s">
        <v>448</v>
      </c>
      <c r="F219" s="1">
        <v>45210</v>
      </c>
      <c r="G219" t="s">
        <v>1315</v>
      </c>
      <c r="H219" t="s">
        <v>956</v>
      </c>
      <c r="I219">
        <v>24</v>
      </c>
      <c r="J219">
        <v>9.99</v>
      </c>
      <c r="K219">
        <v>239.76</v>
      </c>
      <c r="L219">
        <v>10</v>
      </c>
      <c r="M219" s="1">
        <v>45200</v>
      </c>
      <c r="N219" t="s">
        <v>841</v>
      </c>
      <c r="O219" t="s">
        <v>2084</v>
      </c>
      <c r="P219" t="s">
        <v>819</v>
      </c>
      <c r="Q219">
        <v>3</v>
      </c>
      <c r="R219">
        <f>VLOOKUP(Sales_Data[[#This Row],[Memo]],Items_List[[Description]:[Price]],3,FALSE)</f>
        <v>9.99</v>
      </c>
      <c r="S219">
        <f>Sales_Data[[#This Row],[Qty]]*Sales_Data[[#This Row],[Cost]]</f>
        <v>239.76</v>
      </c>
      <c r="T219" s="1">
        <f>_xlfn.MAXIFS(Sales_Data[Date],Sales_Data[Customers Name],Sales_Data[[#This Row],[Customers Name]])</f>
        <v>45239</v>
      </c>
      <c r="U219" t="str">
        <f ca="1">IF(TODAY() - Sales_Data[[#This Row],[Last Order Date]] &gt; 180, "Inactive", "Active")</f>
        <v>Inactive</v>
      </c>
    </row>
    <row r="220" spans="1:21" x14ac:dyDescent="0.35">
      <c r="A220" t="str">
        <f>Sales_Data[[#This Row],[Customers Name]]&amp;Sales_Data[[#This Row],[Num]]</f>
        <v>New York Butcher Shop MyrCW-2023427</v>
      </c>
      <c r="B220" t="s">
        <v>116</v>
      </c>
      <c r="C220" t="s">
        <v>2104</v>
      </c>
      <c r="D220" t="s">
        <v>1120</v>
      </c>
      <c r="E220" t="s">
        <v>568</v>
      </c>
      <c r="F220" s="1">
        <v>45239</v>
      </c>
      <c r="G220" t="s">
        <v>1316</v>
      </c>
      <c r="H220" t="s">
        <v>956</v>
      </c>
      <c r="I220">
        <v>6</v>
      </c>
      <c r="J220">
        <v>9.99</v>
      </c>
      <c r="K220">
        <v>59.94</v>
      </c>
      <c r="L220">
        <v>11</v>
      </c>
      <c r="M220" s="1">
        <v>45231</v>
      </c>
      <c r="N220" t="s">
        <v>920</v>
      </c>
      <c r="O220" t="s">
        <v>2085</v>
      </c>
      <c r="P220" t="s">
        <v>814</v>
      </c>
      <c r="Q220">
        <v>4</v>
      </c>
      <c r="R220">
        <f>VLOOKUP(Sales_Data[[#This Row],[Memo]],Items_List[[Description]:[Price]],3,FALSE)</f>
        <v>9.99</v>
      </c>
      <c r="S220">
        <f>Sales_Data[[#This Row],[Qty]]*Sales_Data[[#This Row],[Cost]]</f>
        <v>59.94</v>
      </c>
      <c r="T220" s="1">
        <f>_xlfn.MAXIFS(Sales_Data[Date],Sales_Data[Customers Name],Sales_Data[[#This Row],[Customers Name]])</f>
        <v>45239</v>
      </c>
      <c r="U220" t="str">
        <f ca="1">IF(TODAY() - Sales_Data[[#This Row],[Last Order Date]] &gt; 180, "Inactive", "Active")</f>
        <v>Inactive</v>
      </c>
    </row>
    <row r="221" spans="1:21" x14ac:dyDescent="0.35">
      <c r="A221" t="str">
        <f>Sales_Data[[#This Row],[Customers Name]]&amp;Sales_Data[[#This Row],[Num]]</f>
        <v>New York Butcher Shop MyrCW-2023427</v>
      </c>
      <c r="B221" t="s">
        <v>116</v>
      </c>
      <c r="C221" t="s">
        <v>2104</v>
      </c>
      <c r="D221" t="s">
        <v>954</v>
      </c>
      <c r="E221" t="s">
        <v>422</v>
      </c>
      <c r="F221" s="1">
        <v>45239</v>
      </c>
      <c r="G221" t="s">
        <v>1316</v>
      </c>
      <c r="H221" t="s">
        <v>956</v>
      </c>
      <c r="I221">
        <v>6</v>
      </c>
      <c r="J221">
        <v>6.99</v>
      </c>
      <c r="K221">
        <v>41.94</v>
      </c>
      <c r="L221">
        <v>11</v>
      </c>
      <c r="M221" s="1">
        <v>45231</v>
      </c>
      <c r="N221" t="s">
        <v>920</v>
      </c>
      <c r="O221" t="s">
        <v>2085</v>
      </c>
      <c r="P221" t="s">
        <v>814</v>
      </c>
      <c r="Q221">
        <v>4</v>
      </c>
      <c r="R221">
        <f>VLOOKUP(Sales_Data[[#This Row],[Memo]],Items_List[[Description]:[Price]],3,FALSE)</f>
        <v>6.99</v>
      </c>
      <c r="S221">
        <f>Sales_Data[[#This Row],[Qty]]*Sales_Data[[#This Row],[Cost]]</f>
        <v>41.94</v>
      </c>
      <c r="T221" s="1">
        <f>_xlfn.MAXIFS(Sales_Data[Date],Sales_Data[Customers Name],Sales_Data[[#This Row],[Customers Name]])</f>
        <v>45239</v>
      </c>
      <c r="U221" t="str">
        <f ca="1">IF(TODAY() - Sales_Data[[#This Row],[Last Order Date]] &gt; 180, "Inactive", "Active")</f>
        <v>Inactive</v>
      </c>
    </row>
    <row r="222" spans="1:21" x14ac:dyDescent="0.35">
      <c r="A222" t="str">
        <f>Sales_Data[[#This Row],[Customers Name]]&amp;Sales_Data[[#This Row],[Num]]</f>
        <v>New York Butcher Shoppe DiCW-2023448</v>
      </c>
      <c r="B222" t="s">
        <v>118</v>
      </c>
      <c r="C222" t="s">
        <v>2103</v>
      </c>
      <c r="D222" t="s">
        <v>918</v>
      </c>
      <c r="E222" t="s">
        <v>690</v>
      </c>
      <c r="F222" s="1">
        <v>45266</v>
      </c>
      <c r="G222" t="s">
        <v>1322</v>
      </c>
      <c r="H222" t="s">
        <v>840</v>
      </c>
      <c r="I222">
        <v>11</v>
      </c>
      <c r="J222">
        <v>12.99</v>
      </c>
      <c r="K222">
        <v>142.88999999999999</v>
      </c>
      <c r="L222">
        <v>12</v>
      </c>
      <c r="M222" s="1">
        <v>45261</v>
      </c>
      <c r="N222" t="s">
        <v>846</v>
      </c>
      <c r="O222" t="s">
        <v>2079</v>
      </c>
      <c r="P222" t="s">
        <v>819</v>
      </c>
      <c r="Q222">
        <v>3</v>
      </c>
      <c r="R222">
        <f>VLOOKUP(Sales_Data[[#This Row],[Memo]],Items_List[[Description]:[Price]],3,FALSE)</f>
        <v>9.0299999999999994</v>
      </c>
      <c r="S222">
        <f>Sales_Data[[#This Row],[Qty]]*Sales_Data[[#This Row],[Cost]]</f>
        <v>99.33</v>
      </c>
      <c r="T222" s="1">
        <f>_xlfn.MAXIFS(Sales_Data[Date],Sales_Data[Customers Name],Sales_Data[[#This Row],[Customers Name]])</f>
        <v>45266</v>
      </c>
      <c r="U222" t="str">
        <f ca="1">IF(TODAY() - Sales_Data[[#This Row],[Last Order Date]] &gt; 180, "Inactive", "Active")</f>
        <v>Inactive</v>
      </c>
    </row>
    <row r="223" spans="1:21" x14ac:dyDescent="0.35">
      <c r="A223" t="str">
        <f>Sales_Data[[#This Row],[Customers Name]]&amp;Sales_Data[[#This Row],[Num]]</f>
        <v>Nick'S German KitchenCW-2023352</v>
      </c>
      <c r="B223" t="s">
        <v>120</v>
      </c>
      <c r="C223" t="s">
        <v>2103</v>
      </c>
      <c r="D223" t="s">
        <v>843</v>
      </c>
      <c r="E223" t="s">
        <v>367</v>
      </c>
      <c r="F223" s="1">
        <v>45202</v>
      </c>
      <c r="G223" t="s">
        <v>1345</v>
      </c>
      <c r="H223" t="s">
        <v>840</v>
      </c>
      <c r="I223">
        <v>6</v>
      </c>
      <c r="J223">
        <v>14.75</v>
      </c>
      <c r="K223">
        <v>88.5</v>
      </c>
      <c r="L223">
        <v>10</v>
      </c>
      <c r="M223" s="1">
        <v>45200</v>
      </c>
      <c r="N223" t="s">
        <v>841</v>
      </c>
      <c r="O223" t="s">
        <v>2084</v>
      </c>
      <c r="P223" t="s">
        <v>832</v>
      </c>
      <c r="Q223">
        <v>2</v>
      </c>
      <c r="R223">
        <f>VLOOKUP(Sales_Data[[#This Row],[Memo]],Items_List[[Description]:[Price]],3,FALSE)</f>
        <v>11</v>
      </c>
      <c r="S223">
        <f>Sales_Data[[#This Row],[Qty]]*Sales_Data[[#This Row],[Cost]]</f>
        <v>66</v>
      </c>
      <c r="T223" s="1">
        <f>_xlfn.MAXIFS(Sales_Data[Date],Sales_Data[Customers Name],Sales_Data[[#This Row],[Customers Name]])</f>
        <v>45283</v>
      </c>
      <c r="U223" t="str">
        <f ca="1">IF(TODAY() - Sales_Data[[#This Row],[Last Order Date]] &gt; 180, "Inactive", "Active")</f>
        <v>Inactive</v>
      </c>
    </row>
    <row r="224" spans="1:21" x14ac:dyDescent="0.35">
      <c r="A224" t="str">
        <f>Sales_Data[[#This Row],[Customers Name]]&amp;Sales_Data[[#This Row],[Num]]</f>
        <v>Nick'S German KitchenCW-2023444</v>
      </c>
      <c r="B224" t="s">
        <v>120</v>
      </c>
      <c r="C224" t="s">
        <v>2103</v>
      </c>
      <c r="D224" t="s">
        <v>1214</v>
      </c>
      <c r="E224" t="s">
        <v>369</v>
      </c>
      <c r="F224" s="1">
        <v>45266</v>
      </c>
      <c r="G224" t="s">
        <v>1351</v>
      </c>
      <c r="H224" t="s">
        <v>840</v>
      </c>
      <c r="I224">
        <v>24</v>
      </c>
      <c r="J224">
        <v>12</v>
      </c>
      <c r="K224">
        <v>288</v>
      </c>
      <c r="L224">
        <v>12</v>
      </c>
      <c r="M224" s="1">
        <v>45261</v>
      </c>
      <c r="N224" t="s">
        <v>846</v>
      </c>
      <c r="O224" t="s">
        <v>2079</v>
      </c>
      <c r="P224" t="s">
        <v>819</v>
      </c>
      <c r="Q224">
        <v>3</v>
      </c>
      <c r="R224">
        <f>VLOOKUP(Sales_Data[[#This Row],[Memo]],Items_List[[Description]:[Price]],3,FALSE)</f>
        <v>9.3800000000000008</v>
      </c>
      <c r="S224">
        <f>Sales_Data[[#This Row],[Qty]]*Sales_Data[[#This Row],[Cost]]</f>
        <v>225.12</v>
      </c>
      <c r="T224" s="1">
        <f>_xlfn.MAXIFS(Sales_Data[Date],Sales_Data[Customers Name],Sales_Data[[#This Row],[Customers Name]])</f>
        <v>45283</v>
      </c>
      <c r="U224" t="str">
        <f ca="1">IF(TODAY() - Sales_Data[[#This Row],[Last Order Date]] &gt; 180, "Inactive", "Active")</f>
        <v>Inactive</v>
      </c>
    </row>
    <row r="225" spans="1:21" x14ac:dyDescent="0.35">
      <c r="A225" t="str">
        <f>Sales_Data[[#This Row],[Customers Name]]&amp;Sales_Data[[#This Row],[Num]]</f>
        <v>Nick'S German KitchenCW-2023477</v>
      </c>
      <c r="B225" t="s">
        <v>120</v>
      </c>
      <c r="C225" t="s">
        <v>2103</v>
      </c>
      <c r="D225" t="s">
        <v>836</v>
      </c>
      <c r="E225" t="s">
        <v>371</v>
      </c>
      <c r="F225" s="1">
        <v>45283</v>
      </c>
      <c r="G225" t="s">
        <v>1353</v>
      </c>
      <c r="H225" t="s">
        <v>840</v>
      </c>
      <c r="I225">
        <v>7</v>
      </c>
      <c r="J225">
        <v>13</v>
      </c>
      <c r="K225">
        <v>91</v>
      </c>
      <c r="L225">
        <v>12</v>
      </c>
      <c r="M225" s="1">
        <v>45261</v>
      </c>
      <c r="N225" t="s">
        <v>846</v>
      </c>
      <c r="O225" t="s">
        <v>2079</v>
      </c>
      <c r="P225" t="s">
        <v>1170</v>
      </c>
      <c r="Q225">
        <v>6</v>
      </c>
      <c r="R225">
        <f>VLOOKUP(Sales_Data[[#This Row],[Memo]],Items_List[[Description]:[Price]],3,FALSE)</f>
        <v>10.18</v>
      </c>
      <c r="S225">
        <f>Sales_Data[[#This Row],[Qty]]*Sales_Data[[#This Row],[Cost]]</f>
        <v>71.259999999999991</v>
      </c>
      <c r="T225" s="1">
        <f>_xlfn.MAXIFS(Sales_Data[Date],Sales_Data[Customers Name],Sales_Data[[#This Row],[Customers Name]])</f>
        <v>45283</v>
      </c>
      <c r="U225" t="str">
        <f ca="1">IF(TODAY() - Sales_Data[[#This Row],[Last Order Date]] &gt; 180, "Inactive", "Active")</f>
        <v>Inactive</v>
      </c>
    </row>
    <row r="226" spans="1:21" x14ac:dyDescent="0.35">
      <c r="A226" t="str">
        <f>Sales_Data[[#This Row],[Customers Name]]&amp;Sales_Data[[#This Row],[Num]]</f>
        <v>Palmetto BrewingCW-2023432</v>
      </c>
      <c r="B226" t="s">
        <v>124</v>
      </c>
      <c r="C226" t="s">
        <v>2103</v>
      </c>
      <c r="D226" t="s">
        <v>1363</v>
      </c>
      <c r="E226" t="s">
        <v>692</v>
      </c>
      <c r="F226" s="1">
        <v>45252</v>
      </c>
      <c r="G226" t="s">
        <v>1364</v>
      </c>
      <c r="H226" t="s">
        <v>840</v>
      </c>
      <c r="I226">
        <v>24</v>
      </c>
      <c r="J226">
        <v>9.99</v>
      </c>
      <c r="K226">
        <v>239.76</v>
      </c>
      <c r="L226">
        <v>11</v>
      </c>
      <c r="M226" s="1">
        <v>45231</v>
      </c>
      <c r="N226" t="s">
        <v>920</v>
      </c>
      <c r="O226" t="s">
        <v>2085</v>
      </c>
      <c r="P226" t="s">
        <v>819</v>
      </c>
      <c r="Q226">
        <v>3</v>
      </c>
      <c r="R226">
        <f>VLOOKUP(Sales_Data[[#This Row],[Memo]],Items_List[[Description]:[Price]],3,FALSE)</f>
        <v>8.34</v>
      </c>
      <c r="S226">
        <f>Sales_Data[[#This Row],[Qty]]*Sales_Data[[#This Row],[Cost]]</f>
        <v>200.16</v>
      </c>
      <c r="T226" s="1">
        <f>_xlfn.MAXIFS(Sales_Data[Date],Sales_Data[Customers Name],Sales_Data[[#This Row],[Customers Name]])</f>
        <v>45252</v>
      </c>
      <c r="U226" t="str">
        <f ca="1">IF(TODAY() - Sales_Data[[#This Row],[Last Order Date]] &gt; 180, "Inactive", "Active")</f>
        <v>Inactive</v>
      </c>
    </row>
    <row r="227" spans="1:21" x14ac:dyDescent="0.35">
      <c r="A227" t="str">
        <f>Sales_Data[[#This Row],[Customers Name]]&amp;Sales_Data[[#This Row],[Num]]</f>
        <v>Palmetto BrewingCW-2023432</v>
      </c>
      <c r="B227" t="s">
        <v>124</v>
      </c>
      <c r="C227" t="s">
        <v>2103</v>
      </c>
      <c r="D227" t="s">
        <v>821</v>
      </c>
      <c r="E227" t="s">
        <v>312</v>
      </c>
      <c r="F227" s="1">
        <v>45252</v>
      </c>
      <c r="G227" t="s">
        <v>1364</v>
      </c>
      <c r="H227" t="s">
        <v>840</v>
      </c>
      <c r="I227">
        <v>24</v>
      </c>
      <c r="J227">
        <v>9</v>
      </c>
      <c r="K227">
        <v>216</v>
      </c>
      <c r="L227">
        <v>11</v>
      </c>
      <c r="M227" s="1">
        <v>45231</v>
      </c>
      <c r="N227" t="s">
        <v>920</v>
      </c>
      <c r="O227" t="s">
        <v>2085</v>
      </c>
      <c r="P227" t="s">
        <v>819</v>
      </c>
      <c r="Q227">
        <v>3</v>
      </c>
      <c r="R227">
        <f>VLOOKUP(Sales_Data[[#This Row],[Memo]],Items_List[[Description]:[Price]],3,FALSE)</f>
        <v>7.35</v>
      </c>
      <c r="S227">
        <f>Sales_Data[[#This Row],[Qty]]*Sales_Data[[#This Row],[Cost]]</f>
        <v>176.39999999999998</v>
      </c>
      <c r="T227" s="1">
        <f>_xlfn.MAXIFS(Sales_Data[Date],Sales_Data[Customers Name],Sales_Data[[#This Row],[Customers Name]])</f>
        <v>45252</v>
      </c>
      <c r="U227" t="str">
        <f ca="1">IF(TODAY() - Sales_Data[[#This Row],[Last Order Date]] &gt; 180, "Inactive", "Active")</f>
        <v>Inactive</v>
      </c>
    </row>
    <row r="228" spans="1:21" x14ac:dyDescent="0.35">
      <c r="A228" t="str">
        <f>Sales_Data[[#This Row],[Customers Name]]&amp;Sales_Data[[#This Row],[Num]]</f>
        <v>Palmetto BrewingCW-2023432</v>
      </c>
      <c r="B228" t="s">
        <v>124</v>
      </c>
      <c r="C228" t="s">
        <v>2103</v>
      </c>
      <c r="D228" t="s">
        <v>820</v>
      </c>
      <c r="E228" t="s">
        <v>318</v>
      </c>
      <c r="F228" s="1">
        <v>45252</v>
      </c>
      <c r="G228" t="s">
        <v>1364</v>
      </c>
      <c r="H228" t="s">
        <v>840</v>
      </c>
      <c r="I228">
        <v>24</v>
      </c>
      <c r="J228">
        <v>9</v>
      </c>
      <c r="K228">
        <v>216</v>
      </c>
      <c r="L228">
        <v>11</v>
      </c>
      <c r="M228" s="1">
        <v>45231</v>
      </c>
      <c r="N228" t="s">
        <v>920</v>
      </c>
      <c r="O228" t="s">
        <v>2085</v>
      </c>
      <c r="P228" t="s">
        <v>819</v>
      </c>
      <c r="Q228">
        <v>3</v>
      </c>
      <c r="R228">
        <f>VLOOKUP(Sales_Data[[#This Row],[Memo]],Items_List[[Description]:[Price]],3,FALSE)</f>
        <v>7.0250000000000004</v>
      </c>
      <c r="S228">
        <f>Sales_Data[[#This Row],[Qty]]*Sales_Data[[#This Row],[Cost]]</f>
        <v>168.60000000000002</v>
      </c>
      <c r="T228" s="1">
        <f>_xlfn.MAXIFS(Sales_Data[Date],Sales_Data[Customers Name],Sales_Data[[#This Row],[Customers Name]])</f>
        <v>45252</v>
      </c>
      <c r="U228" t="str">
        <f ca="1">IF(TODAY() - Sales_Data[[#This Row],[Last Order Date]] &gt; 180, "Inactive", "Active")</f>
        <v>Inactive</v>
      </c>
    </row>
    <row r="229" spans="1:21" x14ac:dyDescent="0.35">
      <c r="A229" t="str">
        <f>Sales_Data[[#This Row],[Customers Name]]&amp;Sales_Data[[#This Row],[Num]]</f>
        <v>Palmetto Wine SellersCW-2023379</v>
      </c>
      <c r="B229" t="s">
        <v>126</v>
      </c>
      <c r="C229" t="s">
        <v>2103</v>
      </c>
      <c r="D229" t="s">
        <v>822</v>
      </c>
      <c r="E229" t="s">
        <v>744</v>
      </c>
      <c r="F229" s="1">
        <v>45229</v>
      </c>
      <c r="G229" t="s">
        <v>1379</v>
      </c>
      <c r="H229" t="s">
        <v>840</v>
      </c>
      <c r="I229">
        <v>2</v>
      </c>
      <c r="J229">
        <v>13</v>
      </c>
      <c r="K229">
        <v>26</v>
      </c>
      <c r="L229">
        <v>10</v>
      </c>
      <c r="M229" s="1">
        <v>45200</v>
      </c>
      <c r="N229" t="s">
        <v>841</v>
      </c>
      <c r="O229" t="s">
        <v>2084</v>
      </c>
      <c r="P229" t="s">
        <v>825</v>
      </c>
      <c r="Q229">
        <v>1</v>
      </c>
      <c r="R229">
        <f>VLOOKUP(Sales_Data[[#This Row],[Memo]],Items_List[[Description]:[Price]],3,FALSE)</f>
        <v>8</v>
      </c>
      <c r="S229">
        <f>Sales_Data[[#This Row],[Qty]]*Sales_Data[[#This Row],[Cost]]</f>
        <v>16</v>
      </c>
      <c r="T229" s="1">
        <f>_xlfn.MAXIFS(Sales_Data[Date],Sales_Data[Customers Name],Sales_Data[[#This Row],[Customers Name]])</f>
        <v>45281</v>
      </c>
      <c r="U229" t="str">
        <f ca="1">IF(TODAY() - Sales_Data[[#This Row],[Last Order Date]] &gt; 180, "Inactive", "Active")</f>
        <v>Inactive</v>
      </c>
    </row>
    <row r="230" spans="1:21" x14ac:dyDescent="0.35">
      <c r="A230" t="str">
        <f>Sales_Data[[#This Row],[Customers Name]]&amp;Sales_Data[[#This Row],[Num]]</f>
        <v>Palmetto Wine SellersCW-2023379</v>
      </c>
      <c r="B230" t="s">
        <v>126</v>
      </c>
      <c r="C230" t="s">
        <v>2103</v>
      </c>
      <c r="D230" t="s">
        <v>1380</v>
      </c>
      <c r="E230" t="s">
        <v>678</v>
      </c>
      <c r="F230" s="1">
        <v>45229</v>
      </c>
      <c r="G230" t="s">
        <v>1379</v>
      </c>
      <c r="H230" t="s">
        <v>840</v>
      </c>
      <c r="I230">
        <v>2</v>
      </c>
      <c r="J230">
        <v>40.25</v>
      </c>
      <c r="K230">
        <v>80.5</v>
      </c>
      <c r="L230">
        <v>10</v>
      </c>
      <c r="M230" s="1">
        <v>45200</v>
      </c>
      <c r="N230" t="s">
        <v>841</v>
      </c>
      <c r="O230" t="s">
        <v>2084</v>
      </c>
      <c r="P230" t="s">
        <v>825</v>
      </c>
      <c r="Q230">
        <v>1</v>
      </c>
      <c r="R230">
        <f>VLOOKUP(Sales_Data[[#This Row],[Memo]],Items_List[[Description]:[Price]],3,FALSE)</f>
        <v>10</v>
      </c>
      <c r="S230">
        <f>Sales_Data[[#This Row],[Qty]]*Sales_Data[[#This Row],[Cost]]</f>
        <v>20</v>
      </c>
      <c r="T230" s="1">
        <f>_xlfn.MAXIFS(Sales_Data[Date],Sales_Data[Customers Name],Sales_Data[[#This Row],[Customers Name]])</f>
        <v>45281</v>
      </c>
      <c r="U230" t="str">
        <f ca="1">IF(TODAY() - Sales_Data[[#This Row],[Last Order Date]] &gt; 180, "Inactive", "Active")</f>
        <v>Inactive</v>
      </c>
    </row>
    <row r="231" spans="1:21" x14ac:dyDescent="0.35">
      <c r="A231" t="str">
        <f>Sales_Data[[#This Row],[Customers Name]]&amp;Sales_Data[[#This Row],[Num]]</f>
        <v>Palmetto Wine SellersCW-2023403</v>
      </c>
      <c r="B231" t="s">
        <v>126</v>
      </c>
      <c r="C231" t="s">
        <v>2103</v>
      </c>
      <c r="D231" t="s">
        <v>822</v>
      </c>
      <c r="E231" t="s">
        <v>744</v>
      </c>
      <c r="F231" s="1">
        <v>45236</v>
      </c>
      <c r="G231" t="s">
        <v>1382</v>
      </c>
      <c r="H231" t="s">
        <v>840</v>
      </c>
      <c r="I231">
        <v>6</v>
      </c>
      <c r="J231">
        <v>13</v>
      </c>
      <c r="K231">
        <v>78</v>
      </c>
      <c r="L231">
        <v>11</v>
      </c>
      <c r="M231" s="1">
        <v>45231</v>
      </c>
      <c r="N231" t="s">
        <v>920</v>
      </c>
      <c r="O231" t="s">
        <v>2085</v>
      </c>
      <c r="P231" t="s">
        <v>825</v>
      </c>
      <c r="Q231">
        <v>1</v>
      </c>
      <c r="R231">
        <f>VLOOKUP(Sales_Data[[#This Row],[Memo]],Items_List[[Description]:[Price]],3,FALSE)</f>
        <v>8</v>
      </c>
      <c r="S231">
        <f>Sales_Data[[#This Row],[Qty]]*Sales_Data[[#This Row],[Cost]]</f>
        <v>48</v>
      </c>
      <c r="T231" s="1">
        <f>_xlfn.MAXIFS(Sales_Data[Date],Sales_Data[Customers Name],Sales_Data[[#This Row],[Customers Name]])</f>
        <v>45281</v>
      </c>
      <c r="U231" t="str">
        <f ca="1">IF(TODAY() - Sales_Data[[#This Row],[Last Order Date]] &gt; 180, "Inactive", "Active")</f>
        <v>Inactive</v>
      </c>
    </row>
    <row r="232" spans="1:21" x14ac:dyDescent="0.35">
      <c r="A232" t="str">
        <f>Sales_Data[[#This Row],[Customers Name]]&amp;Sales_Data[[#This Row],[Num]]</f>
        <v>Palmetto Wine SellersCW-2023416</v>
      </c>
      <c r="B232" t="s">
        <v>126</v>
      </c>
      <c r="C232" t="s">
        <v>2103</v>
      </c>
      <c r="D232" t="s">
        <v>1376</v>
      </c>
      <c r="E232" t="s">
        <v>683</v>
      </c>
      <c r="F232" s="1">
        <v>45242</v>
      </c>
      <c r="G232" t="s">
        <v>1383</v>
      </c>
      <c r="H232" t="s">
        <v>840</v>
      </c>
      <c r="I232">
        <v>6</v>
      </c>
      <c r="J232">
        <v>21.99</v>
      </c>
      <c r="K232">
        <v>131.94</v>
      </c>
      <c r="L232">
        <v>11</v>
      </c>
      <c r="M232" s="1">
        <v>45231</v>
      </c>
      <c r="N232" t="s">
        <v>920</v>
      </c>
      <c r="O232" t="s">
        <v>2085</v>
      </c>
      <c r="P232" t="s">
        <v>1000</v>
      </c>
      <c r="Q232">
        <v>0</v>
      </c>
      <c r="R232">
        <f>VLOOKUP(Sales_Data[[#This Row],[Memo]],Items_List[[Description]:[Price]],3,FALSE)</f>
        <v>15.06</v>
      </c>
      <c r="S232">
        <f>Sales_Data[[#This Row],[Qty]]*Sales_Data[[#This Row],[Cost]]</f>
        <v>90.36</v>
      </c>
      <c r="T232" s="1">
        <f>_xlfn.MAXIFS(Sales_Data[Date],Sales_Data[Customers Name],Sales_Data[[#This Row],[Customers Name]])</f>
        <v>45281</v>
      </c>
      <c r="U232" t="str">
        <f ca="1">IF(TODAY() - Sales_Data[[#This Row],[Last Order Date]] &gt; 180, "Inactive", "Active")</f>
        <v>Inactive</v>
      </c>
    </row>
    <row r="233" spans="1:21" x14ac:dyDescent="0.35">
      <c r="A233" t="str">
        <f>Sales_Data[[#This Row],[Customers Name]]&amp;Sales_Data[[#This Row],[Num]]</f>
        <v>Palmetto Wine SellersCW-2023440</v>
      </c>
      <c r="B233" t="s">
        <v>126</v>
      </c>
      <c r="C233" t="s">
        <v>2103</v>
      </c>
      <c r="D233" t="s">
        <v>1380</v>
      </c>
      <c r="E233" t="s">
        <v>678</v>
      </c>
      <c r="F233" s="1">
        <v>45261</v>
      </c>
      <c r="G233" t="s">
        <v>1384</v>
      </c>
      <c r="H233" t="s">
        <v>840</v>
      </c>
      <c r="I233">
        <v>1</v>
      </c>
      <c r="J233">
        <v>40.25</v>
      </c>
      <c r="K233">
        <v>40.25</v>
      </c>
      <c r="L233">
        <v>12</v>
      </c>
      <c r="M233" s="1">
        <v>45261</v>
      </c>
      <c r="N233" t="s">
        <v>846</v>
      </c>
      <c r="O233" t="s">
        <v>2079</v>
      </c>
      <c r="P233" t="s">
        <v>842</v>
      </c>
      <c r="Q233">
        <v>5</v>
      </c>
      <c r="R233">
        <f>VLOOKUP(Sales_Data[[#This Row],[Memo]],Items_List[[Description]:[Price]],3,FALSE)</f>
        <v>10</v>
      </c>
      <c r="S233">
        <f>Sales_Data[[#This Row],[Qty]]*Sales_Data[[#This Row],[Cost]]</f>
        <v>10</v>
      </c>
      <c r="T233" s="1">
        <f>_xlfn.MAXIFS(Sales_Data[Date],Sales_Data[Customers Name],Sales_Data[[#This Row],[Customers Name]])</f>
        <v>45281</v>
      </c>
      <c r="U233" t="str">
        <f ca="1">IF(TODAY() - Sales_Data[[#This Row],[Last Order Date]] &gt; 180, "Inactive", "Active")</f>
        <v>Inactive</v>
      </c>
    </row>
    <row r="234" spans="1:21" x14ac:dyDescent="0.35">
      <c r="A234" t="str">
        <f>Sales_Data[[#This Row],[Customers Name]]&amp;Sales_Data[[#This Row],[Num]]</f>
        <v>Palmetto Wine SellersCW-2023442</v>
      </c>
      <c r="B234" t="s">
        <v>126</v>
      </c>
      <c r="C234" t="s">
        <v>2103</v>
      </c>
      <c r="D234" t="s">
        <v>216</v>
      </c>
      <c r="F234" s="1">
        <v>45261</v>
      </c>
      <c r="G234" t="s">
        <v>1385</v>
      </c>
      <c r="H234" t="s">
        <v>1196</v>
      </c>
      <c r="I234">
        <v>1</v>
      </c>
      <c r="J234">
        <v>1637.19</v>
      </c>
      <c r="K234">
        <v>1637.19</v>
      </c>
      <c r="L234">
        <v>12</v>
      </c>
      <c r="M234" s="1">
        <v>45261</v>
      </c>
      <c r="N234" t="s">
        <v>846</v>
      </c>
      <c r="O234" t="s">
        <v>2079</v>
      </c>
      <c r="P234" t="s">
        <v>842</v>
      </c>
      <c r="Q234">
        <v>5</v>
      </c>
      <c r="S234">
        <f>Sales_Data[[#This Row],[Qty]]*Sales_Data[[#This Row],[Cost]]</f>
        <v>0</v>
      </c>
      <c r="T234" s="1">
        <f>_xlfn.MAXIFS(Sales_Data[Date],Sales_Data[Customers Name],Sales_Data[[#This Row],[Customers Name]])</f>
        <v>45281</v>
      </c>
      <c r="U234" t="str">
        <f ca="1">IF(TODAY() - Sales_Data[[#This Row],[Last Order Date]] &gt; 180, "Inactive", "Active")</f>
        <v>Inactive</v>
      </c>
    </row>
    <row r="235" spans="1:21" x14ac:dyDescent="0.35">
      <c r="A235" t="str">
        <f>Sales_Data[[#This Row],[Customers Name]]&amp;Sales_Data[[#This Row],[Num]]</f>
        <v>Palmetto Wine SellersCW-2023452</v>
      </c>
      <c r="B235" t="s">
        <v>126</v>
      </c>
      <c r="C235" t="s">
        <v>2103</v>
      </c>
      <c r="D235" t="s">
        <v>916</v>
      </c>
      <c r="E235" t="s">
        <v>222</v>
      </c>
      <c r="F235" s="1">
        <v>45270</v>
      </c>
      <c r="G235" t="s">
        <v>1386</v>
      </c>
      <c r="H235" t="s">
        <v>840</v>
      </c>
      <c r="I235">
        <v>24</v>
      </c>
      <c r="J235">
        <v>13.99</v>
      </c>
      <c r="K235">
        <v>335.76</v>
      </c>
      <c r="L235">
        <v>12</v>
      </c>
      <c r="M235" s="1">
        <v>45261</v>
      </c>
      <c r="N235" t="s">
        <v>846</v>
      </c>
      <c r="O235" t="s">
        <v>2079</v>
      </c>
      <c r="P235" t="s">
        <v>1000</v>
      </c>
      <c r="Q235">
        <v>0</v>
      </c>
      <c r="R235">
        <f>VLOOKUP(Sales_Data[[#This Row],[Memo]],Items_List[[Description]:[Price]],3,FALSE)</f>
        <v>11.5</v>
      </c>
      <c r="S235">
        <f>Sales_Data[[#This Row],[Qty]]*Sales_Data[[#This Row],[Cost]]</f>
        <v>276</v>
      </c>
      <c r="T235" s="1">
        <f>_xlfn.MAXIFS(Sales_Data[Date],Sales_Data[Customers Name],Sales_Data[[#This Row],[Customers Name]])</f>
        <v>45281</v>
      </c>
      <c r="U235" t="str">
        <f ca="1">IF(TODAY() - Sales_Data[[#This Row],[Last Order Date]] &gt; 180, "Inactive", "Active")</f>
        <v>Inactive</v>
      </c>
    </row>
    <row r="236" spans="1:21" x14ac:dyDescent="0.35">
      <c r="A236" t="str">
        <f>Sales_Data[[#This Row],[Customers Name]]&amp;Sales_Data[[#This Row],[Num]]</f>
        <v>Palmetto Wine SellersCW-2023452</v>
      </c>
      <c r="B236" t="s">
        <v>126</v>
      </c>
      <c r="C236" t="s">
        <v>2103</v>
      </c>
      <c r="D236" t="s">
        <v>1376</v>
      </c>
      <c r="E236" t="s">
        <v>683</v>
      </c>
      <c r="F236" s="1">
        <v>45270</v>
      </c>
      <c r="G236" t="s">
        <v>1386</v>
      </c>
      <c r="H236" t="s">
        <v>840</v>
      </c>
      <c r="I236">
        <v>6</v>
      </c>
      <c r="J236">
        <v>21.99</v>
      </c>
      <c r="K236">
        <v>131.94</v>
      </c>
      <c r="L236">
        <v>12</v>
      </c>
      <c r="M236" s="1">
        <v>45261</v>
      </c>
      <c r="N236" t="s">
        <v>846</v>
      </c>
      <c r="O236" t="s">
        <v>2079</v>
      </c>
      <c r="P236" t="s">
        <v>1000</v>
      </c>
      <c r="Q236">
        <v>0</v>
      </c>
      <c r="R236">
        <f>VLOOKUP(Sales_Data[[#This Row],[Memo]],Items_List[[Description]:[Price]],3,FALSE)</f>
        <v>15.06</v>
      </c>
      <c r="S236">
        <f>Sales_Data[[#This Row],[Qty]]*Sales_Data[[#This Row],[Cost]]</f>
        <v>90.36</v>
      </c>
      <c r="T236" s="1">
        <f>_xlfn.MAXIFS(Sales_Data[Date],Sales_Data[Customers Name],Sales_Data[[#This Row],[Customers Name]])</f>
        <v>45281</v>
      </c>
      <c r="U236" t="str">
        <f ca="1">IF(TODAY() - Sales_Data[[#This Row],[Last Order Date]] &gt; 180, "Inactive", "Active")</f>
        <v>Inactive</v>
      </c>
    </row>
    <row r="237" spans="1:21" x14ac:dyDescent="0.35">
      <c r="A237" t="str">
        <f>Sales_Data[[#This Row],[Customers Name]]&amp;Sales_Data[[#This Row],[Num]]</f>
        <v>Palmetto Wine SellersCW-2023472</v>
      </c>
      <c r="B237" t="s">
        <v>126</v>
      </c>
      <c r="C237" t="s">
        <v>2103</v>
      </c>
      <c r="D237" t="s">
        <v>1376</v>
      </c>
      <c r="E237" t="s">
        <v>683</v>
      </c>
      <c r="F237" s="1">
        <v>45281</v>
      </c>
      <c r="G237" t="s">
        <v>1388</v>
      </c>
      <c r="H237" t="s">
        <v>840</v>
      </c>
      <c r="I237">
        <v>31</v>
      </c>
      <c r="J237">
        <v>21.99</v>
      </c>
      <c r="K237">
        <v>681.69</v>
      </c>
      <c r="L237">
        <v>12</v>
      </c>
      <c r="M237" s="1">
        <v>45261</v>
      </c>
      <c r="N237" t="s">
        <v>846</v>
      </c>
      <c r="O237" t="s">
        <v>2079</v>
      </c>
      <c r="P237" t="s">
        <v>814</v>
      </c>
      <c r="Q237">
        <v>4</v>
      </c>
      <c r="R237">
        <f>VLOOKUP(Sales_Data[[#This Row],[Memo]],Items_List[[Description]:[Price]],3,FALSE)</f>
        <v>15.06</v>
      </c>
      <c r="S237">
        <f>Sales_Data[[#This Row],[Qty]]*Sales_Data[[#This Row],[Cost]]</f>
        <v>466.86</v>
      </c>
      <c r="T237" s="1">
        <f>_xlfn.MAXIFS(Sales_Data[Date],Sales_Data[Customers Name],Sales_Data[[#This Row],[Customers Name]])</f>
        <v>45281</v>
      </c>
      <c r="U237" t="str">
        <f ca="1">IF(TODAY() - Sales_Data[[#This Row],[Last Order Date]] &gt; 180, "Inactive", "Active")</f>
        <v>Inactive</v>
      </c>
    </row>
    <row r="238" spans="1:21" x14ac:dyDescent="0.35">
      <c r="A238" t="str">
        <f>Sales_Data[[#This Row],[Customers Name]]&amp;Sales_Data[[#This Row],[Num]]</f>
        <v>ParadisoCW-2023404</v>
      </c>
      <c r="B238" t="s">
        <v>129</v>
      </c>
      <c r="C238" t="s">
        <v>2103</v>
      </c>
      <c r="D238" t="s">
        <v>821</v>
      </c>
      <c r="E238" t="s">
        <v>312</v>
      </c>
      <c r="F238" s="1">
        <v>45236</v>
      </c>
      <c r="G238" t="s">
        <v>1397</v>
      </c>
      <c r="H238" t="s">
        <v>840</v>
      </c>
      <c r="I238">
        <v>24</v>
      </c>
      <c r="J238">
        <v>8.8000000000000007</v>
      </c>
      <c r="K238">
        <v>211.2</v>
      </c>
      <c r="L238">
        <v>11</v>
      </c>
      <c r="M238" s="1">
        <v>45231</v>
      </c>
      <c r="N238" t="s">
        <v>920</v>
      </c>
      <c r="O238" t="s">
        <v>2085</v>
      </c>
      <c r="P238" t="s">
        <v>825</v>
      </c>
      <c r="Q238">
        <v>1</v>
      </c>
      <c r="R238">
        <f>VLOOKUP(Sales_Data[[#This Row],[Memo]],Items_List[[Description]:[Price]],3,FALSE)</f>
        <v>7.35</v>
      </c>
      <c r="S238">
        <f>Sales_Data[[#This Row],[Qty]]*Sales_Data[[#This Row],[Cost]]</f>
        <v>176.39999999999998</v>
      </c>
      <c r="T238" s="1">
        <f>_xlfn.MAXIFS(Sales_Data[Date],Sales_Data[Customers Name],Sales_Data[[#This Row],[Customers Name]])</f>
        <v>45247</v>
      </c>
      <c r="U238" t="str">
        <f ca="1">IF(TODAY() - Sales_Data[[#This Row],[Last Order Date]] &gt; 180, "Inactive", "Active")</f>
        <v>Inactive</v>
      </c>
    </row>
    <row r="239" spans="1:21" x14ac:dyDescent="0.35">
      <c r="A239" t="str">
        <f>Sales_Data[[#This Row],[Customers Name]]&amp;Sales_Data[[#This Row],[Num]]</f>
        <v>ParadisoCW-2023404</v>
      </c>
      <c r="B239" t="s">
        <v>129</v>
      </c>
      <c r="C239" t="s">
        <v>2103</v>
      </c>
      <c r="D239" t="s">
        <v>820</v>
      </c>
      <c r="E239" t="s">
        <v>318</v>
      </c>
      <c r="F239" s="1">
        <v>45236</v>
      </c>
      <c r="G239" t="s">
        <v>1397</v>
      </c>
      <c r="H239" t="s">
        <v>840</v>
      </c>
      <c r="I239">
        <v>24</v>
      </c>
      <c r="J239">
        <v>8.8000000000000007</v>
      </c>
      <c r="K239">
        <v>211.2</v>
      </c>
      <c r="L239">
        <v>11</v>
      </c>
      <c r="M239" s="1">
        <v>45231</v>
      </c>
      <c r="N239" t="s">
        <v>920</v>
      </c>
      <c r="O239" t="s">
        <v>2085</v>
      </c>
      <c r="P239" t="s">
        <v>825</v>
      </c>
      <c r="Q239">
        <v>1</v>
      </c>
      <c r="R239">
        <f>VLOOKUP(Sales_Data[[#This Row],[Memo]],Items_List[[Description]:[Price]],3,FALSE)</f>
        <v>7.0250000000000004</v>
      </c>
      <c r="S239">
        <f>Sales_Data[[#This Row],[Qty]]*Sales_Data[[#This Row],[Cost]]</f>
        <v>168.60000000000002</v>
      </c>
      <c r="T239" s="1">
        <f>_xlfn.MAXIFS(Sales_Data[Date],Sales_Data[Customers Name],Sales_Data[[#This Row],[Customers Name]])</f>
        <v>45247</v>
      </c>
      <c r="U239" t="str">
        <f ca="1">IF(TODAY() - Sales_Data[[#This Row],[Last Order Date]] &gt; 180, "Inactive", "Active")</f>
        <v>Inactive</v>
      </c>
    </row>
    <row r="240" spans="1:21" x14ac:dyDescent="0.35">
      <c r="A240" t="str">
        <f>Sales_Data[[#This Row],[Customers Name]]&amp;Sales_Data[[#This Row],[Num]]</f>
        <v>ParadisoCW-2023404</v>
      </c>
      <c r="B240" t="s">
        <v>129</v>
      </c>
      <c r="C240" t="s">
        <v>2103</v>
      </c>
      <c r="D240" t="s">
        <v>835</v>
      </c>
      <c r="E240" t="s">
        <v>681</v>
      </c>
      <c r="F240" s="1">
        <v>45236</v>
      </c>
      <c r="G240" t="s">
        <v>1397</v>
      </c>
      <c r="H240" t="s">
        <v>840</v>
      </c>
      <c r="I240">
        <v>24</v>
      </c>
      <c r="J240">
        <v>10.75</v>
      </c>
      <c r="K240">
        <v>258</v>
      </c>
      <c r="L240">
        <v>11</v>
      </c>
      <c r="M240" s="1">
        <v>45231</v>
      </c>
      <c r="N240" t="s">
        <v>920</v>
      </c>
      <c r="O240" t="s">
        <v>2085</v>
      </c>
      <c r="P240" t="s">
        <v>825</v>
      </c>
      <c r="Q240">
        <v>1</v>
      </c>
      <c r="R240">
        <f>VLOOKUP(Sales_Data[[#This Row],[Memo]],Items_List[[Description]:[Price]],3,FALSE)</f>
        <v>7.5</v>
      </c>
      <c r="S240">
        <f>Sales_Data[[#This Row],[Qty]]*Sales_Data[[#This Row],[Cost]]</f>
        <v>180</v>
      </c>
      <c r="T240" s="1">
        <f>_xlfn.MAXIFS(Sales_Data[Date],Sales_Data[Customers Name],Sales_Data[[#This Row],[Customers Name]])</f>
        <v>45247</v>
      </c>
      <c r="U240" t="str">
        <f ca="1">IF(TODAY() - Sales_Data[[#This Row],[Last Order Date]] &gt; 180, "Inactive", "Active")</f>
        <v>Inactive</v>
      </c>
    </row>
    <row r="241" spans="1:21" x14ac:dyDescent="0.35">
      <c r="A241" t="str">
        <f>Sales_Data[[#This Row],[Customers Name]]&amp;Sales_Data[[#This Row],[Num]]</f>
        <v>ParadisoCW-2023404</v>
      </c>
      <c r="B241" t="s">
        <v>129</v>
      </c>
      <c r="C241" t="s">
        <v>2103</v>
      </c>
      <c r="D241" t="s">
        <v>1001</v>
      </c>
      <c r="E241" t="s">
        <v>1048</v>
      </c>
      <c r="F241" s="1">
        <v>45236</v>
      </c>
      <c r="G241" t="s">
        <v>1397</v>
      </c>
      <c r="H241" t="s">
        <v>840</v>
      </c>
      <c r="L241">
        <v>11</v>
      </c>
      <c r="M241" s="1">
        <v>45231</v>
      </c>
      <c r="N241" t="s">
        <v>920</v>
      </c>
      <c r="O241" t="s">
        <v>2085</v>
      </c>
      <c r="P241" t="s">
        <v>825</v>
      </c>
      <c r="Q241">
        <v>1</v>
      </c>
      <c r="S241">
        <f>Sales_Data[[#This Row],[Qty]]*Sales_Data[[#This Row],[Cost]]</f>
        <v>0</v>
      </c>
      <c r="T241" s="1">
        <f>_xlfn.MAXIFS(Sales_Data[Date],Sales_Data[Customers Name],Sales_Data[[#This Row],[Customers Name]])</f>
        <v>45247</v>
      </c>
      <c r="U241" t="str">
        <f ca="1">IF(TODAY() - Sales_Data[[#This Row],[Last Order Date]] &gt; 180, "Inactive", "Active")</f>
        <v>Inactive</v>
      </c>
    </row>
    <row r="242" spans="1:21" x14ac:dyDescent="0.35">
      <c r="A242" t="str">
        <f>Sales_Data[[#This Row],[Customers Name]]&amp;Sales_Data[[#This Row],[Num]]</f>
        <v>Rebel TaqueriaCW-2023382</v>
      </c>
      <c r="B242" t="s">
        <v>137</v>
      </c>
      <c r="C242" t="s">
        <v>2103</v>
      </c>
      <c r="D242" t="s">
        <v>901</v>
      </c>
      <c r="E242" t="s">
        <v>700</v>
      </c>
      <c r="F242" s="1">
        <v>45217</v>
      </c>
      <c r="G242" t="s">
        <v>1406</v>
      </c>
      <c r="H242" t="s">
        <v>840</v>
      </c>
      <c r="I242">
        <v>6</v>
      </c>
      <c r="J242">
        <v>15.66</v>
      </c>
      <c r="K242">
        <v>93.96</v>
      </c>
      <c r="L242">
        <v>10</v>
      </c>
      <c r="M242" s="1">
        <v>45200</v>
      </c>
      <c r="N242" t="s">
        <v>841</v>
      </c>
      <c r="O242" t="s">
        <v>2084</v>
      </c>
      <c r="P242" t="s">
        <v>819</v>
      </c>
      <c r="Q242">
        <v>3</v>
      </c>
      <c r="R242">
        <f>VLOOKUP(Sales_Data[[#This Row],[Memo]],Items_List[[Description]:[Price]],3,FALSE)</f>
        <v>12</v>
      </c>
      <c r="S242">
        <f>Sales_Data[[#This Row],[Qty]]*Sales_Data[[#This Row],[Cost]]</f>
        <v>72</v>
      </c>
      <c r="T242" s="1">
        <f>_xlfn.MAXIFS(Sales_Data[Date],Sales_Data[Customers Name],Sales_Data[[#This Row],[Customers Name]])</f>
        <v>45217</v>
      </c>
      <c r="U242" t="str">
        <f ca="1">IF(TODAY() - Sales_Data[[#This Row],[Last Order Date]] &gt; 180, "Inactive", "Active")</f>
        <v>Inactive</v>
      </c>
    </row>
    <row r="243" spans="1:21" x14ac:dyDescent="0.35">
      <c r="A243" t="str">
        <f>Sales_Data[[#This Row],[Customers Name]]&amp;Sales_Data[[#This Row],[Num]]</f>
        <v>RevelryCW-2023415</v>
      </c>
      <c r="B243" t="s">
        <v>141</v>
      </c>
      <c r="C243" t="s">
        <v>2103</v>
      </c>
      <c r="D243" t="s">
        <v>998</v>
      </c>
      <c r="E243" t="s">
        <v>306</v>
      </c>
      <c r="F243" s="1">
        <v>45240</v>
      </c>
      <c r="G243" t="s">
        <v>1413</v>
      </c>
      <c r="H243" t="s">
        <v>840</v>
      </c>
      <c r="I243">
        <v>7</v>
      </c>
      <c r="J243">
        <v>10</v>
      </c>
      <c r="K243">
        <v>70</v>
      </c>
      <c r="L243">
        <v>11</v>
      </c>
      <c r="M243" s="1">
        <v>45231</v>
      </c>
      <c r="N243" t="s">
        <v>920</v>
      </c>
      <c r="O243" t="s">
        <v>2085</v>
      </c>
      <c r="P243" t="s">
        <v>842</v>
      </c>
      <c r="Q243">
        <v>5</v>
      </c>
      <c r="R243">
        <f>VLOOKUP(Sales_Data[[#This Row],[Memo]],Items_List[[Description]:[Price]],3,FALSE)</f>
        <v>7.15</v>
      </c>
      <c r="S243">
        <f>Sales_Data[[#This Row],[Qty]]*Sales_Data[[#This Row],[Cost]]</f>
        <v>50.050000000000004</v>
      </c>
      <c r="T243" s="1">
        <f>_xlfn.MAXIFS(Sales_Data[Date],Sales_Data[Customers Name],Sales_Data[[#This Row],[Customers Name]])</f>
        <v>45240</v>
      </c>
      <c r="U243" t="str">
        <f ca="1">IF(TODAY() - Sales_Data[[#This Row],[Last Order Date]] &gt; 180, "Inactive", "Active")</f>
        <v>Inactive</v>
      </c>
    </row>
    <row r="244" spans="1:21" x14ac:dyDescent="0.35">
      <c r="A244" t="str">
        <f>Sales_Data[[#This Row],[Customers Name]]&amp;Sales_Data[[#This Row],[Num]]</f>
        <v>RevelryCW-2023415</v>
      </c>
      <c r="B244" t="s">
        <v>141</v>
      </c>
      <c r="C244" t="s">
        <v>2103</v>
      </c>
      <c r="D244" t="s">
        <v>843</v>
      </c>
      <c r="E244" t="s">
        <v>367</v>
      </c>
      <c r="F244" s="1">
        <v>45240</v>
      </c>
      <c r="G244" t="s">
        <v>1413</v>
      </c>
      <c r="H244" t="s">
        <v>840</v>
      </c>
      <c r="I244">
        <v>5</v>
      </c>
      <c r="J244">
        <v>14</v>
      </c>
      <c r="K244">
        <v>70</v>
      </c>
      <c r="L244">
        <v>11</v>
      </c>
      <c r="M244" s="1">
        <v>45231</v>
      </c>
      <c r="N244" t="s">
        <v>920</v>
      </c>
      <c r="O244" t="s">
        <v>2085</v>
      </c>
      <c r="P244" t="s">
        <v>842</v>
      </c>
      <c r="Q244">
        <v>5</v>
      </c>
      <c r="R244">
        <f>VLOOKUP(Sales_Data[[#This Row],[Memo]],Items_List[[Description]:[Price]],3,FALSE)</f>
        <v>11</v>
      </c>
      <c r="S244">
        <f>Sales_Data[[#This Row],[Qty]]*Sales_Data[[#This Row],[Cost]]</f>
        <v>55</v>
      </c>
      <c r="T244" s="1">
        <f>_xlfn.MAXIFS(Sales_Data[Date],Sales_Data[Customers Name],Sales_Data[[#This Row],[Customers Name]])</f>
        <v>45240</v>
      </c>
      <c r="U244" t="str">
        <f ca="1">IF(TODAY() - Sales_Data[[#This Row],[Last Order Date]] &gt; 180, "Inactive", "Active")</f>
        <v>Inactive</v>
      </c>
    </row>
    <row r="245" spans="1:21" x14ac:dyDescent="0.35">
      <c r="A245" t="str">
        <f>Sales_Data[[#This Row],[Customers Name]]&amp;Sales_Data[[#This Row],[Num]]</f>
        <v>RevelryCW-2023415</v>
      </c>
      <c r="B245" t="s">
        <v>141</v>
      </c>
      <c r="C245" t="s">
        <v>2103</v>
      </c>
      <c r="D245" t="s">
        <v>1214</v>
      </c>
      <c r="E245" t="s">
        <v>369</v>
      </c>
      <c r="F245" s="1">
        <v>45240</v>
      </c>
      <c r="G245" t="s">
        <v>1413</v>
      </c>
      <c r="H245" t="s">
        <v>840</v>
      </c>
      <c r="I245">
        <v>2</v>
      </c>
      <c r="J245">
        <v>12</v>
      </c>
      <c r="K245">
        <v>24</v>
      </c>
      <c r="L245">
        <v>11</v>
      </c>
      <c r="M245" s="1">
        <v>45231</v>
      </c>
      <c r="N245" t="s">
        <v>920</v>
      </c>
      <c r="O245" t="s">
        <v>2085</v>
      </c>
      <c r="P245" t="s">
        <v>842</v>
      </c>
      <c r="Q245">
        <v>5</v>
      </c>
      <c r="R245">
        <f>VLOOKUP(Sales_Data[[#This Row],[Memo]],Items_List[[Description]:[Price]],3,FALSE)</f>
        <v>9.3800000000000008</v>
      </c>
      <c r="S245">
        <f>Sales_Data[[#This Row],[Qty]]*Sales_Data[[#This Row],[Cost]]</f>
        <v>18.760000000000002</v>
      </c>
      <c r="T245" s="1">
        <f>_xlfn.MAXIFS(Sales_Data[Date],Sales_Data[Customers Name],Sales_Data[[#This Row],[Customers Name]])</f>
        <v>45240</v>
      </c>
      <c r="U245" t="str">
        <f ca="1">IF(TODAY() - Sales_Data[[#This Row],[Last Order Date]] &gt; 180, "Inactive", "Active")</f>
        <v>Inactive</v>
      </c>
    </row>
    <row r="246" spans="1:21" x14ac:dyDescent="0.35">
      <c r="A246" t="str">
        <f>Sales_Data[[#This Row],[Customers Name]]&amp;Sales_Data[[#This Row],[Num]]</f>
        <v>RootedCW-2023392</v>
      </c>
      <c r="B246" t="s">
        <v>143</v>
      </c>
      <c r="C246" t="s">
        <v>2103</v>
      </c>
      <c r="D246" t="s">
        <v>1428</v>
      </c>
      <c r="E246" t="s">
        <v>468</v>
      </c>
      <c r="F246" s="1">
        <v>45226</v>
      </c>
      <c r="G246" t="s">
        <v>1427</v>
      </c>
      <c r="H246" t="s">
        <v>840</v>
      </c>
      <c r="I246">
        <v>11</v>
      </c>
      <c r="J246">
        <v>19.75</v>
      </c>
      <c r="K246">
        <v>217.25</v>
      </c>
      <c r="L246">
        <v>10</v>
      </c>
      <c r="M246" s="1">
        <v>45200</v>
      </c>
      <c r="N246" t="s">
        <v>841</v>
      </c>
      <c r="O246" t="s">
        <v>2084</v>
      </c>
      <c r="P246" t="s">
        <v>842</v>
      </c>
      <c r="Q246">
        <v>5</v>
      </c>
      <c r="R246">
        <f>VLOOKUP(Sales_Data[[#This Row],[Memo]],Items_List[[Description]:[Price]],3,FALSE)</f>
        <v>18.670000000000002</v>
      </c>
      <c r="S246">
        <f>Sales_Data[[#This Row],[Qty]]*Sales_Data[[#This Row],[Cost]]</f>
        <v>205.37</v>
      </c>
      <c r="T246" s="1">
        <f>_xlfn.MAXIFS(Sales_Data[Date],Sales_Data[Customers Name],Sales_Data[[#This Row],[Customers Name]])</f>
        <v>45270</v>
      </c>
      <c r="U246" t="str">
        <f ca="1">IF(TODAY() - Sales_Data[[#This Row],[Last Order Date]] &gt; 180, "Inactive", "Active")</f>
        <v>Inactive</v>
      </c>
    </row>
    <row r="247" spans="1:21" x14ac:dyDescent="0.35">
      <c r="A247" t="str">
        <f>Sales_Data[[#This Row],[Customers Name]]&amp;Sales_Data[[#This Row],[Num]]</f>
        <v>RootedCW-2023392</v>
      </c>
      <c r="B247" t="s">
        <v>143</v>
      </c>
      <c r="C247" t="s">
        <v>2103</v>
      </c>
      <c r="D247" t="s">
        <v>1429</v>
      </c>
      <c r="E247" t="s">
        <v>697</v>
      </c>
      <c r="F247" s="1">
        <v>45226</v>
      </c>
      <c r="G247" t="s">
        <v>1427</v>
      </c>
      <c r="H247" t="s">
        <v>840</v>
      </c>
      <c r="I247">
        <v>11</v>
      </c>
      <c r="J247">
        <v>19.75</v>
      </c>
      <c r="K247">
        <v>217.25</v>
      </c>
      <c r="L247">
        <v>10</v>
      </c>
      <c r="M247" s="1">
        <v>45200</v>
      </c>
      <c r="N247" t="s">
        <v>841</v>
      </c>
      <c r="O247" t="s">
        <v>2084</v>
      </c>
      <c r="P247" t="s">
        <v>842</v>
      </c>
      <c r="Q247">
        <v>5</v>
      </c>
      <c r="R247">
        <f>VLOOKUP(Sales_Data[[#This Row],[Memo]],Items_List[[Description]:[Price]],3,FALSE)</f>
        <v>18.670000000000002</v>
      </c>
      <c r="S247">
        <f>Sales_Data[[#This Row],[Qty]]*Sales_Data[[#This Row],[Cost]]</f>
        <v>205.37</v>
      </c>
      <c r="T247" s="1">
        <f>_xlfn.MAXIFS(Sales_Data[Date],Sales_Data[Customers Name],Sales_Data[[#This Row],[Customers Name]])</f>
        <v>45270</v>
      </c>
      <c r="U247" t="str">
        <f ca="1">IF(TODAY() - Sales_Data[[#This Row],[Last Order Date]] &gt; 180, "Inactive", "Active")</f>
        <v>Inactive</v>
      </c>
    </row>
    <row r="248" spans="1:21" x14ac:dyDescent="0.35">
      <c r="A248" t="str">
        <f>Sales_Data[[#This Row],[Customers Name]]&amp;Sales_Data[[#This Row],[Num]]</f>
        <v>RootedCW-2023456</v>
      </c>
      <c r="B248" t="s">
        <v>143</v>
      </c>
      <c r="C248" t="s">
        <v>2103</v>
      </c>
      <c r="D248" t="s">
        <v>890</v>
      </c>
      <c r="E248" t="s">
        <v>267</v>
      </c>
      <c r="F248" s="1">
        <v>45270</v>
      </c>
      <c r="G248" t="s">
        <v>1432</v>
      </c>
      <c r="H248" t="s">
        <v>840</v>
      </c>
      <c r="I248">
        <v>6</v>
      </c>
      <c r="J248">
        <v>20.5</v>
      </c>
      <c r="K248">
        <v>123</v>
      </c>
      <c r="L248">
        <v>12</v>
      </c>
      <c r="M248" s="1">
        <v>45261</v>
      </c>
      <c r="N248" t="s">
        <v>846</v>
      </c>
      <c r="O248" t="s">
        <v>2079</v>
      </c>
      <c r="P248" t="s">
        <v>1000</v>
      </c>
      <c r="Q248">
        <v>0</v>
      </c>
      <c r="R248">
        <f>VLOOKUP(Sales_Data[[#This Row],[Memo]],Items_List[[Description]:[Price]],3,FALSE)</f>
        <v>15.78</v>
      </c>
      <c r="S248">
        <f>Sales_Data[[#This Row],[Qty]]*Sales_Data[[#This Row],[Cost]]</f>
        <v>94.679999999999993</v>
      </c>
      <c r="T248" s="1">
        <f>_xlfn.MAXIFS(Sales_Data[Date],Sales_Data[Customers Name],Sales_Data[[#This Row],[Customers Name]])</f>
        <v>45270</v>
      </c>
      <c r="U248" t="str">
        <f ca="1">IF(TODAY() - Sales_Data[[#This Row],[Last Order Date]] &gt; 180, "Inactive", "Active")</f>
        <v>Inactive</v>
      </c>
    </row>
    <row r="249" spans="1:21" x14ac:dyDescent="0.35">
      <c r="A249" t="str">
        <f>Sales_Data[[#This Row],[Customers Name]]&amp;Sales_Data[[#This Row],[Num]]</f>
        <v>RootedCW-2023456</v>
      </c>
      <c r="B249" t="s">
        <v>143</v>
      </c>
      <c r="C249" t="s">
        <v>2103</v>
      </c>
      <c r="D249" t="s">
        <v>894</v>
      </c>
      <c r="E249" t="s">
        <v>220</v>
      </c>
      <c r="F249" s="1">
        <v>45270</v>
      </c>
      <c r="G249" t="s">
        <v>1432</v>
      </c>
      <c r="H249" t="s">
        <v>840</v>
      </c>
      <c r="I249">
        <v>6</v>
      </c>
      <c r="J249">
        <v>13</v>
      </c>
      <c r="K249">
        <v>78</v>
      </c>
      <c r="L249">
        <v>12</v>
      </c>
      <c r="M249" s="1">
        <v>45261</v>
      </c>
      <c r="N249" t="s">
        <v>846</v>
      </c>
      <c r="O249" t="s">
        <v>2079</v>
      </c>
      <c r="P249" t="s">
        <v>1000</v>
      </c>
      <c r="Q249">
        <v>0</v>
      </c>
      <c r="R249">
        <f>VLOOKUP(Sales_Data[[#This Row],[Memo]],Items_List[[Description]:[Price]],3,FALSE)</f>
        <v>9.81</v>
      </c>
      <c r="S249">
        <f>Sales_Data[[#This Row],[Qty]]*Sales_Data[[#This Row],[Cost]]</f>
        <v>58.86</v>
      </c>
      <c r="T249" s="1">
        <f>_xlfn.MAXIFS(Sales_Data[Date],Sales_Data[Customers Name],Sales_Data[[#This Row],[Customers Name]])</f>
        <v>45270</v>
      </c>
      <c r="U249" t="str">
        <f ca="1">IF(TODAY() - Sales_Data[[#This Row],[Last Order Date]] &gt; 180, "Inactive", "Active")</f>
        <v>Inactive</v>
      </c>
    </row>
    <row r="250" spans="1:21" x14ac:dyDescent="0.35">
      <c r="A250" t="str">
        <f>Sales_Data[[#This Row],[Customers Name]]&amp;Sales_Data[[#This Row],[Num]]</f>
        <v>Sermet'S CourtyardCW-2023351</v>
      </c>
      <c r="B250" t="s">
        <v>157</v>
      </c>
      <c r="C250" t="s">
        <v>2103</v>
      </c>
      <c r="D250" t="s">
        <v>916</v>
      </c>
      <c r="E250" t="s">
        <v>222</v>
      </c>
      <c r="F250" s="1">
        <v>45202</v>
      </c>
      <c r="G250" t="s">
        <v>1459</v>
      </c>
      <c r="H250" t="s">
        <v>840</v>
      </c>
      <c r="I250">
        <v>6</v>
      </c>
      <c r="J250">
        <v>13.99</v>
      </c>
      <c r="K250">
        <v>83.94</v>
      </c>
      <c r="L250">
        <v>10</v>
      </c>
      <c r="M250" s="1">
        <v>45200</v>
      </c>
      <c r="N250" t="s">
        <v>841</v>
      </c>
      <c r="O250" t="s">
        <v>2084</v>
      </c>
      <c r="P250" t="s">
        <v>832</v>
      </c>
      <c r="Q250">
        <v>2</v>
      </c>
      <c r="R250">
        <f>VLOOKUP(Sales_Data[[#This Row],[Memo]],Items_List[[Description]:[Price]],3,FALSE)</f>
        <v>11.5</v>
      </c>
      <c r="S250">
        <f>Sales_Data[[#This Row],[Qty]]*Sales_Data[[#This Row],[Cost]]</f>
        <v>69</v>
      </c>
      <c r="T250" s="1">
        <f>_xlfn.MAXIFS(Sales_Data[Date],Sales_Data[Customers Name],Sales_Data[[#This Row],[Customers Name]])</f>
        <v>45283</v>
      </c>
      <c r="U250" t="str">
        <f ca="1">IF(TODAY() - Sales_Data[[#This Row],[Last Order Date]] &gt; 180, "Inactive", "Active")</f>
        <v>Inactive</v>
      </c>
    </row>
    <row r="251" spans="1:21" x14ac:dyDescent="0.35">
      <c r="A251" t="str">
        <f>Sales_Data[[#This Row],[Customers Name]]&amp;Sales_Data[[#This Row],[Num]]</f>
        <v>Sermet'S CourtyardCW-2023351</v>
      </c>
      <c r="B251" t="s">
        <v>157</v>
      </c>
      <c r="C251" t="s">
        <v>2103</v>
      </c>
      <c r="D251" t="s">
        <v>901</v>
      </c>
      <c r="E251" t="s">
        <v>700</v>
      </c>
      <c r="F251" s="1">
        <v>45202</v>
      </c>
      <c r="G251" t="s">
        <v>1459</v>
      </c>
      <c r="H251" t="s">
        <v>840</v>
      </c>
      <c r="I251">
        <v>1</v>
      </c>
      <c r="J251">
        <v>15.66</v>
      </c>
      <c r="K251">
        <v>15.66</v>
      </c>
      <c r="L251">
        <v>10</v>
      </c>
      <c r="M251" s="1">
        <v>45200</v>
      </c>
      <c r="N251" t="s">
        <v>841</v>
      </c>
      <c r="O251" t="s">
        <v>2084</v>
      </c>
      <c r="P251" t="s">
        <v>832</v>
      </c>
      <c r="Q251">
        <v>2</v>
      </c>
      <c r="R251">
        <f>VLOOKUP(Sales_Data[[#This Row],[Memo]],Items_List[[Description]:[Price]],3,FALSE)</f>
        <v>12</v>
      </c>
      <c r="S251">
        <f>Sales_Data[[#This Row],[Qty]]*Sales_Data[[#This Row],[Cost]]</f>
        <v>12</v>
      </c>
      <c r="T251" s="1">
        <f>_xlfn.MAXIFS(Sales_Data[Date],Sales_Data[Customers Name],Sales_Data[[#This Row],[Customers Name]])</f>
        <v>45283</v>
      </c>
      <c r="U251" t="str">
        <f ca="1">IF(TODAY() - Sales_Data[[#This Row],[Last Order Date]] &gt; 180, "Inactive", "Active")</f>
        <v>Inactive</v>
      </c>
    </row>
    <row r="252" spans="1:21" x14ac:dyDescent="0.35">
      <c r="A252" t="str">
        <f>Sales_Data[[#This Row],[Customers Name]]&amp;Sales_Data[[#This Row],[Num]]</f>
        <v>Sermet'S CourtyardCW-2023369</v>
      </c>
      <c r="B252" t="s">
        <v>157</v>
      </c>
      <c r="C252" t="s">
        <v>2103</v>
      </c>
      <c r="D252" t="s">
        <v>925</v>
      </c>
      <c r="E252" t="s">
        <v>376</v>
      </c>
      <c r="F252" s="1">
        <v>45215</v>
      </c>
      <c r="G252" t="s">
        <v>1460</v>
      </c>
      <c r="H252" t="s">
        <v>840</v>
      </c>
      <c r="I252">
        <v>6</v>
      </c>
      <c r="J252">
        <v>22.5</v>
      </c>
      <c r="K252">
        <v>135</v>
      </c>
      <c r="L252">
        <v>10</v>
      </c>
      <c r="M252" s="1">
        <v>45200</v>
      </c>
      <c r="N252" t="s">
        <v>841</v>
      </c>
      <c r="O252" t="s">
        <v>2084</v>
      </c>
      <c r="P252" t="s">
        <v>825</v>
      </c>
      <c r="Q252">
        <v>1</v>
      </c>
      <c r="R252">
        <f>VLOOKUP(Sales_Data[[#This Row],[Memo]],Items_List[[Description]:[Price]],3,FALSE)</f>
        <v>18.670000000000002</v>
      </c>
      <c r="S252">
        <f>Sales_Data[[#This Row],[Qty]]*Sales_Data[[#This Row],[Cost]]</f>
        <v>112.02000000000001</v>
      </c>
      <c r="T252" s="1">
        <f>_xlfn.MAXIFS(Sales_Data[Date],Sales_Data[Customers Name],Sales_Data[[#This Row],[Customers Name]])</f>
        <v>45283</v>
      </c>
      <c r="U252" t="str">
        <f ca="1">IF(TODAY() - Sales_Data[[#This Row],[Last Order Date]] &gt; 180, "Inactive", "Active")</f>
        <v>Inactive</v>
      </c>
    </row>
    <row r="253" spans="1:21" x14ac:dyDescent="0.35">
      <c r="A253" t="str">
        <f>Sales_Data[[#This Row],[Customers Name]]&amp;Sales_Data[[#This Row],[Num]]</f>
        <v>Sermet'S CourtyardCW-2023385</v>
      </c>
      <c r="B253" t="s">
        <v>157</v>
      </c>
      <c r="C253" t="s">
        <v>2103</v>
      </c>
      <c r="D253" t="s">
        <v>901</v>
      </c>
      <c r="E253" t="s">
        <v>700</v>
      </c>
      <c r="F253" s="1">
        <v>45223</v>
      </c>
      <c r="G253" t="s">
        <v>1462</v>
      </c>
      <c r="H253" t="s">
        <v>840</v>
      </c>
      <c r="I253">
        <v>1</v>
      </c>
      <c r="J253">
        <v>15.66</v>
      </c>
      <c r="K253">
        <v>15.66</v>
      </c>
      <c r="L253">
        <v>10</v>
      </c>
      <c r="M253" s="1">
        <v>45200</v>
      </c>
      <c r="N253" t="s">
        <v>841</v>
      </c>
      <c r="O253" t="s">
        <v>2084</v>
      </c>
      <c r="P253" t="s">
        <v>832</v>
      </c>
      <c r="Q253">
        <v>2</v>
      </c>
      <c r="R253">
        <f>VLOOKUP(Sales_Data[[#This Row],[Memo]],Items_List[[Description]:[Price]],3,FALSE)</f>
        <v>12</v>
      </c>
      <c r="S253">
        <f>Sales_Data[[#This Row],[Qty]]*Sales_Data[[#This Row],[Cost]]</f>
        <v>12</v>
      </c>
      <c r="T253" s="1">
        <f>_xlfn.MAXIFS(Sales_Data[Date],Sales_Data[Customers Name],Sales_Data[[#This Row],[Customers Name]])</f>
        <v>45283</v>
      </c>
      <c r="U253" t="str">
        <f ca="1">IF(TODAY() - Sales_Data[[#This Row],[Last Order Date]] &gt; 180, "Inactive", "Active")</f>
        <v>Inactive</v>
      </c>
    </row>
    <row r="254" spans="1:21" x14ac:dyDescent="0.35">
      <c r="A254" t="str">
        <f>Sales_Data[[#This Row],[Customers Name]]&amp;Sales_Data[[#This Row],[Num]]</f>
        <v>Sermet'S CourtyardCW-2023385</v>
      </c>
      <c r="B254" t="s">
        <v>157</v>
      </c>
      <c r="C254" t="s">
        <v>2103</v>
      </c>
      <c r="D254" t="s">
        <v>916</v>
      </c>
      <c r="E254" t="s">
        <v>222</v>
      </c>
      <c r="F254" s="1">
        <v>45223</v>
      </c>
      <c r="G254" t="s">
        <v>1462</v>
      </c>
      <c r="H254" t="s">
        <v>840</v>
      </c>
      <c r="I254">
        <v>6</v>
      </c>
      <c r="J254">
        <v>13.99</v>
      </c>
      <c r="K254">
        <v>83.94</v>
      </c>
      <c r="L254">
        <v>10</v>
      </c>
      <c r="M254" s="1">
        <v>45200</v>
      </c>
      <c r="N254" t="s">
        <v>841</v>
      </c>
      <c r="O254" t="s">
        <v>2084</v>
      </c>
      <c r="P254" t="s">
        <v>832</v>
      </c>
      <c r="Q254">
        <v>2</v>
      </c>
      <c r="R254">
        <f>VLOOKUP(Sales_Data[[#This Row],[Memo]],Items_List[[Description]:[Price]],3,FALSE)</f>
        <v>11.5</v>
      </c>
      <c r="S254">
        <f>Sales_Data[[#This Row],[Qty]]*Sales_Data[[#This Row],[Cost]]</f>
        <v>69</v>
      </c>
      <c r="T254" s="1">
        <f>_xlfn.MAXIFS(Sales_Data[Date],Sales_Data[Customers Name],Sales_Data[[#This Row],[Customers Name]])</f>
        <v>45283</v>
      </c>
      <c r="U254" t="str">
        <f ca="1">IF(TODAY() - Sales_Data[[#This Row],[Last Order Date]] &gt; 180, "Inactive", "Active")</f>
        <v>Inactive</v>
      </c>
    </row>
    <row r="255" spans="1:21" x14ac:dyDescent="0.35">
      <c r="A255" t="str">
        <f>Sales_Data[[#This Row],[Customers Name]]&amp;Sales_Data[[#This Row],[Num]]</f>
        <v>Sermet'S CourtyardCW-2023430</v>
      </c>
      <c r="B255" t="s">
        <v>157</v>
      </c>
      <c r="C255" t="s">
        <v>2103</v>
      </c>
      <c r="D255" t="s">
        <v>901</v>
      </c>
      <c r="E255" t="s">
        <v>700</v>
      </c>
      <c r="F255" s="1">
        <v>45250</v>
      </c>
      <c r="G255" t="s">
        <v>1464</v>
      </c>
      <c r="H255" t="s">
        <v>840</v>
      </c>
      <c r="I255">
        <v>1</v>
      </c>
      <c r="J255">
        <v>15.66</v>
      </c>
      <c r="K255">
        <v>15.66</v>
      </c>
      <c r="L255">
        <v>11</v>
      </c>
      <c r="M255" s="1">
        <v>45231</v>
      </c>
      <c r="N255" t="s">
        <v>920</v>
      </c>
      <c r="O255" t="s">
        <v>2085</v>
      </c>
      <c r="P255" t="s">
        <v>825</v>
      </c>
      <c r="Q255">
        <v>1</v>
      </c>
      <c r="R255">
        <f>VLOOKUP(Sales_Data[[#This Row],[Memo]],Items_List[[Description]:[Price]],3,FALSE)</f>
        <v>12</v>
      </c>
      <c r="S255">
        <f>Sales_Data[[#This Row],[Qty]]*Sales_Data[[#This Row],[Cost]]</f>
        <v>12</v>
      </c>
      <c r="T255" s="1">
        <f>_xlfn.MAXIFS(Sales_Data[Date],Sales_Data[Customers Name],Sales_Data[[#This Row],[Customers Name]])</f>
        <v>45283</v>
      </c>
      <c r="U255" t="str">
        <f ca="1">IF(TODAY() - Sales_Data[[#This Row],[Last Order Date]] &gt; 180, "Inactive", "Active")</f>
        <v>Inactive</v>
      </c>
    </row>
    <row r="256" spans="1:21" x14ac:dyDescent="0.35">
      <c r="A256" t="str">
        <f>Sales_Data[[#This Row],[Customers Name]]&amp;Sales_Data[[#This Row],[Num]]</f>
        <v>Sermet'S CourtyardCW-2023434</v>
      </c>
      <c r="B256" t="s">
        <v>157</v>
      </c>
      <c r="C256" t="s">
        <v>2103</v>
      </c>
      <c r="D256" t="s">
        <v>916</v>
      </c>
      <c r="E256" t="s">
        <v>222</v>
      </c>
      <c r="F256" s="1">
        <v>45257</v>
      </c>
      <c r="G256" t="s">
        <v>1465</v>
      </c>
      <c r="H256" t="s">
        <v>840</v>
      </c>
      <c r="I256">
        <v>6</v>
      </c>
      <c r="J256">
        <v>13.99</v>
      </c>
      <c r="K256">
        <v>83.94</v>
      </c>
      <c r="L256">
        <v>11</v>
      </c>
      <c r="M256" s="1">
        <v>45231</v>
      </c>
      <c r="N256" t="s">
        <v>920</v>
      </c>
      <c r="O256" t="s">
        <v>2085</v>
      </c>
      <c r="P256" t="s">
        <v>825</v>
      </c>
      <c r="Q256">
        <v>1</v>
      </c>
      <c r="R256">
        <f>VLOOKUP(Sales_Data[[#This Row],[Memo]],Items_List[[Description]:[Price]],3,FALSE)</f>
        <v>11.5</v>
      </c>
      <c r="S256">
        <f>Sales_Data[[#This Row],[Qty]]*Sales_Data[[#This Row],[Cost]]</f>
        <v>69</v>
      </c>
      <c r="T256" s="1">
        <f>_xlfn.MAXIFS(Sales_Data[Date],Sales_Data[Customers Name],Sales_Data[[#This Row],[Customers Name]])</f>
        <v>45283</v>
      </c>
      <c r="U256" t="str">
        <f ca="1">IF(TODAY() - Sales_Data[[#This Row],[Last Order Date]] &gt; 180, "Inactive", "Active")</f>
        <v>Inactive</v>
      </c>
    </row>
    <row r="257" spans="1:21" x14ac:dyDescent="0.35">
      <c r="A257" t="str">
        <f>Sales_Data[[#This Row],[Customers Name]]&amp;Sales_Data[[#This Row],[Num]]</f>
        <v>Sermet'S CourtyardCW-2023453</v>
      </c>
      <c r="B257" t="s">
        <v>157</v>
      </c>
      <c r="C257" t="s">
        <v>2103</v>
      </c>
      <c r="D257" t="s">
        <v>901</v>
      </c>
      <c r="E257" t="s">
        <v>700</v>
      </c>
      <c r="F257" s="1">
        <v>45270</v>
      </c>
      <c r="G257" t="s">
        <v>1466</v>
      </c>
      <c r="H257" t="s">
        <v>840</v>
      </c>
      <c r="I257">
        <v>1</v>
      </c>
      <c r="J257">
        <v>15.66</v>
      </c>
      <c r="K257">
        <v>15.66</v>
      </c>
      <c r="L257">
        <v>12</v>
      </c>
      <c r="M257" s="1">
        <v>45261</v>
      </c>
      <c r="N257" t="s">
        <v>846</v>
      </c>
      <c r="O257" t="s">
        <v>2079</v>
      </c>
      <c r="P257" t="s">
        <v>1000</v>
      </c>
      <c r="Q257">
        <v>0</v>
      </c>
      <c r="R257">
        <f>VLOOKUP(Sales_Data[[#This Row],[Memo]],Items_List[[Description]:[Price]],3,FALSE)</f>
        <v>12</v>
      </c>
      <c r="S257">
        <f>Sales_Data[[#This Row],[Qty]]*Sales_Data[[#This Row],[Cost]]</f>
        <v>12</v>
      </c>
      <c r="T257" s="1">
        <f>_xlfn.MAXIFS(Sales_Data[Date],Sales_Data[Customers Name],Sales_Data[[#This Row],[Customers Name]])</f>
        <v>45283</v>
      </c>
      <c r="U257" t="str">
        <f ca="1">IF(TODAY() - Sales_Data[[#This Row],[Last Order Date]] &gt; 180, "Inactive", "Active")</f>
        <v>Inactive</v>
      </c>
    </row>
    <row r="258" spans="1:21" x14ac:dyDescent="0.35">
      <c r="A258" t="str">
        <f>Sales_Data[[#This Row],[Customers Name]]&amp;Sales_Data[[#This Row],[Num]]</f>
        <v>Sermet'S CourtyardCW-2023453</v>
      </c>
      <c r="B258" t="s">
        <v>157</v>
      </c>
      <c r="C258" t="s">
        <v>2103</v>
      </c>
      <c r="D258" t="s">
        <v>916</v>
      </c>
      <c r="E258" t="s">
        <v>222</v>
      </c>
      <c r="F258" s="1">
        <v>45270</v>
      </c>
      <c r="G258" t="s">
        <v>1466</v>
      </c>
      <c r="H258" t="s">
        <v>840</v>
      </c>
      <c r="I258">
        <v>6</v>
      </c>
      <c r="J258">
        <v>13.99</v>
      </c>
      <c r="K258">
        <v>83.94</v>
      </c>
      <c r="L258">
        <v>12</v>
      </c>
      <c r="M258" s="1">
        <v>45261</v>
      </c>
      <c r="N258" t="s">
        <v>846</v>
      </c>
      <c r="O258" t="s">
        <v>2079</v>
      </c>
      <c r="P258" t="s">
        <v>1000</v>
      </c>
      <c r="Q258">
        <v>0</v>
      </c>
      <c r="R258">
        <f>VLOOKUP(Sales_Data[[#This Row],[Memo]],Items_List[[Description]:[Price]],3,FALSE)</f>
        <v>11.5</v>
      </c>
      <c r="S258">
        <f>Sales_Data[[#This Row],[Qty]]*Sales_Data[[#This Row],[Cost]]</f>
        <v>69</v>
      </c>
      <c r="T258" s="1">
        <f>_xlfn.MAXIFS(Sales_Data[Date],Sales_Data[Customers Name],Sales_Data[[#This Row],[Customers Name]])</f>
        <v>45283</v>
      </c>
      <c r="U258" t="str">
        <f ca="1">IF(TODAY() - Sales_Data[[#This Row],[Last Order Date]] &gt; 180, "Inactive", "Active")</f>
        <v>Inactive</v>
      </c>
    </row>
    <row r="259" spans="1:21" x14ac:dyDescent="0.35">
      <c r="A259" t="str">
        <f>Sales_Data[[#This Row],[Customers Name]]&amp;Sales_Data[[#This Row],[Num]]</f>
        <v>Sermet'S CourtyardCW-2023475</v>
      </c>
      <c r="B259" t="s">
        <v>157</v>
      </c>
      <c r="C259" t="s">
        <v>2103</v>
      </c>
      <c r="D259" t="s">
        <v>916</v>
      </c>
      <c r="E259" t="s">
        <v>222</v>
      </c>
      <c r="F259" s="1">
        <v>45283</v>
      </c>
      <c r="G259" t="s">
        <v>1468</v>
      </c>
      <c r="H259" t="s">
        <v>840</v>
      </c>
      <c r="I259">
        <v>6</v>
      </c>
      <c r="J259">
        <v>13.99</v>
      </c>
      <c r="K259">
        <v>83.94</v>
      </c>
      <c r="L259">
        <v>12</v>
      </c>
      <c r="M259" s="1">
        <v>45261</v>
      </c>
      <c r="N259" t="s">
        <v>846</v>
      </c>
      <c r="O259" t="s">
        <v>2079</v>
      </c>
      <c r="P259" t="s">
        <v>1170</v>
      </c>
      <c r="Q259">
        <v>6</v>
      </c>
      <c r="R259">
        <f>VLOOKUP(Sales_Data[[#This Row],[Memo]],Items_List[[Description]:[Price]],3,FALSE)</f>
        <v>11.5</v>
      </c>
      <c r="S259">
        <f>Sales_Data[[#This Row],[Qty]]*Sales_Data[[#This Row],[Cost]]</f>
        <v>69</v>
      </c>
      <c r="T259" s="1">
        <f>_xlfn.MAXIFS(Sales_Data[Date],Sales_Data[Customers Name],Sales_Data[[#This Row],[Customers Name]])</f>
        <v>45283</v>
      </c>
      <c r="U259" t="str">
        <f ca="1">IF(TODAY() - Sales_Data[[#This Row],[Last Order Date]] &gt; 180, "Inactive", "Active")</f>
        <v>Inactive</v>
      </c>
    </row>
    <row r="260" spans="1:21" x14ac:dyDescent="0.35">
      <c r="A260" t="str">
        <f>Sales_Data[[#This Row],[Customers Name]]&amp;Sales_Data[[#This Row],[Num]]</f>
        <v>Somm Wine BarCW-2023393</v>
      </c>
      <c r="B260" t="s">
        <v>163</v>
      </c>
      <c r="C260" t="s">
        <v>2103</v>
      </c>
      <c r="D260" t="s">
        <v>936</v>
      </c>
      <c r="E260" t="s">
        <v>342</v>
      </c>
      <c r="F260" s="1">
        <v>45230</v>
      </c>
      <c r="G260" t="s">
        <v>1482</v>
      </c>
      <c r="H260" t="s">
        <v>840</v>
      </c>
      <c r="I260">
        <v>6</v>
      </c>
      <c r="J260">
        <v>13.66</v>
      </c>
      <c r="K260">
        <v>81.96</v>
      </c>
      <c r="L260">
        <v>10</v>
      </c>
      <c r="M260" s="1">
        <v>45200</v>
      </c>
      <c r="N260" t="s">
        <v>841</v>
      </c>
      <c r="O260" t="s">
        <v>2084</v>
      </c>
      <c r="P260" t="s">
        <v>832</v>
      </c>
      <c r="Q260">
        <v>2</v>
      </c>
      <c r="R260">
        <f>VLOOKUP(Sales_Data[[#This Row],[Memo]],Items_List[[Description]:[Price]],3,FALSE)</f>
        <v>10.4</v>
      </c>
      <c r="S260">
        <f>Sales_Data[[#This Row],[Qty]]*Sales_Data[[#This Row],[Cost]]</f>
        <v>62.400000000000006</v>
      </c>
      <c r="T260" s="1">
        <f>_xlfn.MAXIFS(Sales_Data[Date],Sales_Data[Customers Name],Sales_Data[[#This Row],[Customers Name]])</f>
        <v>45289</v>
      </c>
      <c r="U260" t="str">
        <f ca="1">IF(TODAY() - Sales_Data[[#This Row],[Last Order Date]] &gt; 180, "Inactive", "Active")</f>
        <v>Inactive</v>
      </c>
    </row>
    <row r="261" spans="1:21" x14ac:dyDescent="0.35">
      <c r="A261" t="str">
        <f>Sales_Data[[#This Row],[Customers Name]]&amp;Sales_Data[[#This Row],[Num]]</f>
        <v>Somm Wine BarCW-2023393</v>
      </c>
      <c r="B261" t="s">
        <v>163</v>
      </c>
      <c r="C261" t="s">
        <v>2103</v>
      </c>
      <c r="D261" t="s">
        <v>918</v>
      </c>
      <c r="E261" t="s">
        <v>690</v>
      </c>
      <c r="F261" s="1">
        <v>45230</v>
      </c>
      <c r="G261" t="s">
        <v>1482</v>
      </c>
      <c r="H261" t="s">
        <v>840</v>
      </c>
      <c r="I261">
        <v>6</v>
      </c>
      <c r="J261">
        <v>12.99</v>
      </c>
      <c r="K261">
        <v>77.94</v>
      </c>
      <c r="L261">
        <v>10</v>
      </c>
      <c r="M261" s="1">
        <v>45200</v>
      </c>
      <c r="N261" t="s">
        <v>841</v>
      </c>
      <c r="O261" t="s">
        <v>2084</v>
      </c>
      <c r="P261" t="s">
        <v>832</v>
      </c>
      <c r="Q261">
        <v>2</v>
      </c>
      <c r="R261">
        <f>VLOOKUP(Sales_Data[[#This Row],[Memo]],Items_List[[Description]:[Price]],3,FALSE)</f>
        <v>9.0299999999999994</v>
      </c>
      <c r="S261">
        <f>Sales_Data[[#This Row],[Qty]]*Sales_Data[[#This Row],[Cost]]</f>
        <v>54.179999999999993</v>
      </c>
      <c r="T261" s="1">
        <f>_xlfn.MAXIFS(Sales_Data[Date],Sales_Data[Customers Name],Sales_Data[[#This Row],[Customers Name]])</f>
        <v>45289</v>
      </c>
      <c r="U261" t="str">
        <f ca="1">IF(TODAY() - Sales_Data[[#This Row],[Last Order Date]] &gt; 180, "Inactive", "Active")</f>
        <v>Inactive</v>
      </c>
    </row>
    <row r="262" spans="1:21" x14ac:dyDescent="0.35">
      <c r="A262" t="str">
        <f>Sales_Data[[#This Row],[Customers Name]]&amp;Sales_Data[[#This Row],[Num]]</f>
        <v>Somm Wine BarCW-2023393</v>
      </c>
      <c r="B262" t="s">
        <v>163</v>
      </c>
      <c r="C262" t="s">
        <v>2103</v>
      </c>
      <c r="D262" t="s">
        <v>844</v>
      </c>
      <c r="E262" t="s">
        <v>352</v>
      </c>
      <c r="F262" s="1">
        <v>45230</v>
      </c>
      <c r="G262" t="s">
        <v>1482</v>
      </c>
      <c r="H262" t="s">
        <v>840</v>
      </c>
      <c r="I262">
        <v>6</v>
      </c>
      <c r="J262">
        <v>16.850000000000001</v>
      </c>
      <c r="K262">
        <v>101.1</v>
      </c>
      <c r="L262">
        <v>10</v>
      </c>
      <c r="M262" s="1">
        <v>45200</v>
      </c>
      <c r="N262" t="s">
        <v>841</v>
      </c>
      <c r="O262" t="s">
        <v>2084</v>
      </c>
      <c r="P262" t="s">
        <v>832</v>
      </c>
      <c r="Q262">
        <v>2</v>
      </c>
      <c r="R262">
        <f>VLOOKUP(Sales_Data[[#This Row],[Memo]],Items_List[[Description]:[Price]],3,FALSE)</f>
        <v>12</v>
      </c>
      <c r="S262">
        <f>Sales_Data[[#This Row],[Qty]]*Sales_Data[[#This Row],[Cost]]</f>
        <v>72</v>
      </c>
      <c r="T262" s="1">
        <f>_xlfn.MAXIFS(Sales_Data[Date],Sales_Data[Customers Name],Sales_Data[[#This Row],[Customers Name]])</f>
        <v>45289</v>
      </c>
      <c r="U262" t="str">
        <f ca="1">IF(TODAY() - Sales_Data[[#This Row],[Last Order Date]] &gt; 180, "Inactive", "Active")</f>
        <v>Inactive</v>
      </c>
    </row>
    <row r="263" spans="1:21" x14ac:dyDescent="0.35">
      <c r="A263" t="str">
        <f>Sales_Data[[#This Row],[Customers Name]]&amp;Sales_Data[[#This Row],[Num]]</f>
        <v>Somm Wine BarCW-2023451</v>
      </c>
      <c r="B263" t="s">
        <v>163</v>
      </c>
      <c r="C263" t="s">
        <v>2103</v>
      </c>
      <c r="D263" t="s">
        <v>867</v>
      </c>
      <c r="E263" t="s">
        <v>746</v>
      </c>
      <c r="F263" s="1">
        <v>45270</v>
      </c>
      <c r="G263" t="s">
        <v>1483</v>
      </c>
      <c r="H263" t="s">
        <v>1196</v>
      </c>
      <c r="I263">
        <v>6</v>
      </c>
      <c r="J263">
        <v>12.5</v>
      </c>
      <c r="K263">
        <v>75</v>
      </c>
      <c r="L263">
        <v>12</v>
      </c>
      <c r="M263" s="1">
        <v>45261</v>
      </c>
      <c r="N263" t="s">
        <v>846</v>
      </c>
      <c r="O263" t="s">
        <v>2079</v>
      </c>
      <c r="P263" t="s">
        <v>1000</v>
      </c>
      <c r="Q263">
        <v>0</v>
      </c>
      <c r="R263">
        <f>VLOOKUP(Sales_Data[[#This Row],[Memo]],Items_List[[Description]:[Price]],3,FALSE)</f>
        <v>7.89</v>
      </c>
      <c r="S263">
        <f>Sales_Data[[#This Row],[Qty]]*Sales_Data[[#This Row],[Cost]]</f>
        <v>47.339999999999996</v>
      </c>
      <c r="T263" s="1">
        <f>_xlfn.MAXIFS(Sales_Data[Date],Sales_Data[Customers Name],Sales_Data[[#This Row],[Customers Name]])</f>
        <v>45289</v>
      </c>
      <c r="U263" t="str">
        <f ca="1">IF(TODAY() - Sales_Data[[#This Row],[Last Order Date]] &gt; 180, "Inactive", "Active")</f>
        <v>Inactive</v>
      </c>
    </row>
    <row r="264" spans="1:21" x14ac:dyDescent="0.35">
      <c r="A264" t="str">
        <f>Sales_Data[[#This Row],[Customers Name]]&amp;Sales_Data[[#This Row],[Num]]</f>
        <v>Somm Wine BarCW-2023451</v>
      </c>
      <c r="B264" t="s">
        <v>163</v>
      </c>
      <c r="C264" t="s">
        <v>2103</v>
      </c>
      <c r="D264" t="s">
        <v>821</v>
      </c>
      <c r="E264" t="s">
        <v>312</v>
      </c>
      <c r="F264" s="1">
        <v>45270</v>
      </c>
      <c r="G264" t="s">
        <v>1483</v>
      </c>
      <c r="H264" t="s">
        <v>1196</v>
      </c>
      <c r="I264">
        <v>16</v>
      </c>
      <c r="J264">
        <v>9</v>
      </c>
      <c r="K264">
        <v>144</v>
      </c>
      <c r="L264">
        <v>12</v>
      </c>
      <c r="M264" s="1">
        <v>45261</v>
      </c>
      <c r="N264" t="s">
        <v>846</v>
      </c>
      <c r="O264" t="s">
        <v>2079</v>
      </c>
      <c r="P264" t="s">
        <v>1000</v>
      </c>
      <c r="Q264">
        <v>0</v>
      </c>
      <c r="R264">
        <f>VLOOKUP(Sales_Data[[#This Row],[Memo]],Items_List[[Description]:[Price]],3,FALSE)</f>
        <v>7.35</v>
      </c>
      <c r="S264">
        <f>Sales_Data[[#This Row],[Qty]]*Sales_Data[[#This Row],[Cost]]</f>
        <v>117.6</v>
      </c>
      <c r="T264" s="1">
        <f>_xlfn.MAXIFS(Sales_Data[Date],Sales_Data[Customers Name],Sales_Data[[#This Row],[Customers Name]])</f>
        <v>45289</v>
      </c>
      <c r="U264" t="str">
        <f ca="1">IF(TODAY() - Sales_Data[[#This Row],[Last Order Date]] &gt; 180, "Inactive", "Active")</f>
        <v>Inactive</v>
      </c>
    </row>
    <row r="265" spans="1:21" x14ac:dyDescent="0.35">
      <c r="A265" t="str">
        <f>Sales_Data[[#This Row],[Customers Name]]&amp;Sales_Data[[#This Row],[Num]]</f>
        <v>Somm Wine BarCW-2023451</v>
      </c>
      <c r="B265" t="s">
        <v>163</v>
      </c>
      <c r="C265" t="s">
        <v>2103</v>
      </c>
      <c r="D265" t="s">
        <v>921</v>
      </c>
      <c r="E265" t="s">
        <v>308</v>
      </c>
      <c r="F265" s="1">
        <v>45270</v>
      </c>
      <c r="G265" t="s">
        <v>1483</v>
      </c>
      <c r="H265" t="s">
        <v>1196</v>
      </c>
      <c r="I265">
        <v>16</v>
      </c>
      <c r="J265">
        <v>8</v>
      </c>
      <c r="K265">
        <v>128</v>
      </c>
      <c r="L265">
        <v>12</v>
      </c>
      <c r="M265" s="1">
        <v>45261</v>
      </c>
      <c r="N265" t="s">
        <v>846</v>
      </c>
      <c r="O265" t="s">
        <v>2079</v>
      </c>
      <c r="P265" t="s">
        <v>1000</v>
      </c>
      <c r="Q265">
        <v>0</v>
      </c>
      <c r="R265">
        <f>VLOOKUP(Sales_Data[[#This Row],[Memo]],Items_List[[Description]:[Price]],3,FALSE)</f>
        <v>7.15</v>
      </c>
      <c r="S265">
        <f>Sales_Data[[#This Row],[Qty]]*Sales_Data[[#This Row],[Cost]]</f>
        <v>114.4</v>
      </c>
      <c r="T265" s="1">
        <f>_xlfn.MAXIFS(Sales_Data[Date],Sales_Data[Customers Name],Sales_Data[[#This Row],[Customers Name]])</f>
        <v>45289</v>
      </c>
      <c r="U265" t="str">
        <f ca="1">IF(TODAY() - Sales_Data[[#This Row],[Last Order Date]] &gt; 180, "Inactive", "Active")</f>
        <v>Inactive</v>
      </c>
    </row>
    <row r="266" spans="1:21" x14ac:dyDescent="0.35">
      <c r="A266" t="str">
        <f>Sales_Data[[#This Row],[Customers Name]]&amp;Sales_Data[[#This Row],[Num]]</f>
        <v>Somm Wine BarCW-2023451</v>
      </c>
      <c r="B266" t="s">
        <v>163</v>
      </c>
      <c r="C266" t="s">
        <v>2103</v>
      </c>
      <c r="D266" t="s">
        <v>827</v>
      </c>
      <c r="E266" t="s">
        <v>310</v>
      </c>
      <c r="F266" s="1">
        <v>45270</v>
      </c>
      <c r="G266" t="s">
        <v>1483</v>
      </c>
      <c r="H266" t="s">
        <v>1196</v>
      </c>
      <c r="I266">
        <v>28</v>
      </c>
      <c r="J266">
        <v>9</v>
      </c>
      <c r="K266">
        <v>252</v>
      </c>
      <c r="L266">
        <v>12</v>
      </c>
      <c r="M266" s="1">
        <v>45261</v>
      </c>
      <c r="N266" t="s">
        <v>846</v>
      </c>
      <c r="O266" t="s">
        <v>2079</v>
      </c>
      <c r="P266" t="s">
        <v>1000</v>
      </c>
      <c r="Q266">
        <v>0</v>
      </c>
      <c r="R266">
        <f>VLOOKUP(Sales_Data[[#This Row],[Memo]],Items_List[[Description]:[Price]],3,FALSE)</f>
        <v>7</v>
      </c>
      <c r="S266">
        <f>Sales_Data[[#This Row],[Qty]]*Sales_Data[[#This Row],[Cost]]</f>
        <v>196</v>
      </c>
      <c r="T266" s="1">
        <f>_xlfn.MAXIFS(Sales_Data[Date],Sales_Data[Customers Name],Sales_Data[[#This Row],[Customers Name]])</f>
        <v>45289</v>
      </c>
      <c r="U266" t="str">
        <f ca="1">IF(TODAY() - Sales_Data[[#This Row],[Last Order Date]] &gt; 180, "Inactive", "Active")</f>
        <v>Inactive</v>
      </c>
    </row>
    <row r="267" spans="1:21" x14ac:dyDescent="0.35">
      <c r="A267" t="str">
        <f>Sales_Data[[#This Row],[Customers Name]]&amp;Sales_Data[[#This Row],[Num]]</f>
        <v>Somm Wine BarCW-2023451</v>
      </c>
      <c r="B267" t="s">
        <v>163</v>
      </c>
      <c r="C267" t="s">
        <v>2103</v>
      </c>
      <c r="D267" t="s">
        <v>918</v>
      </c>
      <c r="E267" t="s">
        <v>690</v>
      </c>
      <c r="F267" s="1">
        <v>45270</v>
      </c>
      <c r="G267" t="s">
        <v>1483</v>
      </c>
      <c r="H267" t="s">
        <v>1196</v>
      </c>
      <c r="I267">
        <v>6</v>
      </c>
      <c r="J267">
        <v>12.99</v>
      </c>
      <c r="K267">
        <v>77.94</v>
      </c>
      <c r="L267">
        <v>12</v>
      </c>
      <c r="M267" s="1">
        <v>45261</v>
      </c>
      <c r="N267" t="s">
        <v>846</v>
      </c>
      <c r="O267" t="s">
        <v>2079</v>
      </c>
      <c r="P267" t="s">
        <v>1000</v>
      </c>
      <c r="Q267">
        <v>0</v>
      </c>
      <c r="R267">
        <f>VLOOKUP(Sales_Data[[#This Row],[Memo]],Items_List[[Description]:[Price]],3,FALSE)</f>
        <v>9.0299999999999994</v>
      </c>
      <c r="S267">
        <f>Sales_Data[[#This Row],[Qty]]*Sales_Data[[#This Row],[Cost]]</f>
        <v>54.179999999999993</v>
      </c>
      <c r="T267" s="1">
        <f>_xlfn.MAXIFS(Sales_Data[Date],Sales_Data[Customers Name],Sales_Data[[#This Row],[Customers Name]])</f>
        <v>45289</v>
      </c>
      <c r="U267" t="str">
        <f ca="1">IF(TODAY() - Sales_Data[[#This Row],[Last Order Date]] &gt; 180, "Inactive", "Active")</f>
        <v>Inactive</v>
      </c>
    </row>
    <row r="268" spans="1:21" x14ac:dyDescent="0.35">
      <c r="A268" t="str">
        <f>Sales_Data[[#This Row],[Customers Name]]&amp;Sales_Data[[#This Row],[Num]]</f>
        <v>Somm Wine BarCW-2023451</v>
      </c>
      <c r="B268" t="s">
        <v>163</v>
      </c>
      <c r="C268" t="s">
        <v>2103</v>
      </c>
      <c r="D268" t="s">
        <v>1380</v>
      </c>
      <c r="E268" t="s">
        <v>678</v>
      </c>
      <c r="F268" s="1">
        <v>45270</v>
      </c>
      <c r="G268" t="s">
        <v>1483</v>
      </c>
      <c r="H268" t="s">
        <v>1196</v>
      </c>
      <c r="I268">
        <v>6</v>
      </c>
      <c r="J268">
        <v>40.25</v>
      </c>
      <c r="K268">
        <v>241.5</v>
      </c>
      <c r="L268">
        <v>12</v>
      </c>
      <c r="M268" s="1">
        <v>45261</v>
      </c>
      <c r="N268" t="s">
        <v>846</v>
      </c>
      <c r="O268" t="s">
        <v>2079</v>
      </c>
      <c r="P268" t="s">
        <v>1000</v>
      </c>
      <c r="Q268">
        <v>0</v>
      </c>
      <c r="R268">
        <f>VLOOKUP(Sales_Data[[#This Row],[Memo]],Items_List[[Description]:[Price]],3,FALSE)</f>
        <v>10</v>
      </c>
      <c r="S268">
        <f>Sales_Data[[#This Row],[Qty]]*Sales_Data[[#This Row],[Cost]]</f>
        <v>60</v>
      </c>
      <c r="T268" s="1">
        <f>_xlfn.MAXIFS(Sales_Data[Date],Sales_Data[Customers Name],Sales_Data[[#This Row],[Customers Name]])</f>
        <v>45289</v>
      </c>
      <c r="U268" t="str">
        <f ca="1">IF(TODAY() - Sales_Data[[#This Row],[Last Order Date]] &gt; 180, "Inactive", "Active")</f>
        <v>Inactive</v>
      </c>
    </row>
    <row r="269" spans="1:21" x14ac:dyDescent="0.35">
      <c r="A269" t="str">
        <f>Sales_Data[[#This Row],[Customers Name]]&amp;Sales_Data[[#This Row],[Num]]</f>
        <v>Somm Wine BarCW-2023462</v>
      </c>
      <c r="B269" t="s">
        <v>163</v>
      </c>
      <c r="C269" t="s">
        <v>2103</v>
      </c>
      <c r="D269" t="s">
        <v>1486</v>
      </c>
      <c r="E269" t="s">
        <v>381</v>
      </c>
      <c r="F269" s="1">
        <v>45289</v>
      </c>
      <c r="G269" t="s">
        <v>1485</v>
      </c>
      <c r="H269" t="s">
        <v>1196</v>
      </c>
      <c r="I269">
        <v>36</v>
      </c>
      <c r="J269">
        <v>11.58333</v>
      </c>
      <c r="K269">
        <v>416.99988000000002</v>
      </c>
      <c r="L269">
        <v>12</v>
      </c>
      <c r="M269" s="1">
        <v>45261</v>
      </c>
      <c r="N269" t="s">
        <v>846</v>
      </c>
      <c r="O269" t="s">
        <v>2079</v>
      </c>
      <c r="P269" t="s">
        <v>842</v>
      </c>
      <c r="Q269">
        <v>5</v>
      </c>
      <c r="R269">
        <f>VLOOKUP(Sales_Data[[#This Row],[Memo]],Items_List[[Description]:[Price]],3,FALSE)</f>
        <v>11.333299999999999</v>
      </c>
      <c r="S269">
        <f>Sales_Data[[#This Row],[Qty]]*Sales_Data[[#This Row],[Cost]]</f>
        <v>407.99879999999996</v>
      </c>
      <c r="T269" s="1">
        <f>_xlfn.MAXIFS(Sales_Data[Date],Sales_Data[Customers Name],Sales_Data[[#This Row],[Customers Name]])</f>
        <v>45289</v>
      </c>
      <c r="U269" t="str">
        <f ca="1">IF(TODAY() - Sales_Data[[#This Row],[Last Order Date]] &gt; 180, "Inactive", "Active")</f>
        <v>Inactive</v>
      </c>
    </row>
    <row r="270" spans="1:21" x14ac:dyDescent="0.35">
      <c r="A270" t="str">
        <f>Sales_Data[[#This Row],[Customers Name]]&amp;Sales_Data[[#This Row],[Num]]</f>
        <v>Somm Wine BarCW-2023462</v>
      </c>
      <c r="B270" t="s">
        <v>163</v>
      </c>
      <c r="C270" t="s">
        <v>2103</v>
      </c>
      <c r="D270" t="s">
        <v>1487</v>
      </c>
      <c r="E270" t="s">
        <v>383</v>
      </c>
      <c r="F270" s="1">
        <v>45289</v>
      </c>
      <c r="G270" t="s">
        <v>1485</v>
      </c>
      <c r="H270" t="s">
        <v>1196</v>
      </c>
      <c r="I270">
        <v>48</v>
      </c>
      <c r="J270">
        <v>7.9166699999999999</v>
      </c>
      <c r="K270">
        <v>380.00015999999999</v>
      </c>
      <c r="L270">
        <v>12</v>
      </c>
      <c r="M270" s="1">
        <v>45261</v>
      </c>
      <c r="N270" t="s">
        <v>846</v>
      </c>
      <c r="O270" t="s">
        <v>2079</v>
      </c>
      <c r="P270" t="s">
        <v>842</v>
      </c>
      <c r="Q270">
        <v>5</v>
      </c>
      <c r="R270">
        <f>VLOOKUP(Sales_Data[[#This Row],[Memo]],Items_List[[Description]:[Price]],3,FALSE)</f>
        <v>7.6666999999999996</v>
      </c>
      <c r="S270">
        <f>Sales_Data[[#This Row],[Qty]]*Sales_Data[[#This Row],[Cost]]</f>
        <v>368.0016</v>
      </c>
      <c r="T270" s="1">
        <f>_xlfn.MAXIFS(Sales_Data[Date],Sales_Data[Customers Name],Sales_Data[[#This Row],[Customers Name]])</f>
        <v>45289</v>
      </c>
      <c r="U270" t="str">
        <f ca="1">IF(TODAY() - Sales_Data[[#This Row],[Last Order Date]] &gt; 180, "Inactive", "Active")</f>
        <v>Inactive</v>
      </c>
    </row>
    <row r="271" spans="1:21" x14ac:dyDescent="0.35">
      <c r="A271" t="str">
        <f>Sales_Data[[#This Row],[Customers Name]]&amp;Sales_Data[[#This Row],[Num]]</f>
        <v>Somm Wine BarCW-2023462</v>
      </c>
      <c r="B271" t="s">
        <v>163</v>
      </c>
      <c r="C271" t="s">
        <v>2103</v>
      </c>
      <c r="D271" t="s">
        <v>1488</v>
      </c>
      <c r="E271" t="s">
        <v>385</v>
      </c>
      <c r="F271" s="1">
        <v>45289</v>
      </c>
      <c r="G271" t="s">
        <v>1485</v>
      </c>
      <c r="H271" t="s">
        <v>1196</v>
      </c>
      <c r="I271">
        <v>36</v>
      </c>
      <c r="J271">
        <v>13.58333</v>
      </c>
      <c r="K271">
        <v>488.99988000000002</v>
      </c>
      <c r="L271">
        <v>12</v>
      </c>
      <c r="M271" s="1">
        <v>45261</v>
      </c>
      <c r="N271" t="s">
        <v>846</v>
      </c>
      <c r="O271" t="s">
        <v>2079</v>
      </c>
      <c r="P271" t="s">
        <v>842</v>
      </c>
      <c r="Q271">
        <v>5</v>
      </c>
      <c r="R271">
        <f>VLOOKUP(Sales_Data[[#This Row],[Memo]],Items_List[[Description]:[Price]],3,FALSE)</f>
        <v>13.333299999999999</v>
      </c>
      <c r="S271">
        <f>Sales_Data[[#This Row],[Qty]]*Sales_Data[[#This Row],[Cost]]</f>
        <v>479.99879999999996</v>
      </c>
      <c r="T271" s="1">
        <f>_xlfn.MAXIFS(Sales_Data[Date],Sales_Data[Customers Name],Sales_Data[[#This Row],[Customers Name]])</f>
        <v>45289</v>
      </c>
      <c r="U271" t="str">
        <f ca="1">IF(TODAY() - Sales_Data[[#This Row],[Last Order Date]] &gt; 180, "Inactive", "Active")</f>
        <v>Inactive</v>
      </c>
    </row>
    <row r="272" spans="1:21" x14ac:dyDescent="0.35">
      <c r="A272" t="str">
        <f>Sales_Data[[#This Row],[Customers Name]]&amp;Sales_Data[[#This Row],[Num]]</f>
        <v>Somm Wine BarCW-2023462</v>
      </c>
      <c r="B272" t="s">
        <v>163</v>
      </c>
      <c r="C272" t="s">
        <v>2103</v>
      </c>
      <c r="D272" t="s">
        <v>214</v>
      </c>
      <c r="F272" s="1">
        <v>45289</v>
      </c>
      <c r="G272" t="s">
        <v>1485</v>
      </c>
      <c r="H272" t="s">
        <v>1196</v>
      </c>
      <c r="I272">
        <v>1</v>
      </c>
      <c r="J272">
        <v>285</v>
      </c>
      <c r="K272">
        <v>285</v>
      </c>
      <c r="L272">
        <v>12</v>
      </c>
      <c r="M272" s="1">
        <v>45261</v>
      </c>
      <c r="N272" t="s">
        <v>846</v>
      </c>
      <c r="O272" t="s">
        <v>2079</v>
      </c>
      <c r="P272" t="s">
        <v>842</v>
      </c>
      <c r="Q272">
        <v>5</v>
      </c>
      <c r="S272">
        <f>Sales_Data[[#This Row],[Qty]]*Sales_Data[[#This Row],[Cost]]</f>
        <v>0</v>
      </c>
      <c r="T272" s="1">
        <f>_xlfn.MAXIFS(Sales_Data[Date],Sales_Data[Customers Name],Sales_Data[[#This Row],[Customers Name]])</f>
        <v>45289</v>
      </c>
      <c r="U272" t="str">
        <f ca="1">IF(TODAY() - Sales_Data[[#This Row],[Last Order Date]] &gt; 180, "Inactive", "Active")</f>
        <v>Inactive</v>
      </c>
    </row>
    <row r="273" spans="1:21" x14ac:dyDescent="0.35">
      <c r="A273" t="str">
        <f>Sales_Data[[#This Row],[Customers Name]]&amp;Sales_Data[[#This Row],[Num]]</f>
        <v>Tpc Myrtle BeachCW-2023449</v>
      </c>
      <c r="B273" t="s">
        <v>184</v>
      </c>
      <c r="C273" t="s">
        <v>2104</v>
      </c>
      <c r="D273" t="s">
        <v>959</v>
      </c>
      <c r="E273" t="s">
        <v>545</v>
      </c>
      <c r="F273" s="1">
        <v>45205</v>
      </c>
      <c r="G273" t="s">
        <v>1496</v>
      </c>
      <c r="H273" t="s">
        <v>956</v>
      </c>
      <c r="I273">
        <v>14</v>
      </c>
      <c r="J273">
        <v>24.99</v>
      </c>
      <c r="K273">
        <v>349.86</v>
      </c>
      <c r="L273">
        <v>10</v>
      </c>
      <c r="M273" s="1">
        <v>45200</v>
      </c>
      <c r="N273" t="s">
        <v>841</v>
      </c>
      <c r="O273" t="s">
        <v>2084</v>
      </c>
      <c r="P273" t="s">
        <v>842</v>
      </c>
      <c r="Q273">
        <v>5</v>
      </c>
      <c r="R273">
        <f>VLOOKUP(Sales_Data[[#This Row],[Memo]],Items_List[[Description]:[Price]],3,FALSE)</f>
        <v>24.99</v>
      </c>
      <c r="S273">
        <f>Sales_Data[[#This Row],[Qty]]*Sales_Data[[#This Row],[Cost]]</f>
        <v>349.85999999999996</v>
      </c>
      <c r="T273" s="1">
        <f>_xlfn.MAXIFS(Sales_Data[Date],Sales_Data[Customers Name],Sales_Data[[#This Row],[Customers Name]])</f>
        <v>45270</v>
      </c>
      <c r="U273" t="str">
        <f ca="1">IF(TODAY() - Sales_Data[[#This Row],[Last Order Date]] &gt; 180, "Inactive", "Active")</f>
        <v>Inactive</v>
      </c>
    </row>
    <row r="274" spans="1:21" x14ac:dyDescent="0.35">
      <c r="A274" t="str">
        <f>Sales_Data[[#This Row],[Customers Name]]&amp;Sales_Data[[#This Row],[Num]]</f>
        <v>Tpc Myrtle BeachCW-2023449</v>
      </c>
      <c r="B274" t="s">
        <v>184</v>
      </c>
      <c r="C274" t="s">
        <v>2104</v>
      </c>
      <c r="D274" t="s">
        <v>977</v>
      </c>
      <c r="E274" t="s">
        <v>460</v>
      </c>
      <c r="F274" s="1">
        <v>45205</v>
      </c>
      <c r="G274" t="s">
        <v>1496</v>
      </c>
      <c r="H274" t="s">
        <v>956</v>
      </c>
      <c r="I274">
        <v>2</v>
      </c>
      <c r="J274">
        <v>13.33</v>
      </c>
      <c r="K274">
        <v>26.66</v>
      </c>
      <c r="L274">
        <v>10</v>
      </c>
      <c r="M274" s="1">
        <v>45200</v>
      </c>
      <c r="N274" t="s">
        <v>841</v>
      </c>
      <c r="O274" t="s">
        <v>2084</v>
      </c>
      <c r="P274" t="s">
        <v>842</v>
      </c>
      <c r="Q274">
        <v>5</v>
      </c>
      <c r="R274">
        <f>VLOOKUP(Sales_Data[[#This Row],[Memo]],Items_List[[Description]:[Price]],3,FALSE)</f>
        <v>13.33</v>
      </c>
      <c r="S274">
        <f>Sales_Data[[#This Row],[Qty]]*Sales_Data[[#This Row],[Cost]]</f>
        <v>26.66</v>
      </c>
      <c r="T274" s="1">
        <f>_xlfn.MAXIFS(Sales_Data[Date],Sales_Data[Customers Name],Sales_Data[[#This Row],[Customers Name]])</f>
        <v>45270</v>
      </c>
      <c r="U274" t="str">
        <f ca="1">IF(TODAY() - Sales_Data[[#This Row],[Last Order Date]] &gt; 180, "Inactive", "Active")</f>
        <v>Inactive</v>
      </c>
    </row>
    <row r="275" spans="1:21" x14ac:dyDescent="0.35">
      <c r="A275" t="str">
        <f>Sales_Data[[#This Row],[Customers Name]]&amp;Sales_Data[[#This Row],[Num]]</f>
        <v>Tpc Myrtle BeachCW-2023449</v>
      </c>
      <c r="B275" t="s">
        <v>184</v>
      </c>
      <c r="C275" t="s">
        <v>2104</v>
      </c>
      <c r="D275" t="s">
        <v>952</v>
      </c>
      <c r="E275" t="s">
        <v>613</v>
      </c>
      <c r="F275" s="1">
        <v>45205</v>
      </c>
      <c r="G275" t="s">
        <v>1496</v>
      </c>
      <c r="H275" t="s">
        <v>956</v>
      </c>
      <c r="I275">
        <v>2</v>
      </c>
      <c r="J275">
        <v>9.99</v>
      </c>
      <c r="K275">
        <v>19.98</v>
      </c>
      <c r="L275">
        <v>10</v>
      </c>
      <c r="M275" s="1">
        <v>45200</v>
      </c>
      <c r="N275" t="s">
        <v>841</v>
      </c>
      <c r="O275" t="s">
        <v>2084</v>
      </c>
      <c r="P275" t="s">
        <v>842</v>
      </c>
      <c r="Q275">
        <v>5</v>
      </c>
      <c r="R275">
        <f>VLOOKUP(Sales_Data[[#This Row],[Memo]],Items_List[[Description]:[Price]],3,FALSE)</f>
        <v>9.99</v>
      </c>
      <c r="S275">
        <f>Sales_Data[[#This Row],[Qty]]*Sales_Data[[#This Row],[Cost]]</f>
        <v>19.98</v>
      </c>
      <c r="T275" s="1">
        <f>_xlfn.MAXIFS(Sales_Data[Date],Sales_Data[Customers Name],Sales_Data[[#This Row],[Customers Name]])</f>
        <v>45270</v>
      </c>
      <c r="U275" t="str">
        <f ca="1">IF(TODAY() - Sales_Data[[#This Row],[Last Order Date]] &gt; 180, "Inactive", "Active")</f>
        <v>Inactive</v>
      </c>
    </row>
    <row r="276" spans="1:21" x14ac:dyDescent="0.35">
      <c r="A276" t="str">
        <f>Sales_Data[[#This Row],[Customers Name]]&amp;Sales_Data[[#This Row],[Num]]</f>
        <v>Tpc Myrtle BeachCW-2023449</v>
      </c>
      <c r="B276" t="s">
        <v>184</v>
      </c>
      <c r="C276" t="s">
        <v>2104</v>
      </c>
      <c r="D276" t="s">
        <v>951</v>
      </c>
      <c r="E276" t="s">
        <v>547</v>
      </c>
      <c r="F276" s="1">
        <v>45205</v>
      </c>
      <c r="G276" t="s">
        <v>1496</v>
      </c>
      <c r="H276" t="s">
        <v>956</v>
      </c>
      <c r="I276">
        <v>2</v>
      </c>
      <c r="J276">
        <v>9.99</v>
      </c>
      <c r="K276">
        <v>19.98</v>
      </c>
      <c r="L276">
        <v>10</v>
      </c>
      <c r="M276" s="1">
        <v>45200</v>
      </c>
      <c r="N276" t="s">
        <v>841</v>
      </c>
      <c r="O276" t="s">
        <v>2084</v>
      </c>
      <c r="P276" t="s">
        <v>842</v>
      </c>
      <c r="Q276">
        <v>5</v>
      </c>
      <c r="R276">
        <f>VLOOKUP(Sales_Data[[#This Row],[Memo]],Items_List[[Description]:[Price]],3,FALSE)</f>
        <v>9.99</v>
      </c>
      <c r="S276">
        <f>Sales_Data[[#This Row],[Qty]]*Sales_Data[[#This Row],[Cost]]</f>
        <v>19.98</v>
      </c>
      <c r="T276" s="1">
        <f>_xlfn.MAXIFS(Sales_Data[Date],Sales_Data[Customers Name],Sales_Data[[#This Row],[Customers Name]])</f>
        <v>45270</v>
      </c>
      <c r="U276" t="str">
        <f ca="1">IF(TODAY() - Sales_Data[[#This Row],[Last Order Date]] &gt; 180, "Inactive", "Active")</f>
        <v>Inactive</v>
      </c>
    </row>
    <row r="277" spans="1:21" x14ac:dyDescent="0.35">
      <c r="A277" t="str">
        <f>Sales_Data[[#This Row],[Customers Name]]&amp;Sales_Data[[#This Row],[Num]]</f>
        <v>Tpc Myrtle BeachCW-2023449</v>
      </c>
      <c r="B277" t="s">
        <v>184</v>
      </c>
      <c r="C277" t="s">
        <v>2104</v>
      </c>
      <c r="D277" t="s">
        <v>1497</v>
      </c>
      <c r="E277" t="s">
        <v>444</v>
      </c>
      <c r="F277" s="1">
        <v>45205</v>
      </c>
      <c r="G277" t="s">
        <v>1496</v>
      </c>
      <c r="H277" t="s">
        <v>956</v>
      </c>
      <c r="I277">
        <v>24</v>
      </c>
      <c r="J277">
        <v>10.66</v>
      </c>
      <c r="K277">
        <v>255.84</v>
      </c>
      <c r="L277">
        <v>10</v>
      </c>
      <c r="M277" s="1">
        <v>45200</v>
      </c>
      <c r="N277" t="s">
        <v>841</v>
      </c>
      <c r="O277" t="s">
        <v>2084</v>
      </c>
      <c r="P277" t="s">
        <v>842</v>
      </c>
      <c r="Q277">
        <v>5</v>
      </c>
      <c r="R277">
        <f>VLOOKUP(Sales_Data[[#This Row],[Memo]],Items_List[[Description]:[Price]],3,FALSE)</f>
        <v>10.66</v>
      </c>
      <c r="S277">
        <f>Sales_Data[[#This Row],[Qty]]*Sales_Data[[#This Row],[Cost]]</f>
        <v>255.84</v>
      </c>
      <c r="T277" s="1">
        <f>_xlfn.MAXIFS(Sales_Data[Date],Sales_Data[Customers Name],Sales_Data[[#This Row],[Customers Name]])</f>
        <v>45270</v>
      </c>
      <c r="U277" t="str">
        <f ca="1">IF(TODAY() - Sales_Data[[#This Row],[Last Order Date]] &gt; 180, "Inactive", "Active")</f>
        <v>Inactive</v>
      </c>
    </row>
    <row r="278" spans="1:21" x14ac:dyDescent="0.35">
      <c r="A278" t="str">
        <f>Sales_Data[[#This Row],[Customers Name]]&amp;Sales_Data[[#This Row],[Num]]</f>
        <v>Tpc Myrtle BeachCW-2023449</v>
      </c>
      <c r="B278" t="s">
        <v>184</v>
      </c>
      <c r="C278" t="s">
        <v>2104</v>
      </c>
      <c r="D278" t="s">
        <v>1498</v>
      </c>
      <c r="E278" t="s">
        <v>462</v>
      </c>
      <c r="F278" s="1">
        <v>45205</v>
      </c>
      <c r="G278" t="s">
        <v>1496</v>
      </c>
      <c r="H278" t="s">
        <v>956</v>
      </c>
      <c r="I278">
        <v>2</v>
      </c>
      <c r="J278">
        <v>9.99</v>
      </c>
      <c r="K278">
        <v>19.98</v>
      </c>
      <c r="L278">
        <v>10</v>
      </c>
      <c r="M278" s="1">
        <v>45200</v>
      </c>
      <c r="N278" t="s">
        <v>841</v>
      </c>
      <c r="O278" t="s">
        <v>2084</v>
      </c>
      <c r="P278" t="s">
        <v>842</v>
      </c>
      <c r="Q278">
        <v>5</v>
      </c>
      <c r="R278">
        <f>VLOOKUP(Sales_Data[[#This Row],[Memo]],Items_List[[Description]:[Price]],3,FALSE)</f>
        <v>9.99</v>
      </c>
      <c r="S278">
        <f>Sales_Data[[#This Row],[Qty]]*Sales_Data[[#This Row],[Cost]]</f>
        <v>19.98</v>
      </c>
      <c r="T278" s="1">
        <f>_xlfn.MAXIFS(Sales_Data[Date],Sales_Data[Customers Name],Sales_Data[[#This Row],[Customers Name]])</f>
        <v>45270</v>
      </c>
      <c r="U278" t="str">
        <f ca="1">IF(TODAY() - Sales_Data[[#This Row],[Last Order Date]] &gt; 180, "Inactive", "Active")</f>
        <v>Inactive</v>
      </c>
    </row>
    <row r="279" spans="1:21" x14ac:dyDescent="0.35">
      <c r="A279" t="str">
        <f>Sales_Data[[#This Row],[Customers Name]]&amp;Sales_Data[[#This Row],[Num]]</f>
        <v>Tpc Myrtle BeachCW-2023449</v>
      </c>
      <c r="B279" t="s">
        <v>184</v>
      </c>
      <c r="C279" t="s">
        <v>2104</v>
      </c>
      <c r="D279" t="s">
        <v>1499</v>
      </c>
      <c r="E279" t="s">
        <v>537</v>
      </c>
      <c r="F279" s="1">
        <v>45205</v>
      </c>
      <c r="G279" t="s">
        <v>1496</v>
      </c>
      <c r="H279" t="s">
        <v>956</v>
      </c>
      <c r="I279">
        <v>2</v>
      </c>
      <c r="J279">
        <v>9.99</v>
      </c>
      <c r="K279">
        <v>19.98</v>
      </c>
      <c r="L279">
        <v>10</v>
      </c>
      <c r="M279" s="1">
        <v>45200</v>
      </c>
      <c r="N279" t="s">
        <v>841</v>
      </c>
      <c r="O279" t="s">
        <v>2084</v>
      </c>
      <c r="P279" t="s">
        <v>842</v>
      </c>
      <c r="Q279">
        <v>5</v>
      </c>
      <c r="R279">
        <f>VLOOKUP(Sales_Data[[#This Row],[Memo]],Items_List[[Description]:[Price]],3,FALSE)</f>
        <v>9.99</v>
      </c>
      <c r="S279">
        <f>Sales_Data[[#This Row],[Qty]]*Sales_Data[[#This Row],[Cost]]</f>
        <v>19.98</v>
      </c>
      <c r="T279" s="1">
        <f>_xlfn.MAXIFS(Sales_Data[Date],Sales_Data[Customers Name],Sales_Data[[#This Row],[Customers Name]])</f>
        <v>45270</v>
      </c>
      <c r="U279" t="str">
        <f ca="1">IF(TODAY() - Sales_Data[[#This Row],[Last Order Date]] &gt; 180, "Inactive", "Active")</f>
        <v>Inactive</v>
      </c>
    </row>
    <row r="280" spans="1:21" x14ac:dyDescent="0.35">
      <c r="A280" t="str">
        <f>Sales_Data[[#This Row],[Customers Name]]&amp;Sales_Data[[#This Row],[Num]]</f>
        <v>Tpc Myrtle BeachCW-2023373</v>
      </c>
      <c r="B280" t="s">
        <v>184</v>
      </c>
      <c r="C280" t="s">
        <v>2104</v>
      </c>
      <c r="D280" t="s">
        <v>959</v>
      </c>
      <c r="E280" t="s">
        <v>545</v>
      </c>
      <c r="F280" s="1">
        <v>45216</v>
      </c>
      <c r="G280" t="s">
        <v>1500</v>
      </c>
      <c r="H280" t="s">
        <v>956</v>
      </c>
      <c r="I280">
        <v>6</v>
      </c>
      <c r="J280">
        <v>24.99</v>
      </c>
      <c r="K280">
        <v>149.94</v>
      </c>
      <c r="L280">
        <v>10</v>
      </c>
      <c r="M280" s="1">
        <v>45200</v>
      </c>
      <c r="N280" t="s">
        <v>841</v>
      </c>
      <c r="O280" t="s">
        <v>2084</v>
      </c>
      <c r="P280" t="s">
        <v>832</v>
      </c>
      <c r="Q280">
        <v>2</v>
      </c>
      <c r="R280">
        <f>VLOOKUP(Sales_Data[[#This Row],[Memo]],Items_List[[Description]:[Price]],3,FALSE)</f>
        <v>24.99</v>
      </c>
      <c r="S280">
        <f>Sales_Data[[#This Row],[Qty]]*Sales_Data[[#This Row],[Cost]]</f>
        <v>149.94</v>
      </c>
      <c r="T280" s="1">
        <f>_xlfn.MAXIFS(Sales_Data[Date],Sales_Data[Customers Name],Sales_Data[[#This Row],[Customers Name]])</f>
        <v>45270</v>
      </c>
      <c r="U280" t="str">
        <f ca="1">IF(TODAY() - Sales_Data[[#This Row],[Last Order Date]] &gt; 180, "Inactive", "Active")</f>
        <v>Inactive</v>
      </c>
    </row>
    <row r="281" spans="1:21" x14ac:dyDescent="0.35">
      <c r="A281" t="str">
        <f>Sales_Data[[#This Row],[Customers Name]]&amp;Sales_Data[[#This Row],[Num]]</f>
        <v>Tpc Myrtle BeachCW-2023373</v>
      </c>
      <c r="B281" t="s">
        <v>184</v>
      </c>
      <c r="C281" t="s">
        <v>2104</v>
      </c>
      <c r="D281" t="s">
        <v>1222</v>
      </c>
      <c r="E281" t="s">
        <v>432</v>
      </c>
      <c r="F281" s="1">
        <v>45216</v>
      </c>
      <c r="G281" t="s">
        <v>1500</v>
      </c>
      <c r="H281" t="s">
        <v>956</v>
      </c>
      <c r="I281">
        <v>6</v>
      </c>
      <c r="J281">
        <v>19.989999999999998</v>
      </c>
      <c r="K281">
        <v>119.94</v>
      </c>
      <c r="L281">
        <v>10</v>
      </c>
      <c r="M281" s="1">
        <v>45200</v>
      </c>
      <c r="N281" t="s">
        <v>841</v>
      </c>
      <c r="O281" t="s">
        <v>2084</v>
      </c>
      <c r="P281" t="s">
        <v>832</v>
      </c>
      <c r="Q281">
        <v>2</v>
      </c>
      <c r="R281">
        <f>VLOOKUP(Sales_Data[[#This Row],[Memo]],Items_List[[Description]:[Price]],3,FALSE)</f>
        <v>19.989999999999998</v>
      </c>
      <c r="S281">
        <f>Sales_Data[[#This Row],[Qty]]*Sales_Data[[#This Row],[Cost]]</f>
        <v>119.94</v>
      </c>
      <c r="T281" s="1">
        <f>_xlfn.MAXIFS(Sales_Data[Date],Sales_Data[Customers Name],Sales_Data[[#This Row],[Customers Name]])</f>
        <v>45270</v>
      </c>
      <c r="U281" t="str">
        <f ca="1">IF(TODAY() - Sales_Data[[#This Row],[Last Order Date]] &gt; 180, "Inactive", "Active")</f>
        <v>Inactive</v>
      </c>
    </row>
    <row r="282" spans="1:21" x14ac:dyDescent="0.35">
      <c r="A282" t="str">
        <f>Sales_Data[[#This Row],[Customers Name]]&amp;Sales_Data[[#This Row],[Num]]</f>
        <v>Tpc Myrtle BeachCW-2023373</v>
      </c>
      <c r="B282" t="s">
        <v>184</v>
      </c>
      <c r="C282" t="s">
        <v>2104</v>
      </c>
      <c r="D282" t="s">
        <v>1501</v>
      </c>
      <c r="E282" t="s">
        <v>596</v>
      </c>
      <c r="F282" s="1">
        <v>45216</v>
      </c>
      <c r="G282" t="s">
        <v>1500</v>
      </c>
      <c r="H282" t="s">
        <v>956</v>
      </c>
      <c r="I282">
        <v>6</v>
      </c>
      <c r="J282">
        <v>20.99</v>
      </c>
      <c r="K282">
        <v>125.94</v>
      </c>
      <c r="L282">
        <v>10</v>
      </c>
      <c r="M282" s="1">
        <v>45200</v>
      </c>
      <c r="N282" t="s">
        <v>841</v>
      </c>
      <c r="O282" t="s">
        <v>2084</v>
      </c>
      <c r="P282" t="s">
        <v>832</v>
      </c>
      <c r="Q282">
        <v>2</v>
      </c>
      <c r="R282">
        <f>VLOOKUP(Sales_Data[[#This Row],[Memo]],Items_List[[Description]:[Price]],3,FALSE)</f>
        <v>20.99</v>
      </c>
      <c r="S282">
        <f>Sales_Data[[#This Row],[Qty]]*Sales_Data[[#This Row],[Cost]]</f>
        <v>125.94</v>
      </c>
      <c r="T282" s="1">
        <f>_xlfn.MAXIFS(Sales_Data[Date],Sales_Data[Customers Name],Sales_Data[[#This Row],[Customers Name]])</f>
        <v>45270</v>
      </c>
      <c r="U282" t="str">
        <f ca="1">IF(TODAY() - Sales_Data[[#This Row],[Last Order Date]] &gt; 180, "Inactive", "Active")</f>
        <v>Inactive</v>
      </c>
    </row>
    <row r="283" spans="1:21" x14ac:dyDescent="0.35">
      <c r="A283" t="str">
        <f>Sales_Data[[#This Row],[Customers Name]]&amp;Sales_Data[[#This Row],[Num]]</f>
        <v>Tpc Myrtle BeachCW-2023399</v>
      </c>
      <c r="B283" t="s">
        <v>184</v>
      </c>
      <c r="C283" t="s">
        <v>2104</v>
      </c>
      <c r="D283" t="s">
        <v>1092</v>
      </c>
      <c r="E283" t="s">
        <v>448</v>
      </c>
      <c r="F283" s="1">
        <v>45231</v>
      </c>
      <c r="G283" t="s">
        <v>1502</v>
      </c>
      <c r="H283" t="s">
        <v>956</v>
      </c>
      <c r="I283">
        <v>20</v>
      </c>
      <c r="J283">
        <v>9.4905000000000008</v>
      </c>
      <c r="K283">
        <v>189.81</v>
      </c>
      <c r="L283">
        <v>11</v>
      </c>
      <c r="M283" s="1">
        <v>45231</v>
      </c>
      <c r="N283" t="s">
        <v>920</v>
      </c>
      <c r="O283" t="s">
        <v>2085</v>
      </c>
      <c r="P283" t="s">
        <v>819</v>
      </c>
      <c r="Q283">
        <v>3</v>
      </c>
      <c r="R283">
        <f>VLOOKUP(Sales_Data[[#This Row],[Memo]],Items_List[[Description]:[Price]],3,FALSE)</f>
        <v>9.99</v>
      </c>
      <c r="S283">
        <f>Sales_Data[[#This Row],[Qty]]*Sales_Data[[#This Row],[Cost]]</f>
        <v>199.8</v>
      </c>
      <c r="T283" s="1">
        <f>_xlfn.MAXIFS(Sales_Data[Date],Sales_Data[Customers Name],Sales_Data[[#This Row],[Customers Name]])</f>
        <v>45270</v>
      </c>
      <c r="U283" t="str">
        <f ca="1">IF(TODAY() - Sales_Data[[#This Row],[Last Order Date]] &gt; 180, "Inactive", "Active")</f>
        <v>Inactive</v>
      </c>
    </row>
    <row r="284" spans="1:21" x14ac:dyDescent="0.35">
      <c r="A284" t="str">
        <f>Sales_Data[[#This Row],[Customers Name]]&amp;Sales_Data[[#This Row],[Num]]</f>
        <v>Tpc Myrtle BeachCW-2023399</v>
      </c>
      <c r="B284" t="s">
        <v>184</v>
      </c>
      <c r="C284" t="s">
        <v>2104</v>
      </c>
      <c r="D284" t="s">
        <v>1492</v>
      </c>
      <c r="E284" t="s">
        <v>490</v>
      </c>
      <c r="F284" s="1">
        <v>45231</v>
      </c>
      <c r="G284" t="s">
        <v>1502</v>
      </c>
      <c r="H284" t="s">
        <v>956</v>
      </c>
      <c r="I284">
        <v>1</v>
      </c>
      <c r="J284">
        <v>26.67</v>
      </c>
      <c r="K284">
        <v>26.67</v>
      </c>
      <c r="L284">
        <v>11</v>
      </c>
      <c r="M284" s="1">
        <v>45231</v>
      </c>
      <c r="N284" t="s">
        <v>920</v>
      </c>
      <c r="O284" t="s">
        <v>2085</v>
      </c>
      <c r="P284" t="s">
        <v>819</v>
      </c>
      <c r="Q284">
        <v>3</v>
      </c>
      <c r="R284">
        <f>VLOOKUP(Sales_Data[[#This Row],[Memo]],Items_List[[Description]:[Price]],3,FALSE)</f>
        <v>26.67</v>
      </c>
      <c r="S284">
        <f>Sales_Data[[#This Row],[Qty]]*Sales_Data[[#This Row],[Cost]]</f>
        <v>26.67</v>
      </c>
      <c r="T284" s="1">
        <f>_xlfn.MAXIFS(Sales_Data[Date],Sales_Data[Customers Name],Sales_Data[[#This Row],[Customers Name]])</f>
        <v>45270</v>
      </c>
      <c r="U284" t="str">
        <f ca="1">IF(TODAY() - Sales_Data[[#This Row],[Last Order Date]] &gt; 180, "Inactive", "Active")</f>
        <v>Inactive</v>
      </c>
    </row>
    <row r="285" spans="1:21" x14ac:dyDescent="0.35">
      <c r="A285" t="str">
        <f>Sales_Data[[#This Row],[Customers Name]]&amp;Sales_Data[[#This Row],[Num]]</f>
        <v>Tpc Myrtle BeachCW-2023399</v>
      </c>
      <c r="B285" t="s">
        <v>184</v>
      </c>
      <c r="C285" t="s">
        <v>2104</v>
      </c>
      <c r="D285" t="s">
        <v>959</v>
      </c>
      <c r="E285" t="s">
        <v>545</v>
      </c>
      <c r="F285" s="1">
        <v>45231</v>
      </c>
      <c r="G285" t="s">
        <v>1502</v>
      </c>
      <c r="H285" t="s">
        <v>956</v>
      </c>
      <c r="I285">
        <v>13</v>
      </c>
      <c r="J285">
        <v>24.99</v>
      </c>
      <c r="K285">
        <v>324.87</v>
      </c>
      <c r="L285">
        <v>11</v>
      </c>
      <c r="M285" s="1">
        <v>45231</v>
      </c>
      <c r="N285" t="s">
        <v>920</v>
      </c>
      <c r="O285" t="s">
        <v>2085</v>
      </c>
      <c r="P285" t="s">
        <v>819</v>
      </c>
      <c r="Q285">
        <v>3</v>
      </c>
      <c r="R285">
        <f>VLOOKUP(Sales_Data[[#This Row],[Memo]],Items_List[[Description]:[Price]],3,FALSE)</f>
        <v>24.99</v>
      </c>
      <c r="S285">
        <f>Sales_Data[[#This Row],[Qty]]*Sales_Data[[#This Row],[Cost]]</f>
        <v>324.87</v>
      </c>
      <c r="T285" s="1">
        <f>_xlfn.MAXIFS(Sales_Data[Date],Sales_Data[Customers Name],Sales_Data[[#This Row],[Customers Name]])</f>
        <v>45270</v>
      </c>
      <c r="U285" t="str">
        <f ca="1">IF(TODAY() - Sales_Data[[#This Row],[Last Order Date]] &gt; 180, "Inactive", "Active")</f>
        <v>Inactive</v>
      </c>
    </row>
    <row r="286" spans="1:21" x14ac:dyDescent="0.35">
      <c r="A286" t="str">
        <f>Sales_Data[[#This Row],[Customers Name]]&amp;Sales_Data[[#This Row],[Num]]</f>
        <v>Tpc Myrtle BeachCW-2023399</v>
      </c>
      <c r="B286" t="s">
        <v>184</v>
      </c>
      <c r="C286" t="s">
        <v>2104</v>
      </c>
      <c r="D286" t="s">
        <v>1503</v>
      </c>
      <c r="E286" t="s">
        <v>572</v>
      </c>
      <c r="F286" s="1">
        <v>45231</v>
      </c>
      <c r="G286" t="s">
        <v>1502</v>
      </c>
      <c r="H286" t="s">
        <v>956</v>
      </c>
      <c r="I286">
        <v>1</v>
      </c>
      <c r="J286">
        <v>26.67</v>
      </c>
      <c r="K286">
        <v>26.67</v>
      </c>
      <c r="L286">
        <v>11</v>
      </c>
      <c r="M286" s="1">
        <v>45231</v>
      </c>
      <c r="N286" t="s">
        <v>920</v>
      </c>
      <c r="O286" t="s">
        <v>2085</v>
      </c>
      <c r="P286" t="s">
        <v>819</v>
      </c>
      <c r="Q286">
        <v>3</v>
      </c>
      <c r="R286">
        <f>VLOOKUP(Sales_Data[[#This Row],[Memo]],Items_List[[Description]:[Price]],3,FALSE)</f>
        <v>22</v>
      </c>
      <c r="S286">
        <f>Sales_Data[[#This Row],[Qty]]*Sales_Data[[#This Row],[Cost]]</f>
        <v>22</v>
      </c>
      <c r="T286" s="1">
        <f>_xlfn.MAXIFS(Sales_Data[Date],Sales_Data[Customers Name],Sales_Data[[#This Row],[Customers Name]])</f>
        <v>45270</v>
      </c>
      <c r="U286" t="str">
        <f ca="1">IF(TODAY() - Sales_Data[[#This Row],[Last Order Date]] &gt; 180, "Inactive", "Active")</f>
        <v>Inactive</v>
      </c>
    </row>
    <row r="287" spans="1:21" x14ac:dyDescent="0.35">
      <c r="A287" t="str">
        <f>Sales_Data[[#This Row],[Customers Name]]&amp;Sales_Data[[#This Row],[Num]]</f>
        <v>Tpc Myrtle BeachCW-2023399</v>
      </c>
      <c r="B287" t="s">
        <v>184</v>
      </c>
      <c r="C287" t="s">
        <v>2104</v>
      </c>
      <c r="D287" t="s">
        <v>951</v>
      </c>
      <c r="E287" t="s">
        <v>547</v>
      </c>
      <c r="F287" s="1">
        <v>45231</v>
      </c>
      <c r="G287" t="s">
        <v>1502</v>
      </c>
      <c r="H287" t="s">
        <v>956</v>
      </c>
      <c r="I287">
        <v>18</v>
      </c>
      <c r="J287">
        <v>9.99</v>
      </c>
      <c r="K287">
        <v>179.82</v>
      </c>
      <c r="L287">
        <v>11</v>
      </c>
      <c r="M287" s="1">
        <v>45231</v>
      </c>
      <c r="N287" t="s">
        <v>920</v>
      </c>
      <c r="O287" t="s">
        <v>2085</v>
      </c>
      <c r="P287" t="s">
        <v>819</v>
      </c>
      <c r="Q287">
        <v>3</v>
      </c>
      <c r="R287">
        <f>VLOOKUP(Sales_Data[[#This Row],[Memo]],Items_List[[Description]:[Price]],3,FALSE)</f>
        <v>9.99</v>
      </c>
      <c r="S287">
        <f>Sales_Data[[#This Row],[Qty]]*Sales_Data[[#This Row],[Cost]]</f>
        <v>179.82</v>
      </c>
      <c r="T287" s="1">
        <f>_xlfn.MAXIFS(Sales_Data[Date],Sales_Data[Customers Name],Sales_Data[[#This Row],[Customers Name]])</f>
        <v>45270</v>
      </c>
      <c r="U287" t="str">
        <f ca="1">IF(TODAY() - Sales_Data[[#This Row],[Last Order Date]] &gt; 180, "Inactive", "Active")</f>
        <v>Inactive</v>
      </c>
    </row>
    <row r="288" spans="1:21" x14ac:dyDescent="0.35">
      <c r="A288" t="str">
        <f>Sales_Data[[#This Row],[Customers Name]]&amp;Sales_Data[[#This Row],[Num]]</f>
        <v>Tpc Myrtle BeachCW-2023399</v>
      </c>
      <c r="B288" t="s">
        <v>184</v>
      </c>
      <c r="C288" t="s">
        <v>2104</v>
      </c>
      <c r="D288" t="s">
        <v>1120</v>
      </c>
      <c r="E288" t="s">
        <v>568</v>
      </c>
      <c r="F288" s="1">
        <v>45231</v>
      </c>
      <c r="G288" t="s">
        <v>1502</v>
      </c>
      <c r="H288" t="s">
        <v>956</v>
      </c>
      <c r="I288">
        <v>6</v>
      </c>
      <c r="J288">
        <v>9.99</v>
      </c>
      <c r="K288">
        <v>59.94</v>
      </c>
      <c r="L288">
        <v>11</v>
      </c>
      <c r="M288" s="1">
        <v>45231</v>
      </c>
      <c r="N288" t="s">
        <v>920</v>
      </c>
      <c r="O288" t="s">
        <v>2085</v>
      </c>
      <c r="P288" t="s">
        <v>819</v>
      </c>
      <c r="Q288">
        <v>3</v>
      </c>
      <c r="R288">
        <f>VLOOKUP(Sales_Data[[#This Row],[Memo]],Items_List[[Description]:[Price]],3,FALSE)</f>
        <v>9.99</v>
      </c>
      <c r="S288">
        <f>Sales_Data[[#This Row],[Qty]]*Sales_Data[[#This Row],[Cost]]</f>
        <v>59.94</v>
      </c>
      <c r="T288" s="1">
        <f>_xlfn.MAXIFS(Sales_Data[Date],Sales_Data[Customers Name],Sales_Data[[#This Row],[Customers Name]])</f>
        <v>45270</v>
      </c>
      <c r="U288" t="str">
        <f ca="1">IF(TODAY() - Sales_Data[[#This Row],[Last Order Date]] &gt; 180, "Inactive", "Active")</f>
        <v>Inactive</v>
      </c>
    </row>
    <row r="289" spans="1:21" x14ac:dyDescent="0.35">
      <c r="A289" t="str">
        <f>Sales_Data[[#This Row],[Customers Name]]&amp;Sales_Data[[#This Row],[Num]]</f>
        <v>Tpc Myrtle BeachCW-2023399</v>
      </c>
      <c r="B289" t="s">
        <v>184</v>
      </c>
      <c r="C289" t="s">
        <v>2104</v>
      </c>
      <c r="D289" t="s">
        <v>1501</v>
      </c>
      <c r="E289" t="s">
        <v>596</v>
      </c>
      <c r="F289" s="1">
        <v>45231</v>
      </c>
      <c r="G289" t="s">
        <v>1502</v>
      </c>
      <c r="H289" t="s">
        <v>956</v>
      </c>
      <c r="I289">
        <v>6</v>
      </c>
      <c r="J289">
        <v>20.99</v>
      </c>
      <c r="K289">
        <v>125.94</v>
      </c>
      <c r="L289">
        <v>11</v>
      </c>
      <c r="M289" s="1">
        <v>45231</v>
      </c>
      <c r="N289" t="s">
        <v>920</v>
      </c>
      <c r="O289" t="s">
        <v>2085</v>
      </c>
      <c r="P289" t="s">
        <v>819</v>
      </c>
      <c r="Q289">
        <v>3</v>
      </c>
      <c r="R289">
        <f>VLOOKUP(Sales_Data[[#This Row],[Memo]],Items_List[[Description]:[Price]],3,FALSE)</f>
        <v>20.99</v>
      </c>
      <c r="S289">
        <f>Sales_Data[[#This Row],[Qty]]*Sales_Data[[#This Row],[Cost]]</f>
        <v>125.94</v>
      </c>
      <c r="T289" s="1">
        <f>_xlfn.MAXIFS(Sales_Data[Date],Sales_Data[Customers Name],Sales_Data[[#This Row],[Customers Name]])</f>
        <v>45270</v>
      </c>
      <c r="U289" t="str">
        <f ca="1">IF(TODAY() - Sales_Data[[#This Row],[Last Order Date]] &gt; 180, "Inactive", "Active")</f>
        <v>Inactive</v>
      </c>
    </row>
    <row r="290" spans="1:21" x14ac:dyDescent="0.35">
      <c r="A290" t="str">
        <f>Sales_Data[[#This Row],[Customers Name]]&amp;Sales_Data[[#This Row],[Num]]</f>
        <v>Tpc Myrtle BeachCW-2023399</v>
      </c>
      <c r="B290" t="s">
        <v>184</v>
      </c>
      <c r="C290" t="s">
        <v>2104</v>
      </c>
      <c r="D290" t="s">
        <v>960</v>
      </c>
      <c r="E290" t="s">
        <v>434</v>
      </c>
      <c r="F290" s="1">
        <v>45231</v>
      </c>
      <c r="G290" t="s">
        <v>1502</v>
      </c>
      <c r="H290" t="s">
        <v>956</v>
      </c>
      <c r="I290">
        <v>6</v>
      </c>
      <c r="J290">
        <v>16.670000000000002</v>
      </c>
      <c r="K290">
        <v>100.02</v>
      </c>
      <c r="L290">
        <v>11</v>
      </c>
      <c r="M290" s="1">
        <v>45231</v>
      </c>
      <c r="N290" t="s">
        <v>920</v>
      </c>
      <c r="O290" t="s">
        <v>2085</v>
      </c>
      <c r="P290" t="s">
        <v>819</v>
      </c>
      <c r="Q290">
        <v>3</v>
      </c>
      <c r="R290">
        <f>VLOOKUP(Sales_Data[[#This Row],[Memo]],Items_List[[Description]:[Price]],3,FALSE)</f>
        <v>16.670000000000002</v>
      </c>
      <c r="S290">
        <f>Sales_Data[[#This Row],[Qty]]*Sales_Data[[#This Row],[Cost]]</f>
        <v>100.02000000000001</v>
      </c>
      <c r="T290" s="1">
        <f>_xlfn.MAXIFS(Sales_Data[Date],Sales_Data[Customers Name],Sales_Data[[#This Row],[Customers Name]])</f>
        <v>45270</v>
      </c>
      <c r="U290" t="str">
        <f ca="1">IF(TODAY() - Sales_Data[[#This Row],[Last Order Date]] &gt; 180, "Inactive", "Active")</f>
        <v>Inactive</v>
      </c>
    </row>
    <row r="291" spans="1:21" x14ac:dyDescent="0.35">
      <c r="A291" t="str">
        <f>Sales_Data[[#This Row],[Customers Name]]&amp;Sales_Data[[#This Row],[Num]]</f>
        <v>Tpc Myrtle BeachCW-2023484</v>
      </c>
      <c r="B291" t="s">
        <v>184</v>
      </c>
      <c r="C291" t="s">
        <v>2104</v>
      </c>
      <c r="D291" t="s">
        <v>1092</v>
      </c>
      <c r="E291" t="s">
        <v>448</v>
      </c>
      <c r="F291" s="1">
        <v>45240</v>
      </c>
      <c r="G291" t="s">
        <v>1504</v>
      </c>
      <c r="H291" t="s">
        <v>958</v>
      </c>
      <c r="I291">
        <v>24</v>
      </c>
      <c r="J291">
        <v>9.99</v>
      </c>
      <c r="K291">
        <v>239.76</v>
      </c>
      <c r="L291">
        <v>11</v>
      </c>
      <c r="M291" s="1">
        <v>45231</v>
      </c>
      <c r="N291" t="s">
        <v>920</v>
      </c>
      <c r="O291" t="s">
        <v>2085</v>
      </c>
      <c r="P291" t="s">
        <v>842</v>
      </c>
      <c r="Q291">
        <v>5</v>
      </c>
      <c r="R291">
        <f>VLOOKUP(Sales_Data[[#This Row],[Memo]],Items_List[[Description]:[Price]],3,FALSE)</f>
        <v>9.99</v>
      </c>
      <c r="S291">
        <f>Sales_Data[[#This Row],[Qty]]*Sales_Data[[#This Row],[Cost]]</f>
        <v>239.76</v>
      </c>
      <c r="T291" s="1">
        <f>_xlfn.MAXIFS(Sales_Data[Date],Sales_Data[Customers Name],Sales_Data[[#This Row],[Customers Name]])</f>
        <v>45270</v>
      </c>
      <c r="U291" t="str">
        <f ca="1">IF(TODAY() - Sales_Data[[#This Row],[Last Order Date]] &gt; 180, "Inactive", "Active")</f>
        <v>Inactive</v>
      </c>
    </row>
    <row r="292" spans="1:21" x14ac:dyDescent="0.35">
      <c r="A292" t="str">
        <f>Sales_Data[[#This Row],[Customers Name]]&amp;Sales_Data[[#This Row],[Num]]</f>
        <v>Tpc Myrtle BeachCW-2023484</v>
      </c>
      <c r="B292" t="s">
        <v>184</v>
      </c>
      <c r="C292" t="s">
        <v>2104</v>
      </c>
      <c r="D292" t="s">
        <v>970</v>
      </c>
      <c r="E292" t="s">
        <v>549</v>
      </c>
      <c r="F292" s="1">
        <v>45240</v>
      </c>
      <c r="G292" t="s">
        <v>1504</v>
      </c>
      <c r="H292" t="s">
        <v>958</v>
      </c>
      <c r="I292">
        <v>24</v>
      </c>
      <c r="J292">
        <v>24.99</v>
      </c>
      <c r="K292">
        <v>599.76</v>
      </c>
      <c r="L292">
        <v>11</v>
      </c>
      <c r="M292" s="1">
        <v>45231</v>
      </c>
      <c r="N292" t="s">
        <v>920</v>
      </c>
      <c r="O292" t="s">
        <v>2085</v>
      </c>
      <c r="P292" t="s">
        <v>842</v>
      </c>
      <c r="Q292">
        <v>5</v>
      </c>
      <c r="R292">
        <f>VLOOKUP(Sales_Data[[#This Row],[Memo]],Items_List[[Description]:[Price]],3,FALSE)</f>
        <v>24.99</v>
      </c>
      <c r="S292">
        <f>Sales_Data[[#This Row],[Qty]]*Sales_Data[[#This Row],[Cost]]</f>
        <v>599.76</v>
      </c>
      <c r="T292" s="1">
        <f>_xlfn.MAXIFS(Sales_Data[Date],Sales_Data[Customers Name],Sales_Data[[#This Row],[Customers Name]])</f>
        <v>45270</v>
      </c>
      <c r="U292" t="str">
        <f ca="1">IF(TODAY() - Sales_Data[[#This Row],[Last Order Date]] &gt; 180, "Inactive", "Active")</f>
        <v>Inactive</v>
      </c>
    </row>
    <row r="293" spans="1:21" x14ac:dyDescent="0.35">
      <c r="A293" t="str">
        <f>Sales_Data[[#This Row],[Customers Name]]&amp;Sales_Data[[#This Row],[Num]]</f>
        <v>Tpc Myrtle BeachCW-2023484</v>
      </c>
      <c r="B293" t="s">
        <v>184</v>
      </c>
      <c r="C293" t="s">
        <v>2104</v>
      </c>
      <c r="D293" t="s">
        <v>1209</v>
      </c>
      <c r="E293" t="s">
        <v>438</v>
      </c>
      <c r="F293" s="1">
        <v>45240</v>
      </c>
      <c r="G293" t="s">
        <v>1504</v>
      </c>
      <c r="H293" t="s">
        <v>958</v>
      </c>
      <c r="I293">
        <v>3</v>
      </c>
      <c r="J293">
        <v>41.33</v>
      </c>
      <c r="K293">
        <v>123.99</v>
      </c>
      <c r="L293">
        <v>11</v>
      </c>
      <c r="M293" s="1">
        <v>45231</v>
      </c>
      <c r="N293" t="s">
        <v>920</v>
      </c>
      <c r="O293" t="s">
        <v>2085</v>
      </c>
      <c r="P293" t="s">
        <v>842</v>
      </c>
      <c r="Q293">
        <v>5</v>
      </c>
      <c r="R293">
        <f>VLOOKUP(Sales_Data[[#This Row],[Memo]],Items_List[[Description]:[Price]],3,FALSE)</f>
        <v>41.33</v>
      </c>
      <c r="S293">
        <f>Sales_Data[[#This Row],[Qty]]*Sales_Data[[#This Row],[Cost]]</f>
        <v>123.99</v>
      </c>
      <c r="T293" s="1">
        <f>_xlfn.MAXIFS(Sales_Data[Date],Sales_Data[Customers Name],Sales_Data[[#This Row],[Customers Name]])</f>
        <v>45270</v>
      </c>
      <c r="U293" t="str">
        <f ca="1">IF(TODAY() - Sales_Data[[#This Row],[Last Order Date]] &gt; 180, "Inactive", "Active")</f>
        <v>Inactive</v>
      </c>
    </row>
    <row r="294" spans="1:21" x14ac:dyDescent="0.35">
      <c r="A294" t="str">
        <f>Sales_Data[[#This Row],[Customers Name]]&amp;Sales_Data[[#This Row],[Num]]</f>
        <v>Tpc Myrtle BeachCW-2023457</v>
      </c>
      <c r="B294" t="s">
        <v>184</v>
      </c>
      <c r="C294" t="s">
        <v>2104</v>
      </c>
      <c r="D294" t="s">
        <v>913</v>
      </c>
      <c r="E294" t="s">
        <v>350</v>
      </c>
      <c r="F294" s="1">
        <v>45270</v>
      </c>
      <c r="G294" t="s">
        <v>1507</v>
      </c>
      <c r="H294" t="s">
        <v>958</v>
      </c>
      <c r="I294">
        <v>6</v>
      </c>
      <c r="J294">
        <v>12.5</v>
      </c>
      <c r="K294">
        <v>75</v>
      </c>
      <c r="L294">
        <v>12</v>
      </c>
      <c r="M294" s="1">
        <v>45261</v>
      </c>
      <c r="N294" t="s">
        <v>846</v>
      </c>
      <c r="O294" t="s">
        <v>2079</v>
      </c>
      <c r="P294" t="s">
        <v>1000</v>
      </c>
      <c r="Q294">
        <v>0</v>
      </c>
      <c r="R294">
        <f>VLOOKUP(Sales_Data[[#This Row],[Memo]],Items_List[[Description]:[Price]],3,FALSE)</f>
        <v>9.6</v>
      </c>
      <c r="S294">
        <f>Sales_Data[[#This Row],[Qty]]*Sales_Data[[#This Row],[Cost]]</f>
        <v>57.599999999999994</v>
      </c>
      <c r="T294" s="1">
        <f>_xlfn.MAXIFS(Sales_Data[Date],Sales_Data[Customers Name],Sales_Data[[#This Row],[Customers Name]])</f>
        <v>45270</v>
      </c>
      <c r="U294" t="str">
        <f ca="1">IF(TODAY() - Sales_Data[[#This Row],[Last Order Date]] &gt; 180, "Inactive", "Active")</f>
        <v>Inactive</v>
      </c>
    </row>
    <row r="295" spans="1:21" x14ac:dyDescent="0.35">
      <c r="A295" t="str">
        <f>Sales_Data[[#This Row],[Customers Name]]&amp;Sales_Data[[#This Row],[Num]]</f>
        <v>Uncork CharlestonCW-2023421</v>
      </c>
      <c r="B295" t="s">
        <v>186</v>
      </c>
      <c r="C295" t="s">
        <v>2103</v>
      </c>
      <c r="D295" t="s">
        <v>936</v>
      </c>
      <c r="E295" t="s">
        <v>342</v>
      </c>
      <c r="F295" s="1">
        <v>45247</v>
      </c>
      <c r="G295" t="s">
        <v>1514</v>
      </c>
      <c r="H295" t="s">
        <v>840</v>
      </c>
      <c r="I295">
        <v>6</v>
      </c>
      <c r="J295">
        <v>13.66</v>
      </c>
      <c r="K295">
        <v>81.96</v>
      </c>
      <c r="L295">
        <v>11</v>
      </c>
      <c r="M295" s="1">
        <v>45231</v>
      </c>
      <c r="N295" t="s">
        <v>920</v>
      </c>
      <c r="O295" t="s">
        <v>2085</v>
      </c>
      <c r="P295" t="s">
        <v>842</v>
      </c>
      <c r="Q295">
        <v>5</v>
      </c>
      <c r="R295">
        <f>VLOOKUP(Sales_Data[[#This Row],[Memo]],Items_List[[Description]:[Price]],3,FALSE)</f>
        <v>10.4</v>
      </c>
      <c r="S295">
        <f>Sales_Data[[#This Row],[Qty]]*Sales_Data[[#This Row],[Cost]]</f>
        <v>62.400000000000006</v>
      </c>
      <c r="T295" s="1">
        <f>_xlfn.MAXIFS(Sales_Data[Date],Sales_Data[Customers Name],Sales_Data[[#This Row],[Customers Name]])</f>
        <v>45259</v>
      </c>
      <c r="U295" t="str">
        <f ca="1">IF(TODAY() - Sales_Data[[#This Row],[Last Order Date]] &gt; 180, "Inactive", "Active")</f>
        <v>Inactive</v>
      </c>
    </row>
    <row r="296" spans="1:21" x14ac:dyDescent="0.35">
      <c r="A296" t="str">
        <f>Sales_Data[[#This Row],[Customers Name]]&amp;Sales_Data[[#This Row],[Num]]</f>
        <v>Uncork CharlestonCW-2023421</v>
      </c>
      <c r="B296" t="s">
        <v>186</v>
      </c>
      <c r="C296" t="s">
        <v>2103</v>
      </c>
      <c r="D296" t="s">
        <v>894</v>
      </c>
      <c r="E296" t="s">
        <v>220</v>
      </c>
      <c r="F296" s="1">
        <v>45247</v>
      </c>
      <c r="G296" t="s">
        <v>1514</v>
      </c>
      <c r="H296" t="s">
        <v>840</v>
      </c>
      <c r="I296">
        <v>6</v>
      </c>
      <c r="J296">
        <v>13</v>
      </c>
      <c r="K296">
        <v>78</v>
      </c>
      <c r="L296">
        <v>11</v>
      </c>
      <c r="M296" s="1">
        <v>45231</v>
      </c>
      <c r="N296" t="s">
        <v>920</v>
      </c>
      <c r="O296" t="s">
        <v>2085</v>
      </c>
      <c r="P296" t="s">
        <v>842</v>
      </c>
      <c r="Q296">
        <v>5</v>
      </c>
      <c r="R296">
        <f>VLOOKUP(Sales_Data[[#This Row],[Memo]],Items_List[[Description]:[Price]],3,FALSE)</f>
        <v>9.81</v>
      </c>
      <c r="S296">
        <f>Sales_Data[[#This Row],[Qty]]*Sales_Data[[#This Row],[Cost]]</f>
        <v>58.86</v>
      </c>
      <c r="T296" s="1">
        <f>_xlfn.MAXIFS(Sales_Data[Date],Sales_Data[Customers Name],Sales_Data[[#This Row],[Customers Name]])</f>
        <v>45259</v>
      </c>
      <c r="U296" t="str">
        <f ca="1">IF(TODAY() - Sales_Data[[#This Row],[Last Order Date]] &gt; 180, "Inactive", "Active")</f>
        <v>Inactive</v>
      </c>
    </row>
    <row r="297" spans="1:21" x14ac:dyDescent="0.35">
      <c r="A297" t="str">
        <f>Sales_Data[[#This Row],[Customers Name]]&amp;Sales_Data[[#This Row],[Num]]</f>
        <v>Uncork CharlestonCW-2023439</v>
      </c>
      <c r="B297" t="s">
        <v>186</v>
      </c>
      <c r="C297" t="s">
        <v>2103</v>
      </c>
      <c r="D297" t="s">
        <v>921</v>
      </c>
      <c r="E297" t="s">
        <v>308</v>
      </c>
      <c r="F297" s="1">
        <v>45259</v>
      </c>
      <c r="G297" t="s">
        <v>1515</v>
      </c>
      <c r="H297" t="s">
        <v>840</v>
      </c>
      <c r="I297">
        <v>18</v>
      </c>
      <c r="J297">
        <v>8</v>
      </c>
      <c r="K297">
        <v>144</v>
      </c>
      <c r="L297">
        <v>11</v>
      </c>
      <c r="M297" s="1">
        <v>45231</v>
      </c>
      <c r="N297" t="s">
        <v>920</v>
      </c>
      <c r="O297" t="s">
        <v>2085</v>
      </c>
      <c r="P297" t="s">
        <v>819</v>
      </c>
      <c r="Q297">
        <v>3</v>
      </c>
      <c r="R297">
        <f>VLOOKUP(Sales_Data[[#This Row],[Memo]],Items_List[[Description]:[Price]],3,FALSE)</f>
        <v>7.15</v>
      </c>
      <c r="S297">
        <f>Sales_Data[[#This Row],[Qty]]*Sales_Data[[#This Row],[Cost]]</f>
        <v>128.70000000000002</v>
      </c>
      <c r="T297" s="1">
        <f>_xlfn.MAXIFS(Sales_Data[Date],Sales_Data[Customers Name],Sales_Data[[#This Row],[Customers Name]])</f>
        <v>45259</v>
      </c>
      <c r="U297" t="str">
        <f ca="1">IF(TODAY() - Sales_Data[[#This Row],[Last Order Date]] &gt; 180, "Inactive", "Active")</f>
        <v>Inactive</v>
      </c>
    </row>
    <row r="298" spans="1:21" x14ac:dyDescent="0.35">
      <c r="A298" t="str">
        <f>Sales_Data[[#This Row],[Customers Name]]&amp;Sales_Data[[#This Row],[Num]]</f>
        <v>Uncork CharlestonCW-2023439</v>
      </c>
      <c r="B298" t="s">
        <v>186</v>
      </c>
      <c r="C298" t="s">
        <v>2103</v>
      </c>
      <c r="D298" t="s">
        <v>821</v>
      </c>
      <c r="E298" t="s">
        <v>312</v>
      </c>
      <c r="F298" s="1">
        <v>45259</v>
      </c>
      <c r="G298" t="s">
        <v>1515</v>
      </c>
      <c r="H298" t="s">
        <v>840</v>
      </c>
      <c r="I298">
        <v>18</v>
      </c>
      <c r="J298">
        <v>9</v>
      </c>
      <c r="K298">
        <v>162</v>
      </c>
      <c r="L298">
        <v>11</v>
      </c>
      <c r="M298" s="1">
        <v>45231</v>
      </c>
      <c r="N298" t="s">
        <v>920</v>
      </c>
      <c r="O298" t="s">
        <v>2085</v>
      </c>
      <c r="P298" t="s">
        <v>819</v>
      </c>
      <c r="Q298">
        <v>3</v>
      </c>
      <c r="R298">
        <f>VLOOKUP(Sales_Data[[#This Row],[Memo]],Items_List[[Description]:[Price]],3,FALSE)</f>
        <v>7.35</v>
      </c>
      <c r="S298">
        <f>Sales_Data[[#This Row],[Qty]]*Sales_Data[[#This Row],[Cost]]</f>
        <v>132.29999999999998</v>
      </c>
      <c r="T298" s="1">
        <f>_xlfn.MAXIFS(Sales_Data[Date],Sales_Data[Customers Name],Sales_Data[[#This Row],[Customers Name]])</f>
        <v>45259</v>
      </c>
      <c r="U298" t="str">
        <f ca="1">IF(TODAY() - Sales_Data[[#This Row],[Last Order Date]] &gt; 180, "Inactive", "Active")</f>
        <v>Inactive</v>
      </c>
    </row>
    <row r="299" spans="1:21" x14ac:dyDescent="0.35">
      <c r="A299" t="str">
        <f>Sales_Data[[#This Row],[Customers Name]]&amp;Sales_Data[[#This Row],[Num]]</f>
        <v>Vino Garage Wine And BeerCW-2023374</v>
      </c>
      <c r="B299" t="s">
        <v>189</v>
      </c>
      <c r="C299" t="s">
        <v>2103</v>
      </c>
      <c r="D299" t="s">
        <v>820</v>
      </c>
      <c r="E299" t="s">
        <v>318</v>
      </c>
      <c r="F299" s="1">
        <v>45216</v>
      </c>
      <c r="G299" t="s">
        <v>1527</v>
      </c>
      <c r="H299" t="s">
        <v>840</v>
      </c>
      <c r="I299">
        <v>60</v>
      </c>
      <c r="J299">
        <v>7.2737499999999997</v>
      </c>
      <c r="K299">
        <v>436.42500000000001</v>
      </c>
      <c r="L299">
        <v>10</v>
      </c>
      <c r="M299" s="1">
        <v>45200</v>
      </c>
      <c r="N299" t="s">
        <v>841</v>
      </c>
      <c r="O299" t="s">
        <v>2084</v>
      </c>
      <c r="P299" t="s">
        <v>832</v>
      </c>
      <c r="Q299">
        <v>2</v>
      </c>
      <c r="R299">
        <f>VLOOKUP(Sales_Data[[#This Row],[Memo]],Items_List[[Description]:[Price]],3,FALSE)</f>
        <v>7.0250000000000004</v>
      </c>
      <c r="S299">
        <f>Sales_Data[[#This Row],[Qty]]*Sales_Data[[#This Row],[Cost]]</f>
        <v>421.5</v>
      </c>
      <c r="T299" s="1">
        <f>_xlfn.MAXIFS(Sales_Data[Date],Sales_Data[Customers Name],Sales_Data[[#This Row],[Customers Name]])</f>
        <v>45281</v>
      </c>
      <c r="U299" t="str">
        <f ca="1">IF(TODAY() - Sales_Data[[#This Row],[Last Order Date]] &gt; 180, "Inactive", "Active")</f>
        <v>Inactive</v>
      </c>
    </row>
    <row r="300" spans="1:21" x14ac:dyDescent="0.35">
      <c r="A300" t="str">
        <f>Sales_Data[[#This Row],[Customers Name]]&amp;Sales_Data[[#This Row],[Num]]</f>
        <v>Vino Garage Wine And BeerCW-2023374</v>
      </c>
      <c r="B300" t="s">
        <v>189</v>
      </c>
      <c r="C300" t="s">
        <v>2103</v>
      </c>
      <c r="D300" t="s">
        <v>1001</v>
      </c>
      <c r="E300" t="s">
        <v>1528</v>
      </c>
      <c r="F300" s="1">
        <v>45216</v>
      </c>
      <c r="G300" t="s">
        <v>1527</v>
      </c>
      <c r="H300" t="s">
        <v>840</v>
      </c>
      <c r="L300">
        <v>10</v>
      </c>
      <c r="M300" s="1">
        <v>45200</v>
      </c>
      <c r="N300" t="s">
        <v>841</v>
      </c>
      <c r="O300" t="s">
        <v>2084</v>
      </c>
      <c r="P300" t="s">
        <v>832</v>
      </c>
      <c r="Q300">
        <v>2</v>
      </c>
      <c r="S300">
        <f>Sales_Data[[#This Row],[Qty]]*Sales_Data[[#This Row],[Cost]]</f>
        <v>0</v>
      </c>
      <c r="T300" s="1">
        <f>_xlfn.MAXIFS(Sales_Data[Date],Sales_Data[Customers Name],Sales_Data[[#This Row],[Customers Name]])</f>
        <v>45281</v>
      </c>
      <c r="U300" t="str">
        <f ca="1">IF(TODAY() - Sales_Data[[#This Row],[Last Order Date]] &gt; 180, "Inactive", "Active")</f>
        <v>Inactive</v>
      </c>
    </row>
    <row r="301" spans="1:21" x14ac:dyDescent="0.35">
      <c r="A301" t="str">
        <f>Sales_Data[[#This Row],[Customers Name]]&amp;Sales_Data[[#This Row],[Num]]</f>
        <v>Vino Garage Wine And BeerCW-2023473</v>
      </c>
      <c r="B301" t="s">
        <v>189</v>
      </c>
      <c r="C301" t="s">
        <v>2103</v>
      </c>
      <c r="D301" t="s">
        <v>1007</v>
      </c>
      <c r="E301" t="s">
        <v>240</v>
      </c>
      <c r="F301" s="1">
        <v>45281</v>
      </c>
      <c r="G301" t="s">
        <v>1530</v>
      </c>
      <c r="H301" t="s">
        <v>840</v>
      </c>
      <c r="I301">
        <v>6</v>
      </c>
      <c r="J301">
        <v>18.66</v>
      </c>
      <c r="K301">
        <v>111.96</v>
      </c>
      <c r="L301">
        <v>12</v>
      </c>
      <c r="M301" s="1">
        <v>45261</v>
      </c>
      <c r="N301" t="s">
        <v>846</v>
      </c>
      <c r="O301" t="s">
        <v>2079</v>
      </c>
      <c r="P301" t="s">
        <v>814</v>
      </c>
      <c r="Q301">
        <v>4</v>
      </c>
      <c r="R301">
        <f>VLOOKUP(Sales_Data[[#This Row],[Memo]],Items_List[[Description]:[Price]],3,FALSE)</f>
        <v>13.25</v>
      </c>
      <c r="S301">
        <f>Sales_Data[[#This Row],[Qty]]*Sales_Data[[#This Row],[Cost]]</f>
        <v>79.5</v>
      </c>
      <c r="T301" s="1">
        <f>_xlfn.MAXIFS(Sales_Data[Date],Sales_Data[Customers Name],Sales_Data[[#This Row],[Customers Name]])</f>
        <v>45281</v>
      </c>
      <c r="U301" t="str">
        <f ca="1">IF(TODAY() - Sales_Data[[#This Row],[Last Order Date]] &gt; 180, "Inactive", "Active")</f>
        <v>Inactive</v>
      </c>
    </row>
    <row r="302" spans="1:21" x14ac:dyDescent="0.35">
      <c r="A302" t="str">
        <f>Sales_Data[[#This Row],[Customers Name]]&amp;Sales_Data[[#This Row],[Num]]</f>
        <v>Wine Cellar Wine And GiftsCW-2023433</v>
      </c>
      <c r="B302" t="s">
        <v>199</v>
      </c>
      <c r="C302" t="s">
        <v>2103</v>
      </c>
      <c r="D302" t="s">
        <v>913</v>
      </c>
      <c r="E302" t="s">
        <v>350</v>
      </c>
      <c r="F302" s="1">
        <v>45254</v>
      </c>
      <c r="G302" t="s">
        <v>1541</v>
      </c>
      <c r="H302" t="s">
        <v>840</v>
      </c>
      <c r="I302">
        <v>9</v>
      </c>
      <c r="J302">
        <v>12.5</v>
      </c>
      <c r="K302">
        <v>112.5</v>
      </c>
      <c r="L302">
        <v>11</v>
      </c>
      <c r="M302" s="1">
        <v>45231</v>
      </c>
      <c r="N302" t="s">
        <v>920</v>
      </c>
      <c r="O302" t="s">
        <v>2085</v>
      </c>
      <c r="P302" t="s">
        <v>842</v>
      </c>
      <c r="Q302">
        <v>5</v>
      </c>
      <c r="R302">
        <f>VLOOKUP(Sales_Data[[#This Row],[Memo]],Items_List[[Description]:[Price]],3,FALSE)</f>
        <v>9.6</v>
      </c>
      <c r="S302">
        <f>Sales_Data[[#This Row],[Qty]]*Sales_Data[[#This Row],[Cost]]</f>
        <v>86.399999999999991</v>
      </c>
      <c r="T302" s="1">
        <f>_xlfn.MAXIFS(Sales_Data[Date],Sales_Data[Customers Name],Sales_Data[[#This Row],[Customers Name]])</f>
        <v>45279</v>
      </c>
      <c r="U302" t="str">
        <f ca="1">IF(TODAY() - Sales_Data[[#This Row],[Last Order Date]] &gt; 180, "Inactive", "Active")</f>
        <v>Inactive</v>
      </c>
    </row>
    <row r="303" spans="1:21" x14ac:dyDescent="0.35">
      <c r="A303" t="str">
        <f>Sales_Data[[#This Row],[Customers Name]]&amp;Sales_Data[[#This Row],[Num]]</f>
        <v>Wine Cellar Wine And GiftsCW-2023433</v>
      </c>
      <c r="B303" t="s">
        <v>199</v>
      </c>
      <c r="C303" t="s">
        <v>2103</v>
      </c>
      <c r="D303" t="s">
        <v>851</v>
      </c>
      <c r="E303" t="s">
        <v>362</v>
      </c>
      <c r="F303" s="1">
        <v>45254</v>
      </c>
      <c r="G303" t="s">
        <v>1541</v>
      </c>
      <c r="H303" t="s">
        <v>840</v>
      </c>
      <c r="I303">
        <v>3</v>
      </c>
      <c r="J303">
        <v>12.5</v>
      </c>
      <c r="K303">
        <v>37.5</v>
      </c>
      <c r="L303">
        <v>11</v>
      </c>
      <c r="M303" s="1">
        <v>45231</v>
      </c>
      <c r="N303" t="s">
        <v>920</v>
      </c>
      <c r="O303" t="s">
        <v>2085</v>
      </c>
      <c r="P303" t="s">
        <v>842</v>
      </c>
      <c r="Q303">
        <v>5</v>
      </c>
      <c r="R303">
        <f>VLOOKUP(Sales_Data[[#This Row],[Memo]],Items_List[[Description]:[Price]],3,FALSE)</f>
        <v>9.6</v>
      </c>
      <c r="S303">
        <f>Sales_Data[[#This Row],[Qty]]*Sales_Data[[#This Row],[Cost]]</f>
        <v>28.799999999999997</v>
      </c>
      <c r="T303" s="1">
        <f>_xlfn.MAXIFS(Sales_Data[Date],Sales_Data[Customers Name],Sales_Data[[#This Row],[Customers Name]])</f>
        <v>45279</v>
      </c>
      <c r="U303" t="str">
        <f ca="1">IF(TODAY() - Sales_Data[[#This Row],[Last Order Date]] &gt; 180, "Inactive", "Active")</f>
        <v>Inactive</v>
      </c>
    </row>
    <row r="304" spans="1:21" x14ac:dyDescent="0.35">
      <c r="A304" t="str">
        <f>Sales_Data[[#This Row],[Customers Name]]&amp;Sales_Data[[#This Row],[Num]]</f>
        <v>Wine Cellar Wine And GiftsCW-2023469</v>
      </c>
      <c r="B304" t="s">
        <v>199</v>
      </c>
      <c r="C304" t="s">
        <v>2103</v>
      </c>
      <c r="D304" t="s">
        <v>913</v>
      </c>
      <c r="E304" t="s">
        <v>350</v>
      </c>
      <c r="F304" s="1">
        <v>45279</v>
      </c>
      <c r="G304" t="s">
        <v>1542</v>
      </c>
      <c r="H304" t="s">
        <v>840</v>
      </c>
      <c r="I304">
        <v>6</v>
      </c>
      <c r="J304">
        <v>12.5</v>
      </c>
      <c r="K304">
        <v>75</v>
      </c>
      <c r="L304">
        <v>12</v>
      </c>
      <c r="M304" s="1">
        <v>45261</v>
      </c>
      <c r="N304" t="s">
        <v>846</v>
      </c>
      <c r="O304" t="s">
        <v>2079</v>
      </c>
      <c r="P304" t="s">
        <v>832</v>
      </c>
      <c r="Q304">
        <v>2</v>
      </c>
      <c r="R304">
        <f>VLOOKUP(Sales_Data[[#This Row],[Memo]],Items_List[[Description]:[Price]],3,FALSE)</f>
        <v>9.6</v>
      </c>
      <c r="S304">
        <f>Sales_Data[[#This Row],[Qty]]*Sales_Data[[#This Row],[Cost]]</f>
        <v>57.599999999999994</v>
      </c>
      <c r="T304" s="1">
        <f>_xlfn.MAXIFS(Sales_Data[Date],Sales_Data[Customers Name],Sales_Data[[#This Row],[Customers Name]])</f>
        <v>45279</v>
      </c>
      <c r="U304" t="str">
        <f ca="1">IF(TODAY() - Sales_Data[[#This Row],[Last Order Date]] &gt; 180, "Inactive", "Active")</f>
        <v>Inactive</v>
      </c>
    </row>
    <row r="305" spans="1:21" x14ac:dyDescent="0.35">
      <c r="A305" t="str">
        <f>Sales_Data[[#This Row],[Customers Name]]&amp;Sales_Data[[#This Row],[Num]]</f>
        <v>Winyah Bait &amp; TackleCW-2023402</v>
      </c>
      <c r="B305" t="s">
        <v>205</v>
      </c>
      <c r="C305" t="s">
        <v>2104</v>
      </c>
      <c r="D305" t="s">
        <v>959</v>
      </c>
      <c r="E305" t="s">
        <v>545</v>
      </c>
      <c r="F305" s="1">
        <v>45210</v>
      </c>
      <c r="G305" t="s">
        <v>1550</v>
      </c>
      <c r="H305" t="s">
        <v>956</v>
      </c>
      <c r="I305">
        <v>3</v>
      </c>
      <c r="J305">
        <v>24.99</v>
      </c>
      <c r="K305">
        <v>74.97</v>
      </c>
      <c r="L305">
        <v>10</v>
      </c>
      <c r="M305" s="1">
        <v>45200</v>
      </c>
      <c r="N305" t="s">
        <v>841</v>
      </c>
      <c r="O305" t="s">
        <v>2084</v>
      </c>
      <c r="P305" t="s">
        <v>819</v>
      </c>
      <c r="Q305">
        <v>3</v>
      </c>
      <c r="R305">
        <f>VLOOKUP(Sales_Data[[#This Row],[Memo]],Items_List[[Description]:[Price]],3,FALSE)</f>
        <v>24.99</v>
      </c>
      <c r="S305">
        <f>Sales_Data[[#This Row],[Qty]]*Sales_Data[[#This Row],[Cost]]</f>
        <v>74.97</v>
      </c>
      <c r="T305" s="1">
        <f>_xlfn.MAXIFS(Sales_Data[Date],Sales_Data[Customers Name],Sales_Data[[#This Row],[Customers Name]])</f>
        <v>45273</v>
      </c>
      <c r="U305" t="str">
        <f ca="1">IF(TODAY() - Sales_Data[[#This Row],[Last Order Date]] &gt; 180, "Inactive", "Active")</f>
        <v>Inactive</v>
      </c>
    </row>
    <row r="306" spans="1:21" x14ac:dyDescent="0.35">
      <c r="A306" t="str">
        <f>Sales_Data[[#This Row],[Customers Name]]&amp;Sales_Data[[#This Row],[Num]]</f>
        <v>Winyah Bait &amp; TackleCW-2023402</v>
      </c>
      <c r="B306" t="s">
        <v>205</v>
      </c>
      <c r="C306" t="s">
        <v>2104</v>
      </c>
      <c r="D306" t="s">
        <v>1429</v>
      </c>
      <c r="E306" t="s">
        <v>697</v>
      </c>
      <c r="F306" s="1">
        <v>45210</v>
      </c>
      <c r="G306" t="s">
        <v>1550</v>
      </c>
      <c r="H306" t="s">
        <v>956</v>
      </c>
      <c r="I306">
        <v>9</v>
      </c>
      <c r="J306">
        <v>18.670000000000002</v>
      </c>
      <c r="K306">
        <v>168.03</v>
      </c>
      <c r="L306">
        <v>10</v>
      </c>
      <c r="M306" s="1">
        <v>45200</v>
      </c>
      <c r="N306" t="s">
        <v>841</v>
      </c>
      <c r="O306" t="s">
        <v>2084</v>
      </c>
      <c r="P306" t="s">
        <v>819</v>
      </c>
      <c r="Q306">
        <v>3</v>
      </c>
      <c r="R306">
        <f>VLOOKUP(Sales_Data[[#This Row],[Memo]],Items_List[[Description]:[Price]],3,FALSE)</f>
        <v>18.670000000000002</v>
      </c>
      <c r="S306">
        <f>Sales_Data[[#This Row],[Qty]]*Sales_Data[[#This Row],[Cost]]</f>
        <v>168.03000000000003</v>
      </c>
      <c r="T306" s="1">
        <f>_xlfn.MAXIFS(Sales_Data[Date],Sales_Data[Customers Name],Sales_Data[[#This Row],[Customers Name]])</f>
        <v>45273</v>
      </c>
      <c r="U306" t="str">
        <f ca="1">IF(TODAY() - Sales_Data[[#This Row],[Last Order Date]] &gt; 180, "Inactive", "Active")</f>
        <v>Inactive</v>
      </c>
    </row>
    <row r="307" spans="1:21" x14ac:dyDescent="0.35">
      <c r="A307" t="str">
        <f>Sales_Data[[#This Row],[Customers Name]]&amp;Sales_Data[[#This Row],[Num]]</f>
        <v>Accent On Wine Park CircleCW-2023177</v>
      </c>
      <c r="B307" t="s">
        <v>4</v>
      </c>
      <c r="C307" t="s">
        <v>2103</v>
      </c>
      <c r="D307" t="s">
        <v>811</v>
      </c>
      <c r="E307" t="s">
        <v>227</v>
      </c>
      <c r="F307" s="1">
        <v>45071</v>
      </c>
      <c r="G307" t="s">
        <v>812</v>
      </c>
      <c r="I307">
        <v>72</v>
      </c>
      <c r="J307">
        <v>10</v>
      </c>
      <c r="K307">
        <v>720</v>
      </c>
      <c r="L307">
        <v>5</v>
      </c>
      <c r="M307" s="1">
        <v>45047</v>
      </c>
      <c r="N307" t="s">
        <v>813</v>
      </c>
      <c r="O307" t="s">
        <v>813</v>
      </c>
      <c r="P307" t="s">
        <v>814</v>
      </c>
      <c r="Q307">
        <v>4</v>
      </c>
      <c r="R307">
        <f>VLOOKUP(Sales_Data[[#This Row],[Memo]],Items_List[[Description]:[Price]],3,FALSE)</f>
        <v>7.46</v>
      </c>
      <c r="S307">
        <f>Sales_Data[[#This Row],[Qty]]*Sales_Data[[#This Row],[Cost]]</f>
        <v>537.12</v>
      </c>
      <c r="T307" s="1">
        <f>_xlfn.MAXIFS(Sales_Data[Date],Sales_Data[Customers Name],Sales_Data[[#This Row],[Customers Name]])</f>
        <v>45281</v>
      </c>
      <c r="U307" t="str">
        <f ca="1">IF(TODAY() - Sales_Data[[#This Row],[Last Order Date]] &gt; 180, "Inactive", "Active")</f>
        <v>Inactive</v>
      </c>
    </row>
    <row r="308" spans="1:21" x14ac:dyDescent="0.35">
      <c r="A308" t="str">
        <f>Sales_Data[[#This Row],[Customers Name]]&amp;Sales_Data[[#This Row],[Num]]</f>
        <v>Accent On Wine Park CircleCW-2023177</v>
      </c>
      <c r="B308" t="s">
        <v>4</v>
      </c>
      <c r="C308" t="s">
        <v>2103</v>
      </c>
      <c r="D308" t="s">
        <v>815</v>
      </c>
      <c r="E308" t="s">
        <v>787</v>
      </c>
      <c r="F308" s="1">
        <v>45071</v>
      </c>
      <c r="G308" t="s">
        <v>812</v>
      </c>
      <c r="J308">
        <v>-0.7</v>
      </c>
      <c r="K308">
        <v>-504</v>
      </c>
      <c r="L308">
        <v>5</v>
      </c>
      <c r="M308" s="1">
        <v>45047</v>
      </c>
      <c r="N308" t="s">
        <v>813</v>
      </c>
      <c r="O308" t="s">
        <v>813</v>
      </c>
      <c r="P308" t="s">
        <v>814</v>
      </c>
      <c r="Q308">
        <v>4</v>
      </c>
      <c r="R308">
        <f>VLOOKUP(Sales_Data[[#This Row],[Memo]],Items_List[[Description]:[Price]],3,FALSE)</f>
        <v>0</v>
      </c>
      <c r="S308">
        <f>Sales_Data[[#This Row],[Qty]]*Sales_Data[[#This Row],[Cost]]</f>
        <v>0</v>
      </c>
      <c r="T308" s="1">
        <f>_xlfn.MAXIFS(Sales_Data[Date],Sales_Data[Customers Name],Sales_Data[[#This Row],[Customers Name]])</f>
        <v>45281</v>
      </c>
      <c r="U308" t="str">
        <f ca="1">IF(TODAY() - Sales_Data[[#This Row],[Last Order Date]] &gt; 180, "Inactive", "Active")</f>
        <v>Inactive</v>
      </c>
    </row>
    <row r="309" spans="1:21" x14ac:dyDescent="0.35">
      <c r="A309" t="str">
        <f>Sales_Data[[#This Row],[Customers Name]]&amp;Sales_Data[[#This Row],[Num]]</f>
        <v>Accent On Wine Park CircleCW-2023200</v>
      </c>
      <c r="B309" t="s">
        <v>4</v>
      </c>
      <c r="C309" t="s">
        <v>2103</v>
      </c>
      <c r="D309" t="s">
        <v>816</v>
      </c>
      <c r="E309" t="s">
        <v>232</v>
      </c>
      <c r="F309" s="1">
        <v>45091</v>
      </c>
      <c r="G309" t="s">
        <v>817</v>
      </c>
      <c r="I309">
        <v>36</v>
      </c>
      <c r="J309">
        <v>5</v>
      </c>
      <c r="K309">
        <v>180</v>
      </c>
      <c r="L309">
        <v>6</v>
      </c>
      <c r="M309" s="1">
        <v>45078</v>
      </c>
      <c r="N309" t="s">
        <v>818</v>
      </c>
      <c r="O309" t="s">
        <v>2082</v>
      </c>
      <c r="P309" t="s">
        <v>819</v>
      </c>
      <c r="Q309">
        <v>3</v>
      </c>
      <c r="R309">
        <f>VLOOKUP(Sales_Data[[#This Row],[Memo]],Items_List[[Description]:[Price]],3,FALSE)</f>
        <v>6.42</v>
      </c>
      <c r="S309">
        <f>Sales_Data[[#This Row],[Qty]]*Sales_Data[[#This Row],[Cost]]</f>
        <v>231.12</v>
      </c>
      <c r="T309" s="1">
        <f>_xlfn.MAXIFS(Sales_Data[Date],Sales_Data[Customers Name],Sales_Data[[#This Row],[Customers Name]])</f>
        <v>45281</v>
      </c>
      <c r="U309" t="str">
        <f ca="1">IF(TODAY() - Sales_Data[[#This Row],[Last Order Date]] &gt; 180, "Inactive", "Active")</f>
        <v>Inactive</v>
      </c>
    </row>
    <row r="310" spans="1:21" x14ac:dyDescent="0.35">
      <c r="A310" t="str">
        <f>Sales_Data[[#This Row],[Customers Name]]&amp;Sales_Data[[#This Row],[Num]]</f>
        <v>Accent On Wine Park CircleCW-2023239</v>
      </c>
      <c r="B310" t="s">
        <v>4</v>
      </c>
      <c r="C310" t="s">
        <v>2103</v>
      </c>
      <c r="D310" t="s">
        <v>828</v>
      </c>
      <c r="E310" t="s">
        <v>787</v>
      </c>
      <c r="F310" s="1">
        <v>45124</v>
      </c>
      <c r="G310" t="s">
        <v>823</v>
      </c>
      <c r="J310">
        <v>-0.1</v>
      </c>
      <c r="K310">
        <v>-26.4</v>
      </c>
      <c r="L310">
        <v>7</v>
      </c>
      <c r="M310" s="1">
        <v>45108</v>
      </c>
      <c r="N310" t="s">
        <v>824</v>
      </c>
      <c r="O310" t="s">
        <v>2077</v>
      </c>
      <c r="P310" t="s">
        <v>825</v>
      </c>
      <c r="Q310">
        <v>1</v>
      </c>
      <c r="R310">
        <f>VLOOKUP(Sales_Data[[#This Row],[Memo]],Items_List[[Description]:[Price]],3,FALSE)</f>
        <v>0</v>
      </c>
      <c r="S310">
        <f>Sales_Data[[#This Row],[Qty]]*Sales_Data[[#This Row],[Cost]]</f>
        <v>0</v>
      </c>
      <c r="T310" s="1">
        <f>_xlfn.MAXIFS(Sales_Data[Date],Sales_Data[Customers Name],Sales_Data[[#This Row],[Customers Name]])</f>
        <v>45281</v>
      </c>
      <c r="U310" t="str">
        <f ca="1">IF(TODAY() - Sales_Data[[#This Row],[Last Order Date]] &gt; 180, "Inactive", "Active")</f>
        <v>Inactive</v>
      </c>
    </row>
    <row r="311" spans="1:21" x14ac:dyDescent="0.35">
      <c r="A311" t="str">
        <f>Sales_Data[[#This Row],[Customers Name]]&amp;Sales_Data[[#This Row],[Num]]</f>
        <v>Accent On Wine Park CircleCW-2023308</v>
      </c>
      <c r="B311" t="s">
        <v>4</v>
      </c>
      <c r="C311" t="s">
        <v>2103</v>
      </c>
      <c r="D311" t="s">
        <v>829</v>
      </c>
      <c r="E311" t="s">
        <v>303</v>
      </c>
      <c r="F311" s="1">
        <v>45174</v>
      </c>
      <c r="G311" t="s">
        <v>830</v>
      </c>
      <c r="I311">
        <v>36</v>
      </c>
      <c r="J311">
        <v>10</v>
      </c>
      <c r="K311">
        <v>360</v>
      </c>
      <c r="L311">
        <v>9</v>
      </c>
      <c r="M311" s="1">
        <v>45170</v>
      </c>
      <c r="N311" t="s">
        <v>831</v>
      </c>
      <c r="O311" t="s">
        <v>2078</v>
      </c>
      <c r="P311" t="s">
        <v>832</v>
      </c>
      <c r="Q311">
        <v>2</v>
      </c>
      <c r="R311">
        <f>VLOOKUP(Sales_Data[[#This Row],[Memo]],Items_List[[Description]:[Price]],3,FALSE)</f>
        <v>7.6</v>
      </c>
      <c r="S311">
        <f>Sales_Data[[#This Row],[Qty]]*Sales_Data[[#This Row],[Cost]]</f>
        <v>273.59999999999997</v>
      </c>
      <c r="T311" s="1">
        <f>_xlfn.MAXIFS(Sales_Data[Date],Sales_Data[Customers Name],Sales_Data[[#This Row],[Customers Name]])</f>
        <v>45281</v>
      </c>
      <c r="U311" t="str">
        <f ca="1">IF(TODAY() - Sales_Data[[#This Row],[Last Order Date]] &gt; 180, "Inactive", "Active")</f>
        <v>Inactive</v>
      </c>
    </row>
    <row r="312" spans="1:21" x14ac:dyDescent="0.35">
      <c r="A312" t="str">
        <f>Sales_Data[[#This Row],[Customers Name]]&amp;Sales_Data[[#This Row],[Num]]</f>
        <v>Accent On Wine Park CircleCW-2023308</v>
      </c>
      <c r="B312" t="s">
        <v>4</v>
      </c>
      <c r="C312" t="s">
        <v>2103</v>
      </c>
      <c r="D312" t="s">
        <v>833</v>
      </c>
      <c r="E312" t="s">
        <v>787</v>
      </c>
      <c r="F312" s="1">
        <v>45174</v>
      </c>
      <c r="G312" t="s">
        <v>830</v>
      </c>
      <c r="J312">
        <v>-0.3</v>
      </c>
      <c r="K312">
        <v>-108</v>
      </c>
      <c r="L312">
        <v>9</v>
      </c>
      <c r="M312" s="1">
        <v>45170</v>
      </c>
      <c r="N312" t="s">
        <v>831</v>
      </c>
      <c r="O312" t="s">
        <v>2078</v>
      </c>
      <c r="P312" t="s">
        <v>832</v>
      </c>
      <c r="Q312">
        <v>2</v>
      </c>
      <c r="R312">
        <f>VLOOKUP(Sales_Data[[#This Row],[Memo]],Items_List[[Description]:[Price]],3,FALSE)</f>
        <v>0</v>
      </c>
      <c r="S312">
        <f>Sales_Data[[#This Row],[Qty]]*Sales_Data[[#This Row],[Cost]]</f>
        <v>0</v>
      </c>
      <c r="T312" s="1">
        <f>_xlfn.MAXIFS(Sales_Data[Date],Sales_Data[Customers Name],Sales_Data[[#This Row],[Customers Name]])</f>
        <v>45281</v>
      </c>
      <c r="U312" t="str">
        <f ca="1">IF(TODAY() - Sales_Data[[#This Row],[Last Order Date]] &gt; 180, "Inactive", "Active")</f>
        <v>Inactive</v>
      </c>
    </row>
    <row r="313" spans="1:21" x14ac:dyDescent="0.35">
      <c r="A313" t="str">
        <f>Sales_Data[[#This Row],[Customers Name]]&amp;Sales_Data[[#This Row],[Num]]</f>
        <v>Accent On Wine SummervilleCW-2023006</v>
      </c>
      <c r="B313" t="s">
        <v>7</v>
      </c>
      <c r="C313" t="s">
        <v>2103</v>
      </c>
      <c r="D313" t="s">
        <v>847</v>
      </c>
      <c r="E313" t="s">
        <v>703</v>
      </c>
      <c r="F313" s="1">
        <v>44930</v>
      </c>
      <c r="G313" t="s">
        <v>848</v>
      </c>
      <c r="I313">
        <v>2</v>
      </c>
      <c r="J313">
        <v>60</v>
      </c>
      <c r="K313">
        <v>120</v>
      </c>
      <c r="L313">
        <v>1</v>
      </c>
      <c r="M313" s="1">
        <v>44927</v>
      </c>
      <c r="N313" t="s">
        <v>849</v>
      </c>
      <c r="O313" t="s">
        <v>2075</v>
      </c>
      <c r="P313" t="s">
        <v>819</v>
      </c>
      <c r="Q313">
        <v>3</v>
      </c>
      <c r="R313">
        <f>VLOOKUP(Sales_Data[[#This Row],[Memo]],Items_List[[Description]:[Price]],3,FALSE)</f>
        <v>8</v>
      </c>
      <c r="S313">
        <f>Sales_Data[[#This Row],[Qty]]*Sales_Data[[#This Row],[Cost]]</f>
        <v>16</v>
      </c>
      <c r="T313" s="1">
        <f>_xlfn.MAXIFS(Sales_Data[Date],Sales_Data[Customers Name],Sales_Data[[#This Row],[Customers Name]])</f>
        <v>45153</v>
      </c>
      <c r="U313" t="str">
        <f ca="1">IF(TODAY() - Sales_Data[[#This Row],[Last Order Date]] &gt; 180, "Inactive", "Active")</f>
        <v>Inactive</v>
      </c>
    </row>
    <row r="314" spans="1:21" x14ac:dyDescent="0.35">
      <c r="A314" t="str">
        <f>Sales_Data[[#This Row],[Customers Name]]&amp;Sales_Data[[#This Row],[Num]]</f>
        <v>Accent On Wine SummervilleCW-2023006</v>
      </c>
      <c r="B314" t="s">
        <v>7</v>
      </c>
      <c r="C314" t="s">
        <v>2103</v>
      </c>
      <c r="D314" t="s">
        <v>850</v>
      </c>
      <c r="E314" t="s">
        <v>787</v>
      </c>
      <c r="F314" s="1">
        <v>44930</v>
      </c>
      <c r="G314" t="s">
        <v>848</v>
      </c>
      <c r="J314">
        <v>-0.2</v>
      </c>
      <c r="K314">
        <v>-24</v>
      </c>
      <c r="L314">
        <v>1</v>
      </c>
      <c r="M314" s="1">
        <v>44927</v>
      </c>
      <c r="N314" t="s">
        <v>849</v>
      </c>
      <c r="O314" t="s">
        <v>2075</v>
      </c>
      <c r="P314" t="s">
        <v>819</v>
      </c>
      <c r="Q314">
        <v>3</v>
      </c>
      <c r="R314">
        <f>VLOOKUP(Sales_Data[[#This Row],[Memo]],Items_List[[Description]:[Price]],3,FALSE)</f>
        <v>0</v>
      </c>
      <c r="S314">
        <f>Sales_Data[[#This Row],[Qty]]*Sales_Data[[#This Row],[Cost]]</f>
        <v>0</v>
      </c>
      <c r="T314" s="1">
        <f>_xlfn.MAXIFS(Sales_Data[Date],Sales_Data[Customers Name],Sales_Data[[#This Row],[Customers Name]])</f>
        <v>45153</v>
      </c>
      <c r="U314" t="str">
        <f ca="1">IF(TODAY() - Sales_Data[[#This Row],[Last Order Date]] &gt; 180, "Inactive", "Active")</f>
        <v>Inactive</v>
      </c>
    </row>
    <row r="315" spans="1:21" x14ac:dyDescent="0.35">
      <c r="A315" t="str">
        <f>Sales_Data[[#This Row],[Customers Name]]&amp;Sales_Data[[#This Row],[Num]]</f>
        <v>Accent On Wine SummervilleCW-2023015</v>
      </c>
      <c r="B315" t="s">
        <v>7</v>
      </c>
      <c r="C315" t="s">
        <v>2103</v>
      </c>
      <c r="D315" t="s">
        <v>851</v>
      </c>
      <c r="E315" t="s">
        <v>362</v>
      </c>
      <c r="F315" s="1">
        <v>44937</v>
      </c>
      <c r="G315" t="s">
        <v>852</v>
      </c>
      <c r="I315">
        <v>1</v>
      </c>
      <c r="J315">
        <v>150</v>
      </c>
      <c r="K315">
        <v>150</v>
      </c>
      <c r="L315">
        <v>1</v>
      </c>
      <c r="M315" s="1">
        <v>44927</v>
      </c>
      <c r="N315" t="s">
        <v>849</v>
      </c>
      <c r="O315" t="s">
        <v>2075</v>
      </c>
      <c r="P315" t="s">
        <v>819</v>
      </c>
      <c r="Q315">
        <v>3</v>
      </c>
      <c r="R315">
        <f>VLOOKUP(Sales_Data[[#This Row],[Memo]],Items_List[[Description]:[Price]],3,FALSE)</f>
        <v>9.6</v>
      </c>
      <c r="S315">
        <f>Sales_Data[[#This Row],[Qty]]*Sales_Data[[#This Row],[Cost]]</f>
        <v>9.6</v>
      </c>
      <c r="T315" s="1">
        <f>_xlfn.MAXIFS(Sales_Data[Date],Sales_Data[Customers Name],Sales_Data[[#This Row],[Customers Name]])</f>
        <v>45153</v>
      </c>
      <c r="U315" t="str">
        <f ca="1">IF(TODAY() - Sales_Data[[#This Row],[Last Order Date]] &gt; 180, "Inactive", "Active")</f>
        <v>Inactive</v>
      </c>
    </row>
    <row r="316" spans="1:21" x14ac:dyDescent="0.35">
      <c r="A316" t="str">
        <f>Sales_Data[[#This Row],[Customers Name]]&amp;Sales_Data[[#This Row],[Num]]</f>
        <v>Accent On Wine SummervilleCW-2023015</v>
      </c>
      <c r="B316" t="s">
        <v>7</v>
      </c>
      <c r="C316" t="s">
        <v>2103</v>
      </c>
      <c r="D316" t="s">
        <v>853</v>
      </c>
      <c r="E316" t="s">
        <v>261</v>
      </c>
      <c r="F316" s="1">
        <v>44937</v>
      </c>
      <c r="G316" t="s">
        <v>852</v>
      </c>
      <c r="I316">
        <v>2</v>
      </c>
      <c r="J316">
        <v>72</v>
      </c>
      <c r="K316">
        <v>144</v>
      </c>
      <c r="L316">
        <v>1</v>
      </c>
      <c r="M316" s="1">
        <v>44927</v>
      </c>
      <c r="N316" t="s">
        <v>849</v>
      </c>
      <c r="O316" t="s">
        <v>2075</v>
      </c>
      <c r="P316" t="s">
        <v>819</v>
      </c>
      <c r="Q316">
        <v>3</v>
      </c>
      <c r="R316">
        <f>VLOOKUP(Sales_Data[[#This Row],[Memo]],Items_List[[Description]:[Price]],3,FALSE)</f>
        <v>9.1999999999999993</v>
      </c>
      <c r="S316">
        <f>Sales_Data[[#This Row],[Qty]]*Sales_Data[[#This Row],[Cost]]</f>
        <v>18.399999999999999</v>
      </c>
      <c r="T316" s="1">
        <f>_xlfn.MAXIFS(Sales_Data[Date],Sales_Data[Customers Name],Sales_Data[[#This Row],[Customers Name]])</f>
        <v>45153</v>
      </c>
      <c r="U316" t="str">
        <f ca="1">IF(TODAY() - Sales_Data[[#This Row],[Last Order Date]] &gt; 180, "Inactive", "Active")</f>
        <v>Inactive</v>
      </c>
    </row>
    <row r="317" spans="1:21" x14ac:dyDescent="0.35">
      <c r="A317" t="str">
        <f>Sales_Data[[#This Row],[Customers Name]]&amp;Sales_Data[[#This Row],[Num]]</f>
        <v>Accent On Wine SummervilleCW-2023015</v>
      </c>
      <c r="B317" t="s">
        <v>7</v>
      </c>
      <c r="C317" t="s">
        <v>2103</v>
      </c>
      <c r="D317" t="s">
        <v>838</v>
      </c>
      <c r="E317" t="s">
        <v>764</v>
      </c>
      <c r="F317" s="1">
        <v>44937</v>
      </c>
      <c r="G317" t="s">
        <v>852</v>
      </c>
      <c r="I317">
        <v>2</v>
      </c>
      <c r="J317">
        <v>75</v>
      </c>
      <c r="K317">
        <v>150</v>
      </c>
      <c r="L317">
        <v>1</v>
      </c>
      <c r="M317" s="1">
        <v>44927</v>
      </c>
      <c r="N317" t="s">
        <v>849</v>
      </c>
      <c r="O317" t="s">
        <v>2075</v>
      </c>
      <c r="P317" t="s">
        <v>819</v>
      </c>
      <c r="Q317">
        <v>3</v>
      </c>
      <c r="R317">
        <f>VLOOKUP(Sales_Data[[#This Row],[Memo]],Items_List[[Description]:[Price]],3,FALSE)</f>
        <v>9.3000000000000007</v>
      </c>
      <c r="S317">
        <f>Sales_Data[[#This Row],[Qty]]*Sales_Data[[#This Row],[Cost]]</f>
        <v>18.600000000000001</v>
      </c>
      <c r="T317" s="1">
        <f>_xlfn.MAXIFS(Sales_Data[Date],Sales_Data[Customers Name],Sales_Data[[#This Row],[Customers Name]])</f>
        <v>45153</v>
      </c>
      <c r="U317" t="str">
        <f ca="1">IF(TODAY() - Sales_Data[[#This Row],[Last Order Date]] &gt; 180, "Inactive", "Active")</f>
        <v>Inactive</v>
      </c>
    </row>
    <row r="318" spans="1:21" x14ac:dyDescent="0.35">
      <c r="A318" t="str">
        <f>Sales_Data[[#This Row],[Customers Name]]&amp;Sales_Data[[#This Row],[Num]]</f>
        <v>Accent On Wine SummervilleCW-2023015</v>
      </c>
      <c r="B318" t="s">
        <v>7</v>
      </c>
      <c r="C318" t="s">
        <v>2103</v>
      </c>
      <c r="D318" t="s">
        <v>854</v>
      </c>
      <c r="E318" t="s">
        <v>251</v>
      </c>
      <c r="F318" s="1">
        <v>44937</v>
      </c>
      <c r="G318" t="s">
        <v>852</v>
      </c>
      <c r="I318">
        <v>2</v>
      </c>
      <c r="J318">
        <v>112.5</v>
      </c>
      <c r="K318">
        <v>225</v>
      </c>
      <c r="L318">
        <v>1</v>
      </c>
      <c r="M318" s="1">
        <v>44927</v>
      </c>
      <c r="N318" t="s">
        <v>849</v>
      </c>
      <c r="O318" t="s">
        <v>2075</v>
      </c>
      <c r="P318" t="s">
        <v>819</v>
      </c>
      <c r="Q318">
        <v>3</v>
      </c>
      <c r="R318">
        <f>VLOOKUP(Sales_Data[[#This Row],[Memo]],Items_List[[Description]:[Price]],3,FALSE)</f>
        <v>14.36</v>
      </c>
      <c r="S318">
        <f>Sales_Data[[#This Row],[Qty]]*Sales_Data[[#This Row],[Cost]]</f>
        <v>28.72</v>
      </c>
      <c r="T318" s="1">
        <f>_xlfn.MAXIFS(Sales_Data[Date],Sales_Data[Customers Name],Sales_Data[[#This Row],[Customers Name]])</f>
        <v>45153</v>
      </c>
      <c r="U318" t="str">
        <f ca="1">IF(TODAY() - Sales_Data[[#This Row],[Last Order Date]] &gt; 180, "Inactive", "Active")</f>
        <v>Inactive</v>
      </c>
    </row>
    <row r="319" spans="1:21" x14ac:dyDescent="0.35">
      <c r="A319" t="str">
        <f>Sales_Data[[#This Row],[Customers Name]]&amp;Sales_Data[[#This Row],[Num]]</f>
        <v>Accent On Wine SummervilleCW-2023046</v>
      </c>
      <c r="B319" t="s">
        <v>7</v>
      </c>
      <c r="C319" t="s">
        <v>2103</v>
      </c>
      <c r="D319" t="s">
        <v>829</v>
      </c>
      <c r="E319" t="s">
        <v>303</v>
      </c>
      <c r="F319" s="1">
        <v>44964</v>
      </c>
      <c r="G319" t="s">
        <v>855</v>
      </c>
      <c r="I319">
        <v>24</v>
      </c>
      <c r="J319">
        <v>10</v>
      </c>
      <c r="K319">
        <v>240</v>
      </c>
      <c r="L319">
        <v>2</v>
      </c>
      <c r="M319" s="1">
        <v>44958</v>
      </c>
      <c r="N319" t="s">
        <v>856</v>
      </c>
      <c r="O319" t="s">
        <v>2081</v>
      </c>
      <c r="P319" t="s">
        <v>832</v>
      </c>
      <c r="Q319">
        <v>2</v>
      </c>
      <c r="R319">
        <f>VLOOKUP(Sales_Data[[#This Row],[Memo]],Items_List[[Description]:[Price]],3,FALSE)</f>
        <v>7.6</v>
      </c>
      <c r="S319">
        <f>Sales_Data[[#This Row],[Qty]]*Sales_Data[[#This Row],[Cost]]</f>
        <v>182.39999999999998</v>
      </c>
      <c r="T319" s="1">
        <f>_xlfn.MAXIFS(Sales_Data[Date],Sales_Data[Customers Name],Sales_Data[[#This Row],[Customers Name]])</f>
        <v>45153</v>
      </c>
      <c r="U319" t="str">
        <f ca="1">IF(TODAY() - Sales_Data[[#This Row],[Last Order Date]] &gt; 180, "Inactive", "Active")</f>
        <v>Inactive</v>
      </c>
    </row>
    <row r="320" spans="1:21" x14ac:dyDescent="0.35">
      <c r="A320" t="str">
        <f>Sales_Data[[#This Row],[Customers Name]]&amp;Sales_Data[[#This Row],[Num]]</f>
        <v>Accent On Wine SummervilleCW-2023046</v>
      </c>
      <c r="B320" t="s">
        <v>7</v>
      </c>
      <c r="C320" t="s">
        <v>2103</v>
      </c>
      <c r="D320" t="s">
        <v>857</v>
      </c>
      <c r="E320" t="s">
        <v>787</v>
      </c>
      <c r="F320" s="1">
        <v>44964</v>
      </c>
      <c r="G320" t="s">
        <v>855</v>
      </c>
      <c r="J320">
        <v>-0.4</v>
      </c>
      <c r="K320">
        <v>-96</v>
      </c>
      <c r="L320">
        <v>2</v>
      </c>
      <c r="M320" s="1">
        <v>44958</v>
      </c>
      <c r="N320" t="s">
        <v>856</v>
      </c>
      <c r="O320" t="s">
        <v>2081</v>
      </c>
      <c r="P320" t="s">
        <v>832</v>
      </c>
      <c r="Q320">
        <v>2</v>
      </c>
      <c r="R320">
        <f>VLOOKUP(Sales_Data[[#This Row],[Memo]],Items_List[[Description]:[Price]],3,FALSE)</f>
        <v>0</v>
      </c>
      <c r="S320">
        <f>Sales_Data[[#This Row],[Qty]]*Sales_Data[[#This Row],[Cost]]</f>
        <v>0</v>
      </c>
      <c r="T320" s="1">
        <f>_xlfn.MAXIFS(Sales_Data[Date],Sales_Data[Customers Name],Sales_Data[[#This Row],[Customers Name]])</f>
        <v>45153</v>
      </c>
      <c r="U320" t="str">
        <f ca="1">IF(TODAY() - Sales_Data[[#This Row],[Last Order Date]] &gt; 180, "Inactive", "Active")</f>
        <v>Inactive</v>
      </c>
    </row>
    <row r="321" spans="1:21" x14ac:dyDescent="0.35">
      <c r="A321" t="str">
        <f>Sales_Data[[#This Row],[Customers Name]]&amp;Sales_Data[[#This Row],[Num]]</f>
        <v>Accent On Wine SummervilleCW-2023190</v>
      </c>
      <c r="B321" t="s">
        <v>7</v>
      </c>
      <c r="C321" t="s">
        <v>2103</v>
      </c>
      <c r="D321" t="s">
        <v>816</v>
      </c>
      <c r="E321" t="s">
        <v>232</v>
      </c>
      <c r="F321" s="1">
        <v>45083</v>
      </c>
      <c r="G321" t="s">
        <v>858</v>
      </c>
      <c r="I321">
        <v>18</v>
      </c>
      <c r="J321">
        <v>8.5</v>
      </c>
      <c r="K321">
        <v>153</v>
      </c>
      <c r="L321">
        <v>6</v>
      </c>
      <c r="M321" s="1">
        <v>45078</v>
      </c>
      <c r="N321" t="s">
        <v>818</v>
      </c>
      <c r="O321" t="s">
        <v>2082</v>
      </c>
      <c r="P321" t="s">
        <v>832</v>
      </c>
      <c r="Q321">
        <v>2</v>
      </c>
      <c r="R321">
        <f>VLOOKUP(Sales_Data[[#This Row],[Memo]],Items_List[[Description]:[Price]],3,FALSE)</f>
        <v>6.42</v>
      </c>
      <c r="S321">
        <f>Sales_Data[[#This Row],[Qty]]*Sales_Data[[#This Row],[Cost]]</f>
        <v>115.56</v>
      </c>
      <c r="T321" s="1">
        <f>_xlfn.MAXIFS(Sales_Data[Date],Sales_Data[Customers Name],Sales_Data[[#This Row],[Customers Name]])</f>
        <v>45153</v>
      </c>
      <c r="U321" t="str">
        <f ca="1">IF(TODAY() - Sales_Data[[#This Row],[Last Order Date]] &gt; 180, "Inactive", "Active")</f>
        <v>Inactive</v>
      </c>
    </row>
    <row r="322" spans="1:21" x14ac:dyDescent="0.35">
      <c r="A322" t="str">
        <f>Sales_Data[[#This Row],[Customers Name]]&amp;Sales_Data[[#This Row],[Num]]</f>
        <v>Accent On Wine SummervilleCW-2023190</v>
      </c>
      <c r="B322" t="s">
        <v>7</v>
      </c>
      <c r="C322" t="s">
        <v>2103</v>
      </c>
      <c r="D322" t="s">
        <v>784</v>
      </c>
      <c r="F322" s="1">
        <v>45083</v>
      </c>
      <c r="G322" t="s">
        <v>858</v>
      </c>
      <c r="J322">
        <v>-63</v>
      </c>
      <c r="K322">
        <v>-63</v>
      </c>
      <c r="L322">
        <v>6</v>
      </c>
      <c r="M322" s="1">
        <v>45078</v>
      </c>
      <c r="N322" t="s">
        <v>818</v>
      </c>
      <c r="O322" t="s">
        <v>2082</v>
      </c>
      <c r="P322" t="s">
        <v>832</v>
      </c>
      <c r="Q322">
        <v>2</v>
      </c>
      <c r="S322">
        <f>Sales_Data[[#This Row],[Qty]]*Sales_Data[[#This Row],[Cost]]</f>
        <v>0</v>
      </c>
      <c r="T322" s="1">
        <f>_xlfn.MAXIFS(Sales_Data[Date],Sales_Data[Customers Name],Sales_Data[[#This Row],[Customers Name]])</f>
        <v>45153</v>
      </c>
      <c r="U322" t="str">
        <f ca="1">IF(TODAY() - Sales_Data[[#This Row],[Last Order Date]] &gt; 180, "Inactive", "Active")</f>
        <v>Inactive</v>
      </c>
    </row>
    <row r="323" spans="1:21" x14ac:dyDescent="0.35">
      <c r="A323" t="str">
        <f>Sales_Data[[#This Row],[Customers Name]]&amp;Sales_Data[[#This Row],[Num]]</f>
        <v>Accent On Wine SummervilleCW-2023226</v>
      </c>
      <c r="B323" t="s">
        <v>7</v>
      </c>
      <c r="C323" t="s">
        <v>2103</v>
      </c>
      <c r="D323" t="s">
        <v>860</v>
      </c>
      <c r="E323" t="s">
        <v>861</v>
      </c>
      <c r="F323" s="1">
        <v>45113</v>
      </c>
      <c r="G323" t="s">
        <v>859</v>
      </c>
      <c r="I323">
        <v>45</v>
      </c>
      <c r="J323">
        <v>10</v>
      </c>
      <c r="K323">
        <v>450</v>
      </c>
      <c r="L323">
        <v>7</v>
      </c>
      <c r="M323" s="1">
        <v>45108</v>
      </c>
      <c r="N323" t="s">
        <v>824</v>
      </c>
      <c r="O323" t="s">
        <v>2077</v>
      </c>
      <c r="P323" t="s">
        <v>814</v>
      </c>
      <c r="Q323">
        <v>4</v>
      </c>
      <c r="R323">
        <f>VLOOKUP(Sales_Data[[#This Row],[Memo]],Items_List[[Description]:[Price]],3,FALSE)</f>
        <v>5.2</v>
      </c>
      <c r="S323">
        <f>Sales_Data[[#This Row],[Qty]]*Sales_Data[[#This Row],[Cost]]</f>
        <v>234</v>
      </c>
      <c r="T323" s="1">
        <f>_xlfn.MAXIFS(Sales_Data[Date],Sales_Data[Customers Name],Sales_Data[[#This Row],[Customers Name]])</f>
        <v>45153</v>
      </c>
      <c r="U323" t="str">
        <f ca="1">IF(TODAY() - Sales_Data[[#This Row],[Last Order Date]] &gt; 180, "Inactive", "Active")</f>
        <v>Inactive</v>
      </c>
    </row>
    <row r="324" spans="1:21" x14ac:dyDescent="0.35">
      <c r="A324" t="str">
        <f>Sales_Data[[#This Row],[Customers Name]]&amp;Sales_Data[[#This Row],[Num]]</f>
        <v>Accent On Wine SummervilleCW-2023226</v>
      </c>
      <c r="B324" t="s">
        <v>7</v>
      </c>
      <c r="C324" t="s">
        <v>2103</v>
      </c>
      <c r="D324" t="s">
        <v>833</v>
      </c>
      <c r="E324" t="s">
        <v>787</v>
      </c>
      <c r="F324" s="1">
        <v>45113</v>
      </c>
      <c r="G324" t="s">
        <v>859</v>
      </c>
      <c r="J324">
        <v>-0.3</v>
      </c>
      <c r="K324">
        <v>-36</v>
      </c>
      <c r="L324">
        <v>7</v>
      </c>
      <c r="M324" s="1">
        <v>45108</v>
      </c>
      <c r="N324" t="s">
        <v>824</v>
      </c>
      <c r="O324" t="s">
        <v>2077</v>
      </c>
      <c r="P324" t="s">
        <v>814</v>
      </c>
      <c r="Q324">
        <v>4</v>
      </c>
      <c r="R324">
        <f>VLOOKUP(Sales_Data[[#This Row],[Memo]],Items_List[[Description]:[Price]],3,FALSE)</f>
        <v>0</v>
      </c>
      <c r="S324">
        <f>Sales_Data[[#This Row],[Qty]]*Sales_Data[[#This Row],[Cost]]</f>
        <v>0</v>
      </c>
      <c r="T324" s="1">
        <f>_xlfn.MAXIFS(Sales_Data[Date],Sales_Data[Customers Name],Sales_Data[[#This Row],[Customers Name]])</f>
        <v>45153</v>
      </c>
      <c r="U324" t="str">
        <f ca="1">IF(TODAY() - Sales_Data[[#This Row],[Last Order Date]] &gt; 180, "Inactive", "Active")</f>
        <v>Inactive</v>
      </c>
    </row>
    <row r="325" spans="1:21" x14ac:dyDescent="0.35">
      <c r="A325" t="str">
        <f>Sales_Data[[#This Row],[Customers Name]]&amp;Sales_Data[[#This Row],[Num]]</f>
        <v>Accent On Wine SummervilleCW-2023226</v>
      </c>
      <c r="B325" t="s">
        <v>7</v>
      </c>
      <c r="C325" t="s">
        <v>2103</v>
      </c>
      <c r="D325" t="s">
        <v>857</v>
      </c>
      <c r="E325" t="s">
        <v>787</v>
      </c>
      <c r="F325" s="1">
        <v>45113</v>
      </c>
      <c r="G325" t="s">
        <v>859</v>
      </c>
      <c r="J325">
        <v>-0.4</v>
      </c>
      <c r="K325">
        <v>-180</v>
      </c>
      <c r="L325">
        <v>7</v>
      </c>
      <c r="M325" s="1">
        <v>45108</v>
      </c>
      <c r="N325" t="s">
        <v>824</v>
      </c>
      <c r="O325" t="s">
        <v>2077</v>
      </c>
      <c r="P325" t="s">
        <v>814</v>
      </c>
      <c r="Q325">
        <v>4</v>
      </c>
      <c r="R325">
        <f>VLOOKUP(Sales_Data[[#This Row],[Memo]],Items_List[[Description]:[Price]],3,FALSE)</f>
        <v>0</v>
      </c>
      <c r="S325">
        <f>Sales_Data[[#This Row],[Qty]]*Sales_Data[[#This Row],[Cost]]</f>
        <v>0</v>
      </c>
      <c r="T325" s="1">
        <f>_xlfn.MAXIFS(Sales_Data[Date],Sales_Data[Customers Name],Sales_Data[[#This Row],[Customers Name]])</f>
        <v>45153</v>
      </c>
      <c r="U325" t="str">
        <f ca="1">IF(TODAY() - Sales_Data[[#This Row],[Last Order Date]] &gt; 180, "Inactive", "Active")</f>
        <v>Inactive</v>
      </c>
    </row>
    <row r="326" spans="1:21" x14ac:dyDescent="0.35">
      <c r="A326" t="str">
        <f>Sales_Data[[#This Row],[Customers Name]]&amp;Sales_Data[[#This Row],[Num]]</f>
        <v>Accent On Wine SummervilleCW-2023283</v>
      </c>
      <c r="B326" t="s">
        <v>7</v>
      </c>
      <c r="C326" t="s">
        <v>2103</v>
      </c>
      <c r="D326" t="s">
        <v>829</v>
      </c>
      <c r="E326" t="s">
        <v>303</v>
      </c>
      <c r="F326" s="1">
        <v>45153</v>
      </c>
      <c r="G326" t="s">
        <v>862</v>
      </c>
      <c r="I326">
        <v>60</v>
      </c>
      <c r="J326">
        <v>10</v>
      </c>
      <c r="K326">
        <v>600</v>
      </c>
      <c r="L326">
        <v>8</v>
      </c>
      <c r="M326" s="1">
        <v>45139</v>
      </c>
      <c r="N326" t="s">
        <v>863</v>
      </c>
      <c r="O326" t="s">
        <v>2083</v>
      </c>
      <c r="P326" t="s">
        <v>832</v>
      </c>
      <c r="Q326">
        <v>2</v>
      </c>
      <c r="R326">
        <f>VLOOKUP(Sales_Data[[#This Row],[Memo]],Items_List[[Description]:[Price]],3,FALSE)</f>
        <v>7.6</v>
      </c>
      <c r="S326">
        <f>Sales_Data[[#This Row],[Qty]]*Sales_Data[[#This Row],[Cost]]</f>
        <v>456</v>
      </c>
      <c r="T326" s="1">
        <f>_xlfn.MAXIFS(Sales_Data[Date],Sales_Data[Customers Name],Sales_Data[[#This Row],[Customers Name]])</f>
        <v>45153</v>
      </c>
      <c r="U326" t="str">
        <f ca="1">IF(TODAY() - Sales_Data[[#This Row],[Last Order Date]] &gt; 180, "Inactive", "Active")</f>
        <v>Inactive</v>
      </c>
    </row>
    <row r="327" spans="1:21" x14ac:dyDescent="0.35">
      <c r="A327" t="str">
        <f>Sales_Data[[#This Row],[Customers Name]]&amp;Sales_Data[[#This Row],[Num]]</f>
        <v>Accent On Wine SummervilleCW-2023283</v>
      </c>
      <c r="B327" t="s">
        <v>7</v>
      </c>
      <c r="C327" t="s">
        <v>2103</v>
      </c>
      <c r="D327" t="s">
        <v>833</v>
      </c>
      <c r="E327" t="s">
        <v>787</v>
      </c>
      <c r="F327" s="1">
        <v>45153</v>
      </c>
      <c r="G327" t="s">
        <v>862</v>
      </c>
      <c r="J327">
        <v>-0.3</v>
      </c>
      <c r="K327">
        <v>-180</v>
      </c>
      <c r="L327">
        <v>8</v>
      </c>
      <c r="M327" s="1">
        <v>45139</v>
      </c>
      <c r="N327" t="s">
        <v>863</v>
      </c>
      <c r="O327" t="s">
        <v>2083</v>
      </c>
      <c r="P327" t="s">
        <v>832</v>
      </c>
      <c r="Q327">
        <v>2</v>
      </c>
      <c r="R327">
        <f>VLOOKUP(Sales_Data[[#This Row],[Memo]],Items_List[[Description]:[Price]],3,FALSE)</f>
        <v>0</v>
      </c>
      <c r="S327">
        <f>Sales_Data[[#This Row],[Qty]]*Sales_Data[[#This Row],[Cost]]</f>
        <v>0</v>
      </c>
      <c r="T327" s="1">
        <f>_xlfn.MAXIFS(Sales_Data[Date],Sales_Data[Customers Name],Sales_Data[[#This Row],[Customers Name]])</f>
        <v>45153</v>
      </c>
      <c r="U327" t="str">
        <f ca="1">IF(TODAY() - Sales_Data[[#This Row],[Last Order Date]] &gt; 180, "Inactive", "Active")</f>
        <v>Inactive</v>
      </c>
    </row>
    <row r="328" spans="1:21" x14ac:dyDescent="0.35">
      <c r="A328" t="str">
        <f>Sales_Data[[#This Row],[Customers Name]]&amp;Sales_Data[[#This Row],[Num]]</f>
        <v>Accent On Wine WhitehallCW-2023344</v>
      </c>
      <c r="B328" t="s">
        <v>10</v>
      </c>
      <c r="C328" t="s">
        <v>2103</v>
      </c>
      <c r="D328" t="s">
        <v>866</v>
      </c>
      <c r="E328" t="s">
        <v>754</v>
      </c>
      <c r="F328" s="1">
        <v>45195</v>
      </c>
      <c r="G328" t="s">
        <v>868</v>
      </c>
      <c r="I328">
        <v>24</v>
      </c>
      <c r="J328">
        <v>13</v>
      </c>
      <c r="K328">
        <v>312</v>
      </c>
      <c r="L328">
        <v>9</v>
      </c>
      <c r="M328" s="1">
        <v>45170</v>
      </c>
      <c r="N328" t="s">
        <v>831</v>
      </c>
      <c r="O328" t="s">
        <v>2078</v>
      </c>
      <c r="P328" t="s">
        <v>832</v>
      </c>
      <c r="Q328">
        <v>2</v>
      </c>
      <c r="R328">
        <f>VLOOKUP(Sales_Data[[#This Row],[Memo]],Items_List[[Description]:[Price]],3,FALSE)</f>
        <v>12.37</v>
      </c>
      <c r="S328">
        <f>Sales_Data[[#This Row],[Qty]]*Sales_Data[[#This Row],[Cost]]</f>
        <v>296.88</v>
      </c>
      <c r="T328" s="1">
        <f>_xlfn.MAXIFS(Sales_Data[Date],Sales_Data[Customers Name],Sales_Data[[#This Row],[Customers Name]])</f>
        <v>45266</v>
      </c>
      <c r="U328" t="str">
        <f ca="1">IF(TODAY() - Sales_Data[[#This Row],[Last Order Date]] &gt; 180, "Inactive", "Active")</f>
        <v>Inactive</v>
      </c>
    </row>
    <row r="329" spans="1:21" x14ac:dyDescent="0.35">
      <c r="A329" t="str">
        <f>Sales_Data[[#This Row],[Customers Name]]&amp;Sales_Data[[#This Row],[Num]]</f>
        <v>Alchemist Wine &amp; SpiritCW-2023012</v>
      </c>
      <c r="B329" t="s">
        <v>18</v>
      </c>
      <c r="C329" t="s">
        <v>2103</v>
      </c>
      <c r="D329" t="s">
        <v>871</v>
      </c>
      <c r="E329" t="s">
        <v>728</v>
      </c>
      <c r="F329" s="1">
        <v>44937</v>
      </c>
      <c r="G329" t="s">
        <v>872</v>
      </c>
      <c r="I329">
        <v>1</v>
      </c>
      <c r="J329">
        <v>78</v>
      </c>
      <c r="K329">
        <v>78</v>
      </c>
      <c r="L329">
        <v>1</v>
      </c>
      <c r="M329" s="1">
        <v>44927</v>
      </c>
      <c r="N329" t="s">
        <v>849</v>
      </c>
      <c r="O329" t="s">
        <v>2075</v>
      </c>
      <c r="P329" t="s">
        <v>819</v>
      </c>
      <c r="Q329">
        <v>3</v>
      </c>
      <c r="R329">
        <f>VLOOKUP(Sales_Data[[#This Row],[Memo]],Items_List[[Description]:[Price]],3,FALSE)</f>
        <v>10</v>
      </c>
      <c r="S329">
        <f>Sales_Data[[#This Row],[Qty]]*Sales_Data[[#This Row],[Cost]]</f>
        <v>10</v>
      </c>
      <c r="T329" s="1">
        <f>_xlfn.MAXIFS(Sales_Data[Date],Sales_Data[Customers Name],Sales_Data[[#This Row],[Customers Name]])</f>
        <v>45247</v>
      </c>
      <c r="U329" t="str">
        <f ca="1">IF(TODAY() - Sales_Data[[#This Row],[Last Order Date]] &gt; 180, "Inactive", "Active")</f>
        <v>Inactive</v>
      </c>
    </row>
    <row r="330" spans="1:21" x14ac:dyDescent="0.35">
      <c r="A330" t="str">
        <f>Sales_Data[[#This Row],[Customers Name]]&amp;Sales_Data[[#This Row],[Num]]</f>
        <v>Alchemist Wine &amp; SpiritCW-2023012</v>
      </c>
      <c r="B330" t="s">
        <v>18</v>
      </c>
      <c r="C330" t="s">
        <v>2103</v>
      </c>
      <c r="D330" t="s">
        <v>873</v>
      </c>
      <c r="E330" t="s">
        <v>726</v>
      </c>
      <c r="F330" s="1">
        <v>44937</v>
      </c>
      <c r="G330" t="s">
        <v>872</v>
      </c>
      <c r="I330">
        <v>1</v>
      </c>
      <c r="J330">
        <v>102</v>
      </c>
      <c r="K330">
        <v>102</v>
      </c>
      <c r="L330">
        <v>1</v>
      </c>
      <c r="M330" s="1">
        <v>44927</v>
      </c>
      <c r="N330" t="s">
        <v>849</v>
      </c>
      <c r="O330" t="s">
        <v>2075</v>
      </c>
      <c r="P330" t="s">
        <v>819</v>
      </c>
      <c r="Q330">
        <v>3</v>
      </c>
      <c r="R330">
        <f>VLOOKUP(Sales_Data[[#This Row],[Memo]],Items_List[[Description]:[Price]],3,FALSE)</f>
        <v>13.16</v>
      </c>
      <c r="S330">
        <f>Sales_Data[[#This Row],[Qty]]*Sales_Data[[#This Row],[Cost]]</f>
        <v>13.16</v>
      </c>
      <c r="T330" s="1">
        <f>_xlfn.MAXIFS(Sales_Data[Date],Sales_Data[Customers Name],Sales_Data[[#This Row],[Customers Name]])</f>
        <v>45247</v>
      </c>
      <c r="U330" t="str">
        <f ca="1">IF(TODAY() - Sales_Data[[#This Row],[Last Order Date]] &gt; 180, "Inactive", "Active")</f>
        <v>Inactive</v>
      </c>
    </row>
    <row r="331" spans="1:21" x14ac:dyDescent="0.35">
      <c r="A331" t="str">
        <f>Sales_Data[[#This Row],[Customers Name]]&amp;Sales_Data[[#This Row],[Num]]</f>
        <v>Alchemist Wine &amp; SpiritCW-2023012</v>
      </c>
      <c r="B331" t="s">
        <v>18</v>
      </c>
      <c r="C331" t="s">
        <v>2103</v>
      </c>
      <c r="D331" t="s">
        <v>874</v>
      </c>
      <c r="E331" t="s">
        <v>724</v>
      </c>
      <c r="F331" s="1">
        <v>44937</v>
      </c>
      <c r="G331" t="s">
        <v>872</v>
      </c>
      <c r="I331">
        <v>1</v>
      </c>
      <c r="J331">
        <v>102</v>
      </c>
      <c r="K331">
        <v>102</v>
      </c>
      <c r="L331">
        <v>1</v>
      </c>
      <c r="M331" s="1">
        <v>44927</v>
      </c>
      <c r="N331" t="s">
        <v>849</v>
      </c>
      <c r="O331" t="s">
        <v>2075</v>
      </c>
      <c r="P331" t="s">
        <v>819</v>
      </c>
      <c r="Q331">
        <v>3</v>
      </c>
      <c r="R331">
        <f>VLOOKUP(Sales_Data[[#This Row],[Memo]],Items_List[[Description]:[Price]],3,FALSE)</f>
        <v>13.16</v>
      </c>
      <c r="S331">
        <f>Sales_Data[[#This Row],[Qty]]*Sales_Data[[#This Row],[Cost]]</f>
        <v>13.16</v>
      </c>
      <c r="T331" s="1">
        <f>_xlfn.MAXIFS(Sales_Data[Date],Sales_Data[Customers Name],Sales_Data[[#This Row],[Customers Name]])</f>
        <v>45247</v>
      </c>
      <c r="U331" t="str">
        <f ca="1">IF(TODAY() - Sales_Data[[#This Row],[Last Order Date]] &gt; 180, "Inactive", "Active")</f>
        <v>Inactive</v>
      </c>
    </row>
    <row r="332" spans="1:21" x14ac:dyDescent="0.35">
      <c r="A332" t="str">
        <f>Sales_Data[[#This Row],[Customers Name]]&amp;Sales_Data[[#This Row],[Num]]</f>
        <v>Alchemist Wine &amp; SpiritCW-2023012</v>
      </c>
      <c r="B332" t="s">
        <v>18</v>
      </c>
      <c r="C332" t="s">
        <v>2103</v>
      </c>
      <c r="D332" t="s">
        <v>875</v>
      </c>
      <c r="E332" t="s">
        <v>722</v>
      </c>
      <c r="F332" s="1">
        <v>44937</v>
      </c>
      <c r="G332" t="s">
        <v>872</v>
      </c>
      <c r="I332">
        <v>1</v>
      </c>
      <c r="J332">
        <v>78</v>
      </c>
      <c r="K332">
        <v>78</v>
      </c>
      <c r="L332">
        <v>1</v>
      </c>
      <c r="M332" s="1">
        <v>44927</v>
      </c>
      <c r="N332" t="s">
        <v>849</v>
      </c>
      <c r="O332" t="s">
        <v>2075</v>
      </c>
      <c r="P332" t="s">
        <v>819</v>
      </c>
      <c r="Q332">
        <v>3</v>
      </c>
      <c r="R332">
        <f>VLOOKUP(Sales_Data[[#This Row],[Memo]],Items_List[[Description]:[Price]],3,FALSE)</f>
        <v>10</v>
      </c>
      <c r="S332">
        <f>Sales_Data[[#This Row],[Qty]]*Sales_Data[[#This Row],[Cost]]</f>
        <v>10</v>
      </c>
      <c r="T332" s="1">
        <f>_xlfn.MAXIFS(Sales_Data[Date],Sales_Data[Customers Name],Sales_Data[[#This Row],[Customers Name]])</f>
        <v>45247</v>
      </c>
      <c r="U332" t="str">
        <f ca="1">IF(TODAY() - Sales_Data[[#This Row],[Last Order Date]] &gt; 180, "Inactive", "Active")</f>
        <v>Inactive</v>
      </c>
    </row>
    <row r="333" spans="1:21" x14ac:dyDescent="0.35">
      <c r="A333" t="str">
        <f>Sales_Data[[#This Row],[Customers Name]]&amp;Sales_Data[[#This Row],[Num]]</f>
        <v>Alchemist Wine &amp; SpiritCW-2023012</v>
      </c>
      <c r="B333" t="s">
        <v>18</v>
      </c>
      <c r="C333" t="s">
        <v>2103</v>
      </c>
      <c r="D333" t="s">
        <v>876</v>
      </c>
      <c r="E333" t="s">
        <v>224</v>
      </c>
      <c r="F333" s="1">
        <v>44937</v>
      </c>
      <c r="G333" t="s">
        <v>872</v>
      </c>
      <c r="I333">
        <v>1</v>
      </c>
      <c r="J333">
        <v>72</v>
      </c>
      <c r="K333">
        <v>72</v>
      </c>
      <c r="L333">
        <v>1</v>
      </c>
      <c r="M333" s="1">
        <v>44927</v>
      </c>
      <c r="N333" t="s">
        <v>849</v>
      </c>
      <c r="O333" t="s">
        <v>2075</v>
      </c>
      <c r="P333" t="s">
        <v>819</v>
      </c>
      <c r="Q333">
        <v>3</v>
      </c>
      <c r="R333">
        <f>VLOOKUP(Sales_Data[[#This Row],[Memo]],Items_List[[Description]:[Price]],3,FALSE)</f>
        <v>9</v>
      </c>
      <c r="S333">
        <f>Sales_Data[[#This Row],[Qty]]*Sales_Data[[#This Row],[Cost]]</f>
        <v>9</v>
      </c>
      <c r="T333" s="1">
        <f>_xlfn.MAXIFS(Sales_Data[Date],Sales_Data[Customers Name],Sales_Data[[#This Row],[Customers Name]])</f>
        <v>45247</v>
      </c>
      <c r="U333" t="str">
        <f ca="1">IF(TODAY() - Sales_Data[[#This Row],[Last Order Date]] &gt; 180, "Inactive", "Active")</f>
        <v>Inactive</v>
      </c>
    </row>
    <row r="334" spans="1:21" x14ac:dyDescent="0.35">
      <c r="A334" t="str">
        <f>Sales_Data[[#This Row],[Customers Name]]&amp;Sales_Data[[#This Row],[Num]]</f>
        <v>Alchemist Wine &amp; SpiritCW-2023021</v>
      </c>
      <c r="B334" t="s">
        <v>18</v>
      </c>
      <c r="C334" t="s">
        <v>2103</v>
      </c>
      <c r="D334" t="s">
        <v>827</v>
      </c>
      <c r="E334" t="s">
        <v>310</v>
      </c>
      <c r="F334" s="1">
        <v>44944</v>
      </c>
      <c r="G334" t="s">
        <v>877</v>
      </c>
      <c r="I334">
        <v>1</v>
      </c>
      <c r="J334">
        <v>132</v>
      </c>
      <c r="K334">
        <v>132</v>
      </c>
      <c r="L334">
        <v>1</v>
      </c>
      <c r="M334" s="1">
        <v>44927</v>
      </c>
      <c r="N334" t="s">
        <v>849</v>
      </c>
      <c r="O334" t="s">
        <v>2075</v>
      </c>
      <c r="P334" t="s">
        <v>819</v>
      </c>
      <c r="Q334">
        <v>3</v>
      </c>
      <c r="R334">
        <f>VLOOKUP(Sales_Data[[#This Row],[Memo]],Items_List[[Description]:[Price]],3,FALSE)</f>
        <v>7</v>
      </c>
      <c r="S334">
        <f>Sales_Data[[#This Row],[Qty]]*Sales_Data[[#This Row],[Cost]]</f>
        <v>7</v>
      </c>
      <c r="T334" s="1">
        <f>_xlfn.MAXIFS(Sales_Data[Date],Sales_Data[Customers Name],Sales_Data[[#This Row],[Customers Name]])</f>
        <v>45247</v>
      </c>
      <c r="U334" t="str">
        <f ca="1">IF(TODAY() - Sales_Data[[#This Row],[Last Order Date]] &gt; 180, "Inactive", "Active")</f>
        <v>Inactive</v>
      </c>
    </row>
    <row r="335" spans="1:21" x14ac:dyDescent="0.35">
      <c r="A335" t="str">
        <f>Sales_Data[[#This Row],[Customers Name]]&amp;Sales_Data[[#This Row],[Num]]</f>
        <v>Alchemist Wine &amp; SpiritCW-2023021</v>
      </c>
      <c r="B335" t="s">
        <v>18</v>
      </c>
      <c r="C335" t="s">
        <v>2103</v>
      </c>
      <c r="D335" t="s">
        <v>878</v>
      </c>
      <c r="E335" t="s">
        <v>708</v>
      </c>
      <c r="F335" s="1">
        <v>44944</v>
      </c>
      <c r="G335" t="s">
        <v>877</v>
      </c>
      <c r="I335">
        <v>1</v>
      </c>
      <c r="J335">
        <v>53.94</v>
      </c>
      <c r="K335">
        <v>53.94</v>
      </c>
      <c r="L335">
        <v>1</v>
      </c>
      <c r="M335" s="1">
        <v>44927</v>
      </c>
      <c r="N335" t="s">
        <v>849</v>
      </c>
      <c r="O335" t="s">
        <v>2075</v>
      </c>
      <c r="P335" t="s">
        <v>819</v>
      </c>
      <c r="Q335">
        <v>3</v>
      </c>
      <c r="R335">
        <f>VLOOKUP(Sales_Data[[#This Row],[Memo]],Items_List[[Description]:[Price]],3,FALSE)</f>
        <v>5.85</v>
      </c>
      <c r="S335">
        <f>Sales_Data[[#This Row],[Qty]]*Sales_Data[[#This Row],[Cost]]</f>
        <v>5.85</v>
      </c>
      <c r="T335" s="1">
        <f>_xlfn.MAXIFS(Sales_Data[Date],Sales_Data[Customers Name],Sales_Data[[#This Row],[Customers Name]])</f>
        <v>45247</v>
      </c>
      <c r="U335" t="str">
        <f ca="1">IF(TODAY() - Sales_Data[[#This Row],[Last Order Date]] &gt; 180, "Inactive", "Active")</f>
        <v>Inactive</v>
      </c>
    </row>
    <row r="336" spans="1:21" x14ac:dyDescent="0.35">
      <c r="A336" t="str">
        <f>Sales_Data[[#This Row],[Customers Name]]&amp;Sales_Data[[#This Row],[Num]]</f>
        <v>Alchemist Wine &amp; SpiritCW-2023035</v>
      </c>
      <c r="B336" t="s">
        <v>18</v>
      </c>
      <c r="C336" t="s">
        <v>2103</v>
      </c>
      <c r="D336" t="s">
        <v>878</v>
      </c>
      <c r="E336" t="s">
        <v>708</v>
      </c>
      <c r="F336" s="1">
        <v>44957</v>
      </c>
      <c r="G336" t="s">
        <v>879</v>
      </c>
      <c r="I336">
        <v>1</v>
      </c>
      <c r="J336">
        <v>53.94</v>
      </c>
      <c r="K336">
        <v>53.94</v>
      </c>
      <c r="L336">
        <v>1</v>
      </c>
      <c r="M336" s="1">
        <v>44927</v>
      </c>
      <c r="N336" t="s">
        <v>849</v>
      </c>
      <c r="O336" t="s">
        <v>2075</v>
      </c>
      <c r="P336" t="s">
        <v>832</v>
      </c>
      <c r="Q336">
        <v>2</v>
      </c>
      <c r="R336">
        <f>VLOOKUP(Sales_Data[[#This Row],[Memo]],Items_List[[Description]:[Price]],3,FALSE)</f>
        <v>5.85</v>
      </c>
      <c r="S336">
        <f>Sales_Data[[#This Row],[Qty]]*Sales_Data[[#This Row],[Cost]]</f>
        <v>5.85</v>
      </c>
      <c r="T336" s="1">
        <f>_xlfn.MAXIFS(Sales_Data[Date],Sales_Data[Customers Name],Sales_Data[[#This Row],[Customers Name]])</f>
        <v>45247</v>
      </c>
      <c r="U336" t="str">
        <f ca="1">IF(TODAY() - Sales_Data[[#This Row],[Last Order Date]] &gt; 180, "Inactive", "Active")</f>
        <v>Inactive</v>
      </c>
    </row>
    <row r="337" spans="1:21" x14ac:dyDescent="0.35">
      <c r="A337" t="str">
        <f>Sales_Data[[#This Row],[Customers Name]]&amp;Sales_Data[[#This Row],[Num]]</f>
        <v>Alchemist Wine &amp; SpiritCW-2023055</v>
      </c>
      <c r="B337" t="s">
        <v>18</v>
      </c>
      <c r="C337" t="s">
        <v>2103</v>
      </c>
      <c r="D337" t="s">
        <v>880</v>
      </c>
      <c r="E337" t="s">
        <v>263</v>
      </c>
      <c r="F337" s="1">
        <v>44966</v>
      </c>
      <c r="G337" t="s">
        <v>881</v>
      </c>
      <c r="I337">
        <v>22</v>
      </c>
      <c r="J337">
        <v>12.5</v>
      </c>
      <c r="K337">
        <v>275</v>
      </c>
      <c r="L337">
        <v>2</v>
      </c>
      <c r="M337" s="1">
        <v>44958</v>
      </c>
      <c r="N337" t="s">
        <v>856</v>
      </c>
      <c r="O337" t="s">
        <v>2081</v>
      </c>
      <c r="P337" t="s">
        <v>814</v>
      </c>
      <c r="Q337">
        <v>4</v>
      </c>
      <c r="R337">
        <f>VLOOKUP(Sales_Data[[#This Row],[Memo]],Items_List[[Description]:[Price]],3,FALSE)</f>
        <v>9.5</v>
      </c>
      <c r="S337">
        <f>Sales_Data[[#This Row],[Qty]]*Sales_Data[[#This Row],[Cost]]</f>
        <v>209</v>
      </c>
      <c r="T337" s="1">
        <f>_xlfn.MAXIFS(Sales_Data[Date],Sales_Data[Customers Name],Sales_Data[[#This Row],[Customers Name]])</f>
        <v>45247</v>
      </c>
      <c r="U337" t="str">
        <f ca="1">IF(TODAY() - Sales_Data[[#This Row],[Last Order Date]] &gt; 180, "Inactive", "Active")</f>
        <v>Inactive</v>
      </c>
    </row>
    <row r="338" spans="1:21" x14ac:dyDescent="0.35">
      <c r="A338" t="str">
        <f>Sales_Data[[#This Row],[Customers Name]]&amp;Sales_Data[[#This Row],[Num]]</f>
        <v>Alchemist Wine &amp; SpiritCW-2023062</v>
      </c>
      <c r="B338" t="s">
        <v>18</v>
      </c>
      <c r="C338" t="s">
        <v>2103</v>
      </c>
      <c r="D338" t="s">
        <v>886</v>
      </c>
      <c r="E338" t="s">
        <v>777</v>
      </c>
      <c r="F338" s="1">
        <v>44974</v>
      </c>
      <c r="G338" t="s">
        <v>883</v>
      </c>
      <c r="I338">
        <v>22</v>
      </c>
      <c r="J338">
        <v>10</v>
      </c>
      <c r="K338">
        <v>220</v>
      </c>
      <c r="L338">
        <v>2</v>
      </c>
      <c r="M338" s="1">
        <v>44958</v>
      </c>
      <c r="N338" t="s">
        <v>856</v>
      </c>
      <c r="O338" t="s">
        <v>2081</v>
      </c>
      <c r="P338" t="s">
        <v>842</v>
      </c>
      <c r="Q338">
        <v>5</v>
      </c>
      <c r="R338">
        <f>VLOOKUP(Sales_Data[[#This Row],[Memo]],Items_List[[Description]:[Price]],3,FALSE)</f>
        <v>8.5</v>
      </c>
      <c r="S338">
        <f>Sales_Data[[#This Row],[Qty]]*Sales_Data[[#This Row],[Cost]]</f>
        <v>187</v>
      </c>
      <c r="T338" s="1">
        <f>_xlfn.MAXIFS(Sales_Data[Date],Sales_Data[Customers Name],Sales_Data[[#This Row],[Customers Name]])</f>
        <v>45247</v>
      </c>
      <c r="U338" t="str">
        <f ca="1">IF(TODAY() - Sales_Data[[#This Row],[Last Order Date]] &gt; 180, "Inactive", "Active")</f>
        <v>Inactive</v>
      </c>
    </row>
    <row r="339" spans="1:21" x14ac:dyDescent="0.35">
      <c r="A339" t="str">
        <f>Sales_Data[[#This Row],[Customers Name]]&amp;Sales_Data[[#This Row],[Num]]</f>
        <v>Alchemist Wine &amp; SpiritCW-2023199</v>
      </c>
      <c r="B339" t="s">
        <v>18</v>
      </c>
      <c r="C339" t="s">
        <v>2103</v>
      </c>
      <c r="D339" t="s">
        <v>816</v>
      </c>
      <c r="E339" t="s">
        <v>232</v>
      </c>
      <c r="F339" s="1">
        <v>45091</v>
      </c>
      <c r="G339" t="s">
        <v>900</v>
      </c>
      <c r="I339">
        <v>18</v>
      </c>
      <c r="J339">
        <v>5</v>
      </c>
      <c r="K339">
        <v>90</v>
      </c>
      <c r="L339">
        <v>6</v>
      </c>
      <c r="M339" s="1">
        <v>45078</v>
      </c>
      <c r="N339" t="s">
        <v>818</v>
      </c>
      <c r="O339" t="s">
        <v>2082</v>
      </c>
      <c r="P339" t="s">
        <v>819</v>
      </c>
      <c r="Q339">
        <v>3</v>
      </c>
      <c r="R339">
        <f>VLOOKUP(Sales_Data[[#This Row],[Memo]],Items_List[[Description]:[Price]],3,FALSE)</f>
        <v>6.42</v>
      </c>
      <c r="S339">
        <f>Sales_Data[[#This Row],[Qty]]*Sales_Data[[#This Row],[Cost]]</f>
        <v>115.56</v>
      </c>
      <c r="T339" s="1">
        <f>_xlfn.MAXIFS(Sales_Data[Date],Sales_Data[Customers Name],Sales_Data[[#This Row],[Customers Name]])</f>
        <v>45247</v>
      </c>
      <c r="U339" t="str">
        <f ca="1">IF(TODAY() - Sales_Data[[#This Row],[Last Order Date]] &gt; 180, "Inactive", "Active")</f>
        <v>Inactive</v>
      </c>
    </row>
    <row r="340" spans="1:21" x14ac:dyDescent="0.35">
      <c r="A340" t="str">
        <f>Sales_Data[[#This Row],[Customers Name]]&amp;Sales_Data[[#This Row],[Num]]</f>
        <v>Alchemist Wine &amp; SpiritCW-2023212</v>
      </c>
      <c r="B340" t="s">
        <v>18</v>
      </c>
      <c r="C340" t="s">
        <v>2103</v>
      </c>
      <c r="D340" t="s">
        <v>860</v>
      </c>
      <c r="E340" t="s">
        <v>861</v>
      </c>
      <c r="F340" s="1">
        <v>45103</v>
      </c>
      <c r="G340" t="s">
        <v>904</v>
      </c>
      <c r="I340">
        <v>24</v>
      </c>
      <c r="J340">
        <v>10</v>
      </c>
      <c r="K340">
        <v>240</v>
      </c>
      <c r="L340">
        <v>6</v>
      </c>
      <c r="M340" s="1">
        <v>45078</v>
      </c>
      <c r="N340" t="s">
        <v>818</v>
      </c>
      <c r="O340" t="s">
        <v>2082</v>
      </c>
      <c r="P340" t="s">
        <v>825</v>
      </c>
      <c r="Q340">
        <v>1</v>
      </c>
      <c r="R340">
        <f>VLOOKUP(Sales_Data[[#This Row],[Memo]],Items_List[[Description]:[Price]],3,FALSE)</f>
        <v>5.2</v>
      </c>
      <c r="S340">
        <f>Sales_Data[[#This Row],[Qty]]*Sales_Data[[#This Row],[Cost]]</f>
        <v>124.80000000000001</v>
      </c>
      <c r="T340" s="1">
        <f>_xlfn.MAXIFS(Sales_Data[Date],Sales_Data[Customers Name],Sales_Data[[#This Row],[Customers Name]])</f>
        <v>45247</v>
      </c>
      <c r="U340" t="str">
        <f ca="1">IF(TODAY() - Sales_Data[[#This Row],[Last Order Date]] &gt; 180, "Inactive", "Active")</f>
        <v>Inactive</v>
      </c>
    </row>
    <row r="341" spans="1:21" x14ac:dyDescent="0.35">
      <c r="A341" t="str">
        <f>Sales_Data[[#This Row],[Customers Name]]&amp;Sales_Data[[#This Row],[Num]]</f>
        <v>Alchemist Wine &amp; SpiritCW-2023212</v>
      </c>
      <c r="B341" t="s">
        <v>18</v>
      </c>
      <c r="C341" t="s">
        <v>2103</v>
      </c>
      <c r="D341" t="s">
        <v>906</v>
      </c>
      <c r="E341" t="s">
        <v>787</v>
      </c>
      <c r="F341" s="1">
        <v>45103</v>
      </c>
      <c r="G341" t="s">
        <v>904</v>
      </c>
      <c r="J341">
        <v>-0.5</v>
      </c>
      <c r="K341">
        <v>-120</v>
      </c>
      <c r="L341">
        <v>6</v>
      </c>
      <c r="M341" s="1">
        <v>45078</v>
      </c>
      <c r="N341" t="s">
        <v>818</v>
      </c>
      <c r="O341" t="s">
        <v>2082</v>
      </c>
      <c r="P341" t="s">
        <v>825</v>
      </c>
      <c r="Q341">
        <v>1</v>
      </c>
      <c r="R341">
        <f>VLOOKUP(Sales_Data[[#This Row],[Memo]],Items_List[[Description]:[Price]],3,FALSE)</f>
        <v>0</v>
      </c>
      <c r="S341">
        <f>Sales_Data[[#This Row],[Qty]]*Sales_Data[[#This Row],[Cost]]</f>
        <v>0</v>
      </c>
      <c r="T341" s="1">
        <f>_xlfn.MAXIFS(Sales_Data[Date],Sales_Data[Customers Name],Sales_Data[[#This Row],[Customers Name]])</f>
        <v>45247</v>
      </c>
      <c r="U341" t="str">
        <f ca="1">IF(TODAY() - Sales_Data[[#This Row],[Last Order Date]] &gt; 180, "Inactive", "Active")</f>
        <v>Inactive</v>
      </c>
    </row>
    <row r="342" spans="1:21" x14ac:dyDescent="0.35">
      <c r="A342" t="str">
        <f>Sales_Data[[#This Row],[Customers Name]]&amp;Sales_Data[[#This Row],[Num]]</f>
        <v>Alchemist Wine &amp; SpiritCW-2023309</v>
      </c>
      <c r="B342" t="s">
        <v>18</v>
      </c>
      <c r="C342" t="s">
        <v>2103</v>
      </c>
      <c r="D342" t="s">
        <v>834</v>
      </c>
      <c r="E342" t="s">
        <v>678</v>
      </c>
      <c r="F342" s="1">
        <v>45174</v>
      </c>
      <c r="G342" t="s">
        <v>915</v>
      </c>
      <c r="I342">
        <v>5</v>
      </c>
      <c r="J342">
        <v>14.25</v>
      </c>
      <c r="K342">
        <v>71.25</v>
      </c>
      <c r="L342">
        <v>9</v>
      </c>
      <c r="M342" s="1">
        <v>45170</v>
      </c>
      <c r="N342" t="s">
        <v>831</v>
      </c>
      <c r="O342" t="s">
        <v>2078</v>
      </c>
      <c r="P342" t="s">
        <v>832</v>
      </c>
      <c r="Q342">
        <v>2</v>
      </c>
      <c r="R342">
        <f>VLOOKUP(Sales_Data[[#This Row],[Memo]],Items_List[[Description]:[Price]],3,FALSE)</f>
        <v>10</v>
      </c>
      <c r="S342">
        <f>Sales_Data[[#This Row],[Qty]]*Sales_Data[[#This Row],[Cost]]</f>
        <v>50</v>
      </c>
      <c r="T342" s="1">
        <f>_xlfn.MAXIFS(Sales_Data[Date],Sales_Data[Customers Name],Sales_Data[[#This Row],[Customers Name]])</f>
        <v>45247</v>
      </c>
      <c r="U342" t="str">
        <f ca="1">IF(TODAY() - Sales_Data[[#This Row],[Last Order Date]] &gt; 180, "Inactive", "Active")</f>
        <v>Inactive</v>
      </c>
    </row>
    <row r="343" spans="1:21" x14ac:dyDescent="0.35">
      <c r="A343" t="str">
        <f>Sales_Data[[#This Row],[Customers Name]]&amp;Sales_Data[[#This Row],[Num]]</f>
        <v>Ardoa Wine Bar LlcCW-2023004</v>
      </c>
      <c r="B343" t="s">
        <v>21</v>
      </c>
      <c r="C343" t="s">
        <v>2103</v>
      </c>
      <c r="D343" t="s">
        <v>838</v>
      </c>
      <c r="E343" t="s">
        <v>764</v>
      </c>
      <c r="F343" s="1">
        <v>44930</v>
      </c>
      <c r="G343" t="s">
        <v>924</v>
      </c>
      <c r="I343">
        <v>2</v>
      </c>
      <c r="J343">
        <v>75</v>
      </c>
      <c r="K343">
        <v>150</v>
      </c>
      <c r="L343">
        <v>1</v>
      </c>
      <c r="M343" s="1">
        <v>44927</v>
      </c>
      <c r="N343" t="s">
        <v>849</v>
      </c>
      <c r="O343" t="s">
        <v>2075</v>
      </c>
      <c r="P343" t="s">
        <v>819</v>
      </c>
      <c r="Q343">
        <v>3</v>
      </c>
      <c r="R343">
        <f>VLOOKUP(Sales_Data[[#This Row],[Memo]],Items_List[[Description]:[Price]],3,FALSE)</f>
        <v>9.3000000000000007</v>
      </c>
      <c r="S343">
        <f>Sales_Data[[#This Row],[Qty]]*Sales_Data[[#This Row],[Cost]]</f>
        <v>18.600000000000001</v>
      </c>
      <c r="T343" s="1">
        <f>_xlfn.MAXIFS(Sales_Data[Date],Sales_Data[Customers Name],Sales_Data[[#This Row],[Customers Name]])</f>
        <v>45182</v>
      </c>
      <c r="U343" t="str">
        <f ca="1">IF(TODAY() - Sales_Data[[#This Row],[Last Order Date]] &gt; 180, "Inactive", "Active")</f>
        <v>Inactive</v>
      </c>
    </row>
    <row r="344" spans="1:21" x14ac:dyDescent="0.35">
      <c r="A344" t="str">
        <f>Sales_Data[[#This Row],[Customers Name]]&amp;Sales_Data[[#This Row],[Num]]</f>
        <v>Ardoa Wine Bar LlcCW-2023010</v>
      </c>
      <c r="B344" t="s">
        <v>21</v>
      </c>
      <c r="C344" t="s">
        <v>2103</v>
      </c>
      <c r="D344" t="s">
        <v>925</v>
      </c>
      <c r="E344" t="s">
        <v>376</v>
      </c>
      <c r="F344" s="1">
        <v>44932</v>
      </c>
      <c r="G344" t="s">
        <v>926</v>
      </c>
      <c r="I344">
        <v>1</v>
      </c>
      <c r="J344">
        <v>105</v>
      </c>
      <c r="K344">
        <v>105</v>
      </c>
      <c r="L344">
        <v>1</v>
      </c>
      <c r="M344" s="1">
        <v>44927</v>
      </c>
      <c r="N344" t="s">
        <v>849</v>
      </c>
      <c r="O344" t="s">
        <v>2075</v>
      </c>
      <c r="P344" t="s">
        <v>842</v>
      </c>
      <c r="Q344">
        <v>5</v>
      </c>
      <c r="R344">
        <f>VLOOKUP(Sales_Data[[#This Row],[Memo]],Items_List[[Description]:[Price]],3,FALSE)</f>
        <v>18.670000000000002</v>
      </c>
      <c r="S344">
        <f>Sales_Data[[#This Row],[Qty]]*Sales_Data[[#This Row],[Cost]]</f>
        <v>18.670000000000002</v>
      </c>
      <c r="T344" s="1">
        <f>_xlfn.MAXIFS(Sales_Data[Date],Sales_Data[Customers Name],Sales_Data[[#This Row],[Customers Name]])</f>
        <v>45182</v>
      </c>
      <c r="U344" t="str">
        <f ca="1">IF(TODAY() - Sales_Data[[#This Row],[Last Order Date]] &gt; 180, "Inactive", "Active")</f>
        <v>Inactive</v>
      </c>
    </row>
    <row r="345" spans="1:21" x14ac:dyDescent="0.35">
      <c r="A345" t="str">
        <f>Sales_Data[[#This Row],[Customers Name]]&amp;Sales_Data[[#This Row],[Num]]</f>
        <v>Ardoa Wine Bar LlcCW-2023024</v>
      </c>
      <c r="B345" t="s">
        <v>21</v>
      </c>
      <c r="C345" t="s">
        <v>2103</v>
      </c>
      <c r="D345" t="s">
        <v>925</v>
      </c>
      <c r="E345" t="s">
        <v>376</v>
      </c>
      <c r="F345" s="1">
        <v>44944</v>
      </c>
      <c r="G345" t="s">
        <v>927</v>
      </c>
      <c r="I345">
        <v>1</v>
      </c>
      <c r="J345">
        <v>105</v>
      </c>
      <c r="K345">
        <v>105</v>
      </c>
      <c r="L345">
        <v>1</v>
      </c>
      <c r="M345" s="1">
        <v>44927</v>
      </c>
      <c r="N345" t="s">
        <v>849</v>
      </c>
      <c r="O345" t="s">
        <v>2075</v>
      </c>
      <c r="P345" t="s">
        <v>819</v>
      </c>
      <c r="Q345">
        <v>3</v>
      </c>
      <c r="R345">
        <f>VLOOKUP(Sales_Data[[#This Row],[Memo]],Items_List[[Description]:[Price]],3,FALSE)</f>
        <v>18.670000000000002</v>
      </c>
      <c r="S345">
        <f>Sales_Data[[#This Row],[Qty]]*Sales_Data[[#This Row],[Cost]]</f>
        <v>18.670000000000002</v>
      </c>
      <c r="T345" s="1">
        <f>_xlfn.MAXIFS(Sales_Data[Date],Sales_Data[Customers Name],Sales_Data[[#This Row],[Customers Name]])</f>
        <v>45182</v>
      </c>
      <c r="U345" t="str">
        <f ca="1">IF(TODAY() - Sales_Data[[#This Row],[Last Order Date]] &gt; 180, "Inactive", "Active")</f>
        <v>Inactive</v>
      </c>
    </row>
    <row r="346" spans="1:21" x14ac:dyDescent="0.35">
      <c r="A346" t="str">
        <f>Sales_Data[[#This Row],[Customers Name]]&amp;Sales_Data[[#This Row],[Num]]</f>
        <v>Ardoa Wine Bar LlcCW-2023037</v>
      </c>
      <c r="B346" t="s">
        <v>21</v>
      </c>
      <c r="C346" t="s">
        <v>2103</v>
      </c>
      <c r="D346" t="s">
        <v>925</v>
      </c>
      <c r="E346" t="s">
        <v>376</v>
      </c>
      <c r="F346" s="1">
        <v>44957</v>
      </c>
      <c r="G346" t="s">
        <v>928</v>
      </c>
      <c r="I346">
        <v>1</v>
      </c>
      <c r="J346">
        <v>105</v>
      </c>
      <c r="K346">
        <v>105</v>
      </c>
      <c r="L346">
        <v>1</v>
      </c>
      <c r="M346" s="1">
        <v>44927</v>
      </c>
      <c r="N346" t="s">
        <v>849</v>
      </c>
      <c r="O346" t="s">
        <v>2075</v>
      </c>
      <c r="P346" t="s">
        <v>832</v>
      </c>
      <c r="Q346">
        <v>2</v>
      </c>
      <c r="R346">
        <f>VLOOKUP(Sales_Data[[#This Row],[Memo]],Items_List[[Description]:[Price]],3,FALSE)</f>
        <v>18.670000000000002</v>
      </c>
      <c r="S346">
        <f>Sales_Data[[#This Row],[Qty]]*Sales_Data[[#This Row],[Cost]]</f>
        <v>18.670000000000002</v>
      </c>
      <c r="T346" s="1">
        <f>_xlfn.MAXIFS(Sales_Data[Date],Sales_Data[Customers Name],Sales_Data[[#This Row],[Customers Name]])</f>
        <v>45182</v>
      </c>
      <c r="U346" t="str">
        <f ca="1">IF(TODAY() - Sales_Data[[#This Row],[Last Order Date]] &gt; 180, "Inactive", "Active")</f>
        <v>Inactive</v>
      </c>
    </row>
    <row r="347" spans="1:21" x14ac:dyDescent="0.35">
      <c r="A347" t="str">
        <f>Sales_Data[[#This Row],[Customers Name]]&amp;Sales_Data[[#This Row],[Num]]</f>
        <v>Ardoa Wine Bar LlcCW-2023317</v>
      </c>
      <c r="B347" t="s">
        <v>21</v>
      </c>
      <c r="C347" t="s">
        <v>2103</v>
      </c>
      <c r="D347" t="s">
        <v>936</v>
      </c>
      <c r="E347" t="s">
        <v>342</v>
      </c>
      <c r="F347" s="1">
        <v>45182</v>
      </c>
      <c r="G347" t="s">
        <v>937</v>
      </c>
      <c r="I347">
        <v>18</v>
      </c>
      <c r="J347">
        <v>12.5</v>
      </c>
      <c r="K347">
        <v>225</v>
      </c>
      <c r="L347">
        <v>9</v>
      </c>
      <c r="M347" s="1">
        <v>45170</v>
      </c>
      <c r="N347" t="s">
        <v>831</v>
      </c>
      <c r="O347" t="s">
        <v>2078</v>
      </c>
      <c r="P347" t="s">
        <v>819</v>
      </c>
      <c r="Q347">
        <v>3</v>
      </c>
      <c r="R347">
        <f>VLOOKUP(Sales_Data[[#This Row],[Memo]],Items_List[[Description]:[Price]],3,FALSE)</f>
        <v>10.4</v>
      </c>
      <c r="S347">
        <f>Sales_Data[[#This Row],[Qty]]*Sales_Data[[#This Row],[Cost]]</f>
        <v>187.20000000000002</v>
      </c>
      <c r="T347" s="1">
        <f>_xlfn.MAXIFS(Sales_Data[Date],Sales_Data[Customers Name],Sales_Data[[#This Row],[Customers Name]])</f>
        <v>45182</v>
      </c>
      <c r="U347" t="str">
        <f ca="1">IF(TODAY() - Sales_Data[[#This Row],[Last Order Date]] &gt; 180, "Inactive", "Active")</f>
        <v>Inactive</v>
      </c>
    </row>
    <row r="348" spans="1:21" x14ac:dyDescent="0.35">
      <c r="A348" t="str">
        <f>Sales_Data[[#This Row],[Customers Name]]&amp;Sales_Data[[#This Row],[Num]]</f>
        <v>Azul James IslandCW-2023224</v>
      </c>
      <c r="B348" t="s">
        <v>24</v>
      </c>
      <c r="C348" t="s">
        <v>2103</v>
      </c>
      <c r="D348" t="s">
        <v>864</v>
      </c>
      <c r="E348" t="s">
        <v>752</v>
      </c>
      <c r="F348" s="1">
        <v>45113</v>
      </c>
      <c r="G348" t="s">
        <v>938</v>
      </c>
      <c r="I348">
        <v>13</v>
      </c>
      <c r="J348">
        <v>12</v>
      </c>
      <c r="K348">
        <v>156</v>
      </c>
      <c r="L348">
        <v>7</v>
      </c>
      <c r="M348" s="1">
        <v>45108</v>
      </c>
      <c r="N348" t="s">
        <v>824</v>
      </c>
      <c r="O348" t="s">
        <v>2077</v>
      </c>
      <c r="P348" t="s">
        <v>814</v>
      </c>
      <c r="Q348">
        <v>4</v>
      </c>
      <c r="R348">
        <f>VLOOKUP(Sales_Data[[#This Row],[Memo]],Items_List[[Description]:[Price]],3,FALSE)</f>
        <v>8.94</v>
      </c>
      <c r="S348">
        <f>Sales_Data[[#This Row],[Qty]]*Sales_Data[[#This Row],[Cost]]</f>
        <v>116.22</v>
      </c>
      <c r="T348" s="1">
        <f>_xlfn.MAXIFS(Sales_Data[Date],Sales_Data[Customers Name],Sales_Data[[#This Row],[Customers Name]])</f>
        <v>45217</v>
      </c>
      <c r="U348" t="str">
        <f ca="1">IF(TODAY() - Sales_Data[[#This Row],[Last Order Date]] &gt; 180, "Inactive", "Active")</f>
        <v>Inactive</v>
      </c>
    </row>
    <row r="349" spans="1:21" x14ac:dyDescent="0.35">
      <c r="A349" t="str">
        <f>Sales_Data[[#This Row],[Customers Name]]&amp;Sales_Data[[#This Row],[Num]]</f>
        <v>Blue ElephantCW-2023354</v>
      </c>
      <c r="B349" t="s">
        <v>34</v>
      </c>
      <c r="C349" t="s">
        <v>2103</v>
      </c>
      <c r="D349" t="s">
        <v>953</v>
      </c>
      <c r="E349" t="s">
        <v>557</v>
      </c>
      <c r="F349" s="1">
        <v>45180</v>
      </c>
      <c r="G349" t="s">
        <v>946</v>
      </c>
      <c r="I349">
        <v>3</v>
      </c>
      <c r="J349">
        <v>47.33</v>
      </c>
      <c r="K349">
        <v>141.99</v>
      </c>
      <c r="L349">
        <v>9</v>
      </c>
      <c r="M349" s="1">
        <v>45170</v>
      </c>
      <c r="N349" t="s">
        <v>831</v>
      </c>
      <c r="O349" t="s">
        <v>2078</v>
      </c>
      <c r="P349" t="s">
        <v>825</v>
      </c>
      <c r="Q349">
        <v>1</v>
      </c>
      <c r="R349">
        <f>VLOOKUP(Sales_Data[[#This Row],[Memo]],Items_List[[Description]:[Price]],3,FALSE)</f>
        <v>47.33</v>
      </c>
      <c r="S349">
        <f>Sales_Data[[#This Row],[Qty]]*Sales_Data[[#This Row],[Cost]]</f>
        <v>141.99</v>
      </c>
      <c r="T349" s="1">
        <f>_xlfn.MAXIFS(Sales_Data[Date],Sales_Data[Customers Name],Sales_Data[[#This Row],[Customers Name]])</f>
        <v>45247</v>
      </c>
      <c r="U349" t="str">
        <f ca="1">IF(TODAY() - Sales_Data[[#This Row],[Last Order Date]] &gt; 180, "Inactive", "Active")</f>
        <v>Inactive</v>
      </c>
    </row>
    <row r="350" spans="1:21" x14ac:dyDescent="0.35">
      <c r="A350" t="str">
        <f>Sales_Data[[#This Row],[Customers Name]]&amp;Sales_Data[[#This Row],[Num]]</f>
        <v>Bond Street WinesCW-2023020</v>
      </c>
      <c r="B350" t="s">
        <v>36</v>
      </c>
      <c r="C350" t="s">
        <v>2104</v>
      </c>
      <c r="D350" t="s">
        <v>962</v>
      </c>
      <c r="E350" t="s">
        <v>528</v>
      </c>
      <c r="F350" s="1">
        <v>44944</v>
      </c>
      <c r="G350" t="s">
        <v>963</v>
      </c>
      <c r="I350">
        <v>1.8333299999999999</v>
      </c>
      <c r="J350">
        <v>195.66</v>
      </c>
      <c r="K350">
        <v>358.70934999999997</v>
      </c>
      <c r="L350">
        <v>1</v>
      </c>
      <c r="M350" s="1">
        <v>44927</v>
      </c>
      <c r="N350" t="s">
        <v>849</v>
      </c>
      <c r="O350" t="s">
        <v>2075</v>
      </c>
      <c r="P350" t="s">
        <v>819</v>
      </c>
      <c r="Q350">
        <v>3</v>
      </c>
      <c r="R350">
        <f>VLOOKUP(Sales_Data[[#This Row],[Memo]],Items_List[[Description]:[Price]],3,FALSE)</f>
        <v>32.61</v>
      </c>
      <c r="S350">
        <f>Sales_Data[[#This Row],[Qty]]*Sales_Data[[#This Row],[Cost]]</f>
        <v>59.784891299999998</v>
      </c>
      <c r="T350" s="1">
        <f>_xlfn.MAXIFS(Sales_Data[Date],Sales_Data[Customers Name],Sales_Data[[#This Row],[Customers Name]])</f>
        <v>45131</v>
      </c>
      <c r="U350" t="str">
        <f ca="1">IF(TODAY() - Sales_Data[[#This Row],[Last Order Date]] &gt; 180, "Inactive", "Active")</f>
        <v>Inactive</v>
      </c>
    </row>
    <row r="351" spans="1:21" x14ac:dyDescent="0.35">
      <c r="A351" t="str">
        <f>Sales_Data[[#This Row],[Customers Name]]&amp;Sales_Data[[#This Row],[Num]]</f>
        <v>Bond Street WinesCW-2023020</v>
      </c>
      <c r="B351" t="s">
        <v>36</v>
      </c>
      <c r="C351" t="s">
        <v>2104</v>
      </c>
      <c r="D351" t="s">
        <v>964</v>
      </c>
      <c r="E351" t="s">
        <v>526</v>
      </c>
      <c r="F351" s="1">
        <v>44944</v>
      </c>
      <c r="G351" t="s">
        <v>963</v>
      </c>
      <c r="I351">
        <v>2</v>
      </c>
      <c r="J351">
        <v>117</v>
      </c>
      <c r="K351">
        <v>234</v>
      </c>
      <c r="L351">
        <v>1</v>
      </c>
      <c r="M351" s="1">
        <v>44927</v>
      </c>
      <c r="N351" t="s">
        <v>849</v>
      </c>
      <c r="O351" t="s">
        <v>2075</v>
      </c>
      <c r="P351" t="s">
        <v>819</v>
      </c>
      <c r="Q351">
        <v>3</v>
      </c>
      <c r="R351">
        <f>VLOOKUP(Sales_Data[[#This Row],[Memo]],Items_List[[Description]:[Price]],3,FALSE)</f>
        <v>19.5</v>
      </c>
      <c r="S351">
        <f>Sales_Data[[#This Row],[Qty]]*Sales_Data[[#This Row],[Cost]]</f>
        <v>39</v>
      </c>
      <c r="T351" s="1">
        <f>_xlfn.MAXIFS(Sales_Data[Date],Sales_Data[Customers Name],Sales_Data[[#This Row],[Customers Name]])</f>
        <v>45131</v>
      </c>
      <c r="U351" t="str">
        <f ca="1">IF(TODAY() - Sales_Data[[#This Row],[Last Order Date]] &gt; 180, "Inactive", "Active")</f>
        <v>Inactive</v>
      </c>
    </row>
    <row r="352" spans="1:21" x14ac:dyDescent="0.35">
      <c r="A352" t="str">
        <f>Sales_Data[[#This Row],[Customers Name]]&amp;Sales_Data[[#This Row],[Num]]</f>
        <v>Bond Street WinesCW-2023020</v>
      </c>
      <c r="B352" t="s">
        <v>36</v>
      </c>
      <c r="C352" t="s">
        <v>2104</v>
      </c>
      <c r="D352" t="s">
        <v>965</v>
      </c>
      <c r="E352" t="s">
        <v>966</v>
      </c>
      <c r="F352" s="1">
        <v>44944</v>
      </c>
      <c r="G352" t="s">
        <v>963</v>
      </c>
      <c r="I352">
        <v>1</v>
      </c>
      <c r="J352">
        <v>287.88</v>
      </c>
      <c r="K352">
        <v>287.88</v>
      </c>
      <c r="L352">
        <v>1</v>
      </c>
      <c r="M352" s="1">
        <v>44927</v>
      </c>
      <c r="N352" t="s">
        <v>849</v>
      </c>
      <c r="O352" t="s">
        <v>2075</v>
      </c>
      <c r="P352" t="s">
        <v>819</v>
      </c>
      <c r="Q352">
        <v>3</v>
      </c>
      <c r="R352">
        <f>VLOOKUP(Sales_Data[[#This Row],[Memo]],Items_List[[Description]:[Price]],3,FALSE)</f>
        <v>23.99</v>
      </c>
      <c r="S352">
        <f>Sales_Data[[#This Row],[Qty]]*Sales_Data[[#This Row],[Cost]]</f>
        <v>23.99</v>
      </c>
      <c r="T352" s="1">
        <f>_xlfn.MAXIFS(Sales_Data[Date],Sales_Data[Customers Name],Sales_Data[[#This Row],[Customers Name]])</f>
        <v>45131</v>
      </c>
      <c r="U352" t="str">
        <f ca="1">IF(TODAY() - Sales_Data[[#This Row],[Last Order Date]] &gt; 180, "Inactive", "Active")</f>
        <v>Inactive</v>
      </c>
    </row>
    <row r="353" spans="1:21" x14ac:dyDescent="0.35">
      <c r="A353" t="str">
        <f>Sales_Data[[#This Row],[Customers Name]]&amp;Sales_Data[[#This Row],[Num]]</f>
        <v>Bond Street WinesCW-2023020</v>
      </c>
      <c r="B353" t="s">
        <v>36</v>
      </c>
      <c r="C353" t="s">
        <v>2104</v>
      </c>
      <c r="D353" t="s">
        <v>967</v>
      </c>
      <c r="E353" t="s">
        <v>1571</v>
      </c>
      <c r="F353" s="1">
        <v>44944</v>
      </c>
      <c r="G353" t="s">
        <v>963</v>
      </c>
      <c r="I353">
        <v>1</v>
      </c>
      <c r="J353">
        <v>296.04000000000002</v>
      </c>
      <c r="K353">
        <v>296.04000000000002</v>
      </c>
      <c r="L353">
        <v>1</v>
      </c>
      <c r="M353" s="1">
        <v>44927</v>
      </c>
      <c r="N353" t="s">
        <v>849</v>
      </c>
      <c r="O353" t="s">
        <v>2075</v>
      </c>
      <c r="P353" t="s">
        <v>819</v>
      </c>
      <c r="Q353">
        <v>3</v>
      </c>
      <c r="R353">
        <f>VLOOKUP(Sales_Data[[#This Row],[Memo]],Items_List[[Description]:[Price]],3,FALSE)</f>
        <v>24.67</v>
      </c>
      <c r="S353">
        <f>Sales_Data[[#This Row],[Qty]]*Sales_Data[[#This Row],[Cost]]</f>
        <v>24.67</v>
      </c>
      <c r="T353" s="1">
        <f>_xlfn.MAXIFS(Sales_Data[Date],Sales_Data[Customers Name],Sales_Data[[#This Row],[Customers Name]])</f>
        <v>45131</v>
      </c>
      <c r="U353" t="str">
        <f ca="1">IF(TODAY() - Sales_Data[[#This Row],[Last Order Date]] &gt; 180, "Inactive", "Active")</f>
        <v>Inactive</v>
      </c>
    </row>
    <row r="354" spans="1:21" x14ac:dyDescent="0.35">
      <c r="A354" t="str">
        <f>Sales_Data[[#This Row],[Customers Name]]&amp;Sales_Data[[#This Row],[Num]]</f>
        <v>Bond Street WinesCW-2023020</v>
      </c>
      <c r="B354" t="s">
        <v>36</v>
      </c>
      <c r="C354" t="s">
        <v>2104</v>
      </c>
      <c r="D354" t="s">
        <v>968</v>
      </c>
      <c r="E354" t="s">
        <v>619</v>
      </c>
      <c r="F354" s="1">
        <v>44944</v>
      </c>
      <c r="G354" t="s">
        <v>963</v>
      </c>
      <c r="I354">
        <v>1</v>
      </c>
      <c r="J354">
        <v>159.96</v>
      </c>
      <c r="K354">
        <v>159.96</v>
      </c>
      <c r="L354">
        <v>1</v>
      </c>
      <c r="M354" s="1">
        <v>44927</v>
      </c>
      <c r="N354" t="s">
        <v>849</v>
      </c>
      <c r="O354" t="s">
        <v>2075</v>
      </c>
      <c r="P354" t="s">
        <v>819</v>
      </c>
      <c r="Q354">
        <v>3</v>
      </c>
      <c r="R354">
        <f>VLOOKUP(Sales_Data[[#This Row],[Memo]],Items_List[[Description]:[Price]],3,FALSE)</f>
        <v>13.33</v>
      </c>
      <c r="S354">
        <f>Sales_Data[[#This Row],[Qty]]*Sales_Data[[#This Row],[Cost]]</f>
        <v>13.33</v>
      </c>
      <c r="T354" s="1">
        <f>_xlfn.MAXIFS(Sales_Data[Date],Sales_Data[Customers Name],Sales_Data[[#This Row],[Customers Name]])</f>
        <v>45131</v>
      </c>
      <c r="U354" t="str">
        <f ca="1">IF(TODAY() - Sales_Data[[#This Row],[Last Order Date]] &gt; 180, "Inactive", "Active")</f>
        <v>Inactive</v>
      </c>
    </row>
    <row r="355" spans="1:21" x14ac:dyDescent="0.35">
      <c r="A355" t="str">
        <f>Sales_Data[[#This Row],[Customers Name]]&amp;Sales_Data[[#This Row],[Num]]</f>
        <v>Bond Street WinesCW-2023045</v>
      </c>
      <c r="B355" t="s">
        <v>36</v>
      </c>
      <c r="C355" t="s">
        <v>2104</v>
      </c>
      <c r="D355" t="s">
        <v>972</v>
      </c>
      <c r="E355" t="s">
        <v>530</v>
      </c>
      <c r="F355" s="1">
        <v>44963</v>
      </c>
      <c r="G355" t="s">
        <v>969</v>
      </c>
      <c r="I355">
        <v>20</v>
      </c>
      <c r="J355">
        <v>20.66</v>
      </c>
      <c r="K355">
        <v>413.2</v>
      </c>
      <c r="L355">
        <v>2</v>
      </c>
      <c r="M355" s="1">
        <v>44958</v>
      </c>
      <c r="N355" t="s">
        <v>856</v>
      </c>
      <c r="O355" t="s">
        <v>2081</v>
      </c>
      <c r="P355" t="s">
        <v>825</v>
      </c>
      <c r="Q355">
        <v>1</v>
      </c>
      <c r="R355">
        <f>VLOOKUP(Sales_Data[[#This Row],[Memo]],Items_List[[Description]:[Price]],3,FALSE)</f>
        <v>20.66</v>
      </c>
      <c r="S355">
        <f>Sales_Data[[#This Row],[Qty]]*Sales_Data[[#This Row],[Cost]]</f>
        <v>413.2</v>
      </c>
      <c r="T355" s="1">
        <f>_xlfn.MAXIFS(Sales_Data[Date],Sales_Data[Customers Name],Sales_Data[[#This Row],[Customers Name]])</f>
        <v>45131</v>
      </c>
      <c r="U355" t="str">
        <f ca="1">IF(TODAY() - Sales_Data[[#This Row],[Last Order Date]] &gt; 180, "Inactive", "Active")</f>
        <v>Inactive</v>
      </c>
    </row>
    <row r="356" spans="1:21" x14ac:dyDescent="0.35">
      <c r="A356" t="str">
        <f>Sales_Data[[#This Row],[Customers Name]]&amp;Sales_Data[[#This Row],[Num]]</f>
        <v>Bond Street WinesCW-2023045</v>
      </c>
      <c r="B356" t="s">
        <v>36</v>
      </c>
      <c r="C356" t="s">
        <v>2104</v>
      </c>
      <c r="D356" t="s">
        <v>964</v>
      </c>
      <c r="E356" t="s">
        <v>526</v>
      </c>
      <c r="F356" s="1">
        <v>44963</v>
      </c>
      <c r="G356" t="s">
        <v>969</v>
      </c>
      <c r="I356">
        <v>18</v>
      </c>
      <c r="J356">
        <v>19.989999999999998</v>
      </c>
      <c r="K356">
        <v>359.82</v>
      </c>
      <c r="L356">
        <v>2</v>
      </c>
      <c r="M356" s="1">
        <v>44958</v>
      </c>
      <c r="N356" t="s">
        <v>856</v>
      </c>
      <c r="O356" t="s">
        <v>2081</v>
      </c>
      <c r="P356" t="s">
        <v>825</v>
      </c>
      <c r="Q356">
        <v>1</v>
      </c>
      <c r="R356">
        <f>VLOOKUP(Sales_Data[[#This Row],[Memo]],Items_List[[Description]:[Price]],3,FALSE)</f>
        <v>19.5</v>
      </c>
      <c r="S356">
        <f>Sales_Data[[#This Row],[Qty]]*Sales_Data[[#This Row],[Cost]]</f>
        <v>351</v>
      </c>
      <c r="T356" s="1">
        <f>_xlfn.MAXIFS(Sales_Data[Date],Sales_Data[Customers Name],Sales_Data[[#This Row],[Customers Name]])</f>
        <v>45131</v>
      </c>
      <c r="U356" t="str">
        <f ca="1">IF(TODAY() - Sales_Data[[#This Row],[Last Order Date]] &gt; 180, "Inactive", "Active")</f>
        <v>Inactive</v>
      </c>
    </row>
    <row r="357" spans="1:21" x14ac:dyDescent="0.35">
      <c r="A357" t="str">
        <f>Sales_Data[[#This Row],[Customers Name]]&amp;Sales_Data[[#This Row],[Num]]</f>
        <v>Bond Street WinesCW-2023135</v>
      </c>
      <c r="B357" t="s">
        <v>36</v>
      </c>
      <c r="C357" t="s">
        <v>2104</v>
      </c>
      <c r="D357" t="s">
        <v>967</v>
      </c>
      <c r="E357" t="s">
        <v>416</v>
      </c>
      <c r="F357" s="1">
        <v>45036</v>
      </c>
      <c r="G357" t="s">
        <v>976</v>
      </c>
      <c r="I357">
        <v>24</v>
      </c>
      <c r="J357">
        <v>24.97</v>
      </c>
      <c r="K357">
        <v>599.28</v>
      </c>
      <c r="L357">
        <v>4</v>
      </c>
      <c r="M357" s="1">
        <v>45017</v>
      </c>
      <c r="N357" t="s">
        <v>934</v>
      </c>
      <c r="O357" t="s">
        <v>2086</v>
      </c>
      <c r="P357" t="s">
        <v>814</v>
      </c>
      <c r="Q357">
        <v>4</v>
      </c>
      <c r="R357">
        <f>VLOOKUP(Sales_Data[[#This Row],[Memo]],Items_List[[Description]:[Price]],3,FALSE)</f>
        <v>24.67</v>
      </c>
      <c r="S357">
        <f>Sales_Data[[#This Row],[Qty]]*Sales_Data[[#This Row],[Cost]]</f>
        <v>592.08000000000004</v>
      </c>
      <c r="T357" s="1">
        <f>_xlfn.MAXIFS(Sales_Data[Date],Sales_Data[Customers Name],Sales_Data[[#This Row],[Customers Name]])</f>
        <v>45131</v>
      </c>
      <c r="U357" t="str">
        <f ca="1">IF(TODAY() - Sales_Data[[#This Row],[Last Order Date]] &gt; 180, "Inactive", "Active")</f>
        <v>Inactive</v>
      </c>
    </row>
    <row r="358" spans="1:21" x14ac:dyDescent="0.35">
      <c r="A358" t="str">
        <f>Sales_Data[[#This Row],[Customers Name]]&amp;Sales_Data[[#This Row],[Num]]</f>
        <v>Bond Street WinesCW-2023137</v>
      </c>
      <c r="B358" t="s">
        <v>36</v>
      </c>
      <c r="C358" t="s">
        <v>2104</v>
      </c>
      <c r="D358" t="s">
        <v>977</v>
      </c>
      <c r="E358" t="s">
        <v>460</v>
      </c>
      <c r="F358" s="1">
        <v>45040</v>
      </c>
      <c r="G358" t="s">
        <v>978</v>
      </c>
      <c r="I358">
        <v>36</v>
      </c>
      <c r="J358">
        <v>13.33</v>
      </c>
      <c r="K358">
        <v>479.88</v>
      </c>
      <c r="L358">
        <v>4</v>
      </c>
      <c r="M358" s="1">
        <v>45017</v>
      </c>
      <c r="N358" t="s">
        <v>934</v>
      </c>
      <c r="O358" t="s">
        <v>2086</v>
      </c>
      <c r="P358" t="s">
        <v>825</v>
      </c>
      <c r="Q358">
        <v>1</v>
      </c>
      <c r="R358">
        <f>VLOOKUP(Sales_Data[[#This Row],[Memo]],Items_List[[Description]:[Price]],3,FALSE)</f>
        <v>13.33</v>
      </c>
      <c r="S358">
        <f>Sales_Data[[#This Row],[Qty]]*Sales_Data[[#This Row],[Cost]]</f>
        <v>479.88</v>
      </c>
      <c r="T358" s="1">
        <f>_xlfn.MAXIFS(Sales_Data[Date],Sales_Data[Customers Name],Sales_Data[[#This Row],[Customers Name]])</f>
        <v>45131</v>
      </c>
      <c r="U358" t="str">
        <f ca="1">IF(TODAY() - Sales_Data[[#This Row],[Last Order Date]] &gt; 180, "Inactive", "Active")</f>
        <v>Inactive</v>
      </c>
    </row>
    <row r="359" spans="1:21" x14ac:dyDescent="0.35">
      <c r="A359" t="str">
        <f>Sales_Data[[#This Row],[Customers Name]]&amp;Sales_Data[[#This Row],[Num]]</f>
        <v>Bond Street WinesCW-2023137</v>
      </c>
      <c r="B359" t="s">
        <v>36</v>
      </c>
      <c r="C359" t="s">
        <v>2104</v>
      </c>
      <c r="D359" t="s">
        <v>979</v>
      </c>
      <c r="E359" t="s">
        <v>502</v>
      </c>
      <c r="F359" s="1">
        <v>45040</v>
      </c>
      <c r="G359" t="s">
        <v>978</v>
      </c>
      <c r="I359">
        <v>18</v>
      </c>
      <c r="J359">
        <v>14.67</v>
      </c>
      <c r="K359">
        <v>264.06</v>
      </c>
      <c r="L359">
        <v>4</v>
      </c>
      <c r="M359" s="1">
        <v>45017</v>
      </c>
      <c r="N359" t="s">
        <v>934</v>
      </c>
      <c r="O359" t="s">
        <v>2086</v>
      </c>
      <c r="P359" t="s">
        <v>825</v>
      </c>
      <c r="Q359">
        <v>1</v>
      </c>
      <c r="R359">
        <f>VLOOKUP(Sales_Data[[#This Row],[Memo]],Items_List[[Description]:[Price]],3,FALSE)</f>
        <v>14.67</v>
      </c>
      <c r="S359">
        <f>Sales_Data[[#This Row],[Qty]]*Sales_Data[[#This Row],[Cost]]</f>
        <v>264.06</v>
      </c>
      <c r="T359" s="1">
        <f>_xlfn.MAXIFS(Sales_Data[Date],Sales_Data[Customers Name],Sales_Data[[#This Row],[Customers Name]])</f>
        <v>45131</v>
      </c>
      <c r="U359" t="str">
        <f ca="1">IF(TODAY() - Sales_Data[[#This Row],[Last Order Date]] &gt; 180, "Inactive", "Active")</f>
        <v>Inactive</v>
      </c>
    </row>
    <row r="360" spans="1:21" x14ac:dyDescent="0.35">
      <c r="A360" t="str">
        <f>Sales_Data[[#This Row],[Customers Name]]&amp;Sales_Data[[#This Row],[Num]]</f>
        <v>Bond Street WinesCW-2023137</v>
      </c>
      <c r="B360" t="s">
        <v>36</v>
      </c>
      <c r="C360" t="s">
        <v>2104</v>
      </c>
      <c r="D360" t="s">
        <v>980</v>
      </c>
      <c r="E360" t="s">
        <v>665</v>
      </c>
      <c r="F360" s="1">
        <v>45040</v>
      </c>
      <c r="G360" t="s">
        <v>978</v>
      </c>
      <c r="I360">
        <v>36</v>
      </c>
      <c r="J360">
        <v>6.99</v>
      </c>
      <c r="K360">
        <v>251.64</v>
      </c>
      <c r="L360">
        <v>4</v>
      </c>
      <c r="M360" s="1">
        <v>45017</v>
      </c>
      <c r="N360" t="s">
        <v>934</v>
      </c>
      <c r="O360" t="s">
        <v>2086</v>
      </c>
      <c r="P360" t="s">
        <v>825</v>
      </c>
      <c r="Q360">
        <v>1</v>
      </c>
      <c r="R360">
        <f>VLOOKUP(Sales_Data[[#This Row],[Memo]],Items_List[[Description]:[Price]],3,FALSE)</f>
        <v>6.99</v>
      </c>
      <c r="S360">
        <f>Sales_Data[[#This Row],[Qty]]*Sales_Data[[#This Row],[Cost]]</f>
        <v>251.64000000000001</v>
      </c>
      <c r="T360" s="1">
        <f>_xlfn.MAXIFS(Sales_Data[Date],Sales_Data[Customers Name],Sales_Data[[#This Row],[Customers Name]])</f>
        <v>45131</v>
      </c>
      <c r="U360" t="str">
        <f ca="1">IF(TODAY() - Sales_Data[[#This Row],[Last Order Date]] &gt; 180, "Inactive", "Active")</f>
        <v>Inactive</v>
      </c>
    </row>
    <row r="361" spans="1:21" x14ac:dyDescent="0.35">
      <c r="A361" t="str">
        <f>Sales_Data[[#This Row],[Customers Name]]&amp;Sales_Data[[#This Row],[Num]]</f>
        <v>Bond Street WinesCW-2023167</v>
      </c>
      <c r="B361" t="s">
        <v>36</v>
      </c>
      <c r="C361" t="s">
        <v>2104</v>
      </c>
      <c r="D361" t="s">
        <v>972</v>
      </c>
      <c r="E361" t="s">
        <v>530</v>
      </c>
      <c r="F361" s="1">
        <v>45068</v>
      </c>
      <c r="G361" t="s">
        <v>982</v>
      </c>
      <c r="I361">
        <v>0</v>
      </c>
      <c r="J361">
        <v>20.66</v>
      </c>
      <c r="K361">
        <v>0</v>
      </c>
      <c r="L361">
        <v>5</v>
      </c>
      <c r="M361" s="1">
        <v>45047</v>
      </c>
      <c r="N361" t="s">
        <v>813</v>
      </c>
      <c r="O361" t="s">
        <v>813</v>
      </c>
      <c r="P361" t="s">
        <v>825</v>
      </c>
      <c r="Q361">
        <v>1</v>
      </c>
      <c r="R361">
        <f>VLOOKUP(Sales_Data[[#This Row],[Memo]],Items_List[[Description]:[Price]],3,FALSE)</f>
        <v>20.66</v>
      </c>
      <c r="S361">
        <f>Sales_Data[[#This Row],[Qty]]*Sales_Data[[#This Row],[Cost]]</f>
        <v>0</v>
      </c>
      <c r="T361" s="1">
        <f>_xlfn.MAXIFS(Sales_Data[Date],Sales_Data[Customers Name],Sales_Data[[#This Row],[Customers Name]])</f>
        <v>45131</v>
      </c>
      <c r="U361" t="str">
        <f ca="1">IF(TODAY() - Sales_Data[[#This Row],[Last Order Date]] &gt; 180, "Inactive", "Active")</f>
        <v>Inactive</v>
      </c>
    </row>
    <row r="362" spans="1:21" x14ac:dyDescent="0.35">
      <c r="A362" t="str">
        <f>Sales_Data[[#This Row],[Customers Name]]&amp;Sales_Data[[#This Row],[Num]]</f>
        <v>Bond Street WinesCW-2023198</v>
      </c>
      <c r="B362" t="s">
        <v>36</v>
      </c>
      <c r="C362" t="s">
        <v>2104</v>
      </c>
      <c r="D362" t="s">
        <v>972</v>
      </c>
      <c r="E362" t="s">
        <v>530</v>
      </c>
      <c r="F362" s="1">
        <v>45091</v>
      </c>
      <c r="G362" t="s">
        <v>984</v>
      </c>
      <c r="I362">
        <v>24</v>
      </c>
      <c r="J362">
        <v>19.989999999999998</v>
      </c>
      <c r="K362">
        <v>479.76</v>
      </c>
      <c r="L362">
        <v>6</v>
      </c>
      <c r="M362" s="1">
        <v>45078</v>
      </c>
      <c r="N362" t="s">
        <v>818</v>
      </c>
      <c r="O362" t="s">
        <v>2082</v>
      </c>
      <c r="P362" t="s">
        <v>819</v>
      </c>
      <c r="Q362">
        <v>3</v>
      </c>
      <c r="R362">
        <f>VLOOKUP(Sales_Data[[#This Row],[Memo]],Items_List[[Description]:[Price]],3,FALSE)</f>
        <v>20.66</v>
      </c>
      <c r="S362">
        <f>Sales_Data[[#This Row],[Qty]]*Sales_Data[[#This Row],[Cost]]</f>
        <v>495.84000000000003</v>
      </c>
      <c r="T362" s="1">
        <f>_xlfn.MAXIFS(Sales_Data[Date],Sales_Data[Customers Name],Sales_Data[[#This Row],[Customers Name]])</f>
        <v>45131</v>
      </c>
      <c r="U362" t="str">
        <f ca="1">IF(TODAY() - Sales_Data[[#This Row],[Last Order Date]] &gt; 180, "Inactive", "Active")</f>
        <v>Inactive</v>
      </c>
    </row>
    <row r="363" spans="1:21" x14ac:dyDescent="0.35">
      <c r="A363" t="str">
        <f>Sales_Data[[#This Row],[Customers Name]]&amp;Sales_Data[[#This Row],[Num]]</f>
        <v>Bond Street WinesCW-2023198</v>
      </c>
      <c r="B363" t="s">
        <v>36</v>
      </c>
      <c r="C363" t="s">
        <v>2104</v>
      </c>
      <c r="D363" t="s">
        <v>985</v>
      </c>
      <c r="E363" t="s">
        <v>472</v>
      </c>
      <c r="F363" s="1">
        <v>45091</v>
      </c>
      <c r="G363" t="s">
        <v>984</v>
      </c>
      <c r="I363">
        <v>36</v>
      </c>
      <c r="J363">
        <v>20.99</v>
      </c>
      <c r="K363">
        <v>755.64</v>
      </c>
      <c r="L363">
        <v>6</v>
      </c>
      <c r="M363" s="1">
        <v>45078</v>
      </c>
      <c r="N363" t="s">
        <v>818</v>
      </c>
      <c r="O363" t="s">
        <v>2082</v>
      </c>
      <c r="P363" t="s">
        <v>819</v>
      </c>
      <c r="Q363">
        <v>3</v>
      </c>
      <c r="R363">
        <f>VLOOKUP(Sales_Data[[#This Row],[Memo]],Items_List[[Description]:[Price]],3,FALSE)</f>
        <v>20.99</v>
      </c>
      <c r="S363">
        <f>Sales_Data[[#This Row],[Qty]]*Sales_Data[[#This Row],[Cost]]</f>
        <v>755.64</v>
      </c>
      <c r="T363" s="1">
        <f>_xlfn.MAXIFS(Sales_Data[Date],Sales_Data[Customers Name],Sales_Data[[#This Row],[Customers Name]])</f>
        <v>45131</v>
      </c>
      <c r="U363" t="str">
        <f ca="1">IF(TODAY() - Sales_Data[[#This Row],[Last Order Date]] &gt; 180, "Inactive", "Active")</f>
        <v>Inactive</v>
      </c>
    </row>
    <row r="364" spans="1:21" x14ac:dyDescent="0.35">
      <c r="A364" t="str">
        <f>Sales_Data[[#This Row],[Customers Name]]&amp;Sales_Data[[#This Row],[Num]]</f>
        <v>Bond Street WinesCW-2023198</v>
      </c>
      <c r="B364" t="s">
        <v>36</v>
      </c>
      <c r="C364" t="s">
        <v>2104</v>
      </c>
      <c r="D364" t="s">
        <v>967</v>
      </c>
      <c r="E364" t="s">
        <v>416</v>
      </c>
      <c r="F364" s="1">
        <v>45091</v>
      </c>
      <c r="G364" t="s">
        <v>984</v>
      </c>
      <c r="I364">
        <v>36</v>
      </c>
      <c r="J364">
        <v>24.67</v>
      </c>
      <c r="K364">
        <v>888.12</v>
      </c>
      <c r="L364">
        <v>6</v>
      </c>
      <c r="M364" s="1">
        <v>45078</v>
      </c>
      <c r="N364" t="s">
        <v>818</v>
      </c>
      <c r="O364" t="s">
        <v>2082</v>
      </c>
      <c r="P364" t="s">
        <v>819</v>
      </c>
      <c r="Q364">
        <v>3</v>
      </c>
      <c r="R364">
        <f>VLOOKUP(Sales_Data[[#This Row],[Memo]],Items_List[[Description]:[Price]],3,FALSE)</f>
        <v>24.67</v>
      </c>
      <c r="S364">
        <f>Sales_Data[[#This Row],[Qty]]*Sales_Data[[#This Row],[Cost]]</f>
        <v>888.12000000000012</v>
      </c>
      <c r="T364" s="1">
        <f>_xlfn.MAXIFS(Sales_Data[Date],Sales_Data[Customers Name],Sales_Data[[#This Row],[Customers Name]])</f>
        <v>45131</v>
      </c>
      <c r="U364" t="str">
        <f ca="1">IF(TODAY() - Sales_Data[[#This Row],[Last Order Date]] &gt; 180, "Inactive", "Active")</f>
        <v>Inactive</v>
      </c>
    </row>
    <row r="365" spans="1:21" x14ac:dyDescent="0.35">
      <c r="A365" t="str">
        <f>Sales_Data[[#This Row],[Customers Name]]&amp;Sales_Data[[#This Row],[Num]]</f>
        <v>Bond Street WinesCW-2023263</v>
      </c>
      <c r="B365" t="s">
        <v>36</v>
      </c>
      <c r="C365" t="s">
        <v>2104</v>
      </c>
      <c r="D365" t="s">
        <v>977</v>
      </c>
      <c r="E365" t="s">
        <v>460</v>
      </c>
      <c r="F365" s="1">
        <v>45131</v>
      </c>
      <c r="G365" t="s">
        <v>986</v>
      </c>
      <c r="I365">
        <v>24</v>
      </c>
      <c r="J365">
        <v>13.33</v>
      </c>
      <c r="K365">
        <v>319.92</v>
      </c>
      <c r="L365">
        <v>7</v>
      </c>
      <c r="M365" s="1">
        <v>45108</v>
      </c>
      <c r="N365" t="s">
        <v>824</v>
      </c>
      <c r="O365" t="s">
        <v>2077</v>
      </c>
      <c r="P365" t="s">
        <v>825</v>
      </c>
      <c r="Q365">
        <v>1</v>
      </c>
      <c r="R365">
        <f>VLOOKUP(Sales_Data[[#This Row],[Memo]],Items_List[[Description]:[Price]],3,FALSE)</f>
        <v>13.33</v>
      </c>
      <c r="S365">
        <f>Sales_Data[[#This Row],[Qty]]*Sales_Data[[#This Row],[Cost]]</f>
        <v>319.92</v>
      </c>
      <c r="T365" s="1">
        <f>_xlfn.MAXIFS(Sales_Data[Date],Sales_Data[Customers Name],Sales_Data[[#This Row],[Customers Name]])</f>
        <v>45131</v>
      </c>
      <c r="U365" t="str">
        <f ca="1">IF(TODAY() - Sales_Data[[#This Row],[Last Order Date]] &gt; 180, "Inactive", "Active")</f>
        <v>Inactive</v>
      </c>
    </row>
    <row r="366" spans="1:21" x14ac:dyDescent="0.35">
      <c r="A366" t="str">
        <f>Sales_Data[[#This Row],[Customers Name]]&amp;Sales_Data[[#This Row],[Num]]</f>
        <v>Bottles - ColumbiaCW-2023094</v>
      </c>
      <c r="B366" t="s">
        <v>38</v>
      </c>
      <c r="C366" t="s">
        <v>2103</v>
      </c>
      <c r="D366" t="s">
        <v>916</v>
      </c>
      <c r="E366" t="s">
        <v>222</v>
      </c>
      <c r="F366" s="1">
        <v>44992</v>
      </c>
      <c r="G366" t="s">
        <v>988</v>
      </c>
      <c r="I366">
        <v>18</v>
      </c>
      <c r="J366">
        <v>13.66667</v>
      </c>
      <c r="K366">
        <v>246.00005999999999</v>
      </c>
      <c r="L366">
        <v>3</v>
      </c>
      <c r="M366" s="1">
        <v>44986</v>
      </c>
      <c r="N366" t="s">
        <v>892</v>
      </c>
      <c r="O366" t="s">
        <v>2080</v>
      </c>
      <c r="P366" t="s">
        <v>832</v>
      </c>
      <c r="Q366">
        <v>2</v>
      </c>
      <c r="R366">
        <f>VLOOKUP(Sales_Data[[#This Row],[Memo]],Items_List[[Description]:[Price]],3,FALSE)</f>
        <v>11.5</v>
      </c>
      <c r="S366">
        <f>Sales_Data[[#This Row],[Qty]]*Sales_Data[[#This Row],[Cost]]</f>
        <v>207</v>
      </c>
      <c r="T366" s="1">
        <f>_xlfn.MAXIFS(Sales_Data[Date],Sales_Data[Customers Name],Sales_Data[[#This Row],[Customers Name]])</f>
        <v>45281</v>
      </c>
      <c r="U366" t="str">
        <f ca="1">IF(TODAY() - Sales_Data[[#This Row],[Last Order Date]] &gt; 180, "Inactive", "Active")</f>
        <v>Inactive</v>
      </c>
    </row>
    <row r="367" spans="1:21" x14ac:dyDescent="0.35">
      <c r="A367" t="str">
        <f>Sales_Data[[#This Row],[Customers Name]]&amp;Sales_Data[[#This Row],[Num]]</f>
        <v>Bottles - ColumbiaCW-2023094</v>
      </c>
      <c r="B367" t="s">
        <v>38</v>
      </c>
      <c r="C367" t="s">
        <v>2103</v>
      </c>
      <c r="D367" t="s">
        <v>829</v>
      </c>
      <c r="E367" t="s">
        <v>303</v>
      </c>
      <c r="F367" s="1">
        <v>44992</v>
      </c>
      <c r="G367" t="s">
        <v>988</v>
      </c>
      <c r="I367">
        <v>60</v>
      </c>
      <c r="J367">
        <v>10</v>
      </c>
      <c r="K367">
        <v>600</v>
      </c>
      <c r="L367">
        <v>3</v>
      </c>
      <c r="M367" s="1">
        <v>44986</v>
      </c>
      <c r="N367" t="s">
        <v>892</v>
      </c>
      <c r="O367" t="s">
        <v>2080</v>
      </c>
      <c r="P367" t="s">
        <v>832</v>
      </c>
      <c r="Q367">
        <v>2</v>
      </c>
      <c r="R367">
        <f>VLOOKUP(Sales_Data[[#This Row],[Memo]],Items_List[[Description]:[Price]],3,FALSE)</f>
        <v>7.6</v>
      </c>
      <c r="S367">
        <f>Sales_Data[[#This Row],[Qty]]*Sales_Data[[#This Row],[Cost]]</f>
        <v>456</v>
      </c>
      <c r="T367" s="1">
        <f>_xlfn.MAXIFS(Sales_Data[Date],Sales_Data[Customers Name],Sales_Data[[#This Row],[Customers Name]])</f>
        <v>45281</v>
      </c>
      <c r="U367" t="str">
        <f ca="1">IF(TODAY() - Sales_Data[[#This Row],[Last Order Date]] &gt; 180, "Inactive", "Active")</f>
        <v>Inactive</v>
      </c>
    </row>
    <row r="368" spans="1:21" x14ac:dyDescent="0.35">
      <c r="A368" t="str">
        <f>Sales_Data[[#This Row],[Customers Name]]&amp;Sales_Data[[#This Row],[Num]]</f>
        <v>Bottles - ColumbiaCW-2023094</v>
      </c>
      <c r="B368" t="s">
        <v>38</v>
      </c>
      <c r="C368" t="s">
        <v>2103</v>
      </c>
      <c r="D368" t="s">
        <v>857</v>
      </c>
      <c r="E368" t="s">
        <v>787</v>
      </c>
      <c r="F368" s="1">
        <v>44992</v>
      </c>
      <c r="G368" t="s">
        <v>988</v>
      </c>
      <c r="J368">
        <v>-0.4</v>
      </c>
      <c r="K368">
        <v>-240</v>
      </c>
      <c r="L368">
        <v>3</v>
      </c>
      <c r="M368" s="1">
        <v>44986</v>
      </c>
      <c r="N368" t="s">
        <v>892</v>
      </c>
      <c r="O368" t="s">
        <v>2080</v>
      </c>
      <c r="P368" t="s">
        <v>832</v>
      </c>
      <c r="Q368">
        <v>2</v>
      </c>
      <c r="R368">
        <f>VLOOKUP(Sales_Data[[#This Row],[Memo]],Items_List[[Description]:[Price]],3,FALSE)</f>
        <v>0</v>
      </c>
      <c r="S368">
        <f>Sales_Data[[#This Row],[Qty]]*Sales_Data[[#This Row],[Cost]]</f>
        <v>0</v>
      </c>
      <c r="T368" s="1">
        <f>_xlfn.MAXIFS(Sales_Data[Date],Sales_Data[Customers Name],Sales_Data[[#This Row],[Customers Name]])</f>
        <v>45281</v>
      </c>
      <c r="U368" t="str">
        <f ca="1">IF(TODAY() - Sales_Data[[#This Row],[Last Order Date]] &gt; 180, "Inactive", "Active")</f>
        <v>Inactive</v>
      </c>
    </row>
    <row r="369" spans="1:21" x14ac:dyDescent="0.35">
      <c r="A369" t="str">
        <f>Sales_Data[[#This Row],[Customers Name]]&amp;Sales_Data[[#This Row],[Num]]</f>
        <v>Bottles - ColumbiaCW-2023340</v>
      </c>
      <c r="B369" t="s">
        <v>38</v>
      </c>
      <c r="C369" t="s">
        <v>2103</v>
      </c>
      <c r="D369" t="s">
        <v>916</v>
      </c>
      <c r="E369" t="s">
        <v>222</v>
      </c>
      <c r="F369" s="1">
        <v>45195</v>
      </c>
      <c r="G369" t="s">
        <v>995</v>
      </c>
      <c r="I369">
        <v>36</v>
      </c>
      <c r="J369">
        <v>13.99</v>
      </c>
      <c r="K369">
        <v>503.64</v>
      </c>
      <c r="L369">
        <v>9</v>
      </c>
      <c r="M369" s="1">
        <v>45170</v>
      </c>
      <c r="N369" t="s">
        <v>831</v>
      </c>
      <c r="O369" t="s">
        <v>2078</v>
      </c>
      <c r="P369" t="s">
        <v>832</v>
      </c>
      <c r="Q369">
        <v>2</v>
      </c>
      <c r="R369">
        <f>VLOOKUP(Sales_Data[[#This Row],[Memo]],Items_List[[Description]:[Price]],3,FALSE)</f>
        <v>11.5</v>
      </c>
      <c r="S369">
        <f>Sales_Data[[#This Row],[Qty]]*Sales_Data[[#This Row],[Cost]]</f>
        <v>414</v>
      </c>
      <c r="T369" s="1">
        <f>_xlfn.MAXIFS(Sales_Data[Date],Sales_Data[Customers Name],Sales_Data[[#This Row],[Customers Name]])</f>
        <v>45281</v>
      </c>
      <c r="U369" t="str">
        <f ca="1">IF(TODAY() - Sales_Data[[#This Row],[Last Order Date]] &gt; 180, "Inactive", "Active")</f>
        <v>Inactive</v>
      </c>
    </row>
    <row r="370" spans="1:21" x14ac:dyDescent="0.35">
      <c r="A370" t="str">
        <f>Sales_Data[[#This Row],[Customers Name]]&amp;Sales_Data[[#This Row],[Num]]</f>
        <v>Bottles - ColumbiaCW-2023340</v>
      </c>
      <c r="B370" t="s">
        <v>38</v>
      </c>
      <c r="C370" t="s">
        <v>2103</v>
      </c>
      <c r="D370" t="s">
        <v>828</v>
      </c>
      <c r="E370" t="s">
        <v>787</v>
      </c>
      <c r="F370" s="1">
        <v>45195</v>
      </c>
      <c r="G370" t="s">
        <v>995</v>
      </c>
      <c r="J370">
        <v>-0.1</v>
      </c>
      <c r="K370">
        <v>-50.36</v>
      </c>
      <c r="L370">
        <v>9</v>
      </c>
      <c r="M370" s="1">
        <v>45170</v>
      </c>
      <c r="N370" t="s">
        <v>831</v>
      </c>
      <c r="O370" t="s">
        <v>2078</v>
      </c>
      <c r="P370" t="s">
        <v>832</v>
      </c>
      <c r="Q370">
        <v>2</v>
      </c>
      <c r="R370">
        <f>VLOOKUP(Sales_Data[[#This Row],[Memo]],Items_List[[Description]:[Price]],3,FALSE)</f>
        <v>0</v>
      </c>
      <c r="S370">
        <f>Sales_Data[[#This Row],[Qty]]*Sales_Data[[#This Row],[Cost]]</f>
        <v>0</v>
      </c>
      <c r="T370" s="1">
        <f>_xlfn.MAXIFS(Sales_Data[Date],Sales_Data[Customers Name],Sales_Data[[#This Row],[Customers Name]])</f>
        <v>45281</v>
      </c>
      <c r="U370" t="str">
        <f ca="1">IF(TODAY() - Sales_Data[[#This Row],[Last Order Date]] &gt; 180, "Inactive", "Active")</f>
        <v>Inactive</v>
      </c>
    </row>
    <row r="371" spans="1:21" x14ac:dyDescent="0.35">
      <c r="A371" t="str">
        <f>Sales_Data[[#This Row],[Customers Name]]&amp;Sales_Data[[#This Row],[Num]]</f>
        <v>Bottles - Mt PleasantCW-2023244</v>
      </c>
      <c r="B371" t="s">
        <v>40</v>
      </c>
      <c r="C371" t="s">
        <v>2103</v>
      </c>
      <c r="D371" t="s">
        <v>828</v>
      </c>
      <c r="E371" t="s">
        <v>787</v>
      </c>
      <c r="F371" s="1">
        <v>45128</v>
      </c>
      <c r="G371" t="s">
        <v>1025</v>
      </c>
      <c r="J371">
        <v>-0.1</v>
      </c>
      <c r="K371">
        <v>-26.4</v>
      </c>
      <c r="L371">
        <v>7</v>
      </c>
      <c r="M371" s="1">
        <v>45108</v>
      </c>
      <c r="N371" t="s">
        <v>824</v>
      </c>
      <c r="O371" t="s">
        <v>2077</v>
      </c>
      <c r="P371" t="s">
        <v>842</v>
      </c>
      <c r="Q371">
        <v>5</v>
      </c>
      <c r="R371">
        <f>VLOOKUP(Sales_Data[[#This Row],[Memo]],Items_List[[Description]:[Price]],3,FALSE)</f>
        <v>0</v>
      </c>
      <c r="S371">
        <f>Sales_Data[[#This Row],[Qty]]*Sales_Data[[#This Row],[Cost]]</f>
        <v>0</v>
      </c>
      <c r="T371" s="1">
        <f>_xlfn.MAXIFS(Sales_Data[Date],Sales_Data[Customers Name],Sales_Data[[#This Row],[Customers Name]])</f>
        <v>45281</v>
      </c>
      <c r="U371" t="str">
        <f ca="1">IF(TODAY() - Sales_Data[[#This Row],[Last Order Date]] &gt; 180, "Inactive", "Active")</f>
        <v>Inactive</v>
      </c>
    </row>
    <row r="372" spans="1:21" x14ac:dyDescent="0.35">
      <c r="A372" t="str">
        <f>Sales_Data[[#This Row],[Customers Name]]&amp;Sales_Data[[#This Row],[Num]]</f>
        <v>Bottles - Mt PleasantCW-2023314</v>
      </c>
      <c r="B372" t="s">
        <v>40</v>
      </c>
      <c r="C372" t="s">
        <v>2103</v>
      </c>
      <c r="D372" t="s">
        <v>916</v>
      </c>
      <c r="E372" t="s">
        <v>222</v>
      </c>
      <c r="F372" s="1">
        <v>45177</v>
      </c>
      <c r="G372" t="s">
        <v>1034</v>
      </c>
      <c r="I372">
        <v>24</v>
      </c>
      <c r="J372">
        <v>13.99</v>
      </c>
      <c r="K372">
        <v>335.76</v>
      </c>
      <c r="L372">
        <v>9</v>
      </c>
      <c r="M372" s="1">
        <v>45170</v>
      </c>
      <c r="N372" t="s">
        <v>831</v>
      </c>
      <c r="O372" t="s">
        <v>2078</v>
      </c>
      <c r="P372" t="s">
        <v>842</v>
      </c>
      <c r="Q372">
        <v>5</v>
      </c>
      <c r="R372">
        <f>VLOOKUP(Sales_Data[[#This Row],[Memo]],Items_List[[Description]:[Price]],3,FALSE)</f>
        <v>11.5</v>
      </c>
      <c r="S372">
        <f>Sales_Data[[#This Row],[Qty]]*Sales_Data[[#This Row],[Cost]]</f>
        <v>276</v>
      </c>
      <c r="T372" s="1">
        <f>_xlfn.MAXIFS(Sales_Data[Date],Sales_Data[Customers Name],Sales_Data[[#This Row],[Customers Name]])</f>
        <v>45281</v>
      </c>
      <c r="U372" t="str">
        <f ca="1">IF(TODAY() - Sales_Data[[#This Row],[Last Order Date]] &gt; 180, "Inactive", "Active")</f>
        <v>Inactive</v>
      </c>
    </row>
    <row r="373" spans="1:21" x14ac:dyDescent="0.35">
      <c r="A373" t="str">
        <f>Sales_Data[[#This Row],[Customers Name]]&amp;Sales_Data[[#This Row],[Num]]</f>
        <v>Bottles - SummervilleCW-2023025</v>
      </c>
      <c r="B373" t="s">
        <v>43</v>
      </c>
      <c r="C373" t="s">
        <v>2103</v>
      </c>
      <c r="D373" t="s">
        <v>910</v>
      </c>
      <c r="E373" t="s">
        <v>314</v>
      </c>
      <c r="F373" s="1">
        <v>44942</v>
      </c>
      <c r="G373" t="s">
        <v>1055</v>
      </c>
      <c r="I373">
        <v>2</v>
      </c>
      <c r="J373">
        <v>114</v>
      </c>
      <c r="K373">
        <v>228</v>
      </c>
      <c r="L373">
        <v>1</v>
      </c>
      <c r="M373" s="1">
        <v>44927</v>
      </c>
      <c r="N373" t="s">
        <v>849</v>
      </c>
      <c r="O373" t="s">
        <v>2075</v>
      </c>
      <c r="P373" t="s">
        <v>825</v>
      </c>
      <c r="Q373">
        <v>1</v>
      </c>
      <c r="R373">
        <f>VLOOKUP(Sales_Data[[#This Row],[Memo]],Items_List[[Description]:[Price]],3,FALSE)</f>
        <v>6.7</v>
      </c>
      <c r="S373">
        <f>Sales_Data[[#This Row],[Qty]]*Sales_Data[[#This Row],[Cost]]</f>
        <v>13.4</v>
      </c>
      <c r="T373" s="1">
        <f>_xlfn.MAXIFS(Sales_Data[Date],Sales_Data[Customers Name],Sales_Data[[#This Row],[Customers Name]])</f>
        <v>45266</v>
      </c>
      <c r="U373" t="str">
        <f ca="1">IF(TODAY() - Sales_Data[[#This Row],[Last Order Date]] &gt; 180, "Inactive", "Active")</f>
        <v>Inactive</v>
      </c>
    </row>
    <row r="374" spans="1:21" x14ac:dyDescent="0.35">
      <c r="A374" t="str">
        <f>Sales_Data[[#This Row],[Customers Name]]&amp;Sales_Data[[#This Row],[Num]]</f>
        <v>Bottles - SummervilleCW-2023025</v>
      </c>
      <c r="B374" t="s">
        <v>43</v>
      </c>
      <c r="C374" t="s">
        <v>2103</v>
      </c>
      <c r="D374" t="s">
        <v>820</v>
      </c>
      <c r="E374" t="s">
        <v>318</v>
      </c>
      <c r="F374" s="1">
        <v>44942</v>
      </c>
      <c r="G374" t="s">
        <v>1055</v>
      </c>
      <c r="I374">
        <v>2</v>
      </c>
      <c r="J374">
        <v>132</v>
      </c>
      <c r="K374">
        <v>264</v>
      </c>
      <c r="L374">
        <v>1</v>
      </c>
      <c r="M374" s="1">
        <v>44927</v>
      </c>
      <c r="N374" t="s">
        <v>849</v>
      </c>
      <c r="O374" t="s">
        <v>2075</v>
      </c>
      <c r="P374" t="s">
        <v>825</v>
      </c>
      <c r="Q374">
        <v>1</v>
      </c>
      <c r="R374">
        <f>VLOOKUP(Sales_Data[[#This Row],[Memo]],Items_List[[Description]:[Price]],3,FALSE)</f>
        <v>7.0250000000000004</v>
      </c>
      <c r="S374">
        <f>Sales_Data[[#This Row],[Qty]]*Sales_Data[[#This Row],[Cost]]</f>
        <v>14.05</v>
      </c>
      <c r="T374" s="1">
        <f>_xlfn.MAXIFS(Sales_Data[Date],Sales_Data[Customers Name],Sales_Data[[#This Row],[Customers Name]])</f>
        <v>45266</v>
      </c>
      <c r="U374" t="str">
        <f ca="1">IF(TODAY() - Sales_Data[[#This Row],[Last Order Date]] &gt; 180, "Inactive", "Active")</f>
        <v>Inactive</v>
      </c>
    </row>
    <row r="375" spans="1:21" x14ac:dyDescent="0.35">
      <c r="A375" t="str">
        <f>Sales_Data[[#This Row],[Customers Name]]&amp;Sales_Data[[#This Row],[Num]]</f>
        <v>Bottles - SummervilleCW-2023025</v>
      </c>
      <c r="B375" t="s">
        <v>43</v>
      </c>
      <c r="C375" t="s">
        <v>2103</v>
      </c>
      <c r="D375" t="s">
        <v>827</v>
      </c>
      <c r="E375" t="s">
        <v>310</v>
      </c>
      <c r="F375" s="1">
        <v>44942</v>
      </c>
      <c r="G375" t="s">
        <v>1055</v>
      </c>
      <c r="I375">
        <v>2</v>
      </c>
      <c r="J375">
        <v>132</v>
      </c>
      <c r="K375">
        <v>264</v>
      </c>
      <c r="L375">
        <v>1</v>
      </c>
      <c r="M375" s="1">
        <v>44927</v>
      </c>
      <c r="N375" t="s">
        <v>849</v>
      </c>
      <c r="O375" t="s">
        <v>2075</v>
      </c>
      <c r="P375" t="s">
        <v>825</v>
      </c>
      <c r="Q375">
        <v>1</v>
      </c>
      <c r="R375">
        <f>VLOOKUP(Sales_Data[[#This Row],[Memo]],Items_List[[Description]:[Price]],3,FALSE)</f>
        <v>7</v>
      </c>
      <c r="S375">
        <f>Sales_Data[[#This Row],[Qty]]*Sales_Data[[#This Row],[Cost]]</f>
        <v>14</v>
      </c>
      <c r="T375" s="1">
        <f>_xlfn.MAXIFS(Sales_Data[Date],Sales_Data[Customers Name],Sales_Data[[#This Row],[Customers Name]])</f>
        <v>45266</v>
      </c>
      <c r="U375" t="str">
        <f ca="1">IF(TODAY() - Sales_Data[[#This Row],[Last Order Date]] &gt; 180, "Inactive", "Active")</f>
        <v>Inactive</v>
      </c>
    </row>
    <row r="376" spans="1:21" x14ac:dyDescent="0.35">
      <c r="A376" t="str">
        <f>Sales_Data[[#This Row],[Customers Name]]&amp;Sales_Data[[#This Row],[Num]]</f>
        <v>Bottles - SummervilleCW-2023025</v>
      </c>
      <c r="B376" t="s">
        <v>43</v>
      </c>
      <c r="C376" t="s">
        <v>2103</v>
      </c>
      <c r="D376" t="s">
        <v>828</v>
      </c>
      <c r="E376" t="s">
        <v>787</v>
      </c>
      <c r="F376" s="1">
        <v>44942</v>
      </c>
      <c r="G376" t="s">
        <v>1055</v>
      </c>
      <c r="J376">
        <v>-0.1</v>
      </c>
      <c r="K376">
        <v>-75.599999999999994</v>
      </c>
      <c r="L376">
        <v>1</v>
      </c>
      <c r="M376" s="1">
        <v>44927</v>
      </c>
      <c r="N376" t="s">
        <v>849</v>
      </c>
      <c r="O376" t="s">
        <v>2075</v>
      </c>
      <c r="P376" t="s">
        <v>825</v>
      </c>
      <c r="Q376">
        <v>1</v>
      </c>
      <c r="R376">
        <f>VLOOKUP(Sales_Data[[#This Row],[Memo]],Items_List[[Description]:[Price]],3,FALSE)</f>
        <v>0</v>
      </c>
      <c r="S376">
        <f>Sales_Data[[#This Row],[Qty]]*Sales_Data[[#This Row],[Cost]]</f>
        <v>0</v>
      </c>
      <c r="T376" s="1">
        <f>_xlfn.MAXIFS(Sales_Data[Date],Sales_Data[Customers Name],Sales_Data[[#This Row],[Customers Name]])</f>
        <v>45266</v>
      </c>
      <c r="U376" t="str">
        <f ca="1">IF(TODAY() - Sales_Data[[#This Row],[Last Order Date]] &gt; 180, "Inactive", "Active")</f>
        <v>Inactive</v>
      </c>
    </row>
    <row r="377" spans="1:21" x14ac:dyDescent="0.35">
      <c r="A377" t="str">
        <f>Sales_Data[[#This Row],[Customers Name]]&amp;Sales_Data[[#This Row],[Num]]</f>
        <v>Bottles - SummervilleCW-2023266</v>
      </c>
      <c r="B377" t="s">
        <v>43</v>
      </c>
      <c r="C377" t="s">
        <v>2103</v>
      </c>
      <c r="D377" t="s">
        <v>822</v>
      </c>
      <c r="E377" t="s">
        <v>744</v>
      </c>
      <c r="F377" s="1">
        <v>45140</v>
      </c>
      <c r="G377" t="s">
        <v>1059</v>
      </c>
      <c r="I377">
        <v>48</v>
      </c>
      <c r="J377">
        <v>13</v>
      </c>
      <c r="K377">
        <v>624</v>
      </c>
      <c r="L377">
        <v>8</v>
      </c>
      <c r="M377" s="1">
        <v>45139</v>
      </c>
      <c r="N377" t="s">
        <v>863</v>
      </c>
      <c r="O377" t="s">
        <v>2083</v>
      </c>
      <c r="P377" t="s">
        <v>819</v>
      </c>
      <c r="Q377">
        <v>3</v>
      </c>
      <c r="R377">
        <f>VLOOKUP(Sales_Data[[#This Row],[Memo]],Items_List[[Description]:[Price]],3,FALSE)</f>
        <v>8</v>
      </c>
      <c r="S377">
        <f>Sales_Data[[#This Row],[Qty]]*Sales_Data[[#This Row],[Cost]]</f>
        <v>384</v>
      </c>
      <c r="T377" s="1">
        <f>_xlfn.MAXIFS(Sales_Data[Date],Sales_Data[Customers Name],Sales_Data[[#This Row],[Customers Name]])</f>
        <v>45266</v>
      </c>
      <c r="U377" t="str">
        <f ca="1">IF(TODAY() - Sales_Data[[#This Row],[Last Order Date]] &gt; 180, "Inactive", "Active")</f>
        <v>Inactive</v>
      </c>
    </row>
    <row r="378" spans="1:21" x14ac:dyDescent="0.35">
      <c r="A378" t="str">
        <f>Sales_Data[[#This Row],[Customers Name]]&amp;Sales_Data[[#This Row],[Num]]</f>
        <v>Bottles - SummervilleCW-2023266</v>
      </c>
      <c r="B378" t="s">
        <v>43</v>
      </c>
      <c r="C378" t="s">
        <v>2103</v>
      </c>
      <c r="D378" t="s">
        <v>828</v>
      </c>
      <c r="E378" t="s">
        <v>787</v>
      </c>
      <c r="F378" s="1">
        <v>45140</v>
      </c>
      <c r="G378" t="s">
        <v>1059</v>
      </c>
      <c r="J378">
        <v>-0.1</v>
      </c>
      <c r="K378">
        <v>-90.6</v>
      </c>
      <c r="L378">
        <v>8</v>
      </c>
      <c r="M378" s="1">
        <v>45139</v>
      </c>
      <c r="N378" t="s">
        <v>863</v>
      </c>
      <c r="O378" t="s">
        <v>2083</v>
      </c>
      <c r="P378" t="s">
        <v>819</v>
      </c>
      <c r="Q378">
        <v>3</v>
      </c>
      <c r="R378">
        <f>VLOOKUP(Sales_Data[[#This Row],[Memo]],Items_List[[Description]:[Price]],3,FALSE)</f>
        <v>0</v>
      </c>
      <c r="S378">
        <f>Sales_Data[[#This Row],[Qty]]*Sales_Data[[#This Row],[Cost]]</f>
        <v>0</v>
      </c>
      <c r="T378" s="1">
        <f>_xlfn.MAXIFS(Sales_Data[Date],Sales_Data[Customers Name],Sales_Data[[#This Row],[Customers Name]])</f>
        <v>45266</v>
      </c>
      <c r="U378" t="str">
        <f ca="1">IF(TODAY() - Sales_Data[[#This Row],[Last Order Date]] &gt; 180, "Inactive", "Active")</f>
        <v>Inactive</v>
      </c>
    </row>
    <row r="379" spans="1:21" x14ac:dyDescent="0.35">
      <c r="A379" t="str">
        <f>Sales_Data[[#This Row],[Customers Name]]&amp;Sales_Data[[#This Row],[Num]]</f>
        <v>Coastal BoutiqueCW-2023101</v>
      </c>
      <c r="B379" t="s">
        <v>52</v>
      </c>
      <c r="C379" t="s">
        <v>2104</v>
      </c>
      <c r="D379" t="s">
        <v>947</v>
      </c>
      <c r="E379" t="s">
        <v>406</v>
      </c>
      <c r="F379" s="1">
        <v>44995</v>
      </c>
      <c r="G379" t="s">
        <v>1076</v>
      </c>
      <c r="I379">
        <v>3</v>
      </c>
      <c r="J379">
        <v>19.329999999999998</v>
      </c>
      <c r="K379">
        <v>57.99</v>
      </c>
      <c r="L379">
        <v>3</v>
      </c>
      <c r="M379" s="1">
        <v>44986</v>
      </c>
      <c r="N379" t="s">
        <v>892</v>
      </c>
      <c r="O379" t="s">
        <v>2080</v>
      </c>
      <c r="P379" t="s">
        <v>842</v>
      </c>
      <c r="Q379">
        <v>5</v>
      </c>
      <c r="R379">
        <f>VLOOKUP(Sales_Data[[#This Row],[Memo]],Items_List[[Description]:[Price]],3,FALSE)</f>
        <v>19.329999999999998</v>
      </c>
      <c r="S379">
        <f>Sales_Data[[#This Row],[Qty]]*Sales_Data[[#This Row],[Cost]]</f>
        <v>57.989999999999995</v>
      </c>
      <c r="T379" s="1">
        <f>_xlfn.MAXIFS(Sales_Data[Date],Sales_Data[Customers Name],Sales_Data[[#This Row],[Customers Name]])</f>
        <v>45270</v>
      </c>
      <c r="U379" t="str">
        <f ca="1">IF(TODAY() - Sales_Data[[#This Row],[Last Order Date]] &gt; 180, "Inactive", "Active")</f>
        <v>Inactive</v>
      </c>
    </row>
    <row r="380" spans="1:21" x14ac:dyDescent="0.35">
      <c r="A380" t="str">
        <f>Sales_Data[[#This Row],[Customers Name]]&amp;Sales_Data[[#This Row],[Num]]</f>
        <v>Coastal BoutiqueCW-2023101</v>
      </c>
      <c r="B380" t="s">
        <v>52</v>
      </c>
      <c r="C380" t="s">
        <v>2104</v>
      </c>
      <c r="D380" t="s">
        <v>967</v>
      </c>
      <c r="E380" t="s">
        <v>416</v>
      </c>
      <c r="F380" s="1">
        <v>44995</v>
      </c>
      <c r="G380" t="s">
        <v>1076</v>
      </c>
      <c r="I380">
        <v>3</v>
      </c>
      <c r="J380">
        <v>24.67</v>
      </c>
      <c r="K380">
        <v>74.010000000000005</v>
      </c>
      <c r="L380">
        <v>3</v>
      </c>
      <c r="M380" s="1">
        <v>44986</v>
      </c>
      <c r="N380" t="s">
        <v>892</v>
      </c>
      <c r="O380" t="s">
        <v>2080</v>
      </c>
      <c r="P380" t="s">
        <v>842</v>
      </c>
      <c r="Q380">
        <v>5</v>
      </c>
      <c r="R380">
        <f>VLOOKUP(Sales_Data[[#This Row],[Memo]],Items_List[[Description]:[Price]],3,FALSE)</f>
        <v>24.67</v>
      </c>
      <c r="S380">
        <f>Sales_Data[[#This Row],[Qty]]*Sales_Data[[#This Row],[Cost]]</f>
        <v>74.010000000000005</v>
      </c>
      <c r="T380" s="1">
        <f>_xlfn.MAXIFS(Sales_Data[Date],Sales_Data[Customers Name],Sales_Data[[#This Row],[Customers Name]])</f>
        <v>45270</v>
      </c>
      <c r="U380" t="str">
        <f ca="1">IF(TODAY() - Sales_Data[[#This Row],[Last Order Date]] &gt; 180, "Inactive", "Active")</f>
        <v>Inactive</v>
      </c>
    </row>
    <row r="381" spans="1:21" x14ac:dyDescent="0.35">
      <c r="A381" t="str">
        <f>Sales_Data[[#This Row],[Customers Name]]&amp;Sales_Data[[#This Row],[Num]]</f>
        <v>Coastal BoutiqueCW-2023101</v>
      </c>
      <c r="B381" t="s">
        <v>52</v>
      </c>
      <c r="C381" t="s">
        <v>2104</v>
      </c>
      <c r="D381" t="s">
        <v>1078</v>
      </c>
      <c r="E381" t="s">
        <v>418</v>
      </c>
      <c r="F381" s="1">
        <v>44995</v>
      </c>
      <c r="G381" t="s">
        <v>1076</v>
      </c>
      <c r="I381">
        <v>3</v>
      </c>
      <c r="J381">
        <v>37.99</v>
      </c>
      <c r="K381">
        <v>113.97</v>
      </c>
      <c r="L381">
        <v>3</v>
      </c>
      <c r="M381" s="1">
        <v>44986</v>
      </c>
      <c r="N381" t="s">
        <v>892</v>
      </c>
      <c r="O381" t="s">
        <v>2080</v>
      </c>
      <c r="P381" t="s">
        <v>842</v>
      </c>
      <c r="Q381">
        <v>5</v>
      </c>
      <c r="R381">
        <f>VLOOKUP(Sales_Data[[#This Row],[Memo]],Items_List[[Description]:[Price]],3,FALSE)</f>
        <v>37.99</v>
      </c>
      <c r="S381">
        <f>Sales_Data[[#This Row],[Qty]]*Sales_Data[[#This Row],[Cost]]</f>
        <v>113.97</v>
      </c>
      <c r="T381" s="1">
        <f>_xlfn.MAXIFS(Sales_Data[Date],Sales_Data[Customers Name],Sales_Data[[#This Row],[Customers Name]])</f>
        <v>45270</v>
      </c>
      <c r="U381" t="str">
        <f ca="1">IF(TODAY() - Sales_Data[[#This Row],[Last Order Date]] &gt; 180, "Inactive", "Active")</f>
        <v>Inactive</v>
      </c>
    </row>
    <row r="382" spans="1:21" x14ac:dyDescent="0.35">
      <c r="A382" t="str">
        <f>Sales_Data[[#This Row],[Customers Name]]&amp;Sales_Data[[#This Row],[Num]]</f>
        <v>Coastal BoutiqueCW-2023119</v>
      </c>
      <c r="B382" t="s">
        <v>52</v>
      </c>
      <c r="C382" t="s">
        <v>2104</v>
      </c>
      <c r="D382" t="s">
        <v>1080</v>
      </c>
      <c r="E382" t="s">
        <v>599</v>
      </c>
      <c r="F382" s="1">
        <v>45015</v>
      </c>
      <c r="G382" t="s">
        <v>1079</v>
      </c>
      <c r="I382">
        <v>10</v>
      </c>
      <c r="J382">
        <v>9.99</v>
      </c>
      <c r="K382">
        <v>99.9</v>
      </c>
      <c r="L382">
        <v>3</v>
      </c>
      <c r="M382" s="1">
        <v>44986</v>
      </c>
      <c r="N382" t="s">
        <v>892</v>
      </c>
      <c r="O382" t="s">
        <v>2080</v>
      </c>
      <c r="P382" t="s">
        <v>814</v>
      </c>
      <c r="Q382">
        <v>4</v>
      </c>
      <c r="R382">
        <f>VLOOKUP(Sales_Data[[#This Row],[Memo]],Items_List[[Description]:[Price]],3,FALSE)</f>
        <v>11.99</v>
      </c>
      <c r="S382">
        <f>Sales_Data[[#This Row],[Qty]]*Sales_Data[[#This Row],[Cost]]</f>
        <v>119.9</v>
      </c>
      <c r="T382" s="1">
        <f>_xlfn.MAXIFS(Sales_Data[Date],Sales_Data[Customers Name],Sales_Data[[#This Row],[Customers Name]])</f>
        <v>45270</v>
      </c>
      <c r="U382" t="str">
        <f ca="1">IF(TODAY() - Sales_Data[[#This Row],[Last Order Date]] &gt; 180, "Inactive", "Active")</f>
        <v>Inactive</v>
      </c>
    </row>
    <row r="383" spans="1:21" x14ac:dyDescent="0.35">
      <c r="A383" t="str">
        <f>Sales_Data[[#This Row],[Customers Name]]&amp;Sales_Data[[#This Row],[Num]]</f>
        <v>Coastal BoutiqueCW-2023220</v>
      </c>
      <c r="B383" t="s">
        <v>52</v>
      </c>
      <c r="C383" t="s">
        <v>2104</v>
      </c>
      <c r="D383" t="s">
        <v>1106</v>
      </c>
      <c r="E383" t="s">
        <v>592</v>
      </c>
      <c r="F383" s="1">
        <v>45106</v>
      </c>
      <c r="G383" t="s">
        <v>1107</v>
      </c>
      <c r="I383">
        <v>3</v>
      </c>
      <c r="J383">
        <v>28.66</v>
      </c>
      <c r="K383">
        <v>85.98</v>
      </c>
      <c r="L383">
        <v>6</v>
      </c>
      <c r="M383" s="1">
        <v>45078</v>
      </c>
      <c r="N383" t="s">
        <v>818</v>
      </c>
      <c r="O383" t="s">
        <v>2082</v>
      </c>
      <c r="P383" t="s">
        <v>814</v>
      </c>
      <c r="Q383">
        <v>4</v>
      </c>
      <c r="R383">
        <f>VLOOKUP(Sales_Data[[#This Row],[Memo]],Items_List[[Description]:[Price]],3,FALSE)</f>
        <v>28.66</v>
      </c>
      <c r="S383">
        <f>Sales_Data[[#This Row],[Qty]]*Sales_Data[[#This Row],[Cost]]</f>
        <v>85.98</v>
      </c>
      <c r="T383" s="1">
        <f>_xlfn.MAXIFS(Sales_Data[Date],Sales_Data[Customers Name],Sales_Data[[#This Row],[Customers Name]])</f>
        <v>45270</v>
      </c>
      <c r="U383" t="str">
        <f ca="1">IF(TODAY() - Sales_Data[[#This Row],[Last Order Date]] &gt; 180, "Inactive", "Active")</f>
        <v>Inactive</v>
      </c>
    </row>
    <row r="384" spans="1:21" x14ac:dyDescent="0.35">
      <c r="A384" t="str">
        <f>Sales_Data[[#This Row],[Customers Name]]&amp;Sales_Data[[#This Row],[Num]]</f>
        <v>Coastal BoutiqueCW-2023279</v>
      </c>
      <c r="B384" t="s">
        <v>52</v>
      </c>
      <c r="C384" t="s">
        <v>2104</v>
      </c>
      <c r="D384" t="s">
        <v>1129</v>
      </c>
      <c r="E384" t="s">
        <v>627</v>
      </c>
      <c r="F384" s="1">
        <v>45148</v>
      </c>
      <c r="G384" t="s">
        <v>1128</v>
      </c>
      <c r="I384">
        <v>4</v>
      </c>
      <c r="J384">
        <v>21.99</v>
      </c>
      <c r="K384">
        <v>87.96</v>
      </c>
      <c r="L384">
        <v>8</v>
      </c>
      <c r="M384" s="1">
        <v>45139</v>
      </c>
      <c r="N384" t="s">
        <v>863</v>
      </c>
      <c r="O384" t="s">
        <v>2083</v>
      </c>
      <c r="P384" t="s">
        <v>814</v>
      </c>
      <c r="Q384">
        <v>4</v>
      </c>
      <c r="R384">
        <f>VLOOKUP(Sales_Data[[#This Row],[Memo]],Items_List[[Description]:[Price]],3,FALSE)</f>
        <v>21.99</v>
      </c>
      <c r="S384">
        <f>Sales_Data[[#This Row],[Qty]]*Sales_Data[[#This Row],[Cost]]</f>
        <v>87.96</v>
      </c>
      <c r="T384" s="1">
        <f>_xlfn.MAXIFS(Sales_Data[Date],Sales_Data[Customers Name],Sales_Data[[#This Row],[Customers Name]])</f>
        <v>45270</v>
      </c>
      <c r="U384" t="str">
        <f ca="1">IF(TODAY() - Sales_Data[[#This Row],[Last Order Date]] &gt; 180, "Inactive", "Active")</f>
        <v>Inactive</v>
      </c>
    </row>
    <row r="385" spans="1:21" x14ac:dyDescent="0.35">
      <c r="A385" t="str">
        <f>Sales_Data[[#This Row],[Customers Name]]&amp;Sales_Data[[#This Row],[Num]]</f>
        <v>Coastal BoutiqueCW-2023279</v>
      </c>
      <c r="B385" t="s">
        <v>52</v>
      </c>
      <c r="C385" t="s">
        <v>2104</v>
      </c>
      <c r="D385" t="s">
        <v>1130</v>
      </c>
      <c r="E385" t="s">
        <v>1131</v>
      </c>
      <c r="F385" s="1">
        <v>45148</v>
      </c>
      <c r="G385" t="s">
        <v>1128</v>
      </c>
      <c r="I385">
        <v>4</v>
      </c>
      <c r="J385">
        <v>15</v>
      </c>
      <c r="K385">
        <v>60</v>
      </c>
      <c r="L385">
        <v>8</v>
      </c>
      <c r="M385" s="1">
        <v>45139</v>
      </c>
      <c r="N385" t="s">
        <v>863</v>
      </c>
      <c r="O385" t="s">
        <v>2083</v>
      </c>
      <c r="P385" t="s">
        <v>814</v>
      </c>
      <c r="Q385">
        <v>4</v>
      </c>
      <c r="R385">
        <f>VLOOKUP(Sales_Data[[#This Row],[Memo]],Items_List[[Description]:[Price]],3,FALSE)</f>
        <v>10</v>
      </c>
      <c r="S385">
        <f>Sales_Data[[#This Row],[Qty]]*Sales_Data[[#This Row],[Cost]]</f>
        <v>40</v>
      </c>
      <c r="T385" s="1">
        <f>_xlfn.MAXIFS(Sales_Data[Date],Sales_Data[Customers Name],Sales_Data[[#This Row],[Customers Name]])</f>
        <v>45270</v>
      </c>
      <c r="U385" t="str">
        <f ca="1">IF(TODAY() - Sales_Data[[#This Row],[Last Order Date]] &gt; 180, "Inactive", "Active")</f>
        <v>Inactive</v>
      </c>
    </row>
    <row r="386" spans="1:21" x14ac:dyDescent="0.35">
      <c r="A386" t="str">
        <f>Sales_Data[[#This Row],[Customers Name]]&amp;Sales_Data[[#This Row],[Num]]</f>
        <v>Coastal BoutiqueCW-2023312</v>
      </c>
      <c r="B386" t="s">
        <v>52</v>
      </c>
      <c r="C386" t="s">
        <v>2104</v>
      </c>
      <c r="D386" t="s">
        <v>1132</v>
      </c>
      <c r="E386" t="s">
        <v>661</v>
      </c>
      <c r="F386" s="1">
        <v>45177</v>
      </c>
      <c r="G386" t="s">
        <v>1142</v>
      </c>
      <c r="I386">
        <v>5</v>
      </c>
      <c r="J386">
        <v>14.66</v>
      </c>
      <c r="K386">
        <v>73.3</v>
      </c>
      <c r="L386">
        <v>9</v>
      </c>
      <c r="M386" s="1">
        <v>45170</v>
      </c>
      <c r="N386" t="s">
        <v>831</v>
      </c>
      <c r="O386" t="s">
        <v>2078</v>
      </c>
      <c r="P386" t="s">
        <v>842</v>
      </c>
      <c r="Q386">
        <v>5</v>
      </c>
      <c r="R386">
        <f>VLOOKUP(Sales_Data[[#This Row],[Memo]],Items_List[[Description]:[Price]],3,FALSE)</f>
        <v>14.66</v>
      </c>
      <c r="S386">
        <f>Sales_Data[[#This Row],[Qty]]*Sales_Data[[#This Row],[Cost]]</f>
        <v>73.3</v>
      </c>
      <c r="T386" s="1">
        <f>_xlfn.MAXIFS(Sales_Data[Date],Sales_Data[Customers Name],Sales_Data[[#This Row],[Customers Name]])</f>
        <v>45270</v>
      </c>
      <c r="U386" t="str">
        <f ca="1">IF(TODAY() - Sales_Data[[#This Row],[Last Order Date]] &gt; 180, "Inactive", "Active")</f>
        <v>Inactive</v>
      </c>
    </row>
    <row r="387" spans="1:21" x14ac:dyDescent="0.35">
      <c r="A387" t="str">
        <f>Sales_Data[[#This Row],[Customers Name]]&amp;Sales_Data[[#This Row],[Num]]</f>
        <v>Coastal BoutiqueCW-2023312</v>
      </c>
      <c r="B387" t="s">
        <v>52</v>
      </c>
      <c r="C387" t="s">
        <v>2104</v>
      </c>
      <c r="D387" t="s">
        <v>1143</v>
      </c>
      <c r="E387" t="s">
        <v>398</v>
      </c>
      <c r="F387" s="1">
        <v>45177</v>
      </c>
      <c r="G387" t="s">
        <v>1142</v>
      </c>
      <c r="I387">
        <v>3</v>
      </c>
      <c r="J387">
        <v>33.33</v>
      </c>
      <c r="K387">
        <v>99.99</v>
      </c>
      <c r="L387">
        <v>9</v>
      </c>
      <c r="M387" s="1">
        <v>45170</v>
      </c>
      <c r="N387" t="s">
        <v>831</v>
      </c>
      <c r="O387" t="s">
        <v>2078</v>
      </c>
      <c r="P387" t="s">
        <v>842</v>
      </c>
      <c r="Q387">
        <v>5</v>
      </c>
      <c r="R387">
        <f>VLOOKUP(Sales_Data[[#This Row],[Memo]],Items_List[[Description]:[Price]],3,FALSE)</f>
        <v>33.33</v>
      </c>
      <c r="S387">
        <f>Sales_Data[[#This Row],[Qty]]*Sales_Data[[#This Row],[Cost]]</f>
        <v>99.99</v>
      </c>
      <c r="T387" s="1">
        <f>_xlfn.MAXIFS(Sales_Data[Date],Sales_Data[Customers Name],Sales_Data[[#This Row],[Customers Name]])</f>
        <v>45270</v>
      </c>
      <c r="U387" t="str">
        <f ca="1">IF(TODAY() - Sales_Data[[#This Row],[Last Order Date]] &gt; 180, "Inactive", "Active")</f>
        <v>Inactive</v>
      </c>
    </row>
    <row r="388" spans="1:21" x14ac:dyDescent="0.35">
      <c r="A388" t="str">
        <f>Sales_Data[[#This Row],[Customers Name]]&amp;Sales_Data[[#This Row],[Num]]</f>
        <v>Coastal BoutiqueCW-2023336</v>
      </c>
      <c r="B388" t="s">
        <v>52</v>
      </c>
      <c r="C388" t="s">
        <v>2104</v>
      </c>
      <c r="D388" t="s">
        <v>1141</v>
      </c>
      <c r="E388" t="s">
        <v>494</v>
      </c>
      <c r="F388" s="1">
        <v>45191</v>
      </c>
      <c r="G388" t="s">
        <v>1148</v>
      </c>
      <c r="I388">
        <v>5</v>
      </c>
      <c r="J388">
        <v>13.33</v>
      </c>
      <c r="K388">
        <v>66.650000000000006</v>
      </c>
      <c r="L388">
        <v>9</v>
      </c>
      <c r="M388" s="1">
        <v>45170</v>
      </c>
      <c r="N388" t="s">
        <v>831</v>
      </c>
      <c r="O388" t="s">
        <v>2078</v>
      </c>
      <c r="P388" t="s">
        <v>842</v>
      </c>
      <c r="Q388">
        <v>5</v>
      </c>
      <c r="R388">
        <f>VLOOKUP(Sales_Data[[#This Row],[Memo]],Items_List[[Description]:[Price]],3,FALSE)</f>
        <v>13.33</v>
      </c>
      <c r="S388">
        <f>Sales_Data[[#This Row],[Qty]]*Sales_Data[[#This Row],[Cost]]</f>
        <v>66.650000000000006</v>
      </c>
      <c r="T388" s="1">
        <f>_xlfn.MAXIFS(Sales_Data[Date],Sales_Data[Customers Name],Sales_Data[[#This Row],[Customers Name]])</f>
        <v>45270</v>
      </c>
      <c r="U388" t="str">
        <f ca="1">IF(TODAY() - Sales_Data[[#This Row],[Last Order Date]] &gt; 180, "Inactive", "Active")</f>
        <v>Inactive</v>
      </c>
    </row>
    <row r="389" spans="1:21" x14ac:dyDescent="0.35">
      <c r="A389" t="str">
        <f>Sales_Data[[#This Row],[Customers Name]]&amp;Sales_Data[[#This Row],[Num]]</f>
        <v>Coastal BoutiqueCW-2023348</v>
      </c>
      <c r="B389" t="s">
        <v>52</v>
      </c>
      <c r="C389" t="s">
        <v>2104</v>
      </c>
      <c r="D389" t="s">
        <v>1075</v>
      </c>
      <c r="E389" t="s">
        <v>603</v>
      </c>
      <c r="F389" s="1">
        <v>45198</v>
      </c>
      <c r="G389" t="s">
        <v>1150</v>
      </c>
      <c r="I389">
        <v>18</v>
      </c>
      <c r="J389">
        <v>7.99</v>
      </c>
      <c r="K389">
        <v>143.82</v>
      </c>
      <c r="L389">
        <v>9</v>
      </c>
      <c r="M389" s="1">
        <v>45170</v>
      </c>
      <c r="N389" t="s">
        <v>831</v>
      </c>
      <c r="O389" t="s">
        <v>2078</v>
      </c>
      <c r="P389" t="s">
        <v>842</v>
      </c>
      <c r="Q389">
        <v>5</v>
      </c>
      <c r="R389">
        <f>VLOOKUP(Sales_Data[[#This Row],[Memo]],Items_List[[Description]:[Price]],3,FALSE)</f>
        <v>7.99</v>
      </c>
      <c r="S389">
        <f>Sales_Data[[#This Row],[Qty]]*Sales_Data[[#This Row],[Cost]]</f>
        <v>143.82</v>
      </c>
      <c r="T389" s="1">
        <f>_xlfn.MAXIFS(Sales_Data[Date],Sales_Data[Customers Name],Sales_Data[[#This Row],[Customers Name]])</f>
        <v>45270</v>
      </c>
      <c r="U389" t="str">
        <f ca="1">IF(TODAY() - Sales_Data[[#This Row],[Last Order Date]] &gt; 180, "Inactive", "Active")</f>
        <v>Inactive</v>
      </c>
    </row>
    <row r="390" spans="1:21" x14ac:dyDescent="0.35">
      <c r="A390" t="str">
        <f>Sales_Data[[#This Row],[Customers Name]]&amp;Sales_Data[[#This Row],[Num]]</f>
        <v>Coastal BoutiqueCW-2023348</v>
      </c>
      <c r="B390" t="s">
        <v>52</v>
      </c>
      <c r="C390" t="s">
        <v>2104</v>
      </c>
      <c r="D390" t="s">
        <v>1116</v>
      </c>
      <c r="E390" t="s">
        <v>635</v>
      </c>
      <c r="F390" s="1">
        <v>45198</v>
      </c>
      <c r="G390" t="s">
        <v>1150</v>
      </c>
      <c r="I390">
        <v>36</v>
      </c>
      <c r="J390">
        <v>10.66</v>
      </c>
      <c r="K390">
        <v>383.76</v>
      </c>
      <c r="L390">
        <v>9</v>
      </c>
      <c r="M390" s="1">
        <v>45170</v>
      </c>
      <c r="N390" t="s">
        <v>831</v>
      </c>
      <c r="O390" t="s">
        <v>2078</v>
      </c>
      <c r="P390" t="s">
        <v>842</v>
      </c>
      <c r="Q390">
        <v>5</v>
      </c>
      <c r="R390">
        <f>VLOOKUP(Sales_Data[[#This Row],[Memo]],Items_List[[Description]:[Price]],3,FALSE)</f>
        <v>10.66</v>
      </c>
      <c r="S390">
        <f>Sales_Data[[#This Row],[Qty]]*Sales_Data[[#This Row],[Cost]]</f>
        <v>383.76</v>
      </c>
      <c r="T390" s="1">
        <f>_xlfn.MAXIFS(Sales_Data[Date],Sales_Data[Customers Name],Sales_Data[[#This Row],[Customers Name]])</f>
        <v>45270</v>
      </c>
      <c r="U390" t="str">
        <f ca="1">IF(TODAY() - Sales_Data[[#This Row],[Last Order Date]] &gt; 180, "Inactive", "Active")</f>
        <v>Inactive</v>
      </c>
    </row>
    <row r="391" spans="1:21" x14ac:dyDescent="0.35">
      <c r="A391" t="str">
        <f>Sales_Data[[#This Row],[Customers Name]]&amp;Sales_Data[[#This Row],[Num]]</f>
        <v>Coastal BoutiqueCW-2023348</v>
      </c>
      <c r="B391" t="s">
        <v>52</v>
      </c>
      <c r="C391" t="s">
        <v>2104</v>
      </c>
      <c r="D391" t="s">
        <v>1121</v>
      </c>
      <c r="E391" t="s">
        <v>396</v>
      </c>
      <c r="F391" s="1">
        <v>45198</v>
      </c>
      <c r="G391" t="s">
        <v>1150</v>
      </c>
      <c r="I391">
        <v>24</v>
      </c>
      <c r="J391">
        <v>10.99</v>
      </c>
      <c r="K391">
        <v>263.76</v>
      </c>
      <c r="L391">
        <v>9</v>
      </c>
      <c r="M391" s="1">
        <v>45170</v>
      </c>
      <c r="N391" t="s">
        <v>831</v>
      </c>
      <c r="O391" t="s">
        <v>2078</v>
      </c>
      <c r="P391" t="s">
        <v>842</v>
      </c>
      <c r="Q391">
        <v>5</v>
      </c>
      <c r="R391">
        <f>VLOOKUP(Sales_Data[[#This Row],[Memo]],Items_List[[Description]:[Price]],3,FALSE)</f>
        <v>10.99</v>
      </c>
      <c r="S391">
        <f>Sales_Data[[#This Row],[Qty]]*Sales_Data[[#This Row],[Cost]]</f>
        <v>263.76</v>
      </c>
      <c r="T391" s="1">
        <f>_xlfn.MAXIFS(Sales_Data[Date],Sales_Data[Customers Name],Sales_Data[[#This Row],[Customers Name]])</f>
        <v>45270</v>
      </c>
      <c r="U391" t="str">
        <f ca="1">IF(TODAY() - Sales_Data[[#This Row],[Last Order Date]] &gt; 180, "Inactive", "Active")</f>
        <v>Inactive</v>
      </c>
    </row>
    <row r="392" spans="1:21" x14ac:dyDescent="0.35">
      <c r="A392" t="str">
        <f>Sales_Data[[#This Row],[Customers Name]]&amp;Sales_Data[[#This Row],[Num]]</f>
        <v>Coastal BoutiqueCW-2023348</v>
      </c>
      <c r="B392" t="s">
        <v>52</v>
      </c>
      <c r="C392" t="s">
        <v>2104</v>
      </c>
      <c r="D392" t="s">
        <v>1123</v>
      </c>
      <c r="E392" t="s">
        <v>496</v>
      </c>
      <c r="F392" s="1">
        <v>45198</v>
      </c>
      <c r="G392" t="s">
        <v>1150</v>
      </c>
      <c r="I392">
        <v>24</v>
      </c>
      <c r="J392">
        <v>12.66</v>
      </c>
      <c r="K392">
        <v>303.83999999999997</v>
      </c>
      <c r="L392">
        <v>9</v>
      </c>
      <c r="M392" s="1">
        <v>45170</v>
      </c>
      <c r="N392" t="s">
        <v>831</v>
      </c>
      <c r="O392" t="s">
        <v>2078</v>
      </c>
      <c r="P392" t="s">
        <v>842</v>
      </c>
      <c r="Q392">
        <v>5</v>
      </c>
      <c r="R392">
        <f>VLOOKUP(Sales_Data[[#This Row],[Memo]],Items_List[[Description]:[Price]],3,FALSE)</f>
        <v>12.66</v>
      </c>
      <c r="S392">
        <f>Sales_Data[[#This Row],[Qty]]*Sales_Data[[#This Row],[Cost]]</f>
        <v>303.84000000000003</v>
      </c>
      <c r="T392" s="1">
        <f>_xlfn.MAXIFS(Sales_Data[Date],Sales_Data[Customers Name],Sales_Data[[#This Row],[Customers Name]])</f>
        <v>45270</v>
      </c>
      <c r="U392" t="str">
        <f ca="1">IF(TODAY() - Sales_Data[[#This Row],[Last Order Date]] &gt; 180, "Inactive", "Active")</f>
        <v>Inactive</v>
      </c>
    </row>
    <row r="393" spans="1:21" x14ac:dyDescent="0.35">
      <c r="A393" t="str">
        <f>Sales_Data[[#This Row],[Customers Name]]&amp;Sales_Data[[#This Row],[Num]]</f>
        <v>DashiCW-2023002</v>
      </c>
      <c r="B393" t="s">
        <v>58</v>
      </c>
      <c r="C393" t="s">
        <v>2103</v>
      </c>
      <c r="D393" t="s">
        <v>871</v>
      </c>
      <c r="E393" t="s">
        <v>728</v>
      </c>
      <c r="F393" s="1">
        <v>44929</v>
      </c>
      <c r="G393" t="s">
        <v>1171</v>
      </c>
      <c r="I393">
        <v>3</v>
      </c>
      <c r="J393">
        <v>60</v>
      </c>
      <c r="K393">
        <v>180</v>
      </c>
      <c r="L393">
        <v>1</v>
      </c>
      <c r="M393" s="1">
        <v>44927</v>
      </c>
      <c r="N393" t="s">
        <v>849</v>
      </c>
      <c r="O393" t="s">
        <v>2075</v>
      </c>
      <c r="P393" t="s">
        <v>832</v>
      </c>
      <c r="Q393">
        <v>2</v>
      </c>
      <c r="R393">
        <f>VLOOKUP(Sales_Data[[#This Row],[Memo]],Items_List[[Description]:[Price]],3,FALSE)</f>
        <v>10</v>
      </c>
      <c r="S393">
        <f>Sales_Data[[#This Row],[Qty]]*Sales_Data[[#This Row],[Cost]]</f>
        <v>30</v>
      </c>
      <c r="T393" s="1">
        <f>_xlfn.MAXIFS(Sales_Data[Date],Sales_Data[Customers Name],Sales_Data[[#This Row],[Customers Name]])</f>
        <v>45247</v>
      </c>
      <c r="U393" t="str">
        <f ca="1">IF(TODAY() - Sales_Data[[#This Row],[Last Order Date]] &gt; 180, "Inactive", "Active")</f>
        <v>Inactive</v>
      </c>
    </row>
    <row r="394" spans="1:21" x14ac:dyDescent="0.35">
      <c r="A394" t="str">
        <f>Sales_Data[[#This Row],[Customers Name]]&amp;Sales_Data[[#This Row],[Num]]</f>
        <v>DashiCW-2023002</v>
      </c>
      <c r="B394" t="s">
        <v>58</v>
      </c>
      <c r="C394" t="s">
        <v>2103</v>
      </c>
      <c r="D394" t="s">
        <v>925</v>
      </c>
      <c r="E394" t="s">
        <v>376</v>
      </c>
      <c r="F394" s="1">
        <v>44929</v>
      </c>
      <c r="G394" t="s">
        <v>1171</v>
      </c>
      <c r="I394">
        <v>0.66666999999999998</v>
      </c>
      <c r="J394">
        <v>135</v>
      </c>
      <c r="K394">
        <v>90.000450000000001</v>
      </c>
      <c r="L394">
        <v>1</v>
      </c>
      <c r="M394" s="1">
        <v>44927</v>
      </c>
      <c r="N394" t="s">
        <v>849</v>
      </c>
      <c r="O394" t="s">
        <v>2075</v>
      </c>
      <c r="P394" t="s">
        <v>832</v>
      </c>
      <c r="Q394">
        <v>2</v>
      </c>
      <c r="R394">
        <f>VLOOKUP(Sales_Data[[#This Row],[Memo]],Items_List[[Description]:[Price]],3,FALSE)</f>
        <v>18.670000000000002</v>
      </c>
      <c r="S394">
        <f>Sales_Data[[#This Row],[Qty]]*Sales_Data[[#This Row],[Cost]]</f>
        <v>12.4467289</v>
      </c>
      <c r="T394" s="1">
        <f>_xlfn.MAXIFS(Sales_Data[Date],Sales_Data[Customers Name],Sales_Data[[#This Row],[Customers Name]])</f>
        <v>45247</v>
      </c>
      <c r="U394" t="str">
        <f ca="1">IF(TODAY() - Sales_Data[[#This Row],[Last Order Date]] &gt; 180, "Inactive", "Active")</f>
        <v>Inactive</v>
      </c>
    </row>
    <row r="395" spans="1:21" x14ac:dyDescent="0.35">
      <c r="A395" t="str">
        <f>Sales_Data[[#This Row],[Customers Name]]&amp;Sales_Data[[#This Row],[Num]]</f>
        <v>DashiCW-2023002</v>
      </c>
      <c r="B395" t="s">
        <v>58</v>
      </c>
      <c r="C395" t="s">
        <v>2103</v>
      </c>
      <c r="D395" t="s">
        <v>916</v>
      </c>
      <c r="E395" t="s">
        <v>222</v>
      </c>
      <c r="F395" s="1">
        <v>44929</v>
      </c>
      <c r="G395" t="s">
        <v>1171</v>
      </c>
      <c r="I395">
        <v>1</v>
      </c>
      <c r="J395">
        <v>78</v>
      </c>
      <c r="K395">
        <v>78</v>
      </c>
      <c r="L395">
        <v>1</v>
      </c>
      <c r="M395" s="1">
        <v>44927</v>
      </c>
      <c r="N395" t="s">
        <v>849</v>
      </c>
      <c r="O395" t="s">
        <v>2075</v>
      </c>
      <c r="P395" t="s">
        <v>832</v>
      </c>
      <c r="Q395">
        <v>2</v>
      </c>
      <c r="R395">
        <f>VLOOKUP(Sales_Data[[#This Row],[Memo]],Items_List[[Description]:[Price]],3,FALSE)</f>
        <v>11.5</v>
      </c>
      <c r="S395">
        <f>Sales_Data[[#This Row],[Qty]]*Sales_Data[[#This Row],[Cost]]</f>
        <v>11.5</v>
      </c>
      <c r="T395" s="1">
        <f>_xlfn.MAXIFS(Sales_Data[Date],Sales_Data[Customers Name],Sales_Data[[#This Row],[Customers Name]])</f>
        <v>45247</v>
      </c>
      <c r="U395" t="str">
        <f ca="1">IF(TODAY() - Sales_Data[[#This Row],[Last Order Date]] &gt; 180, "Inactive", "Active")</f>
        <v>Inactive</v>
      </c>
    </row>
    <row r="396" spans="1:21" x14ac:dyDescent="0.35">
      <c r="A396" t="str">
        <f>Sales_Data[[#This Row],[Customers Name]]&amp;Sales_Data[[#This Row],[Num]]</f>
        <v>DashiCW-2023002</v>
      </c>
      <c r="B396" t="s">
        <v>58</v>
      </c>
      <c r="C396" t="s">
        <v>2103</v>
      </c>
      <c r="D396" t="s">
        <v>838</v>
      </c>
      <c r="E396" t="s">
        <v>764</v>
      </c>
      <c r="F396" s="1">
        <v>44929</v>
      </c>
      <c r="G396" t="s">
        <v>1171</v>
      </c>
      <c r="I396">
        <v>0.66666999999999998</v>
      </c>
      <c r="J396">
        <v>75</v>
      </c>
      <c r="K396">
        <v>50.000250000000001</v>
      </c>
      <c r="L396">
        <v>1</v>
      </c>
      <c r="M396" s="1">
        <v>44927</v>
      </c>
      <c r="N396" t="s">
        <v>849</v>
      </c>
      <c r="O396" t="s">
        <v>2075</v>
      </c>
      <c r="P396" t="s">
        <v>832</v>
      </c>
      <c r="Q396">
        <v>2</v>
      </c>
      <c r="R396">
        <f>VLOOKUP(Sales_Data[[#This Row],[Memo]],Items_List[[Description]:[Price]],3,FALSE)</f>
        <v>9.3000000000000007</v>
      </c>
      <c r="S396">
        <f>Sales_Data[[#This Row],[Qty]]*Sales_Data[[#This Row],[Cost]]</f>
        <v>6.2000310000000001</v>
      </c>
      <c r="T396" s="1">
        <f>_xlfn.MAXIFS(Sales_Data[Date],Sales_Data[Customers Name],Sales_Data[[#This Row],[Customers Name]])</f>
        <v>45247</v>
      </c>
      <c r="U396" t="str">
        <f ca="1">IF(TODAY() - Sales_Data[[#This Row],[Last Order Date]] &gt; 180, "Inactive", "Active")</f>
        <v>Inactive</v>
      </c>
    </row>
    <row r="397" spans="1:21" x14ac:dyDescent="0.35">
      <c r="A397" t="str">
        <f>Sales_Data[[#This Row],[Customers Name]]&amp;Sales_Data[[#This Row],[Num]]</f>
        <v>DashiCW-2023191</v>
      </c>
      <c r="B397" t="s">
        <v>58</v>
      </c>
      <c r="C397" t="s">
        <v>2103</v>
      </c>
      <c r="D397" t="s">
        <v>906</v>
      </c>
      <c r="E397" t="s">
        <v>787</v>
      </c>
      <c r="F397" s="1">
        <v>45083</v>
      </c>
      <c r="G397" t="s">
        <v>1179</v>
      </c>
      <c r="J397">
        <v>-0.5</v>
      </c>
      <c r="K397">
        <v>-60</v>
      </c>
      <c r="L397">
        <v>6</v>
      </c>
      <c r="M397" s="1">
        <v>45078</v>
      </c>
      <c r="N397" t="s">
        <v>818</v>
      </c>
      <c r="O397" t="s">
        <v>2082</v>
      </c>
      <c r="P397" t="s">
        <v>832</v>
      </c>
      <c r="Q397">
        <v>2</v>
      </c>
      <c r="R397">
        <f>VLOOKUP(Sales_Data[[#This Row],[Memo]],Items_List[[Description]:[Price]],3,FALSE)</f>
        <v>0</v>
      </c>
      <c r="S397">
        <f>Sales_Data[[#This Row],[Qty]]*Sales_Data[[#This Row],[Cost]]</f>
        <v>0</v>
      </c>
      <c r="T397" s="1">
        <f>_xlfn.MAXIFS(Sales_Data[Date],Sales_Data[Customers Name],Sales_Data[[#This Row],[Customers Name]])</f>
        <v>45247</v>
      </c>
      <c r="U397" t="str">
        <f ca="1">IF(TODAY() - Sales_Data[[#This Row],[Last Order Date]] &gt; 180, "Inactive", "Active")</f>
        <v>Inactive</v>
      </c>
    </row>
    <row r="398" spans="1:21" x14ac:dyDescent="0.35">
      <c r="A398" t="str">
        <f>Sales_Data[[#This Row],[Customers Name]]&amp;Sales_Data[[#This Row],[Num]]</f>
        <v>DashiCW-2023207</v>
      </c>
      <c r="B398" t="s">
        <v>58</v>
      </c>
      <c r="C398" t="s">
        <v>2103</v>
      </c>
      <c r="D398" t="s">
        <v>873</v>
      </c>
      <c r="E398" t="s">
        <v>726</v>
      </c>
      <c r="F398" s="1">
        <v>45097</v>
      </c>
      <c r="G398" t="s">
        <v>1180</v>
      </c>
      <c r="I398">
        <v>36</v>
      </c>
      <c r="J398">
        <v>15</v>
      </c>
      <c r="K398">
        <v>540</v>
      </c>
      <c r="L398">
        <v>6</v>
      </c>
      <c r="M398" s="1">
        <v>45078</v>
      </c>
      <c r="N398" t="s">
        <v>818</v>
      </c>
      <c r="O398" t="s">
        <v>2082</v>
      </c>
      <c r="P398" t="s">
        <v>832</v>
      </c>
      <c r="Q398">
        <v>2</v>
      </c>
      <c r="R398">
        <f>VLOOKUP(Sales_Data[[#This Row],[Memo]],Items_List[[Description]:[Price]],3,FALSE)</f>
        <v>13.16</v>
      </c>
      <c r="S398">
        <f>Sales_Data[[#This Row],[Qty]]*Sales_Data[[#This Row],[Cost]]</f>
        <v>473.76</v>
      </c>
      <c r="T398" s="1">
        <f>_xlfn.MAXIFS(Sales_Data[Date],Sales_Data[Customers Name],Sales_Data[[#This Row],[Customers Name]])</f>
        <v>45247</v>
      </c>
      <c r="U398" t="str">
        <f ca="1">IF(TODAY() - Sales_Data[[#This Row],[Last Order Date]] &gt; 180, "Inactive", "Active")</f>
        <v>Inactive</v>
      </c>
    </row>
    <row r="399" spans="1:21" x14ac:dyDescent="0.35">
      <c r="A399" t="str">
        <f>Sales_Data[[#This Row],[Customers Name]]&amp;Sales_Data[[#This Row],[Num]]</f>
        <v>DashiCW-2023207</v>
      </c>
      <c r="B399" t="s">
        <v>58</v>
      </c>
      <c r="C399" t="s">
        <v>2103</v>
      </c>
      <c r="D399" t="s">
        <v>875</v>
      </c>
      <c r="E399" t="s">
        <v>722</v>
      </c>
      <c r="F399" s="1">
        <v>45097</v>
      </c>
      <c r="G399" t="s">
        <v>1180</v>
      </c>
      <c r="I399">
        <v>24</v>
      </c>
      <c r="J399">
        <v>13</v>
      </c>
      <c r="K399">
        <v>312</v>
      </c>
      <c r="L399">
        <v>6</v>
      </c>
      <c r="M399" s="1">
        <v>45078</v>
      </c>
      <c r="N399" t="s">
        <v>818</v>
      </c>
      <c r="O399" t="s">
        <v>2082</v>
      </c>
      <c r="P399" t="s">
        <v>832</v>
      </c>
      <c r="Q399">
        <v>2</v>
      </c>
      <c r="R399">
        <f>VLOOKUP(Sales_Data[[#This Row],[Memo]],Items_List[[Description]:[Price]],3,FALSE)</f>
        <v>10</v>
      </c>
      <c r="S399">
        <f>Sales_Data[[#This Row],[Qty]]*Sales_Data[[#This Row],[Cost]]</f>
        <v>240</v>
      </c>
      <c r="T399" s="1">
        <f>_xlfn.MAXIFS(Sales_Data[Date],Sales_Data[Customers Name],Sales_Data[[#This Row],[Customers Name]])</f>
        <v>45247</v>
      </c>
      <c r="U399" t="str">
        <f ca="1">IF(TODAY() - Sales_Data[[#This Row],[Last Order Date]] &gt; 180, "Inactive", "Active")</f>
        <v>Inactive</v>
      </c>
    </row>
    <row r="400" spans="1:21" x14ac:dyDescent="0.35">
      <c r="A400" t="str">
        <f>Sales_Data[[#This Row],[Customers Name]]&amp;Sales_Data[[#This Row],[Num]]</f>
        <v>DashiCW-2023207</v>
      </c>
      <c r="B400" t="s">
        <v>58</v>
      </c>
      <c r="C400" t="s">
        <v>2103</v>
      </c>
      <c r="D400" t="s">
        <v>847</v>
      </c>
      <c r="E400" t="s">
        <v>703</v>
      </c>
      <c r="F400" s="1">
        <v>45097</v>
      </c>
      <c r="G400" t="s">
        <v>1180</v>
      </c>
      <c r="I400">
        <v>24</v>
      </c>
      <c r="J400">
        <v>8</v>
      </c>
      <c r="K400">
        <v>192</v>
      </c>
      <c r="L400">
        <v>6</v>
      </c>
      <c r="M400" s="1">
        <v>45078</v>
      </c>
      <c r="N400" t="s">
        <v>818</v>
      </c>
      <c r="O400" t="s">
        <v>2082</v>
      </c>
      <c r="P400" t="s">
        <v>832</v>
      </c>
      <c r="Q400">
        <v>2</v>
      </c>
      <c r="R400">
        <f>VLOOKUP(Sales_Data[[#This Row],[Memo]],Items_List[[Description]:[Price]],3,FALSE)</f>
        <v>8</v>
      </c>
      <c r="S400">
        <f>Sales_Data[[#This Row],[Qty]]*Sales_Data[[#This Row],[Cost]]</f>
        <v>192</v>
      </c>
      <c r="T400" s="1">
        <f>_xlfn.MAXIFS(Sales_Data[Date],Sales_Data[Customers Name],Sales_Data[[#This Row],[Customers Name]])</f>
        <v>45247</v>
      </c>
      <c r="U400" t="str">
        <f ca="1">IF(TODAY() - Sales_Data[[#This Row],[Last Order Date]] &gt; 180, "Inactive", "Active")</f>
        <v>Inactive</v>
      </c>
    </row>
    <row r="401" spans="1:21" x14ac:dyDescent="0.35">
      <c r="A401" t="str">
        <f>Sales_Data[[#This Row],[Customers Name]]&amp;Sales_Data[[#This Row],[Num]]</f>
        <v>DashiCW-2023207</v>
      </c>
      <c r="B401" t="s">
        <v>58</v>
      </c>
      <c r="C401" t="s">
        <v>2103</v>
      </c>
      <c r="D401" t="s">
        <v>1181</v>
      </c>
      <c r="E401" t="s">
        <v>705</v>
      </c>
      <c r="F401" s="1">
        <v>45097</v>
      </c>
      <c r="G401" t="s">
        <v>1180</v>
      </c>
      <c r="I401">
        <v>60</v>
      </c>
      <c r="J401">
        <v>4</v>
      </c>
      <c r="K401">
        <v>240</v>
      </c>
      <c r="L401">
        <v>6</v>
      </c>
      <c r="M401" s="1">
        <v>45078</v>
      </c>
      <c r="N401" t="s">
        <v>818</v>
      </c>
      <c r="O401" t="s">
        <v>2082</v>
      </c>
      <c r="P401" t="s">
        <v>832</v>
      </c>
      <c r="Q401">
        <v>2</v>
      </c>
      <c r="R401">
        <f>VLOOKUP(Sales_Data[[#This Row],[Memo]],Items_List[[Description]:[Price]],3,FALSE)</f>
        <v>7.66</v>
      </c>
      <c r="S401">
        <f>Sales_Data[[#This Row],[Qty]]*Sales_Data[[#This Row],[Cost]]</f>
        <v>459.6</v>
      </c>
      <c r="T401" s="1">
        <f>_xlfn.MAXIFS(Sales_Data[Date],Sales_Data[Customers Name],Sales_Data[[#This Row],[Customers Name]])</f>
        <v>45247</v>
      </c>
      <c r="U401" t="str">
        <f ca="1">IF(TODAY() - Sales_Data[[#This Row],[Last Order Date]] &gt; 180, "Inactive", "Active")</f>
        <v>Inactive</v>
      </c>
    </row>
    <row r="402" spans="1:21" x14ac:dyDescent="0.35">
      <c r="A402" t="str">
        <f>Sales_Data[[#This Row],[Customers Name]]&amp;Sales_Data[[#This Row],[Num]]</f>
        <v>DashiCW-2023246</v>
      </c>
      <c r="B402" t="s">
        <v>58</v>
      </c>
      <c r="C402" t="s">
        <v>2103</v>
      </c>
      <c r="D402" t="s">
        <v>851</v>
      </c>
      <c r="E402" t="s">
        <v>362</v>
      </c>
      <c r="F402" s="1">
        <v>45128</v>
      </c>
      <c r="G402" t="s">
        <v>1182</v>
      </c>
      <c r="I402">
        <v>36</v>
      </c>
      <c r="J402">
        <v>12.5</v>
      </c>
      <c r="K402">
        <v>450</v>
      </c>
      <c r="L402">
        <v>7</v>
      </c>
      <c r="M402" s="1">
        <v>45108</v>
      </c>
      <c r="N402" t="s">
        <v>824</v>
      </c>
      <c r="O402" t="s">
        <v>2077</v>
      </c>
      <c r="P402" t="s">
        <v>842</v>
      </c>
      <c r="Q402">
        <v>5</v>
      </c>
      <c r="R402">
        <f>VLOOKUP(Sales_Data[[#This Row],[Memo]],Items_List[[Description]:[Price]],3,FALSE)</f>
        <v>9.6</v>
      </c>
      <c r="S402">
        <f>Sales_Data[[#This Row],[Qty]]*Sales_Data[[#This Row],[Cost]]</f>
        <v>345.59999999999997</v>
      </c>
      <c r="T402" s="1">
        <f>_xlfn.MAXIFS(Sales_Data[Date],Sales_Data[Customers Name],Sales_Data[[#This Row],[Customers Name]])</f>
        <v>45247</v>
      </c>
      <c r="U402" t="str">
        <f ca="1">IF(TODAY() - Sales_Data[[#This Row],[Last Order Date]] &gt; 180, "Inactive", "Active")</f>
        <v>Inactive</v>
      </c>
    </row>
    <row r="403" spans="1:21" x14ac:dyDescent="0.35">
      <c r="A403" t="str">
        <f>Sales_Data[[#This Row],[Customers Name]]&amp;Sales_Data[[#This Row],[Num]]</f>
        <v>DashiCW-2023246</v>
      </c>
      <c r="B403" t="s">
        <v>58</v>
      </c>
      <c r="C403" t="s">
        <v>2103</v>
      </c>
      <c r="D403" t="s">
        <v>828</v>
      </c>
      <c r="E403" t="s">
        <v>787</v>
      </c>
      <c r="F403" s="1">
        <v>45128</v>
      </c>
      <c r="G403" t="s">
        <v>1182</v>
      </c>
      <c r="J403">
        <v>-0.1</v>
      </c>
      <c r="K403">
        <v>-45</v>
      </c>
      <c r="L403">
        <v>7</v>
      </c>
      <c r="M403" s="1">
        <v>45108</v>
      </c>
      <c r="N403" t="s">
        <v>824</v>
      </c>
      <c r="O403" t="s">
        <v>2077</v>
      </c>
      <c r="P403" t="s">
        <v>842</v>
      </c>
      <c r="Q403">
        <v>5</v>
      </c>
      <c r="R403">
        <f>VLOOKUP(Sales_Data[[#This Row],[Memo]],Items_List[[Description]:[Price]],3,FALSE)</f>
        <v>0</v>
      </c>
      <c r="S403">
        <f>Sales_Data[[#This Row],[Qty]]*Sales_Data[[#This Row],[Cost]]</f>
        <v>0</v>
      </c>
      <c r="T403" s="1">
        <f>_xlfn.MAXIFS(Sales_Data[Date],Sales_Data[Customers Name],Sales_Data[[#This Row],[Customers Name]])</f>
        <v>45247</v>
      </c>
      <c r="U403" t="str">
        <f ca="1">IF(TODAY() - Sales_Data[[#This Row],[Last Order Date]] &gt; 180, "Inactive", "Active")</f>
        <v>Inactive</v>
      </c>
    </row>
    <row r="404" spans="1:21" x14ac:dyDescent="0.35">
      <c r="A404" t="str">
        <f>Sales_Data[[#This Row],[Customers Name]]&amp;Sales_Data[[#This Row],[Num]]</f>
        <v>DashiCW-2023288</v>
      </c>
      <c r="B404" t="s">
        <v>58</v>
      </c>
      <c r="C404" t="s">
        <v>2103</v>
      </c>
      <c r="D404" t="s">
        <v>889</v>
      </c>
      <c r="E404" t="s">
        <v>265</v>
      </c>
      <c r="F404" s="1">
        <v>45156</v>
      </c>
      <c r="G404" t="s">
        <v>1183</v>
      </c>
      <c r="I404">
        <v>18</v>
      </c>
      <c r="J404">
        <v>13</v>
      </c>
      <c r="K404">
        <v>234</v>
      </c>
      <c r="L404">
        <v>8</v>
      </c>
      <c r="M404" s="1">
        <v>45139</v>
      </c>
      <c r="N404" t="s">
        <v>863</v>
      </c>
      <c r="O404" t="s">
        <v>2083</v>
      </c>
      <c r="P404" t="s">
        <v>842</v>
      </c>
      <c r="Q404">
        <v>5</v>
      </c>
      <c r="R404">
        <f>VLOOKUP(Sales_Data[[#This Row],[Memo]],Items_List[[Description]:[Price]],3,FALSE)</f>
        <v>9.9</v>
      </c>
      <c r="S404">
        <f>Sales_Data[[#This Row],[Qty]]*Sales_Data[[#This Row],[Cost]]</f>
        <v>178.20000000000002</v>
      </c>
      <c r="T404" s="1">
        <f>_xlfn.MAXIFS(Sales_Data[Date],Sales_Data[Customers Name],Sales_Data[[#This Row],[Customers Name]])</f>
        <v>45247</v>
      </c>
      <c r="U404" t="str">
        <f ca="1">IF(TODAY() - Sales_Data[[#This Row],[Last Order Date]] &gt; 180, "Inactive", "Active")</f>
        <v>Inactive</v>
      </c>
    </row>
    <row r="405" spans="1:21" x14ac:dyDescent="0.35">
      <c r="A405" t="str">
        <f>Sales_Data[[#This Row],[Customers Name]]&amp;Sales_Data[[#This Row],[Num]]</f>
        <v>DashiCW-2023288</v>
      </c>
      <c r="B405" t="s">
        <v>58</v>
      </c>
      <c r="C405" t="s">
        <v>2103</v>
      </c>
      <c r="D405" t="s">
        <v>876</v>
      </c>
      <c r="E405" t="s">
        <v>224</v>
      </c>
      <c r="F405" s="1">
        <v>45156</v>
      </c>
      <c r="G405" t="s">
        <v>1183</v>
      </c>
      <c r="I405">
        <v>18</v>
      </c>
      <c r="J405">
        <v>12.5</v>
      </c>
      <c r="K405">
        <v>225</v>
      </c>
      <c r="L405">
        <v>8</v>
      </c>
      <c r="M405" s="1">
        <v>45139</v>
      </c>
      <c r="N405" t="s">
        <v>863</v>
      </c>
      <c r="O405" t="s">
        <v>2083</v>
      </c>
      <c r="P405" t="s">
        <v>842</v>
      </c>
      <c r="Q405">
        <v>5</v>
      </c>
      <c r="R405">
        <f>VLOOKUP(Sales_Data[[#This Row],[Memo]],Items_List[[Description]:[Price]],3,FALSE)</f>
        <v>9</v>
      </c>
      <c r="S405">
        <f>Sales_Data[[#This Row],[Qty]]*Sales_Data[[#This Row],[Cost]]</f>
        <v>162</v>
      </c>
      <c r="T405" s="1">
        <f>_xlfn.MAXIFS(Sales_Data[Date],Sales_Data[Customers Name],Sales_Data[[#This Row],[Customers Name]])</f>
        <v>45247</v>
      </c>
      <c r="U405" t="str">
        <f ca="1">IF(TODAY() - Sales_Data[[#This Row],[Last Order Date]] &gt; 180, "Inactive", "Active")</f>
        <v>Inactive</v>
      </c>
    </row>
    <row r="406" spans="1:21" x14ac:dyDescent="0.35">
      <c r="A406" t="str">
        <f>Sales_Data[[#This Row],[Customers Name]]&amp;Sales_Data[[#This Row],[Num]]</f>
        <v>DashiCW-2023288</v>
      </c>
      <c r="B406" t="s">
        <v>58</v>
      </c>
      <c r="C406" t="s">
        <v>2103</v>
      </c>
      <c r="D406" t="s">
        <v>916</v>
      </c>
      <c r="E406" t="s">
        <v>222</v>
      </c>
      <c r="F406" s="1">
        <v>45156</v>
      </c>
      <c r="G406" t="s">
        <v>1183</v>
      </c>
      <c r="I406">
        <v>18</v>
      </c>
      <c r="J406">
        <v>13.99</v>
      </c>
      <c r="K406">
        <v>251.82</v>
      </c>
      <c r="L406">
        <v>8</v>
      </c>
      <c r="M406" s="1">
        <v>45139</v>
      </c>
      <c r="N406" t="s">
        <v>863</v>
      </c>
      <c r="O406" t="s">
        <v>2083</v>
      </c>
      <c r="P406" t="s">
        <v>842</v>
      </c>
      <c r="Q406">
        <v>5</v>
      </c>
      <c r="R406">
        <f>VLOOKUP(Sales_Data[[#This Row],[Memo]],Items_List[[Description]:[Price]],3,FALSE)</f>
        <v>11.5</v>
      </c>
      <c r="S406">
        <f>Sales_Data[[#This Row],[Qty]]*Sales_Data[[#This Row],[Cost]]</f>
        <v>207</v>
      </c>
      <c r="T406" s="1">
        <f>_xlfn.MAXIFS(Sales_Data[Date],Sales_Data[Customers Name],Sales_Data[[#This Row],[Customers Name]])</f>
        <v>45247</v>
      </c>
      <c r="U406" t="str">
        <f ca="1">IF(TODAY() - Sales_Data[[#This Row],[Last Order Date]] &gt; 180, "Inactive", "Active")</f>
        <v>Inactive</v>
      </c>
    </row>
    <row r="407" spans="1:21" x14ac:dyDescent="0.35">
      <c r="A407" t="str">
        <f>Sales_Data[[#This Row],[Customers Name]]&amp;Sales_Data[[#This Row],[Num]]</f>
        <v>DashiCW-2023288</v>
      </c>
      <c r="B407" t="s">
        <v>58</v>
      </c>
      <c r="C407" t="s">
        <v>2103</v>
      </c>
      <c r="D407" t="s">
        <v>828</v>
      </c>
      <c r="E407" t="s">
        <v>787</v>
      </c>
      <c r="F407" s="1">
        <v>45156</v>
      </c>
      <c r="G407" t="s">
        <v>1183</v>
      </c>
      <c r="J407">
        <v>-0.1</v>
      </c>
      <c r="K407">
        <v>-71.08</v>
      </c>
      <c r="L407">
        <v>8</v>
      </c>
      <c r="M407" s="1">
        <v>45139</v>
      </c>
      <c r="N407" t="s">
        <v>863</v>
      </c>
      <c r="O407" t="s">
        <v>2083</v>
      </c>
      <c r="P407" t="s">
        <v>842</v>
      </c>
      <c r="Q407">
        <v>5</v>
      </c>
      <c r="R407">
        <f>VLOOKUP(Sales_Data[[#This Row],[Memo]],Items_List[[Description]:[Price]],3,FALSE)</f>
        <v>0</v>
      </c>
      <c r="S407">
        <f>Sales_Data[[#This Row],[Qty]]*Sales_Data[[#This Row],[Cost]]</f>
        <v>0</v>
      </c>
      <c r="T407" s="1">
        <f>_xlfn.MAXIFS(Sales_Data[Date],Sales_Data[Customers Name],Sales_Data[[#This Row],[Customers Name]])</f>
        <v>45247</v>
      </c>
      <c r="U407" t="str">
        <f ca="1">IF(TODAY() - Sales_Data[[#This Row],[Last Order Date]] &gt; 180, "Inactive", "Active")</f>
        <v>Inactive</v>
      </c>
    </row>
    <row r="408" spans="1:21" x14ac:dyDescent="0.35">
      <c r="A408" t="str">
        <f>Sales_Data[[#This Row],[Customers Name]]&amp;Sales_Data[[#This Row],[Num]]</f>
        <v>DashiCW-2023301</v>
      </c>
      <c r="B408" t="s">
        <v>58</v>
      </c>
      <c r="C408" t="s">
        <v>2103</v>
      </c>
      <c r="D408" t="s">
        <v>916</v>
      </c>
      <c r="E408" t="s">
        <v>222</v>
      </c>
      <c r="F408" s="1">
        <v>45166</v>
      </c>
      <c r="G408" t="s">
        <v>1184</v>
      </c>
      <c r="I408">
        <v>48</v>
      </c>
      <c r="J408">
        <v>13.99</v>
      </c>
      <c r="K408">
        <v>671.52</v>
      </c>
      <c r="L408">
        <v>8</v>
      </c>
      <c r="M408" s="1">
        <v>45139</v>
      </c>
      <c r="N408" t="s">
        <v>863</v>
      </c>
      <c r="O408" t="s">
        <v>2083</v>
      </c>
      <c r="P408" t="s">
        <v>825</v>
      </c>
      <c r="Q408">
        <v>1</v>
      </c>
      <c r="R408">
        <f>VLOOKUP(Sales_Data[[#This Row],[Memo]],Items_List[[Description]:[Price]],3,FALSE)</f>
        <v>11.5</v>
      </c>
      <c r="S408">
        <f>Sales_Data[[#This Row],[Qty]]*Sales_Data[[#This Row],[Cost]]</f>
        <v>552</v>
      </c>
      <c r="T408" s="1">
        <f>_xlfn.MAXIFS(Sales_Data[Date],Sales_Data[Customers Name],Sales_Data[[#This Row],[Customers Name]])</f>
        <v>45247</v>
      </c>
      <c r="U408" t="str">
        <f ca="1">IF(TODAY() - Sales_Data[[#This Row],[Last Order Date]] &gt; 180, "Inactive", "Active")</f>
        <v>Inactive</v>
      </c>
    </row>
    <row r="409" spans="1:21" x14ac:dyDescent="0.35">
      <c r="A409" t="str">
        <f>Sales_Data[[#This Row],[Customers Name]]&amp;Sales_Data[[#This Row],[Num]]</f>
        <v>DashiCW-2023301</v>
      </c>
      <c r="B409" t="s">
        <v>58</v>
      </c>
      <c r="C409" t="s">
        <v>2103</v>
      </c>
      <c r="D409" t="s">
        <v>828</v>
      </c>
      <c r="E409" t="s">
        <v>787</v>
      </c>
      <c r="F409" s="1">
        <v>45166</v>
      </c>
      <c r="G409" t="s">
        <v>1184</v>
      </c>
      <c r="J409">
        <v>-0.1</v>
      </c>
      <c r="K409">
        <v>-67.150000000000006</v>
      </c>
      <c r="L409">
        <v>8</v>
      </c>
      <c r="M409" s="1">
        <v>45139</v>
      </c>
      <c r="N409" t="s">
        <v>863</v>
      </c>
      <c r="O409" t="s">
        <v>2083</v>
      </c>
      <c r="P409" t="s">
        <v>825</v>
      </c>
      <c r="Q409">
        <v>1</v>
      </c>
      <c r="R409">
        <f>VLOOKUP(Sales_Data[[#This Row],[Memo]],Items_List[[Description]:[Price]],3,FALSE)</f>
        <v>0</v>
      </c>
      <c r="S409">
        <f>Sales_Data[[#This Row],[Qty]]*Sales_Data[[#This Row],[Cost]]</f>
        <v>0</v>
      </c>
      <c r="T409" s="1">
        <f>_xlfn.MAXIFS(Sales_Data[Date],Sales_Data[Customers Name],Sales_Data[[#This Row],[Customers Name]])</f>
        <v>45247</v>
      </c>
      <c r="U409" t="str">
        <f ca="1">IF(TODAY() - Sales_Data[[#This Row],[Last Order Date]] &gt; 180, "Inactive", "Active")</f>
        <v>Inactive</v>
      </c>
    </row>
    <row r="410" spans="1:21" x14ac:dyDescent="0.35">
      <c r="A410" t="str">
        <f>Sales_Data[[#This Row],[Customers Name]]&amp;Sales_Data[[#This Row],[Num]]</f>
        <v>DashiCW-2023319</v>
      </c>
      <c r="B410" t="s">
        <v>58</v>
      </c>
      <c r="C410" t="s">
        <v>2103</v>
      </c>
      <c r="D410" t="s">
        <v>894</v>
      </c>
      <c r="E410" t="s">
        <v>220</v>
      </c>
      <c r="F410" s="1">
        <v>45182</v>
      </c>
      <c r="G410" t="s">
        <v>1185</v>
      </c>
      <c r="I410">
        <v>18</v>
      </c>
      <c r="J410">
        <v>13</v>
      </c>
      <c r="K410">
        <v>234</v>
      </c>
      <c r="L410">
        <v>9</v>
      </c>
      <c r="M410" s="1">
        <v>45170</v>
      </c>
      <c r="N410" t="s">
        <v>831</v>
      </c>
      <c r="O410" t="s">
        <v>2078</v>
      </c>
      <c r="P410" t="s">
        <v>819</v>
      </c>
      <c r="Q410">
        <v>3</v>
      </c>
      <c r="R410">
        <f>VLOOKUP(Sales_Data[[#This Row],[Memo]],Items_List[[Description]:[Price]],3,FALSE)</f>
        <v>9.81</v>
      </c>
      <c r="S410">
        <f>Sales_Data[[#This Row],[Qty]]*Sales_Data[[#This Row],[Cost]]</f>
        <v>176.58</v>
      </c>
      <c r="T410" s="1">
        <f>_xlfn.MAXIFS(Sales_Data[Date],Sales_Data[Customers Name],Sales_Data[[#This Row],[Customers Name]])</f>
        <v>45247</v>
      </c>
      <c r="U410" t="str">
        <f ca="1">IF(TODAY() - Sales_Data[[#This Row],[Last Order Date]] &gt; 180, "Inactive", "Active")</f>
        <v>Inactive</v>
      </c>
    </row>
    <row r="411" spans="1:21" x14ac:dyDescent="0.35">
      <c r="A411" t="str">
        <f>Sales_Data[[#This Row],[Customers Name]]&amp;Sales_Data[[#This Row],[Num]]</f>
        <v>DashiCW-2023330</v>
      </c>
      <c r="B411" t="s">
        <v>58</v>
      </c>
      <c r="C411" t="s">
        <v>2103</v>
      </c>
      <c r="D411" t="s">
        <v>1186</v>
      </c>
      <c r="E411" t="s">
        <v>247</v>
      </c>
      <c r="F411" s="1">
        <v>45188</v>
      </c>
      <c r="G411" t="s">
        <v>1187</v>
      </c>
      <c r="I411">
        <v>4</v>
      </c>
      <c r="J411">
        <v>52.5</v>
      </c>
      <c r="K411">
        <v>210</v>
      </c>
      <c r="L411">
        <v>9</v>
      </c>
      <c r="M411" s="1">
        <v>45170</v>
      </c>
      <c r="N411" t="s">
        <v>831</v>
      </c>
      <c r="O411" t="s">
        <v>2078</v>
      </c>
      <c r="P411" t="s">
        <v>832</v>
      </c>
      <c r="Q411">
        <v>2</v>
      </c>
      <c r="R411">
        <f>VLOOKUP(Sales_Data[[#This Row],[Memo]],Items_List[[Description]:[Price]],3,FALSE)</f>
        <v>40.35</v>
      </c>
      <c r="S411">
        <f>Sales_Data[[#This Row],[Qty]]*Sales_Data[[#This Row],[Cost]]</f>
        <v>161.4</v>
      </c>
      <c r="T411" s="1">
        <f>_xlfn.MAXIFS(Sales_Data[Date],Sales_Data[Customers Name],Sales_Data[[#This Row],[Customers Name]])</f>
        <v>45247</v>
      </c>
      <c r="U411" t="str">
        <f ca="1">IF(TODAY() - Sales_Data[[#This Row],[Last Order Date]] &gt; 180, "Inactive", "Active")</f>
        <v>Inactive</v>
      </c>
    </row>
    <row r="412" spans="1:21" x14ac:dyDescent="0.35">
      <c r="A412" t="str">
        <f>Sales_Data[[#This Row],[Customers Name]]&amp;Sales_Data[[#This Row],[Num]]</f>
        <v>DashiCW-2023330</v>
      </c>
      <c r="B412" t="s">
        <v>58</v>
      </c>
      <c r="C412" t="s">
        <v>2103</v>
      </c>
      <c r="D412" t="s">
        <v>1188</v>
      </c>
      <c r="E412" t="s">
        <v>249</v>
      </c>
      <c r="F412" s="1">
        <v>45188</v>
      </c>
      <c r="G412" t="s">
        <v>1187</v>
      </c>
      <c r="I412">
        <v>5</v>
      </c>
      <c r="J412">
        <v>60.5</v>
      </c>
      <c r="K412">
        <v>302.5</v>
      </c>
      <c r="L412">
        <v>9</v>
      </c>
      <c r="M412" s="1">
        <v>45170</v>
      </c>
      <c r="N412" t="s">
        <v>831</v>
      </c>
      <c r="O412" t="s">
        <v>2078</v>
      </c>
      <c r="P412" t="s">
        <v>832</v>
      </c>
      <c r="Q412">
        <v>2</v>
      </c>
      <c r="R412">
        <f>VLOOKUP(Sales_Data[[#This Row],[Memo]],Items_List[[Description]:[Price]],3,FALSE)</f>
        <v>46.5</v>
      </c>
      <c r="S412">
        <f>Sales_Data[[#This Row],[Qty]]*Sales_Data[[#This Row],[Cost]]</f>
        <v>232.5</v>
      </c>
      <c r="T412" s="1">
        <f>_xlfn.MAXIFS(Sales_Data[Date],Sales_Data[Customers Name],Sales_Data[[#This Row],[Customers Name]])</f>
        <v>45247</v>
      </c>
      <c r="U412" t="str">
        <f ca="1">IF(TODAY() - Sales_Data[[#This Row],[Last Order Date]] &gt; 180, "Inactive", "Active")</f>
        <v>Inactive</v>
      </c>
    </row>
    <row r="413" spans="1:21" x14ac:dyDescent="0.35">
      <c r="A413" t="str">
        <f>Sales_Data[[#This Row],[Customers Name]]&amp;Sales_Data[[#This Row],[Num]]</f>
        <v>EstadioCW-2023043</v>
      </c>
      <c r="B413" t="s">
        <v>67</v>
      </c>
      <c r="C413" t="s">
        <v>2103</v>
      </c>
      <c r="D413" t="s">
        <v>1203</v>
      </c>
      <c r="E413" t="s">
        <v>737</v>
      </c>
      <c r="F413" s="1">
        <v>44963</v>
      </c>
      <c r="G413" t="s">
        <v>1204</v>
      </c>
      <c r="I413">
        <v>3</v>
      </c>
      <c r="J413">
        <v>32.75</v>
      </c>
      <c r="K413">
        <v>98.25</v>
      </c>
      <c r="L413">
        <v>2</v>
      </c>
      <c r="M413" s="1">
        <v>44958</v>
      </c>
      <c r="N413" t="s">
        <v>856</v>
      </c>
      <c r="O413" t="s">
        <v>2081</v>
      </c>
      <c r="P413" t="s">
        <v>825</v>
      </c>
      <c r="Q413">
        <v>1</v>
      </c>
      <c r="R413">
        <f>VLOOKUP(Sales_Data[[#This Row],[Memo]],Items_List[[Description]:[Price]],3,FALSE)</f>
        <v>26.23</v>
      </c>
      <c r="S413">
        <f>Sales_Data[[#This Row],[Qty]]*Sales_Data[[#This Row],[Cost]]</f>
        <v>78.69</v>
      </c>
      <c r="T413" s="1">
        <f>_xlfn.MAXIFS(Sales_Data[Date],Sales_Data[Customers Name],Sales_Data[[#This Row],[Customers Name]])</f>
        <v>44963</v>
      </c>
      <c r="U413" t="str">
        <f ca="1">IF(TODAY() - Sales_Data[[#This Row],[Last Order Date]] &gt; 180, "Inactive", "Active")</f>
        <v>Inactive</v>
      </c>
    </row>
    <row r="414" spans="1:21" x14ac:dyDescent="0.35">
      <c r="A414" t="str">
        <f>Sales_Data[[#This Row],[Customers Name]]&amp;Sales_Data[[#This Row],[Num]]</f>
        <v>EstadioCW-2023043</v>
      </c>
      <c r="B414" t="s">
        <v>67</v>
      </c>
      <c r="C414" t="s">
        <v>2103</v>
      </c>
      <c r="D414" t="s">
        <v>1205</v>
      </c>
      <c r="E414" t="s">
        <v>739</v>
      </c>
      <c r="F414" s="1">
        <v>44963</v>
      </c>
      <c r="G414" t="s">
        <v>1204</v>
      </c>
      <c r="I414">
        <v>3</v>
      </c>
      <c r="J414">
        <v>22.66</v>
      </c>
      <c r="K414">
        <v>67.98</v>
      </c>
      <c r="L414">
        <v>2</v>
      </c>
      <c r="M414" s="1">
        <v>44958</v>
      </c>
      <c r="N414" t="s">
        <v>856</v>
      </c>
      <c r="O414" t="s">
        <v>2081</v>
      </c>
      <c r="P414" t="s">
        <v>825</v>
      </c>
      <c r="Q414">
        <v>1</v>
      </c>
      <c r="R414">
        <f>VLOOKUP(Sales_Data[[#This Row],[Memo]],Items_List[[Description]:[Price]],3,FALSE)</f>
        <v>17.63</v>
      </c>
      <c r="S414">
        <f>Sales_Data[[#This Row],[Qty]]*Sales_Data[[#This Row],[Cost]]</f>
        <v>52.89</v>
      </c>
      <c r="T414" s="1">
        <f>_xlfn.MAXIFS(Sales_Data[Date],Sales_Data[Customers Name],Sales_Data[[#This Row],[Customers Name]])</f>
        <v>44963</v>
      </c>
      <c r="U414" t="str">
        <f ca="1">IF(TODAY() - Sales_Data[[#This Row],[Last Order Date]] &gt; 180, "Inactive", "Active")</f>
        <v>Inactive</v>
      </c>
    </row>
    <row r="415" spans="1:21" x14ac:dyDescent="0.35">
      <c r="A415" t="str">
        <f>Sales_Data[[#This Row],[Customers Name]]&amp;Sales_Data[[#This Row],[Num]]</f>
        <v>EstadioCW-2023043</v>
      </c>
      <c r="B415" t="s">
        <v>67</v>
      </c>
      <c r="C415" t="s">
        <v>2103</v>
      </c>
      <c r="D415" t="s">
        <v>1206</v>
      </c>
      <c r="E415" t="s">
        <v>731</v>
      </c>
      <c r="F415" s="1">
        <v>44963</v>
      </c>
      <c r="G415" t="s">
        <v>1204</v>
      </c>
      <c r="I415">
        <v>3</v>
      </c>
      <c r="J415">
        <v>21</v>
      </c>
      <c r="K415">
        <v>63</v>
      </c>
      <c r="L415">
        <v>2</v>
      </c>
      <c r="M415" s="1">
        <v>44958</v>
      </c>
      <c r="N415" t="s">
        <v>856</v>
      </c>
      <c r="O415" t="s">
        <v>2081</v>
      </c>
      <c r="P415" t="s">
        <v>825</v>
      </c>
      <c r="Q415">
        <v>1</v>
      </c>
      <c r="R415">
        <f>VLOOKUP(Sales_Data[[#This Row],[Memo]],Items_List[[Description]:[Price]],3,FALSE)</f>
        <v>16.2</v>
      </c>
      <c r="S415">
        <f>Sales_Data[[#This Row],[Qty]]*Sales_Data[[#This Row],[Cost]]</f>
        <v>48.599999999999994</v>
      </c>
      <c r="T415" s="1">
        <f>_xlfn.MAXIFS(Sales_Data[Date],Sales_Data[Customers Name],Sales_Data[[#This Row],[Customers Name]])</f>
        <v>44963</v>
      </c>
      <c r="U415" t="str">
        <f ca="1">IF(TODAY() - Sales_Data[[#This Row],[Last Order Date]] &gt; 180, "Inactive", "Active")</f>
        <v>Inactive</v>
      </c>
    </row>
    <row r="416" spans="1:21" x14ac:dyDescent="0.35">
      <c r="A416" t="str">
        <f>Sales_Data[[#This Row],[Customers Name]]&amp;Sales_Data[[#This Row],[Num]]</f>
        <v>Foxcroft Wine Co.CW-2023003</v>
      </c>
      <c r="B416" t="s">
        <v>77</v>
      </c>
      <c r="C416" t="s">
        <v>2104</v>
      </c>
      <c r="D416" t="s">
        <v>1211</v>
      </c>
      <c r="E416" t="s">
        <v>342</v>
      </c>
      <c r="F416" s="1">
        <v>44930</v>
      </c>
      <c r="G416" t="s">
        <v>1212</v>
      </c>
      <c r="I416">
        <v>1</v>
      </c>
      <c r="J416">
        <v>87.96</v>
      </c>
      <c r="K416">
        <v>87.96</v>
      </c>
      <c r="L416">
        <v>1</v>
      </c>
      <c r="M416" s="1">
        <v>44927</v>
      </c>
      <c r="N416" t="s">
        <v>849</v>
      </c>
      <c r="O416" t="s">
        <v>2075</v>
      </c>
      <c r="P416" t="s">
        <v>819</v>
      </c>
      <c r="Q416">
        <v>3</v>
      </c>
      <c r="R416">
        <f>VLOOKUP(Sales_Data[[#This Row],[Memo]],Items_List[[Description]:[Price]],3,FALSE)</f>
        <v>10.4</v>
      </c>
      <c r="S416">
        <f>Sales_Data[[#This Row],[Qty]]*Sales_Data[[#This Row],[Cost]]</f>
        <v>10.4</v>
      </c>
      <c r="T416" s="1">
        <f>_xlfn.MAXIFS(Sales_Data[Date],Sales_Data[Customers Name],Sales_Data[[#This Row],[Customers Name]])</f>
        <v>45233</v>
      </c>
      <c r="U416" t="str">
        <f ca="1">IF(TODAY() - Sales_Data[[#This Row],[Last Order Date]] &gt; 180, "Inactive", "Active")</f>
        <v>Inactive</v>
      </c>
    </row>
    <row r="417" spans="1:21" x14ac:dyDescent="0.35">
      <c r="A417" t="str">
        <f>Sales_Data[[#This Row],[Customers Name]]&amp;Sales_Data[[#This Row],[Num]]</f>
        <v>Foxcroft Wine Co.CW-2023003</v>
      </c>
      <c r="B417" t="s">
        <v>77</v>
      </c>
      <c r="C417" t="s">
        <v>2104</v>
      </c>
      <c r="D417" t="s">
        <v>967</v>
      </c>
      <c r="E417" t="s">
        <v>1571</v>
      </c>
      <c r="F417" s="1">
        <v>44930</v>
      </c>
      <c r="G417" t="s">
        <v>1212</v>
      </c>
      <c r="I417">
        <v>0.5</v>
      </c>
      <c r="J417">
        <v>296.04000000000002</v>
      </c>
      <c r="K417">
        <v>148.02000000000001</v>
      </c>
      <c r="L417">
        <v>1</v>
      </c>
      <c r="M417" s="1">
        <v>44927</v>
      </c>
      <c r="N417" t="s">
        <v>849</v>
      </c>
      <c r="O417" t="s">
        <v>2075</v>
      </c>
      <c r="P417" t="s">
        <v>819</v>
      </c>
      <c r="Q417">
        <v>3</v>
      </c>
      <c r="R417">
        <f>VLOOKUP(Sales_Data[[#This Row],[Memo]],Items_List[[Description]:[Price]],3,FALSE)</f>
        <v>24.67</v>
      </c>
      <c r="S417">
        <f>Sales_Data[[#This Row],[Qty]]*Sales_Data[[#This Row],[Cost]]</f>
        <v>12.335000000000001</v>
      </c>
      <c r="T417" s="1">
        <f>_xlfn.MAXIFS(Sales_Data[Date],Sales_Data[Customers Name],Sales_Data[[#This Row],[Customers Name]])</f>
        <v>45233</v>
      </c>
      <c r="U417" t="str">
        <f ca="1">IF(TODAY() - Sales_Data[[#This Row],[Last Order Date]] &gt; 180, "Inactive", "Active")</f>
        <v>Inactive</v>
      </c>
    </row>
    <row r="418" spans="1:21" x14ac:dyDescent="0.35">
      <c r="A418" t="str">
        <f>Sales_Data[[#This Row],[Customers Name]]&amp;Sales_Data[[#This Row],[Num]]</f>
        <v>Foxcroft Wine Co.CW-2023003</v>
      </c>
      <c r="B418" t="s">
        <v>77</v>
      </c>
      <c r="C418" t="s">
        <v>2104</v>
      </c>
      <c r="D418" t="s">
        <v>1213</v>
      </c>
      <c r="E418" t="s">
        <v>586</v>
      </c>
      <c r="F418" s="1">
        <v>44930</v>
      </c>
      <c r="G418" t="s">
        <v>1212</v>
      </c>
      <c r="I418">
        <v>3</v>
      </c>
      <c r="J418">
        <v>138</v>
      </c>
      <c r="K418">
        <v>414</v>
      </c>
      <c r="L418">
        <v>1</v>
      </c>
      <c r="M418" s="1">
        <v>44927</v>
      </c>
      <c r="N418" t="s">
        <v>849</v>
      </c>
      <c r="O418" t="s">
        <v>2075</v>
      </c>
      <c r="P418" t="s">
        <v>819</v>
      </c>
      <c r="Q418">
        <v>3</v>
      </c>
      <c r="R418">
        <f>VLOOKUP(Sales_Data[[#This Row],[Memo]],Items_List[[Description]:[Price]],3,FALSE)</f>
        <v>11.5</v>
      </c>
      <c r="S418">
        <f>Sales_Data[[#This Row],[Qty]]*Sales_Data[[#This Row],[Cost]]</f>
        <v>34.5</v>
      </c>
      <c r="T418" s="1">
        <f>_xlfn.MAXIFS(Sales_Data[Date],Sales_Data[Customers Name],Sales_Data[[#This Row],[Customers Name]])</f>
        <v>45233</v>
      </c>
      <c r="U418" t="str">
        <f ca="1">IF(TODAY() - Sales_Data[[#This Row],[Last Order Date]] &gt; 180, "Inactive", "Active")</f>
        <v>Inactive</v>
      </c>
    </row>
    <row r="419" spans="1:21" x14ac:dyDescent="0.35">
      <c r="A419" t="str">
        <f>Sales_Data[[#This Row],[Customers Name]]&amp;Sales_Data[[#This Row],[Num]]</f>
        <v>Foxcroft Wine Co.CW-2023003</v>
      </c>
      <c r="B419" t="s">
        <v>77</v>
      </c>
      <c r="C419" t="s">
        <v>2104</v>
      </c>
      <c r="D419" t="s">
        <v>1214</v>
      </c>
      <c r="E419" t="s">
        <v>369</v>
      </c>
      <c r="F419" s="1">
        <v>44930</v>
      </c>
      <c r="G419" t="s">
        <v>1212</v>
      </c>
      <c r="I419">
        <v>1</v>
      </c>
      <c r="J419">
        <v>127.92</v>
      </c>
      <c r="K419">
        <v>127.92</v>
      </c>
      <c r="L419">
        <v>1</v>
      </c>
      <c r="M419" s="1">
        <v>44927</v>
      </c>
      <c r="N419" t="s">
        <v>849</v>
      </c>
      <c r="O419" t="s">
        <v>2075</v>
      </c>
      <c r="P419" t="s">
        <v>819</v>
      </c>
      <c r="Q419">
        <v>3</v>
      </c>
      <c r="R419">
        <f>VLOOKUP(Sales_Data[[#This Row],[Memo]],Items_List[[Description]:[Price]],3,FALSE)</f>
        <v>9.3800000000000008</v>
      </c>
      <c r="S419">
        <f>Sales_Data[[#This Row],[Qty]]*Sales_Data[[#This Row],[Cost]]</f>
        <v>9.3800000000000008</v>
      </c>
      <c r="T419" s="1">
        <f>_xlfn.MAXIFS(Sales_Data[Date],Sales_Data[Customers Name],Sales_Data[[#This Row],[Customers Name]])</f>
        <v>45233</v>
      </c>
      <c r="U419" t="str">
        <f ca="1">IF(TODAY() - Sales_Data[[#This Row],[Last Order Date]] &gt; 180, "Inactive", "Active")</f>
        <v>Inactive</v>
      </c>
    </row>
    <row r="420" spans="1:21" x14ac:dyDescent="0.35">
      <c r="A420" t="str">
        <f>Sales_Data[[#This Row],[Customers Name]]&amp;Sales_Data[[#This Row],[Num]]</f>
        <v>Foxcroft Wine Co.CW-2023019</v>
      </c>
      <c r="B420" t="s">
        <v>77</v>
      </c>
      <c r="C420" t="s">
        <v>2104</v>
      </c>
      <c r="D420" t="s">
        <v>1215</v>
      </c>
      <c r="E420" t="s">
        <v>534</v>
      </c>
      <c r="F420" s="1">
        <v>44944</v>
      </c>
      <c r="G420" t="s">
        <v>1216</v>
      </c>
      <c r="I420">
        <v>2</v>
      </c>
      <c r="J420">
        <v>131.4</v>
      </c>
      <c r="K420">
        <v>262.8</v>
      </c>
      <c r="L420">
        <v>1</v>
      </c>
      <c r="M420" s="1">
        <v>44927</v>
      </c>
      <c r="N420" t="s">
        <v>849</v>
      </c>
      <c r="O420" t="s">
        <v>2075</v>
      </c>
      <c r="P420" t="s">
        <v>819</v>
      </c>
      <c r="Q420">
        <v>3</v>
      </c>
      <c r="R420">
        <f>VLOOKUP(Sales_Data[[#This Row],[Memo]],Items_List[[Description]:[Price]],3,FALSE)</f>
        <v>10.95</v>
      </c>
      <c r="S420">
        <f>Sales_Data[[#This Row],[Qty]]*Sales_Data[[#This Row],[Cost]]</f>
        <v>21.9</v>
      </c>
      <c r="T420" s="1">
        <f>_xlfn.MAXIFS(Sales_Data[Date],Sales_Data[Customers Name],Sales_Data[[#This Row],[Customers Name]])</f>
        <v>45233</v>
      </c>
      <c r="U420" t="str">
        <f ca="1">IF(TODAY() - Sales_Data[[#This Row],[Last Order Date]] &gt; 180, "Inactive", "Active")</f>
        <v>Inactive</v>
      </c>
    </row>
    <row r="421" spans="1:21" x14ac:dyDescent="0.35">
      <c r="A421" t="str">
        <f>Sales_Data[[#This Row],[Customers Name]]&amp;Sales_Data[[#This Row],[Num]]</f>
        <v>Foxcroft Wine Co.CW-2023019</v>
      </c>
      <c r="B421" t="s">
        <v>77</v>
      </c>
      <c r="C421" t="s">
        <v>2104</v>
      </c>
      <c r="D421" t="s">
        <v>1213</v>
      </c>
      <c r="E421" t="s">
        <v>586</v>
      </c>
      <c r="F421" s="1">
        <v>44944</v>
      </c>
      <c r="G421" t="s">
        <v>1216</v>
      </c>
      <c r="I421">
        <v>2</v>
      </c>
      <c r="J421">
        <v>138</v>
      </c>
      <c r="K421">
        <v>276</v>
      </c>
      <c r="L421">
        <v>1</v>
      </c>
      <c r="M421" s="1">
        <v>44927</v>
      </c>
      <c r="N421" t="s">
        <v>849</v>
      </c>
      <c r="O421" t="s">
        <v>2075</v>
      </c>
      <c r="P421" t="s">
        <v>819</v>
      </c>
      <c r="Q421">
        <v>3</v>
      </c>
      <c r="R421">
        <f>VLOOKUP(Sales_Data[[#This Row],[Memo]],Items_List[[Description]:[Price]],3,FALSE)</f>
        <v>11.5</v>
      </c>
      <c r="S421">
        <f>Sales_Data[[#This Row],[Qty]]*Sales_Data[[#This Row],[Cost]]</f>
        <v>23</v>
      </c>
      <c r="T421" s="1">
        <f>_xlfn.MAXIFS(Sales_Data[Date],Sales_Data[Customers Name],Sales_Data[[#This Row],[Customers Name]])</f>
        <v>45233</v>
      </c>
      <c r="U421" t="str">
        <f ca="1">IF(TODAY() - Sales_Data[[#This Row],[Last Order Date]] &gt; 180, "Inactive", "Active")</f>
        <v>Inactive</v>
      </c>
    </row>
    <row r="422" spans="1:21" x14ac:dyDescent="0.35">
      <c r="A422" t="str">
        <f>Sales_Data[[#This Row],[Customers Name]]&amp;Sales_Data[[#This Row],[Num]]</f>
        <v>Foxcroft Wine Co.CW-2023019</v>
      </c>
      <c r="B422" t="s">
        <v>77</v>
      </c>
      <c r="C422" t="s">
        <v>2104</v>
      </c>
      <c r="D422" t="s">
        <v>1217</v>
      </c>
      <c r="E422" t="s">
        <v>442</v>
      </c>
      <c r="F422" s="1">
        <v>44944</v>
      </c>
      <c r="G422" t="s">
        <v>1216</v>
      </c>
      <c r="I422">
        <v>8</v>
      </c>
      <c r="J422">
        <v>67.98</v>
      </c>
      <c r="K422">
        <v>543.84</v>
      </c>
      <c r="L422">
        <v>1</v>
      </c>
      <c r="M422" s="1">
        <v>44927</v>
      </c>
      <c r="N422" t="s">
        <v>849</v>
      </c>
      <c r="O422" t="s">
        <v>2075</v>
      </c>
      <c r="P422" t="s">
        <v>819</v>
      </c>
      <c r="Q422">
        <v>3</v>
      </c>
      <c r="R422">
        <f>VLOOKUP(Sales_Data[[#This Row],[Memo]],Items_List[[Description]:[Price]],3,FALSE)</f>
        <v>11.33</v>
      </c>
      <c r="S422">
        <f>Sales_Data[[#This Row],[Qty]]*Sales_Data[[#This Row],[Cost]]</f>
        <v>90.64</v>
      </c>
      <c r="T422" s="1">
        <f>_xlfn.MAXIFS(Sales_Data[Date],Sales_Data[Customers Name],Sales_Data[[#This Row],[Customers Name]])</f>
        <v>45233</v>
      </c>
      <c r="U422" t="str">
        <f ca="1">IF(TODAY() - Sales_Data[[#This Row],[Last Order Date]] &gt; 180, "Inactive", "Active")</f>
        <v>Inactive</v>
      </c>
    </row>
    <row r="423" spans="1:21" x14ac:dyDescent="0.35">
      <c r="A423" t="str">
        <f>Sales_Data[[#This Row],[Customers Name]]&amp;Sales_Data[[#This Row],[Num]]</f>
        <v>Foxcroft Wine Co.CW-2023050</v>
      </c>
      <c r="B423" t="s">
        <v>77</v>
      </c>
      <c r="C423" t="s">
        <v>2104</v>
      </c>
      <c r="D423" t="s">
        <v>1219</v>
      </c>
      <c r="E423" t="s">
        <v>428</v>
      </c>
      <c r="F423" s="1">
        <v>44965</v>
      </c>
      <c r="G423" t="s">
        <v>1220</v>
      </c>
      <c r="I423">
        <v>15</v>
      </c>
      <c r="J423">
        <v>19.989999999999998</v>
      </c>
      <c r="K423">
        <v>299.85000000000002</v>
      </c>
      <c r="L423">
        <v>2</v>
      </c>
      <c r="M423" s="1">
        <v>44958</v>
      </c>
      <c r="N423" t="s">
        <v>856</v>
      </c>
      <c r="O423" t="s">
        <v>2081</v>
      </c>
      <c r="P423" t="s">
        <v>819</v>
      </c>
      <c r="Q423">
        <v>3</v>
      </c>
      <c r="R423">
        <f>VLOOKUP(Sales_Data[[#This Row],[Memo]],Items_List[[Description]:[Price]],3,FALSE)</f>
        <v>19.989999999999998</v>
      </c>
      <c r="S423">
        <f>Sales_Data[[#This Row],[Qty]]*Sales_Data[[#This Row],[Cost]]</f>
        <v>299.84999999999997</v>
      </c>
      <c r="T423" s="1">
        <f>_xlfn.MAXIFS(Sales_Data[Date],Sales_Data[Customers Name],Sales_Data[[#This Row],[Customers Name]])</f>
        <v>45233</v>
      </c>
      <c r="U423" t="str">
        <f ca="1">IF(TODAY() - Sales_Data[[#This Row],[Last Order Date]] &gt; 180, "Inactive", "Active")</f>
        <v>Inactive</v>
      </c>
    </row>
    <row r="424" spans="1:21" x14ac:dyDescent="0.35">
      <c r="A424" t="str">
        <f>Sales_Data[[#This Row],[Customers Name]]&amp;Sales_Data[[#This Row],[Num]]</f>
        <v>Foxcroft Wine Co.CW-2023050</v>
      </c>
      <c r="B424" t="s">
        <v>77</v>
      </c>
      <c r="C424" t="s">
        <v>2104</v>
      </c>
      <c r="D424" t="s">
        <v>1222</v>
      </c>
      <c r="E424" t="s">
        <v>432</v>
      </c>
      <c r="F424" s="1">
        <v>44965</v>
      </c>
      <c r="G424" t="s">
        <v>1220</v>
      </c>
      <c r="I424">
        <v>15</v>
      </c>
      <c r="J424">
        <v>19.989999999999998</v>
      </c>
      <c r="K424">
        <v>299.85000000000002</v>
      </c>
      <c r="L424">
        <v>2</v>
      </c>
      <c r="M424" s="1">
        <v>44958</v>
      </c>
      <c r="N424" t="s">
        <v>856</v>
      </c>
      <c r="O424" t="s">
        <v>2081</v>
      </c>
      <c r="P424" t="s">
        <v>819</v>
      </c>
      <c r="Q424">
        <v>3</v>
      </c>
      <c r="R424">
        <f>VLOOKUP(Sales_Data[[#This Row],[Memo]],Items_List[[Description]:[Price]],3,FALSE)</f>
        <v>19.989999999999998</v>
      </c>
      <c r="S424">
        <f>Sales_Data[[#This Row],[Qty]]*Sales_Data[[#This Row],[Cost]]</f>
        <v>299.84999999999997</v>
      </c>
      <c r="T424" s="1">
        <f>_xlfn.MAXIFS(Sales_Data[Date],Sales_Data[Customers Name],Sales_Data[[#This Row],[Customers Name]])</f>
        <v>45233</v>
      </c>
      <c r="U424" t="str">
        <f ca="1">IF(TODAY() - Sales_Data[[#This Row],[Last Order Date]] &gt; 180, "Inactive", "Active")</f>
        <v>Inactive</v>
      </c>
    </row>
    <row r="425" spans="1:21" x14ac:dyDescent="0.35">
      <c r="A425" t="str">
        <f>Sales_Data[[#This Row],[Customers Name]]&amp;Sales_Data[[#This Row],[Num]]</f>
        <v>Foxcroft Wine Co.CW-2023050</v>
      </c>
      <c r="B425" t="s">
        <v>77</v>
      </c>
      <c r="C425" t="s">
        <v>2104</v>
      </c>
      <c r="D425" t="s">
        <v>1225</v>
      </c>
      <c r="E425" t="s">
        <v>482</v>
      </c>
      <c r="F425" s="1">
        <v>44965</v>
      </c>
      <c r="G425" t="s">
        <v>1220</v>
      </c>
      <c r="I425">
        <v>48</v>
      </c>
      <c r="J425">
        <v>10.95</v>
      </c>
      <c r="K425">
        <v>525.6</v>
      </c>
      <c r="L425">
        <v>2</v>
      </c>
      <c r="M425" s="1">
        <v>44958</v>
      </c>
      <c r="N425" t="s">
        <v>856</v>
      </c>
      <c r="O425" t="s">
        <v>2081</v>
      </c>
      <c r="P425" t="s">
        <v>819</v>
      </c>
      <c r="Q425">
        <v>3</v>
      </c>
      <c r="R425">
        <f>VLOOKUP(Sales_Data[[#This Row],[Memo]],Items_List[[Description]:[Price]],3,FALSE)</f>
        <v>10.95</v>
      </c>
      <c r="S425">
        <f>Sales_Data[[#This Row],[Qty]]*Sales_Data[[#This Row],[Cost]]</f>
        <v>525.59999999999991</v>
      </c>
      <c r="T425" s="1">
        <f>_xlfn.MAXIFS(Sales_Data[Date],Sales_Data[Customers Name],Sales_Data[[#This Row],[Customers Name]])</f>
        <v>45233</v>
      </c>
      <c r="U425" t="str">
        <f ca="1">IF(TODAY() - Sales_Data[[#This Row],[Last Order Date]] &gt; 180, "Inactive", "Active")</f>
        <v>Inactive</v>
      </c>
    </row>
    <row r="426" spans="1:21" x14ac:dyDescent="0.35">
      <c r="A426" t="str">
        <f>Sales_Data[[#This Row],[Customers Name]]&amp;Sales_Data[[#This Row],[Num]]</f>
        <v>Foxcroft Wine Co.CW-2023073</v>
      </c>
      <c r="B426" t="s">
        <v>77</v>
      </c>
      <c r="C426" t="s">
        <v>2104</v>
      </c>
      <c r="D426" t="s">
        <v>1221</v>
      </c>
      <c r="E426" t="s">
        <v>430</v>
      </c>
      <c r="F426" s="1">
        <v>44980</v>
      </c>
      <c r="G426" t="s">
        <v>1226</v>
      </c>
      <c r="I426">
        <v>3</v>
      </c>
      <c r="J426">
        <v>19.989999999999998</v>
      </c>
      <c r="K426">
        <v>59.97</v>
      </c>
      <c r="L426">
        <v>2</v>
      </c>
      <c r="M426" s="1">
        <v>44958</v>
      </c>
      <c r="N426" t="s">
        <v>856</v>
      </c>
      <c r="O426" t="s">
        <v>2081</v>
      </c>
      <c r="P426" t="s">
        <v>814</v>
      </c>
      <c r="Q426">
        <v>4</v>
      </c>
      <c r="R426">
        <f>VLOOKUP(Sales_Data[[#This Row],[Memo]],Items_List[[Description]:[Price]],3,FALSE)</f>
        <v>19.989999999999998</v>
      </c>
      <c r="S426">
        <f>Sales_Data[[#This Row],[Qty]]*Sales_Data[[#This Row],[Cost]]</f>
        <v>59.97</v>
      </c>
      <c r="T426" s="1">
        <f>_xlfn.MAXIFS(Sales_Data[Date],Sales_Data[Customers Name],Sales_Data[[#This Row],[Customers Name]])</f>
        <v>45233</v>
      </c>
      <c r="U426" t="str">
        <f ca="1">IF(TODAY() - Sales_Data[[#This Row],[Last Order Date]] &gt; 180, "Inactive", "Active")</f>
        <v>Inactive</v>
      </c>
    </row>
    <row r="427" spans="1:21" x14ac:dyDescent="0.35">
      <c r="A427" t="str">
        <f>Sales_Data[[#This Row],[Customers Name]]&amp;Sales_Data[[#This Row],[Num]]</f>
        <v>Foxcroft Wine Co.CW-2023073</v>
      </c>
      <c r="B427" t="s">
        <v>77</v>
      </c>
      <c r="C427" t="s">
        <v>2104</v>
      </c>
      <c r="D427" t="s">
        <v>1222</v>
      </c>
      <c r="E427" t="s">
        <v>432</v>
      </c>
      <c r="F427" s="1">
        <v>44980</v>
      </c>
      <c r="G427" t="s">
        <v>1226</v>
      </c>
      <c r="I427">
        <v>18</v>
      </c>
      <c r="J427">
        <v>19.989999999999998</v>
      </c>
      <c r="K427">
        <v>359.82</v>
      </c>
      <c r="L427">
        <v>2</v>
      </c>
      <c r="M427" s="1">
        <v>44958</v>
      </c>
      <c r="N427" t="s">
        <v>856</v>
      </c>
      <c r="O427" t="s">
        <v>2081</v>
      </c>
      <c r="P427" t="s">
        <v>814</v>
      </c>
      <c r="Q427">
        <v>4</v>
      </c>
      <c r="R427">
        <f>VLOOKUP(Sales_Data[[#This Row],[Memo]],Items_List[[Description]:[Price]],3,FALSE)</f>
        <v>19.989999999999998</v>
      </c>
      <c r="S427">
        <f>Sales_Data[[#This Row],[Qty]]*Sales_Data[[#This Row],[Cost]]</f>
        <v>359.82</v>
      </c>
      <c r="T427" s="1">
        <f>_xlfn.MAXIFS(Sales_Data[Date],Sales_Data[Customers Name],Sales_Data[[#This Row],[Customers Name]])</f>
        <v>45233</v>
      </c>
      <c r="U427" t="str">
        <f ca="1">IF(TODAY() - Sales_Data[[#This Row],[Last Order Date]] &gt; 180, "Inactive", "Active")</f>
        <v>Inactive</v>
      </c>
    </row>
    <row r="428" spans="1:21" x14ac:dyDescent="0.35">
      <c r="A428" t="str">
        <f>Sales_Data[[#This Row],[Customers Name]]&amp;Sales_Data[[#This Row],[Num]]</f>
        <v>Foxcroft Wine Co.CW-2023073</v>
      </c>
      <c r="B428" t="s">
        <v>77</v>
      </c>
      <c r="C428" t="s">
        <v>2104</v>
      </c>
      <c r="D428" t="s">
        <v>1224</v>
      </c>
      <c r="E428" t="s">
        <v>426</v>
      </c>
      <c r="F428" s="1">
        <v>44980</v>
      </c>
      <c r="G428" t="s">
        <v>1226</v>
      </c>
      <c r="I428">
        <v>3</v>
      </c>
      <c r="J428">
        <v>29.99</v>
      </c>
      <c r="K428">
        <v>89.97</v>
      </c>
      <c r="L428">
        <v>2</v>
      </c>
      <c r="M428" s="1">
        <v>44958</v>
      </c>
      <c r="N428" t="s">
        <v>856</v>
      </c>
      <c r="O428" t="s">
        <v>2081</v>
      </c>
      <c r="P428" t="s">
        <v>814</v>
      </c>
      <c r="Q428">
        <v>4</v>
      </c>
      <c r="R428">
        <f>VLOOKUP(Sales_Data[[#This Row],[Memo]],Items_List[[Description]:[Price]],3,FALSE)</f>
        <v>29.99</v>
      </c>
      <c r="S428">
        <f>Sales_Data[[#This Row],[Qty]]*Sales_Data[[#This Row],[Cost]]</f>
        <v>89.97</v>
      </c>
      <c r="T428" s="1">
        <f>_xlfn.MAXIFS(Sales_Data[Date],Sales_Data[Customers Name],Sales_Data[[#This Row],[Customers Name]])</f>
        <v>45233</v>
      </c>
      <c r="U428" t="str">
        <f ca="1">IF(TODAY() - Sales_Data[[#This Row],[Last Order Date]] &gt; 180, "Inactive", "Active")</f>
        <v>Inactive</v>
      </c>
    </row>
    <row r="429" spans="1:21" x14ac:dyDescent="0.35">
      <c r="A429" t="str">
        <f>Sales_Data[[#This Row],[Customers Name]]&amp;Sales_Data[[#This Row],[Num]]</f>
        <v>Foxcroft Wine Co.CW-2023073</v>
      </c>
      <c r="B429" t="s">
        <v>77</v>
      </c>
      <c r="C429" t="s">
        <v>2104</v>
      </c>
      <c r="D429" t="s">
        <v>1227</v>
      </c>
      <c r="E429" t="s">
        <v>369</v>
      </c>
      <c r="F429" s="1">
        <v>44980</v>
      </c>
      <c r="G429" t="s">
        <v>1226</v>
      </c>
      <c r="I429">
        <v>36</v>
      </c>
      <c r="J429">
        <v>10.66</v>
      </c>
      <c r="K429">
        <v>383.76</v>
      </c>
      <c r="L429">
        <v>2</v>
      </c>
      <c r="M429" s="1">
        <v>44958</v>
      </c>
      <c r="N429" t="s">
        <v>856</v>
      </c>
      <c r="O429" t="s">
        <v>2081</v>
      </c>
      <c r="P429" t="s">
        <v>814</v>
      </c>
      <c r="Q429">
        <v>4</v>
      </c>
      <c r="R429">
        <f>VLOOKUP(Sales_Data[[#This Row],[Memo]],Items_List[[Description]:[Price]],3,FALSE)</f>
        <v>9.3800000000000008</v>
      </c>
      <c r="S429">
        <f>Sales_Data[[#This Row],[Qty]]*Sales_Data[[#This Row],[Cost]]</f>
        <v>337.68</v>
      </c>
      <c r="T429" s="1">
        <f>_xlfn.MAXIFS(Sales_Data[Date],Sales_Data[Customers Name],Sales_Data[[#This Row],[Customers Name]])</f>
        <v>45233</v>
      </c>
      <c r="U429" t="str">
        <f ca="1">IF(TODAY() - Sales_Data[[#This Row],[Last Order Date]] &gt; 180, "Inactive", "Active")</f>
        <v>Inactive</v>
      </c>
    </row>
    <row r="430" spans="1:21" x14ac:dyDescent="0.35">
      <c r="A430" t="str">
        <f>Sales_Data[[#This Row],[Customers Name]]&amp;Sales_Data[[#This Row],[Num]]</f>
        <v>Foxcroft Wine Co.CW-2023105</v>
      </c>
      <c r="B430" t="s">
        <v>77</v>
      </c>
      <c r="C430" t="s">
        <v>2104</v>
      </c>
      <c r="D430" t="s">
        <v>1218</v>
      </c>
      <c r="E430" t="s">
        <v>440</v>
      </c>
      <c r="F430" s="1">
        <v>44998</v>
      </c>
      <c r="G430" t="s">
        <v>1228</v>
      </c>
      <c r="I430">
        <v>24</v>
      </c>
      <c r="J430">
        <v>6.88</v>
      </c>
      <c r="K430">
        <v>165.12</v>
      </c>
      <c r="L430">
        <v>3</v>
      </c>
      <c r="M430" s="1">
        <v>44986</v>
      </c>
      <c r="N430" t="s">
        <v>892</v>
      </c>
      <c r="O430" t="s">
        <v>2080</v>
      </c>
      <c r="P430" t="s">
        <v>825</v>
      </c>
      <c r="Q430">
        <v>1</v>
      </c>
      <c r="R430">
        <f>VLOOKUP(Sales_Data[[#This Row],[Memo]],Items_List[[Description]:[Price]],3,FALSE)</f>
        <v>6.88</v>
      </c>
      <c r="S430">
        <f>Sales_Data[[#This Row],[Qty]]*Sales_Data[[#This Row],[Cost]]</f>
        <v>165.12</v>
      </c>
      <c r="T430" s="1">
        <f>_xlfn.MAXIFS(Sales_Data[Date],Sales_Data[Customers Name],Sales_Data[[#This Row],[Customers Name]])</f>
        <v>45233</v>
      </c>
      <c r="U430" t="str">
        <f ca="1">IF(TODAY() - Sales_Data[[#This Row],[Last Order Date]] &gt; 180, "Inactive", "Active")</f>
        <v>Inactive</v>
      </c>
    </row>
    <row r="431" spans="1:21" x14ac:dyDescent="0.35">
      <c r="A431" t="str">
        <f>Sales_Data[[#This Row],[Customers Name]]&amp;Sales_Data[[#This Row],[Num]]</f>
        <v>Foxcroft Wine Co.CW-2023105</v>
      </c>
      <c r="B431" t="s">
        <v>77</v>
      </c>
      <c r="C431" t="s">
        <v>2104</v>
      </c>
      <c r="D431" t="s">
        <v>967</v>
      </c>
      <c r="E431" t="s">
        <v>416</v>
      </c>
      <c r="F431" s="1">
        <v>44998</v>
      </c>
      <c r="G431" t="s">
        <v>1228</v>
      </c>
      <c r="I431">
        <v>2</v>
      </c>
      <c r="J431">
        <v>24.67</v>
      </c>
      <c r="K431">
        <v>49.34</v>
      </c>
      <c r="L431">
        <v>3</v>
      </c>
      <c r="M431" s="1">
        <v>44986</v>
      </c>
      <c r="N431" t="s">
        <v>892</v>
      </c>
      <c r="O431" t="s">
        <v>2080</v>
      </c>
      <c r="P431" t="s">
        <v>825</v>
      </c>
      <c r="Q431">
        <v>1</v>
      </c>
      <c r="R431">
        <f>VLOOKUP(Sales_Data[[#This Row],[Memo]],Items_List[[Description]:[Price]],3,FALSE)</f>
        <v>24.67</v>
      </c>
      <c r="S431">
        <f>Sales_Data[[#This Row],[Qty]]*Sales_Data[[#This Row],[Cost]]</f>
        <v>49.34</v>
      </c>
      <c r="T431" s="1">
        <f>_xlfn.MAXIFS(Sales_Data[Date],Sales_Data[Customers Name],Sales_Data[[#This Row],[Customers Name]])</f>
        <v>45233</v>
      </c>
      <c r="U431" t="str">
        <f ca="1">IF(TODAY() - Sales_Data[[#This Row],[Last Order Date]] &gt; 180, "Inactive", "Active")</f>
        <v>Inactive</v>
      </c>
    </row>
    <row r="432" spans="1:21" x14ac:dyDescent="0.35">
      <c r="A432" t="str">
        <f>Sales_Data[[#This Row],[Customers Name]]&amp;Sales_Data[[#This Row],[Num]]</f>
        <v>Foxcroft Wine Co.CW-2023105</v>
      </c>
      <c r="B432" t="s">
        <v>77</v>
      </c>
      <c r="C432" t="s">
        <v>2104</v>
      </c>
      <c r="D432" t="s">
        <v>1224</v>
      </c>
      <c r="E432" t="s">
        <v>426</v>
      </c>
      <c r="F432" s="1">
        <v>44998</v>
      </c>
      <c r="G432" t="s">
        <v>1228</v>
      </c>
      <c r="I432">
        <v>5</v>
      </c>
      <c r="J432">
        <v>29.99</v>
      </c>
      <c r="K432">
        <v>149.94999999999999</v>
      </c>
      <c r="L432">
        <v>3</v>
      </c>
      <c r="M432" s="1">
        <v>44986</v>
      </c>
      <c r="N432" t="s">
        <v>892</v>
      </c>
      <c r="O432" t="s">
        <v>2080</v>
      </c>
      <c r="P432" t="s">
        <v>825</v>
      </c>
      <c r="Q432">
        <v>1</v>
      </c>
      <c r="R432">
        <f>VLOOKUP(Sales_Data[[#This Row],[Memo]],Items_List[[Description]:[Price]],3,FALSE)</f>
        <v>29.99</v>
      </c>
      <c r="S432">
        <f>Sales_Data[[#This Row],[Qty]]*Sales_Data[[#This Row],[Cost]]</f>
        <v>149.94999999999999</v>
      </c>
      <c r="T432" s="1">
        <f>_xlfn.MAXIFS(Sales_Data[Date],Sales_Data[Customers Name],Sales_Data[[#This Row],[Customers Name]])</f>
        <v>45233</v>
      </c>
      <c r="U432" t="str">
        <f ca="1">IF(TODAY() - Sales_Data[[#This Row],[Last Order Date]] &gt; 180, "Inactive", "Active")</f>
        <v>Inactive</v>
      </c>
    </row>
    <row r="433" spans="1:21" x14ac:dyDescent="0.35">
      <c r="A433" t="str">
        <f>Sales_Data[[#This Row],[Customers Name]]&amp;Sales_Data[[#This Row],[Num]]</f>
        <v>Foxcroft Wine Co.CW-2023105</v>
      </c>
      <c r="B433" t="s">
        <v>77</v>
      </c>
      <c r="C433" t="s">
        <v>2104</v>
      </c>
      <c r="D433" t="s">
        <v>1229</v>
      </c>
      <c r="E433" t="s">
        <v>515</v>
      </c>
      <c r="F433" s="1">
        <v>44998</v>
      </c>
      <c r="G433" t="s">
        <v>1228</v>
      </c>
      <c r="I433">
        <v>4</v>
      </c>
      <c r="J433">
        <v>21.99</v>
      </c>
      <c r="K433">
        <v>87.96</v>
      </c>
      <c r="L433">
        <v>3</v>
      </c>
      <c r="M433" s="1">
        <v>44986</v>
      </c>
      <c r="N433" t="s">
        <v>892</v>
      </c>
      <c r="O433" t="s">
        <v>2080</v>
      </c>
      <c r="P433" t="s">
        <v>825</v>
      </c>
      <c r="Q433">
        <v>1</v>
      </c>
      <c r="R433">
        <f>VLOOKUP(Sales_Data[[#This Row],[Memo]],Items_List[[Description]:[Price]],3,FALSE)</f>
        <v>21.99</v>
      </c>
      <c r="S433">
        <f>Sales_Data[[#This Row],[Qty]]*Sales_Data[[#This Row],[Cost]]</f>
        <v>87.96</v>
      </c>
      <c r="T433" s="1">
        <f>_xlfn.MAXIFS(Sales_Data[Date],Sales_Data[Customers Name],Sales_Data[[#This Row],[Customers Name]])</f>
        <v>45233</v>
      </c>
      <c r="U433" t="str">
        <f ca="1">IF(TODAY() - Sales_Data[[#This Row],[Last Order Date]] &gt; 180, "Inactive", "Active")</f>
        <v>Inactive</v>
      </c>
    </row>
    <row r="434" spans="1:21" x14ac:dyDescent="0.35">
      <c r="A434" t="str">
        <f>Sales_Data[[#This Row],[Customers Name]]&amp;Sales_Data[[#This Row],[Num]]</f>
        <v>Foxcroft Wine Co.CW-2023122</v>
      </c>
      <c r="B434" t="s">
        <v>77</v>
      </c>
      <c r="C434" t="s">
        <v>2104</v>
      </c>
      <c r="D434" t="s">
        <v>1217</v>
      </c>
      <c r="E434" t="s">
        <v>442</v>
      </c>
      <c r="F434" s="1">
        <v>45015</v>
      </c>
      <c r="G434" t="s">
        <v>1230</v>
      </c>
      <c r="I434">
        <v>0</v>
      </c>
      <c r="J434">
        <v>11.33</v>
      </c>
      <c r="K434">
        <v>0</v>
      </c>
      <c r="L434">
        <v>3</v>
      </c>
      <c r="M434" s="1">
        <v>44986</v>
      </c>
      <c r="N434" t="s">
        <v>892</v>
      </c>
      <c r="O434" t="s">
        <v>2080</v>
      </c>
      <c r="P434" t="s">
        <v>814</v>
      </c>
      <c r="Q434">
        <v>4</v>
      </c>
      <c r="R434">
        <f>VLOOKUP(Sales_Data[[#This Row],[Memo]],Items_List[[Description]:[Price]],3,FALSE)</f>
        <v>11.33</v>
      </c>
      <c r="S434">
        <f>Sales_Data[[#This Row],[Qty]]*Sales_Data[[#This Row],[Cost]]</f>
        <v>0</v>
      </c>
      <c r="T434" s="1">
        <f>_xlfn.MAXIFS(Sales_Data[Date],Sales_Data[Customers Name],Sales_Data[[#This Row],[Customers Name]])</f>
        <v>45233</v>
      </c>
      <c r="U434" t="str">
        <f ca="1">IF(TODAY() - Sales_Data[[#This Row],[Last Order Date]] &gt; 180, "Inactive", "Active")</f>
        <v>Inactive</v>
      </c>
    </row>
    <row r="435" spans="1:21" x14ac:dyDescent="0.35">
      <c r="A435" t="str">
        <f>Sales_Data[[#This Row],[Customers Name]]&amp;Sales_Data[[#This Row],[Num]]</f>
        <v>Foxcroft Wine Co.CW-2023242</v>
      </c>
      <c r="B435" t="s">
        <v>77</v>
      </c>
      <c r="C435" t="s">
        <v>2104</v>
      </c>
      <c r="D435" t="s">
        <v>1231</v>
      </c>
      <c r="E435" t="s">
        <v>509</v>
      </c>
      <c r="F435" s="1">
        <v>45040</v>
      </c>
      <c r="G435" t="s">
        <v>1232</v>
      </c>
      <c r="I435">
        <v>24</v>
      </c>
      <c r="J435">
        <v>13.97</v>
      </c>
      <c r="K435">
        <v>335.28</v>
      </c>
      <c r="L435">
        <v>4</v>
      </c>
      <c r="M435" s="1">
        <v>45017</v>
      </c>
      <c r="N435" t="s">
        <v>934</v>
      </c>
      <c r="O435" t="s">
        <v>2086</v>
      </c>
      <c r="P435" t="s">
        <v>825</v>
      </c>
      <c r="Q435">
        <v>1</v>
      </c>
      <c r="R435">
        <f>VLOOKUP(Sales_Data[[#This Row],[Memo]],Items_List[[Description]:[Price]],3,FALSE)</f>
        <v>13.97</v>
      </c>
      <c r="S435">
        <f>Sales_Data[[#This Row],[Qty]]*Sales_Data[[#This Row],[Cost]]</f>
        <v>335.28000000000003</v>
      </c>
      <c r="T435" s="1">
        <f>_xlfn.MAXIFS(Sales_Data[Date],Sales_Data[Customers Name],Sales_Data[[#This Row],[Customers Name]])</f>
        <v>45233</v>
      </c>
      <c r="U435" t="str">
        <f ca="1">IF(TODAY() - Sales_Data[[#This Row],[Last Order Date]] &gt; 180, "Inactive", "Active")</f>
        <v>Inactive</v>
      </c>
    </row>
    <row r="436" spans="1:21" x14ac:dyDescent="0.35">
      <c r="A436" t="str">
        <f>Sales_Data[[#This Row],[Customers Name]]&amp;Sales_Data[[#This Row],[Num]]</f>
        <v>Foxcroft Wine Co.CW-2023242</v>
      </c>
      <c r="B436" t="s">
        <v>77</v>
      </c>
      <c r="C436" t="s">
        <v>2104</v>
      </c>
      <c r="D436" t="s">
        <v>1229</v>
      </c>
      <c r="E436" t="s">
        <v>515</v>
      </c>
      <c r="F436" s="1">
        <v>45040</v>
      </c>
      <c r="G436" t="s">
        <v>1232</v>
      </c>
      <c r="I436">
        <v>4</v>
      </c>
      <c r="J436">
        <v>21.99</v>
      </c>
      <c r="K436">
        <v>87.96</v>
      </c>
      <c r="L436">
        <v>4</v>
      </c>
      <c r="M436" s="1">
        <v>45017</v>
      </c>
      <c r="N436" t="s">
        <v>934</v>
      </c>
      <c r="O436" t="s">
        <v>2086</v>
      </c>
      <c r="P436" t="s">
        <v>825</v>
      </c>
      <c r="Q436">
        <v>1</v>
      </c>
      <c r="R436">
        <f>VLOOKUP(Sales_Data[[#This Row],[Memo]],Items_List[[Description]:[Price]],3,FALSE)</f>
        <v>21.99</v>
      </c>
      <c r="S436">
        <f>Sales_Data[[#This Row],[Qty]]*Sales_Data[[#This Row],[Cost]]</f>
        <v>87.96</v>
      </c>
      <c r="T436" s="1">
        <f>_xlfn.MAXIFS(Sales_Data[Date],Sales_Data[Customers Name],Sales_Data[[#This Row],[Customers Name]])</f>
        <v>45233</v>
      </c>
      <c r="U436" t="str">
        <f ca="1">IF(TODAY() - Sales_Data[[#This Row],[Last Order Date]] &gt; 180, "Inactive", "Active")</f>
        <v>Inactive</v>
      </c>
    </row>
    <row r="437" spans="1:21" x14ac:dyDescent="0.35">
      <c r="A437" t="str">
        <f>Sales_Data[[#This Row],[Customers Name]]&amp;Sales_Data[[#This Row],[Num]]</f>
        <v>Foxcroft Wine Co.CW-2023242</v>
      </c>
      <c r="B437" t="s">
        <v>77</v>
      </c>
      <c r="C437" t="s">
        <v>2104</v>
      </c>
      <c r="D437" t="s">
        <v>1211</v>
      </c>
      <c r="E437" t="s">
        <v>342</v>
      </c>
      <c r="F437" s="1">
        <v>45040</v>
      </c>
      <c r="G437" t="s">
        <v>1232</v>
      </c>
      <c r="I437">
        <v>1</v>
      </c>
      <c r="J437">
        <v>14.66</v>
      </c>
      <c r="K437">
        <v>14.66</v>
      </c>
      <c r="L437">
        <v>4</v>
      </c>
      <c r="M437" s="1">
        <v>45017</v>
      </c>
      <c r="N437" t="s">
        <v>934</v>
      </c>
      <c r="O437" t="s">
        <v>2086</v>
      </c>
      <c r="P437" t="s">
        <v>825</v>
      </c>
      <c r="Q437">
        <v>1</v>
      </c>
      <c r="R437">
        <f>VLOOKUP(Sales_Data[[#This Row],[Memo]],Items_List[[Description]:[Price]],3,FALSE)</f>
        <v>10.4</v>
      </c>
      <c r="S437">
        <f>Sales_Data[[#This Row],[Qty]]*Sales_Data[[#This Row],[Cost]]</f>
        <v>10.4</v>
      </c>
      <c r="T437" s="1">
        <f>_xlfn.MAXIFS(Sales_Data[Date],Sales_Data[Customers Name],Sales_Data[[#This Row],[Customers Name]])</f>
        <v>45233</v>
      </c>
      <c r="U437" t="str">
        <f ca="1">IF(TODAY() - Sales_Data[[#This Row],[Last Order Date]] &gt; 180, "Inactive", "Active")</f>
        <v>Inactive</v>
      </c>
    </row>
    <row r="438" spans="1:21" x14ac:dyDescent="0.35">
      <c r="A438" t="str">
        <f>Sales_Data[[#This Row],[Customers Name]]&amp;Sales_Data[[#This Row],[Num]]</f>
        <v>Foxcroft Wine Co.CW-2023242</v>
      </c>
      <c r="B438" t="s">
        <v>77</v>
      </c>
      <c r="C438" t="s">
        <v>2104</v>
      </c>
      <c r="D438" t="s">
        <v>1237</v>
      </c>
      <c r="E438" t="s">
        <v>574</v>
      </c>
      <c r="F438" s="1">
        <v>45040</v>
      </c>
      <c r="G438" t="s">
        <v>1232</v>
      </c>
      <c r="I438">
        <v>2</v>
      </c>
      <c r="J438">
        <v>29.99</v>
      </c>
      <c r="K438">
        <v>59.98</v>
      </c>
      <c r="L438">
        <v>4</v>
      </c>
      <c r="M438" s="1">
        <v>45017</v>
      </c>
      <c r="N438" t="s">
        <v>934</v>
      </c>
      <c r="O438" t="s">
        <v>2086</v>
      </c>
      <c r="P438" t="s">
        <v>825</v>
      </c>
      <c r="Q438">
        <v>1</v>
      </c>
      <c r="R438">
        <f>VLOOKUP(Sales_Data[[#This Row],[Memo]],Items_List[[Description]:[Price]],3,FALSE)</f>
        <v>29.99</v>
      </c>
      <c r="S438">
        <f>Sales_Data[[#This Row],[Qty]]*Sales_Data[[#This Row],[Cost]]</f>
        <v>59.98</v>
      </c>
      <c r="T438" s="1">
        <f>_xlfn.MAXIFS(Sales_Data[Date],Sales_Data[Customers Name],Sales_Data[[#This Row],[Customers Name]])</f>
        <v>45233</v>
      </c>
      <c r="U438" t="str">
        <f ca="1">IF(TODAY() - Sales_Data[[#This Row],[Last Order Date]] &gt; 180, "Inactive", "Active")</f>
        <v>Inactive</v>
      </c>
    </row>
    <row r="439" spans="1:21" x14ac:dyDescent="0.35">
      <c r="A439" t="str">
        <f>Sales_Data[[#This Row],[Customers Name]]&amp;Sales_Data[[#This Row],[Num]]</f>
        <v>Foxcroft Wine Co.CW-2023242</v>
      </c>
      <c r="B439" t="s">
        <v>77</v>
      </c>
      <c r="C439" t="s">
        <v>2104</v>
      </c>
      <c r="D439" t="s">
        <v>1221</v>
      </c>
      <c r="E439" t="s">
        <v>430</v>
      </c>
      <c r="F439" s="1">
        <v>45040</v>
      </c>
      <c r="G439" t="s">
        <v>1232</v>
      </c>
      <c r="I439">
        <v>2</v>
      </c>
      <c r="J439">
        <v>19.989999999999998</v>
      </c>
      <c r="K439">
        <v>39.979999999999997</v>
      </c>
      <c r="L439">
        <v>4</v>
      </c>
      <c r="M439" s="1">
        <v>45017</v>
      </c>
      <c r="N439" t="s">
        <v>934</v>
      </c>
      <c r="O439" t="s">
        <v>2086</v>
      </c>
      <c r="P439" t="s">
        <v>825</v>
      </c>
      <c r="Q439">
        <v>1</v>
      </c>
      <c r="R439">
        <f>VLOOKUP(Sales_Data[[#This Row],[Memo]],Items_List[[Description]:[Price]],3,FALSE)</f>
        <v>19.989999999999998</v>
      </c>
      <c r="S439">
        <f>Sales_Data[[#This Row],[Qty]]*Sales_Data[[#This Row],[Cost]]</f>
        <v>39.979999999999997</v>
      </c>
      <c r="T439" s="1">
        <f>_xlfn.MAXIFS(Sales_Data[Date],Sales_Data[Customers Name],Sales_Data[[#This Row],[Customers Name]])</f>
        <v>45233</v>
      </c>
      <c r="U439" t="str">
        <f ca="1">IF(TODAY() - Sales_Data[[#This Row],[Last Order Date]] &gt; 180, "Inactive", "Active")</f>
        <v>Inactive</v>
      </c>
    </row>
    <row r="440" spans="1:21" x14ac:dyDescent="0.35">
      <c r="A440" t="str">
        <f>Sales_Data[[#This Row],[Customers Name]]&amp;Sales_Data[[#This Row],[Num]]</f>
        <v>Foxcroft Wine Co.CW-2023151</v>
      </c>
      <c r="B440" t="s">
        <v>77</v>
      </c>
      <c r="C440" t="s">
        <v>2104</v>
      </c>
      <c r="D440" t="s">
        <v>1217</v>
      </c>
      <c r="E440" t="s">
        <v>442</v>
      </c>
      <c r="F440" s="1">
        <v>45054</v>
      </c>
      <c r="G440" t="s">
        <v>1238</v>
      </c>
      <c r="I440">
        <v>120</v>
      </c>
      <c r="J440">
        <v>11.33</v>
      </c>
      <c r="K440">
        <v>1359.6</v>
      </c>
      <c r="L440">
        <v>5</v>
      </c>
      <c r="M440" s="1">
        <v>45047</v>
      </c>
      <c r="N440" t="s">
        <v>813</v>
      </c>
      <c r="O440" t="s">
        <v>813</v>
      </c>
      <c r="P440" t="s">
        <v>825</v>
      </c>
      <c r="Q440">
        <v>1</v>
      </c>
      <c r="R440">
        <f>VLOOKUP(Sales_Data[[#This Row],[Memo]],Items_List[[Description]:[Price]],3,FALSE)</f>
        <v>11.33</v>
      </c>
      <c r="S440">
        <f>Sales_Data[[#This Row],[Qty]]*Sales_Data[[#This Row],[Cost]]</f>
        <v>1359.6</v>
      </c>
      <c r="T440" s="1">
        <f>_xlfn.MAXIFS(Sales_Data[Date],Sales_Data[Customers Name],Sales_Data[[#This Row],[Customers Name]])</f>
        <v>45233</v>
      </c>
      <c r="U440" t="str">
        <f ca="1">IF(TODAY() - Sales_Data[[#This Row],[Last Order Date]] &gt; 180, "Inactive", "Active")</f>
        <v>Inactive</v>
      </c>
    </row>
    <row r="441" spans="1:21" x14ac:dyDescent="0.35">
      <c r="A441" t="str">
        <f>Sales_Data[[#This Row],[Customers Name]]&amp;Sales_Data[[#This Row],[Num]]</f>
        <v>Foxcroft Wine Co.CW-2023151</v>
      </c>
      <c r="B441" t="s">
        <v>77</v>
      </c>
      <c r="C441" t="s">
        <v>2104</v>
      </c>
      <c r="D441" t="s">
        <v>967</v>
      </c>
      <c r="E441" t="s">
        <v>416</v>
      </c>
      <c r="F441" s="1">
        <v>45054</v>
      </c>
      <c r="G441" t="s">
        <v>1238</v>
      </c>
      <c r="I441">
        <v>24</v>
      </c>
      <c r="J441">
        <v>24.67</v>
      </c>
      <c r="K441">
        <v>592.08000000000004</v>
      </c>
      <c r="L441">
        <v>5</v>
      </c>
      <c r="M441" s="1">
        <v>45047</v>
      </c>
      <c r="N441" t="s">
        <v>813</v>
      </c>
      <c r="O441" t="s">
        <v>813</v>
      </c>
      <c r="P441" t="s">
        <v>825</v>
      </c>
      <c r="Q441">
        <v>1</v>
      </c>
      <c r="R441">
        <f>VLOOKUP(Sales_Data[[#This Row],[Memo]],Items_List[[Description]:[Price]],3,FALSE)</f>
        <v>24.67</v>
      </c>
      <c r="S441">
        <f>Sales_Data[[#This Row],[Qty]]*Sales_Data[[#This Row],[Cost]]</f>
        <v>592.08000000000004</v>
      </c>
      <c r="T441" s="1">
        <f>_xlfn.MAXIFS(Sales_Data[Date],Sales_Data[Customers Name],Sales_Data[[#This Row],[Customers Name]])</f>
        <v>45233</v>
      </c>
      <c r="U441" t="str">
        <f ca="1">IF(TODAY() - Sales_Data[[#This Row],[Last Order Date]] &gt; 180, "Inactive", "Active")</f>
        <v>Inactive</v>
      </c>
    </row>
    <row r="442" spans="1:21" x14ac:dyDescent="0.35">
      <c r="A442" t="str">
        <f>Sales_Data[[#This Row],[Customers Name]]&amp;Sales_Data[[#This Row],[Num]]</f>
        <v>Foxcroft Wine Co.CW-2023151</v>
      </c>
      <c r="B442" t="s">
        <v>77</v>
      </c>
      <c r="C442" t="s">
        <v>2104</v>
      </c>
      <c r="D442" t="s">
        <v>1222</v>
      </c>
      <c r="E442" t="s">
        <v>432</v>
      </c>
      <c r="F442" s="1">
        <v>45054</v>
      </c>
      <c r="G442" t="s">
        <v>1238</v>
      </c>
      <c r="I442">
        <v>2</v>
      </c>
      <c r="J442">
        <v>19.989999999999998</v>
      </c>
      <c r="K442">
        <v>39.979999999999997</v>
      </c>
      <c r="L442">
        <v>5</v>
      </c>
      <c r="M442" s="1">
        <v>45047</v>
      </c>
      <c r="N442" t="s">
        <v>813</v>
      </c>
      <c r="O442" t="s">
        <v>813</v>
      </c>
      <c r="P442" t="s">
        <v>825</v>
      </c>
      <c r="Q442">
        <v>1</v>
      </c>
      <c r="R442">
        <f>VLOOKUP(Sales_Data[[#This Row],[Memo]],Items_List[[Description]:[Price]],3,FALSE)</f>
        <v>19.989999999999998</v>
      </c>
      <c r="S442">
        <f>Sales_Data[[#This Row],[Qty]]*Sales_Data[[#This Row],[Cost]]</f>
        <v>39.979999999999997</v>
      </c>
      <c r="T442" s="1">
        <f>_xlfn.MAXIFS(Sales_Data[Date],Sales_Data[Customers Name],Sales_Data[[#This Row],[Customers Name]])</f>
        <v>45233</v>
      </c>
      <c r="U442" t="str">
        <f ca="1">IF(TODAY() - Sales_Data[[#This Row],[Last Order Date]] &gt; 180, "Inactive", "Active")</f>
        <v>Inactive</v>
      </c>
    </row>
    <row r="443" spans="1:21" x14ac:dyDescent="0.35">
      <c r="A443" t="str">
        <f>Sales_Data[[#This Row],[Customers Name]]&amp;Sales_Data[[#This Row],[Num]]</f>
        <v>Foxcroft Wine Co.CW-2023171</v>
      </c>
      <c r="B443" t="s">
        <v>77</v>
      </c>
      <c r="C443" t="s">
        <v>2104</v>
      </c>
      <c r="D443" t="s">
        <v>1231</v>
      </c>
      <c r="E443" t="s">
        <v>509</v>
      </c>
      <c r="F443" s="1">
        <v>45068</v>
      </c>
      <c r="G443" t="s">
        <v>1239</v>
      </c>
      <c r="I443">
        <v>96</v>
      </c>
      <c r="J443">
        <v>13.97</v>
      </c>
      <c r="K443">
        <v>1341.12</v>
      </c>
      <c r="L443">
        <v>5</v>
      </c>
      <c r="M443" s="1">
        <v>45047</v>
      </c>
      <c r="N443" t="s">
        <v>813</v>
      </c>
      <c r="O443" t="s">
        <v>813</v>
      </c>
      <c r="P443" t="s">
        <v>825</v>
      </c>
      <c r="Q443">
        <v>1</v>
      </c>
      <c r="R443">
        <f>VLOOKUP(Sales_Data[[#This Row],[Memo]],Items_List[[Description]:[Price]],3,FALSE)</f>
        <v>13.97</v>
      </c>
      <c r="S443">
        <f>Sales_Data[[#This Row],[Qty]]*Sales_Data[[#This Row],[Cost]]</f>
        <v>1341.1200000000001</v>
      </c>
      <c r="T443" s="1">
        <f>_xlfn.MAXIFS(Sales_Data[Date],Sales_Data[Customers Name],Sales_Data[[#This Row],[Customers Name]])</f>
        <v>45233</v>
      </c>
      <c r="U443" t="str">
        <f ca="1">IF(TODAY() - Sales_Data[[#This Row],[Last Order Date]] &gt; 180, "Inactive", "Active")</f>
        <v>Inactive</v>
      </c>
    </row>
    <row r="444" spans="1:21" x14ac:dyDescent="0.35">
      <c r="A444" t="str">
        <f>Sales_Data[[#This Row],[Customers Name]]&amp;Sales_Data[[#This Row],[Num]]</f>
        <v>Foxcroft Wine Co.CW-2023171</v>
      </c>
      <c r="B444" t="s">
        <v>77</v>
      </c>
      <c r="C444" t="s">
        <v>2104</v>
      </c>
      <c r="D444" t="s">
        <v>967</v>
      </c>
      <c r="E444" t="s">
        <v>416</v>
      </c>
      <c r="F444" s="1">
        <v>45068</v>
      </c>
      <c r="G444" t="s">
        <v>1239</v>
      </c>
      <c r="I444">
        <v>24</v>
      </c>
      <c r="J444">
        <v>24.67</v>
      </c>
      <c r="K444">
        <v>592.08000000000004</v>
      </c>
      <c r="L444">
        <v>5</v>
      </c>
      <c r="M444" s="1">
        <v>45047</v>
      </c>
      <c r="N444" t="s">
        <v>813</v>
      </c>
      <c r="O444" t="s">
        <v>813</v>
      </c>
      <c r="P444" t="s">
        <v>825</v>
      </c>
      <c r="Q444">
        <v>1</v>
      </c>
      <c r="R444">
        <f>VLOOKUP(Sales_Data[[#This Row],[Memo]],Items_List[[Description]:[Price]],3,FALSE)</f>
        <v>24.67</v>
      </c>
      <c r="S444">
        <f>Sales_Data[[#This Row],[Qty]]*Sales_Data[[#This Row],[Cost]]</f>
        <v>592.08000000000004</v>
      </c>
      <c r="T444" s="1">
        <f>_xlfn.MAXIFS(Sales_Data[Date],Sales_Data[Customers Name],Sales_Data[[#This Row],[Customers Name]])</f>
        <v>45233</v>
      </c>
      <c r="U444" t="str">
        <f ca="1">IF(TODAY() - Sales_Data[[#This Row],[Last Order Date]] &gt; 180, "Inactive", "Active")</f>
        <v>Inactive</v>
      </c>
    </row>
    <row r="445" spans="1:21" x14ac:dyDescent="0.35">
      <c r="A445" t="str">
        <f>Sales_Data[[#This Row],[Customers Name]]&amp;Sales_Data[[#This Row],[Num]]</f>
        <v>Foxcroft Wine Co.CW-2023171</v>
      </c>
      <c r="B445" t="s">
        <v>77</v>
      </c>
      <c r="C445" t="s">
        <v>2104</v>
      </c>
      <c r="D445" t="s">
        <v>967</v>
      </c>
      <c r="E445" t="s">
        <v>416</v>
      </c>
      <c r="F445" s="1">
        <v>45068</v>
      </c>
      <c r="G445" t="s">
        <v>1239</v>
      </c>
      <c r="I445">
        <v>24</v>
      </c>
      <c r="J445">
        <v>0</v>
      </c>
      <c r="K445">
        <v>0</v>
      </c>
      <c r="L445">
        <v>5</v>
      </c>
      <c r="M445" s="1">
        <v>45047</v>
      </c>
      <c r="N445" t="s">
        <v>813</v>
      </c>
      <c r="O445" t="s">
        <v>813</v>
      </c>
      <c r="P445" t="s">
        <v>825</v>
      </c>
      <c r="Q445">
        <v>1</v>
      </c>
      <c r="R445">
        <f>VLOOKUP(Sales_Data[[#This Row],[Memo]],Items_List[[Description]:[Price]],3,FALSE)</f>
        <v>24.67</v>
      </c>
      <c r="S445">
        <f>Sales_Data[[#This Row],[Qty]]*Sales_Data[[#This Row],[Cost]]</f>
        <v>592.08000000000004</v>
      </c>
      <c r="T445" s="1">
        <f>_xlfn.MAXIFS(Sales_Data[Date],Sales_Data[Customers Name],Sales_Data[[#This Row],[Customers Name]])</f>
        <v>45233</v>
      </c>
      <c r="U445" t="str">
        <f ca="1">IF(TODAY() - Sales_Data[[#This Row],[Last Order Date]] &gt; 180, "Inactive", "Active")</f>
        <v>Inactive</v>
      </c>
    </row>
    <row r="446" spans="1:21" x14ac:dyDescent="0.35">
      <c r="A446" t="str">
        <f>Sales_Data[[#This Row],[Customers Name]]&amp;Sales_Data[[#This Row],[Num]]</f>
        <v>Foxcroft Wine Co.CW-2023184</v>
      </c>
      <c r="B446" t="s">
        <v>77</v>
      </c>
      <c r="C446" t="s">
        <v>2104</v>
      </c>
      <c r="D446" t="s">
        <v>1217</v>
      </c>
      <c r="E446" t="s">
        <v>442</v>
      </c>
      <c r="F446" s="1">
        <v>45081</v>
      </c>
      <c r="G446" t="s">
        <v>1240</v>
      </c>
      <c r="I446">
        <v>36</v>
      </c>
      <c r="J446">
        <v>11.33</v>
      </c>
      <c r="K446">
        <v>407.88</v>
      </c>
      <c r="L446">
        <v>6</v>
      </c>
      <c r="M446" s="1">
        <v>45078</v>
      </c>
      <c r="N446" t="s">
        <v>818</v>
      </c>
      <c r="O446" t="s">
        <v>2082</v>
      </c>
      <c r="P446" t="s">
        <v>1000</v>
      </c>
      <c r="Q446">
        <v>0</v>
      </c>
      <c r="R446">
        <f>VLOOKUP(Sales_Data[[#This Row],[Memo]],Items_List[[Description]:[Price]],3,FALSE)</f>
        <v>11.33</v>
      </c>
      <c r="S446">
        <f>Sales_Data[[#This Row],[Qty]]*Sales_Data[[#This Row],[Cost]]</f>
        <v>407.88</v>
      </c>
      <c r="T446" s="1">
        <f>_xlfn.MAXIFS(Sales_Data[Date],Sales_Data[Customers Name],Sales_Data[[#This Row],[Customers Name]])</f>
        <v>45233</v>
      </c>
      <c r="U446" t="str">
        <f ca="1">IF(TODAY() - Sales_Data[[#This Row],[Last Order Date]] &gt; 180, "Inactive", "Active")</f>
        <v>Inactive</v>
      </c>
    </row>
    <row r="447" spans="1:21" x14ac:dyDescent="0.35">
      <c r="A447" t="str">
        <f>Sales_Data[[#This Row],[Customers Name]]&amp;Sales_Data[[#This Row],[Num]]</f>
        <v>Foxcroft Wine Co.CW-2023184</v>
      </c>
      <c r="B447" t="s">
        <v>77</v>
      </c>
      <c r="C447" t="s">
        <v>2104</v>
      </c>
      <c r="D447" t="s">
        <v>1213</v>
      </c>
      <c r="E447" t="s">
        <v>586</v>
      </c>
      <c r="F447" s="1">
        <v>45081</v>
      </c>
      <c r="G447" t="s">
        <v>1240</v>
      </c>
      <c r="I447">
        <v>96</v>
      </c>
      <c r="J447">
        <v>11.5</v>
      </c>
      <c r="K447">
        <v>1104</v>
      </c>
      <c r="L447">
        <v>6</v>
      </c>
      <c r="M447" s="1">
        <v>45078</v>
      </c>
      <c r="N447" t="s">
        <v>818</v>
      </c>
      <c r="O447" t="s">
        <v>2082</v>
      </c>
      <c r="P447" t="s">
        <v>1000</v>
      </c>
      <c r="Q447">
        <v>0</v>
      </c>
      <c r="R447">
        <f>VLOOKUP(Sales_Data[[#This Row],[Memo]],Items_List[[Description]:[Price]],3,FALSE)</f>
        <v>11.5</v>
      </c>
      <c r="S447">
        <f>Sales_Data[[#This Row],[Qty]]*Sales_Data[[#This Row],[Cost]]</f>
        <v>1104</v>
      </c>
      <c r="T447" s="1">
        <f>_xlfn.MAXIFS(Sales_Data[Date],Sales_Data[Customers Name],Sales_Data[[#This Row],[Customers Name]])</f>
        <v>45233</v>
      </c>
      <c r="U447" t="str">
        <f ca="1">IF(TODAY() - Sales_Data[[#This Row],[Last Order Date]] &gt; 180, "Inactive", "Active")</f>
        <v>Inactive</v>
      </c>
    </row>
    <row r="448" spans="1:21" x14ac:dyDescent="0.35">
      <c r="A448" t="str">
        <f>Sales_Data[[#This Row],[Customers Name]]&amp;Sales_Data[[#This Row],[Num]]</f>
        <v>Foxcroft Wine Co.CW-2023184</v>
      </c>
      <c r="B448" t="s">
        <v>77</v>
      </c>
      <c r="C448" t="s">
        <v>2104</v>
      </c>
      <c r="D448" t="s">
        <v>1227</v>
      </c>
      <c r="E448" t="s">
        <v>369</v>
      </c>
      <c r="F448" s="1">
        <v>45081</v>
      </c>
      <c r="G448" t="s">
        <v>1240</v>
      </c>
      <c r="I448">
        <v>24</v>
      </c>
      <c r="J448">
        <v>10.66</v>
      </c>
      <c r="K448">
        <v>255.84</v>
      </c>
      <c r="L448">
        <v>6</v>
      </c>
      <c r="M448" s="1">
        <v>45078</v>
      </c>
      <c r="N448" t="s">
        <v>818</v>
      </c>
      <c r="O448" t="s">
        <v>2082</v>
      </c>
      <c r="P448" t="s">
        <v>1000</v>
      </c>
      <c r="Q448">
        <v>0</v>
      </c>
      <c r="R448">
        <f>VLOOKUP(Sales_Data[[#This Row],[Memo]],Items_List[[Description]:[Price]],3,FALSE)</f>
        <v>9.3800000000000008</v>
      </c>
      <c r="S448">
        <f>Sales_Data[[#This Row],[Qty]]*Sales_Data[[#This Row],[Cost]]</f>
        <v>225.12</v>
      </c>
      <c r="T448" s="1">
        <f>_xlfn.MAXIFS(Sales_Data[Date],Sales_Data[Customers Name],Sales_Data[[#This Row],[Customers Name]])</f>
        <v>45233</v>
      </c>
      <c r="U448" t="str">
        <f ca="1">IF(TODAY() - Sales_Data[[#This Row],[Last Order Date]] &gt; 180, "Inactive", "Active")</f>
        <v>Inactive</v>
      </c>
    </row>
    <row r="449" spans="1:21" x14ac:dyDescent="0.35">
      <c r="A449" t="str">
        <f>Sales_Data[[#This Row],[Customers Name]]&amp;Sales_Data[[#This Row],[Num]]</f>
        <v>Foxcroft Wine Co.CW-2023184</v>
      </c>
      <c r="B449" t="s">
        <v>77</v>
      </c>
      <c r="C449" t="s">
        <v>2104</v>
      </c>
      <c r="D449" t="s">
        <v>967</v>
      </c>
      <c r="E449" t="s">
        <v>416</v>
      </c>
      <c r="F449" s="1">
        <v>45081</v>
      </c>
      <c r="G449" t="s">
        <v>1240</v>
      </c>
      <c r="I449">
        <v>24</v>
      </c>
      <c r="J449">
        <v>24.67</v>
      </c>
      <c r="K449">
        <v>592.08000000000004</v>
      </c>
      <c r="L449">
        <v>6</v>
      </c>
      <c r="M449" s="1">
        <v>45078</v>
      </c>
      <c r="N449" t="s">
        <v>818</v>
      </c>
      <c r="O449" t="s">
        <v>2082</v>
      </c>
      <c r="P449" t="s">
        <v>1000</v>
      </c>
      <c r="Q449">
        <v>0</v>
      </c>
      <c r="R449">
        <f>VLOOKUP(Sales_Data[[#This Row],[Memo]],Items_List[[Description]:[Price]],3,FALSE)</f>
        <v>24.67</v>
      </c>
      <c r="S449">
        <f>Sales_Data[[#This Row],[Qty]]*Sales_Data[[#This Row],[Cost]]</f>
        <v>592.08000000000004</v>
      </c>
      <c r="T449" s="1">
        <f>_xlfn.MAXIFS(Sales_Data[Date],Sales_Data[Customers Name],Sales_Data[[#This Row],[Customers Name]])</f>
        <v>45233</v>
      </c>
      <c r="U449" t="str">
        <f ca="1">IF(TODAY() - Sales_Data[[#This Row],[Last Order Date]] &gt; 180, "Inactive", "Active")</f>
        <v>Inactive</v>
      </c>
    </row>
    <row r="450" spans="1:21" x14ac:dyDescent="0.35">
      <c r="A450" t="str">
        <f>Sales_Data[[#This Row],[Customers Name]]&amp;Sales_Data[[#This Row],[Num]]</f>
        <v>Foxcroft Wine Co.CW-2023184</v>
      </c>
      <c r="B450" t="s">
        <v>77</v>
      </c>
      <c r="C450" t="s">
        <v>2104</v>
      </c>
      <c r="D450" t="s">
        <v>1235</v>
      </c>
      <c r="E450" t="s">
        <v>474</v>
      </c>
      <c r="F450" s="1">
        <v>45081</v>
      </c>
      <c r="G450" t="s">
        <v>1240</v>
      </c>
      <c r="I450">
        <v>120</v>
      </c>
      <c r="J450">
        <v>5.66</v>
      </c>
      <c r="K450">
        <v>679.2</v>
      </c>
      <c r="L450">
        <v>6</v>
      </c>
      <c r="M450" s="1">
        <v>45078</v>
      </c>
      <c r="N450" t="s">
        <v>818</v>
      </c>
      <c r="O450" t="s">
        <v>2082</v>
      </c>
      <c r="P450" t="s">
        <v>1000</v>
      </c>
      <c r="Q450">
        <v>0</v>
      </c>
      <c r="R450">
        <f>VLOOKUP(Sales_Data[[#This Row],[Memo]],Items_List[[Description]:[Price]],3,FALSE)</f>
        <v>5.66</v>
      </c>
      <c r="S450">
        <f>Sales_Data[[#This Row],[Qty]]*Sales_Data[[#This Row],[Cost]]</f>
        <v>679.2</v>
      </c>
      <c r="T450" s="1">
        <f>_xlfn.MAXIFS(Sales_Data[Date],Sales_Data[Customers Name],Sales_Data[[#This Row],[Customers Name]])</f>
        <v>45233</v>
      </c>
      <c r="U450" t="str">
        <f ca="1">IF(TODAY() - Sales_Data[[#This Row],[Last Order Date]] &gt; 180, "Inactive", "Active")</f>
        <v>Inactive</v>
      </c>
    </row>
    <row r="451" spans="1:21" x14ac:dyDescent="0.35">
      <c r="A451" t="str">
        <f>Sales_Data[[#This Row],[Customers Name]]&amp;Sales_Data[[#This Row],[Num]]</f>
        <v>Foxcroft Wine Co.CW-2023241</v>
      </c>
      <c r="B451" t="s">
        <v>77</v>
      </c>
      <c r="C451" t="s">
        <v>2104</v>
      </c>
      <c r="D451" t="s">
        <v>1218</v>
      </c>
      <c r="E451" t="s">
        <v>440</v>
      </c>
      <c r="F451" s="1">
        <v>45089</v>
      </c>
      <c r="G451" t="s">
        <v>1241</v>
      </c>
      <c r="I451">
        <v>120</v>
      </c>
      <c r="J451">
        <v>7.99</v>
      </c>
      <c r="K451">
        <v>958.8</v>
      </c>
      <c r="L451">
        <v>6</v>
      </c>
      <c r="M451" s="1">
        <v>45078</v>
      </c>
      <c r="N451" t="s">
        <v>818</v>
      </c>
      <c r="O451" t="s">
        <v>2082</v>
      </c>
      <c r="P451" t="s">
        <v>825</v>
      </c>
      <c r="Q451">
        <v>1</v>
      </c>
      <c r="R451">
        <f>VLOOKUP(Sales_Data[[#This Row],[Memo]],Items_List[[Description]:[Price]],3,FALSE)</f>
        <v>6.88</v>
      </c>
      <c r="S451">
        <f>Sales_Data[[#This Row],[Qty]]*Sales_Data[[#This Row],[Cost]]</f>
        <v>825.6</v>
      </c>
      <c r="T451" s="1">
        <f>_xlfn.MAXIFS(Sales_Data[Date],Sales_Data[Customers Name],Sales_Data[[#This Row],[Customers Name]])</f>
        <v>45233</v>
      </c>
      <c r="U451" t="str">
        <f ca="1">IF(TODAY() - Sales_Data[[#This Row],[Last Order Date]] &gt; 180, "Inactive", "Active")</f>
        <v>Inactive</v>
      </c>
    </row>
    <row r="452" spans="1:21" x14ac:dyDescent="0.35">
      <c r="A452" t="str">
        <f>Sales_Data[[#This Row],[Customers Name]]&amp;Sales_Data[[#This Row],[Num]]</f>
        <v>Foxcroft Wine Co.CW-2023241</v>
      </c>
      <c r="B452" t="s">
        <v>77</v>
      </c>
      <c r="C452" t="s">
        <v>2104</v>
      </c>
      <c r="D452" t="s">
        <v>967</v>
      </c>
      <c r="E452" t="s">
        <v>416</v>
      </c>
      <c r="F452" s="1">
        <v>45089</v>
      </c>
      <c r="G452" t="s">
        <v>1241</v>
      </c>
      <c r="I452">
        <v>36</v>
      </c>
      <c r="J452">
        <v>24.67</v>
      </c>
      <c r="K452">
        <v>888.12</v>
      </c>
      <c r="L452">
        <v>6</v>
      </c>
      <c r="M452" s="1">
        <v>45078</v>
      </c>
      <c r="N452" t="s">
        <v>818</v>
      </c>
      <c r="O452" t="s">
        <v>2082</v>
      </c>
      <c r="P452" t="s">
        <v>825</v>
      </c>
      <c r="Q452">
        <v>1</v>
      </c>
      <c r="R452">
        <f>VLOOKUP(Sales_Data[[#This Row],[Memo]],Items_List[[Description]:[Price]],3,FALSE)</f>
        <v>24.67</v>
      </c>
      <c r="S452">
        <f>Sales_Data[[#This Row],[Qty]]*Sales_Data[[#This Row],[Cost]]</f>
        <v>888.12000000000012</v>
      </c>
      <c r="T452" s="1">
        <f>_xlfn.MAXIFS(Sales_Data[Date],Sales_Data[Customers Name],Sales_Data[[#This Row],[Customers Name]])</f>
        <v>45233</v>
      </c>
      <c r="U452" t="str">
        <f ca="1">IF(TODAY() - Sales_Data[[#This Row],[Last Order Date]] &gt; 180, "Inactive", "Active")</f>
        <v>Inactive</v>
      </c>
    </row>
    <row r="453" spans="1:21" x14ac:dyDescent="0.35">
      <c r="A453" t="str">
        <f>Sales_Data[[#This Row],[Customers Name]]&amp;Sales_Data[[#This Row],[Num]]</f>
        <v>Foxcroft Wine Co.CW-2023241</v>
      </c>
      <c r="B453" t="s">
        <v>77</v>
      </c>
      <c r="C453" t="s">
        <v>2104</v>
      </c>
      <c r="D453" t="s">
        <v>1222</v>
      </c>
      <c r="E453" t="s">
        <v>432</v>
      </c>
      <c r="F453" s="1">
        <v>45089</v>
      </c>
      <c r="G453" t="s">
        <v>1241</v>
      </c>
      <c r="I453">
        <v>4</v>
      </c>
      <c r="J453">
        <v>19.989999999999998</v>
      </c>
      <c r="K453">
        <v>79.959999999999994</v>
      </c>
      <c r="L453">
        <v>6</v>
      </c>
      <c r="M453" s="1">
        <v>45078</v>
      </c>
      <c r="N453" t="s">
        <v>818</v>
      </c>
      <c r="O453" t="s">
        <v>2082</v>
      </c>
      <c r="P453" t="s">
        <v>825</v>
      </c>
      <c r="Q453">
        <v>1</v>
      </c>
      <c r="R453">
        <f>VLOOKUP(Sales_Data[[#This Row],[Memo]],Items_List[[Description]:[Price]],3,FALSE)</f>
        <v>19.989999999999998</v>
      </c>
      <c r="S453">
        <f>Sales_Data[[#This Row],[Qty]]*Sales_Data[[#This Row],[Cost]]</f>
        <v>79.959999999999994</v>
      </c>
      <c r="T453" s="1">
        <f>_xlfn.MAXIFS(Sales_Data[Date],Sales_Data[Customers Name],Sales_Data[[#This Row],[Customers Name]])</f>
        <v>45233</v>
      </c>
      <c r="U453" t="str">
        <f ca="1">IF(TODAY() - Sales_Data[[#This Row],[Last Order Date]] &gt; 180, "Inactive", "Active")</f>
        <v>Inactive</v>
      </c>
    </row>
    <row r="454" spans="1:21" x14ac:dyDescent="0.35">
      <c r="A454" t="str">
        <f>Sales_Data[[#This Row],[Customers Name]]&amp;Sales_Data[[#This Row],[Num]]</f>
        <v>Foxcroft Wine Co.CW-2023197</v>
      </c>
      <c r="B454" t="s">
        <v>77</v>
      </c>
      <c r="C454" t="s">
        <v>2104</v>
      </c>
      <c r="D454" t="s">
        <v>1236</v>
      </c>
      <c r="E454" t="s">
        <v>476</v>
      </c>
      <c r="F454" s="1">
        <v>45091</v>
      </c>
      <c r="G454" t="s">
        <v>1242</v>
      </c>
      <c r="I454">
        <v>96</v>
      </c>
      <c r="J454">
        <v>5.66</v>
      </c>
      <c r="K454">
        <v>543.36</v>
      </c>
      <c r="L454">
        <v>6</v>
      </c>
      <c r="M454" s="1">
        <v>45078</v>
      </c>
      <c r="N454" t="s">
        <v>818</v>
      </c>
      <c r="O454" t="s">
        <v>2082</v>
      </c>
      <c r="P454" t="s">
        <v>819</v>
      </c>
      <c r="Q454">
        <v>3</v>
      </c>
      <c r="R454">
        <f>VLOOKUP(Sales_Data[[#This Row],[Memo]],Items_List[[Description]:[Price]],3,FALSE)</f>
        <v>5.66</v>
      </c>
      <c r="S454">
        <f>Sales_Data[[#This Row],[Qty]]*Sales_Data[[#This Row],[Cost]]</f>
        <v>543.36</v>
      </c>
      <c r="T454" s="1">
        <f>_xlfn.MAXIFS(Sales_Data[Date],Sales_Data[Customers Name],Sales_Data[[#This Row],[Customers Name]])</f>
        <v>45233</v>
      </c>
      <c r="U454" t="str">
        <f ca="1">IF(TODAY() - Sales_Data[[#This Row],[Last Order Date]] &gt; 180, "Inactive", "Active")</f>
        <v>Inactive</v>
      </c>
    </row>
    <row r="455" spans="1:21" x14ac:dyDescent="0.35">
      <c r="A455" t="str">
        <f>Sales_Data[[#This Row],[Customers Name]]&amp;Sales_Data[[#This Row],[Num]]</f>
        <v>Foxcroft Wine Co.CW-2023202</v>
      </c>
      <c r="B455" t="s">
        <v>77</v>
      </c>
      <c r="C455" t="s">
        <v>2104</v>
      </c>
      <c r="D455" t="s">
        <v>1215</v>
      </c>
      <c r="E455" t="s">
        <v>534</v>
      </c>
      <c r="F455" s="1">
        <v>45092</v>
      </c>
      <c r="G455" t="s">
        <v>1243</v>
      </c>
      <c r="I455">
        <v>120</v>
      </c>
      <c r="J455">
        <v>10.95</v>
      </c>
      <c r="K455">
        <v>1314</v>
      </c>
      <c r="L455">
        <v>6</v>
      </c>
      <c r="M455" s="1">
        <v>45078</v>
      </c>
      <c r="N455" t="s">
        <v>818</v>
      </c>
      <c r="O455" t="s">
        <v>2082</v>
      </c>
      <c r="P455" t="s">
        <v>814</v>
      </c>
      <c r="Q455">
        <v>4</v>
      </c>
      <c r="R455">
        <f>VLOOKUP(Sales_Data[[#This Row],[Memo]],Items_List[[Description]:[Price]],3,FALSE)</f>
        <v>10.95</v>
      </c>
      <c r="S455">
        <f>Sales_Data[[#This Row],[Qty]]*Sales_Data[[#This Row],[Cost]]</f>
        <v>1314</v>
      </c>
      <c r="T455" s="1">
        <f>_xlfn.MAXIFS(Sales_Data[Date],Sales_Data[Customers Name],Sales_Data[[#This Row],[Customers Name]])</f>
        <v>45233</v>
      </c>
      <c r="U455" t="str">
        <f ca="1">IF(TODAY() - Sales_Data[[#This Row],[Last Order Date]] &gt; 180, "Inactive", "Active")</f>
        <v>Inactive</v>
      </c>
    </row>
    <row r="456" spans="1:21" x14ac:dyDescent="0.35">
      <c r="A456" t="str">
        <f>Sales_Data[[#This Row],[Customers Name]]&amp;Sales_Data[[#This Row],[Num]]</f>
        <v>Foxcroft Wine Co.CW-2023202</v>
      </c>
      <c r="B456" t="s">
        <v>77</v>
      </c>
      <c r="C456" t="s">
        <v>2104</v>
      </c>
      <c r="D456" t="s">
        <v>1231</v>
      </c>
      <c r="E456" t="s">
        <v>509</v>
      </c>
      <c r="F456" s="1">
        <v>45092</v>
      </c>
      <c r="G456" t="s">
        <v>1243</v>
      </c>
      <c r="I456">
        <v>36</v>
      </c>
      <c r="J456">
        <v>13.97</v>
      </c>
      <c r="K456">
        <v>502.92</v>
      </c>
      <c r="L456">
        <v>6</v>
      </c>
      <c r="M456" s="1">
        <v>45078</v>
      </c>
      <c r="N456" t="s">
        <v>818</v>
      </c>
      <c r="O456" t="s">
        <v>2082</v>
      </c>
      <c r="P456" t="s">
        <v>814</v>
      </c>
      <c r="Q456">
        <v>4</v>
      </c>
      <c r="R456">
        <f>VLOOKUP(Sales_Data[[#This Row],[Memo]],Items_List[[Description]:[Price]],3,FALSE)</f>
        <v>13.97</v>
      </c>
      <c r="S456">
        <f>Sales_Data[[#This Row],[Qty]]*Sales_Data[[#This Row],[Cost]]</f>
        <v>502.92</v>
      </c>
      <c r="T456" s="1">
        <f>_xlfn.MAXIFS(Sales_Data[Date],Sales_Data[Customers Name],Sales_Data[[#This Row],[Customers Name]])</f>
        <v>45233</v>
      </c>
      <c r="U456" t="str">
        <f ca="1">IF(TODAY() - Sales_Data[[#This Row],[Last Order Date]] &gt; 180, "Inactive", "Active")</f>
        <v>Inactive</v>
      </c>
    </row>
    <row r="457" spans="1:21" x14ac:dyDescent="0.35">
      <c r="A457" t="str">
        <f>Sales_Data[[#This Row],[Customers Name]]&amp;Sales_Data[[#This Row],[Num]]</f>
        <v>Foxcroft Wine Co.CW-2023249</v>
      </c>
      <c r="B457" t="s">
        <v>77</v>
      </c>
      <c r="C457" t="s">
        <v>2104</v>
      </c>
      <c r="D457" t="s">
        <v>1231</v>
      </c>
      <c r="E457" t="s">
        <v>509</v>
      </c>
      <c r="F457" s="1">
        <v>45131</v>
      </c>
      <c r="G457" t="s">
        <v>1244</v>
      </c>
      <c r="I457">
        <v>60</v>
      </c>
      <c r="J457">
        <v>13.97</v>
      </c>
      <c r="K457">
        <v>838.2</v>
      </c>
      <c r="L457">
        <v>7</v>
      </c>
      <c r="M457" s="1">
        <v>45108</v>
      </c>
      <c r="N457" t="s">
        <v>824</v>
      </c>
      <c r="O457" t="s">
        <v>2077</v>
      </c>
      <c r="P457" t="s">
        <v>825</v>
      </c>
      <c r="Q457">
        <v>1</v>
      </c>
      <c r="R457">
        <f>VLOOKUP(Sales_Data[[#This Row],[Memo]],Items_List[[Description]:[Price]],3,FALSE)</f>
        <v>13.97</v>
      </c>
      <c r="S457">
        <f>Sales_Data[[#This Row],[Qty]]*Sales_Data[[#This Row],[Cost]]</f>
        <v>838.2</v>
      </c>
      <c r="T457" s="1">
        <f>_xlfn.MAXIFS(Sales_Data[Date],Sales_Data[Customers Name],Sales_Data[[#This Row],[Customers Name]])</f>
        <v>45233</v>
      </c>
      <c r="U457" t="str">
        <f ca="1">IF(TODAY() - Sales_Data[[#This Row],[Last Order Date]] &gt; 180, "Inactive", "Active")</f>
        <v>Inactive</v>
      </c>
    </row>
    <row r="458" spans="1:21" x14ac:dyDescent="0.35">
      <c r="A458" t="str">
        <f>Sales_Data[[#This Row],[Customers Name]]&amp;Sales_Data[[#This Row],[Num]]</f>
        <v>Foxcroft Wine Co.CW-2023264</v>
      </c>
      <c r="B458" t="s">
        <v>77</v>
      </c>
      <c r="C458" t="s">
        <v>2104</v>
      </c>
      <c r="D458" t="s">
        <v>1217</v>
      </c>
      <c r="E458" t="s">
        <v>442</v>
      </c>
      <c r="F458" s="1">
        <v>45139</v>
      </c>
      <c r="G458" t="s">
        <v>1245</v>
      </c>
      <c r="I458">
        <v>90</v>
      </c>
      <c r="J458">
        <v>11.33</v>
      </c>
      <c r="K458">
        <v>1019.7</v>
      </c>
      <c r="L458">
        <v>8</v>
      </c>
      <c r="M458" s="1">
        <v>45139</v>
      </c>
      <c r="N458" t="s">
        <v>863</v>
      </c>
      <c r="O458" t="s">
        <v>2083</v>
      </c>
      <c r="P458" t="s">
        <v>832</v>
      </c>
      <c r="Q458">
        <v>2</v>
      </c>
      <c r="R458">
        <f>VLOOKUP(Sales_Data[[#This Row],[Memo]],Items_List[[Description]:[Price]],3,FALSE)</f>
        <v>11.33</v>
      </c>
      <c r="S458">
        <f>Sales_Data[[#This Row],[Qty]]*Sales_Data[[#This Row],[Cost]]</f>
        <v>1019.7</v>
      </c>
      <c r="T458" s="1">
        <f>_xlfn.MAXIFS(Sales_Data[Date],Sales_Data[Customers Name],Sales_Data[[#This Row],[Customers Name]])</f>
        <v>45233</v>
      </c>
      <c r="U458" t="str">
        <f ca="1">IF(TODAY() - Sales_Data[[#This Row],[Last Order Date]] &gt; 180, "Inactive", "Active")</f>
        <v>Inactive</v>
      </c>
    </row>
    <row r="459" spans="1:21" x14ac:dyDescent="0.35">
      <c r="A459" t="str">
        <f>Sales_Data[[#This Row],[Customers Name]]&amp;Sales_Data[[#This Row],[Num]]</f>
        <v>Foxcroft Wine Co.CW-2023264</v>
      </c>
      <c r="B459" t="s">
        <v>77</v>
      </c>
      <c r="C459" t="s">
        <v>2104</v>
      </c>
      <c r="D459" t="s">
        <v>1218</v>
      </c>
      <c r="E459" t="s">
        <v>440</v>
      </c>
      <c r="F459" s="1">
        <v>45139</v>
      </c>
      <c r="G459" t="s">
        <v>1245</v>
      </c>
      <c r="I459">
        <v>96</v>
      </c>
      <c r="J459">
        <v>6.88</v>
      </c>
      <c r="K459">
        <v>660.48</v>
      </c>
      <c r="L459">
        <v>8</v>
      </c>
      <c r="M459" s="1">
        <v>45139</v>
      </c>
      <c r="N459" t="s">
        <v>863</v>
      </c>
      <c r="O459" t="s">
        <v>2083</v>
      </c>
      <c r="P459" t="s">
        <v>832</v>
      </c>
      <c r="Q459">
        <v>2</v>
      </c>
      <c r="R459">
        <f>VLOOKUP(Sales_Data[[#This Row],[Memo]],Items_List[[Description]:[Price]],3,FALSE)</f>
        <v>6.88</v>
      </c>
      <c r="S459">
        <f>Sales_Data[[#This Row],[Qty]]*Sales_Data[[#This Row],[Cost]]</f>
        <v>660.48</v>
      </c>
      <c r="T459" s="1">
        <f>_xlfn.MAXIFS(Sales_Data[Date],Sales_Data[Customers Name],Sales_Data[[#This Row],[Customers Name]])</f>
        <v>45233</v>
      </c>
      <c r="U459" t="str">
        <f ca="1">IF(TODAY() - Sales_Data[[#This Row],[Last Order Date]] &gt; 180, "Inactive", "Active")</f>
        <v>Inactive</v>
      </c>
    </row>
    <row r="460" spans="1:21" x14ac:dyDescent="0.35">
      <c r="A460" t="str">
        <f>Sales_Data[[#This Row],[Customers Name]]&amp;Sales_Data[[#This Row],[Num]]</f>
        <v>Foxcroft Wine Co.CW-2023264</v>
      </c>
      <c r="B460" t="s">
        <v>77</v>
      </c>
      <c r="C460" t="s">
        <v>2104</v>
      </c>
      <c r="D460" t="s">
        <v>1233</v>
      </c>
      <c r="E460" t="s">
        <v>639</v>
      </c>
      <c r="F460" s="1">
        <v>45139</v>
      </c>
      <c r="G460" t="s">
        <v>1245</v>
      </c>
      <c r="I460">
        <v>24</v>
      </c>
      <c r="J460">
        <v>11.02</v>
      </c>
      <c r="K460">
        <v>264.48</v>
      </c>
      <c r="L460">
        <v>8</v>
      </c>
      <c r="M460" s="1">
        <v>45139</v>
      </c>
      <c r="N460" t="s">
        <v>863</v>
      </c>
      <c r="O460" t="s">
        <v>2083</v>
      </c>
      <c r="P460" t="s">
        <v>832</v>
      </c>
      <c r="Q460">
        <v>2</v>
      </c>
      <c r="R460">
        <f>VLOOKUP(Sales_Data[[#This Row],[Memo]],Items_List[[Description]:[Price]],3,FALSE)</f>
        <v>11.02</v>
      </c>
      <c r="S460">
        <f>Sales_Data[[#This Row],[Qty]]*Sales_Data[[#This Row],[Cost]]</f>
        <v>264.48</v>
      </c>
      <c r="T460" s="1">
        <f>_xlfn.MAXIFS(Sales_Data[Date],Sales_Data[Customers Name],Sales_Data[[#This Row],[Customers Name]])</f>
        <v>45233</v>
      </c>
      <c r="U460" t="str">
        <f ca="1">IF(TODAY() - Sales_Data[[#This Row],[Last Order Date]] &gt; 180, "Inactive", "Active")</f>
        <v>Inactive</v>
      </c>
    </row>
    <row r="461" spans="1:21" x14ac:dyDescent="0.35">
      <c r="A461" t="str">
        <f>Sales_Data[[#This Row],[Customers Name]]&amp;Sales_Data[[#This Row],[Num]]</f>
        <v>Foxcroft Wine Co.CW-2023264</v>
      </c>
      <c r="B461" t="s">
        <v>77</v>
      </c>
      <c r="C461" t="s">
        <v>2104</v>
      </c>
      <c r="D461" t="s">
        <v>1235</v>
      </c>
      <c r="E461" t="s">
        <v>474</v>
      </c>
      <c r="F461" s="1">
        <v>45139</v>
      </c>
      <c r="G461" t="s">
        <v>1245</v>
      </c>
      <c r="I461">
        <v>36</v>
      </c>
      <c r="J461">
        <v>5.66</v>
      </c>
      <c r="K461">
        <v>203.76</v>
      </c>
      <c r="L461">
        <v>8</v>
      </c>
      <c r="M461" s="1">
        <v>45139</v>
      </c>
      <c r="N461" t="s">
        <v>863</v>
      </c>
      <c r="O461" t="s">
        <v>2083</v>
      </c>
      <c r="P461" t="s">
        <v>832</v>
      </c>
      <c r="Q461">
        <v>2</v>
      </c>
      <c r="R461">
        <f>VLOOKUP(Sales_Data[[#This Row],[Memo]],Items_List[[Description]:[Price]],3,FALSE)</f>
        <v>5.66</v>
      </c>
      <c r="S461">
        <f>Sales_Data[[#This Row],[Qty]]*Sales_Data[[#This Row],[Cost]]</f>
        <v>203.76</v>
      </c>
      <c r="T461" s="1">
        <f>_xlfn.MAXIFS(Sales_Data[Date],Sales_Data[Customers Name],Sales_Data[[#This Row],[Customers Name]])</f>
        <v>45233</v>
      </c>
      <c r="U461" t="str">
        <f ca="1">IF(TODAY() - Sales_Data[[#This Row],[Last Order Date]] &gt; 180, "Inactive", "Active")</f>
        <v>Inactive</v>
      </c>
    </row>
    <row r="462" spans="1:21" x14ac:dyDescent="0.35">
      <c r="A462" t="str">
        <f>Sales_Data[[#This Row],[Customers Name]]&amp;Sales_Data[[#This Row],[Num]]</f>
        <v>Foxcroft Wine Co.CW-2023264</v>
      </c>
      <c r="B462" t="s">
        <v>77</v>
      </c>
      <c r="C462" t="s">
        <v>2104</v>
      </c>
      <c r="D462" t="s">
        <v>1224</v>
      </c>
      <c r="E462" t="s">
        <v>426</v>
      </c>
      <c r="F462" s="1">
        <v>45139</v>
      </c>
      <c r="G462" t="s">
        <v>1245</v>
      </c>
      <c r="I462">
        <v>2</v>
      </c>
      <c r="J462">
        <v>29.99</v>
      </c>
      <c r="K462">
        <v>59.98</v>
      </c>
      <c r="L462">
        <v>8</v>
      </c>
      <c r="M462" s="1">
        <v>45139</v>
      </c>
      <c r="N462" t="s">
        <v>863</v>
      </c>
      <c r="O462" t="s">
        <v>2083</v>
      </c>
      <c r="P462" t="s">
        <v>832</v>
      </c>
      <c r="Q462">
        <v>2</v>
      </c>
      <c r="R462">
        <f>VLOOKUP(Sales_Data[[#This Row],[Memo]],Items_List[[Description]:[Price]],3,FALSE)</f>
        <v>29.99</v>
      </c>
      <c r="S462">
        <f>Sales_Data[[#This Row],[Qty]]*Sales_Data[[#This Row],[Cost]]</f>
        <v>59.98</v>
      </c>
      <c r="T462" s="1">
        <f>_xlfn.MAXIFS(Sales_Data[Date],Sales_Data[Customers Name],Sales_Data[[#This Row],[Customers Name]])</f>
        <v>45233</v>
      </c>
      <c r="U462" t="str">
        <f ca="1">IF(TODAY() - Sales_Data[[#This Row],[Last Order Date]] &gt; 180, "Inactive", "Active")</f>
        <v>Inactive</v>
      </c>
    </row>
    <row r="463" spans="1:21" x14ac:dyDescent="0.35">
      <c r="A463" t="str">
        <f>Sales_Data[[#This Row],[Customers Name]]&amp;Sales_Data[[#This Row],[Num]]</f>
        <v>Foxcroft Wine Co.CW-2023300</v>
      </c>
      <c r="B463" t="s">
        <v>77</v>
      </c>
      <c r="C463" t="s">
        <v>2104</v>
      </c>
      <c r="D463" t="s">
        <v>1231</v>
      </c>
      <c r="E463" t="s">
        <v>509</v>
      </c>
      <c r="F463" s="1">
        <v>45162</v>
      </c>
      <c r="G463" t="s">
        <v>1246</v>
      </c>
      <c r="I463">
        <v>96</v>
      </c>
      <c r="J463">
        <v>13.97</v>
      </c>
      <c r="K463">
        <v>1341.12</v>
      </c>
      <c r="L463">
        <v>8</v>
      </c>
      <c r="M463" s="1">
        <v>45139</v>
      </c>
      <c r="N463" t="s">
        <v>863</v>
      </c>
      <c r="O463" t="s">
        <v>2083</v>
      </c>
      <c r="P463" t="s">
        <v>814</v>
      </c>
      <c r="Q463">
        <v>4</v>
      </c>
      <c r="R463">
        <f>VLOOKUP(Sales_Data[[#This Row],[Memo]],Items_List[[Description]:[Price]],3,FALSE)</f>
        <v>13.97</v>
      </c>
      <c r="S463">
        <f>Sales_Data[[#This Row],[Qty]]*Sales_Data[[#This Row],[Cost]]</f>
        <v>1341.1200000000001</v>
      </c>
      <c r="T463" s="1">
        <f>_xlfn.MAXIFS(Sales_Data[Date],Sales_Data[Customers Name],Sales_Data[[#This Row],[Customers Name]])</f>
        <v>45233</v>
      </c>
      <c r="U463" t="str">
        <f ca="1">IF(TODAY() - Sales_Data[[#This Row],[Last Order Date]] &gt; 180, "Inactive", "Active")</f>
        <v>Inactive</v>
      </c>
    </row>
    <row r="464" spans="1:21" x14ac:dyDescent="0.35">
      <c r="A464" t="str">
        <f>Sales_Data[[#This Row],[Customers Name]]&amp;Sales_Data[[#This Row],[Num]]</f>
        <v>Foxcroft Wine Co.CW-2023300</v>
      </c>
      <c r="B464" t="s">
        <v>77</v>
      </c>
      <c r="C464" t="s">
        <v>2104</v>
      </c>
      <c r="D464" t="s">
        <v>1213</v>
      </c>
      <c r="E464" t="s">
        <v>586</v>
      </c>
      <c r="F464" s="1">
        <v>45162</v>
      </c>
      <c r="G464" t="s">
        <v>1246</v>
      </c>
      <c r="I464">
        <v>48</v>
      </c>
      <c r="J464">
        <v>11.5</v>
      </c>
      <c r="K464">
        <v>552</v>
      </c>
      <c r="L464">
        <v>8</v>
      </c>
      <c r="M464" s="1">
        <v>45139</v>
      </c>
      <c r="N464" t="s">
        <v>863</v>
      </c>
      <c r="O464" t="s">
        <v>2083</v>
      </c>
      <c r="P464" t="s">
        <v>814</v>
      </c>
      <c r="Q464">
        <v>4</v>
      </c>
      <c r="R464">
        <f>VLOOKUP(Sales_Data[[#This Row],[Memo]],Items_List[[Description]:[Price]],3,FALSE)</f>
        <v>11.5</v>
      </c>
      <c r="S464">
        <f>Sales_Data[[#This Row],[Qty]]*Sales_Data[[#This Row],[Cost]]</f>
        <v>552</v>
      </c>
      <c r="T464" s="1">
        <f>_xlfn.MAXIFS(Sales_Data[Date],Sales_Data[Customers Name],Sales_Data[[#This Row],[Customers Name]])</f>
        <v>45233</v>
      </c>
      <c r="U464" t="str">
        <f ca="1">IF(TODAY() - Sales_Data[[#This Row],[Last Order Date]] &gt; 180, "Inactive", "Active")</f>
        <v>Inactive</v>
      </c>
    </row>
    <row r="465" spans="1:21" x14ac:dyDescent="0.35">
      <c r="A465" t="str">
        <f>Sales_Data[[#This Row],[Customers Name]]&amp;Sales_Data[[#This Row],[Num]]</f>
        <v>Foxcroft Wine Co.CW-2023300</v>
      </c>
      <c r="B465" t="s">
        <v>77</v>
      </c>
      <c r="C465" t="s">
        <v>2104</v>
      </c>
      <c r="D465" t="s">
        <v>1225</v>
      </c>
      <c r="E465" t="s">
        <v>482</v>
      </c>
      <c r="F465" s="1">
        <v>45162</v>
      </c>
      <c r="G465" t="s">
        <v>1246</v>
      </c>
      <c r="I465">
        <v>48</v>
      </c>
      <c r="J465">
        <v>10.95</v>
      </c>
      <c r="K465">
        <v>525.6</v>
      </c>
      <c r="L465">
        <v>8</v>
      </c>
      <c r="M465" s="1">
        <v>45139</v>
      </c>
      <c r="N465" t="s">
        <v>863</v>
      </c>
      <c r="O465" t="s">
        <v>2083</v>
      </c>
      <c r="P465" t="s">
        <v>814</v>
      </c>
      <c r="Q465">
        <v>4</v>
      </c>
      <c r="R465">
        <f>VLOOKUP(Sales_Data[[#This Row],[Memo]],Items_List[[Description]:[Price]],3,FALSE)</f>
        <v>10.95</v>
      </c>
      <c r="S465">
        <f>Sales_Data[[#This Row],[Qty]]*Sales_Data[[#This Row],[Cost]]</f>
        <v>525.59999999999991</v>
      </c>
      <c r="T465" s="1">
        <f>_xlfn.MAXIFS(Sales_Data[Date],Sales_Data[Customers Name],Sales_Data[[#This Row],[Customers Name]])</f>
        <v>45233</v>
      </c>
      <c r="U465" t="str">
        <f ca="1">IF(TODAY() - Sales_Data[[#This Row],[Last Order Date]] &gt; 180, "Inactive", "Active")</f>
        <v>Inactive</v>
      </c>
    </row>
    <row r="466" spans="1:21" x14ac:dyDescent="0.35">
      <c r="A466" t="str">
        <f>Sales_Data[[#This Row],[Customers Name]]&amp;Sales_Data[[#This Row],[Num]]</f>
        <v>Foxcroft Wine Co.CW-2023300</v>
      </c>
      <c r="B466" t="s">
        <v>77</v>
      </c>
      <c r="C466" t="s">
        <v>2104</v>
      </c>
      <c r="D466" t="s">
        <v>1218</v>
      </c>
      <c r="E466" t="s">
        <v>440</v>
      </c>
      <c r="F466" s="1">
        <v>45162</v>
      </c>
      <c r="G466" t="s">
        <v>1246</v>
      </c>
      <c r="I466">
        <v>24</v>
      </c>
      <c r="J466">
        <v>6.88</v>
      </c>
      <c r="K466">
        <v>165.12</v>
      </c>
      <c r="L466">
        <v>8</v>
      </c>
      <c r="M466" s="1">
        <v>45139</v>
      </c>
      <c r="N466" t="s">
        <v>863</v>
      </c>
      <c r="O466" t="s">
        <v>2083</v>
      </c>
      <c r="P466" t="s">
        <v>814</v>
      </c>
      <c r="Q466">
        <v>4</v>
      </c>
      <c r="R466">
        <f>VLOOKUP(Sales_Data[[#This Row],[Memo]],Items_List[[Description]:[Price]],3,FALSE)</f>
        <v>6.88</v>
      </c>
      <c r="S466">
        <f>Sales_Data[[#This Row],[Qty]]*Sales_Data[[#This Row],[Cost]]</f>
        <v>165.12</v>
      </c>
      <c r="T466" s="1">
        <f>_xlfn.MAXIFS(Sales_Data[Date],Sales_Data[Customers Name],Sales_Data[[#This Row],[Customers Name]])</f>
        <v>45233</v>
      </c>
      <c r="U466" t="str">
        <f ca="1">IF(TODAY() - Sales_Data[[#This Row],[Last Order Date]] &gt; 180, "Inactive", "Active")</f>
        <v>Inactive</v>
      </c>
    </row>
    <row r="467" spans="1:21" x14ac:dyDescent="0.35">
      <c r="A467" t="str">
        <f>Sales_Data[[#This Row],[Customers Name]]&amp;Sales_Data[[#This Row],[Num]]</f>
        <v>Foxcroft Wine Co.CW-2023300</v>
      </c>
      <c r="B467" t="s">
        <v>77</v>
      </c>
      <c r="C467" t="s">
        <v>2104</v>
      </c>
      <c r="D467" t="s">
        <v>1217</v>
      </c>
      <c r="E467" t="s">
        <v>442</v>
      </c>
      <c r="F467" s="1">
        <v>45162</v>
      </c>
      <c r="G467" t="s">
        <v>1246</v>
      </c>
      <c r="I467">
        <v>48</v>
      </c>
      <c r="J467">
        <v>11.33</v>
      </c>
      <c r="K467">
        <v>543.84</v>
      </c>
      <c r="L467">
        <v>8</v>
      </c>
      <c r="M467" s="1">
        <v>45139</v>
      </c>
      <c r="N467" t="s">
        <v>863</v>
      </c>
      <c r="O467" t="s">
        <v>2083</v>
      </c>
      <c r="P467" t="s">
        <v>814</v>
      </c>
      <c r="Q467">
        <v>4</v>
      </c>
      <c r="R467">
        <f>VLOOKUP(Sales_Data[[#This Row],[Memo]],Items_List[[Description]:[Price]],3,FALSE)</f>
        <v>11.33</v>
      </c>
      <c r="S467">
        <f>Sales_Data[[#This Row],[Qty]]*Sales_Data[[#This Row],[Cost]]</f>
        <v>543.84</v>
      </c>
      <c r="T467" s="1">
        <f>_xlfn.MAXIFS(Sales_Data[Date],Sales_Data[Customers Name],Sales_Data[[#This Row],[Customers Name]])</f>
        <v>45233</v>
      </c>
      <c r="U467" t="str">
        <f ca="1">IF(TODAY() - Sales_Data[[#This Row],[Last Order Date]] &gt; 180, "Inactive", "Active")</f>
        <v>Inactive</v>
      </c>
    </row>
    <row r="468" spans="1:21" x14ac:dyDescent="0.35">
      <c r="A468" t="str">
        <f>Sales_Data[[#This Row],[Customers Name]]&amp;Sales_Data[[#This Row],[Num]]</f>
        <v>Foxcroft Wine Co.CW-2023313</v>
      </c>
      <c r="B468" t="s">
        <v>77</v>
      </c>
      <c r="C468" t="s">
        <v>2104</v>
      </c>
      <c r="D468" t="s">
        <v>1231</v>
      </c>
      <c r="E468" t="s">
        <v>509</v>
      </c>
      <c r="F468" s="1">
        <v>45187</v>
      </c>
      <c r="G468" t="s">
        <v>1247</v>
      </c>
      <c r="I468">
        <v>72</v>
      </c>
      <c r="J468">
        <v>13.97</v>
      </c>
      <c r="K468">
        <v>1005.84</v>
      </c>
      <c r="L468">
        <v>9</v>
      </c>
      <c r="M468" s="1">
        <v>45170</v>
      </c>
      <c r="N468" t="s">
        <v>831</v>
      </c>
      <c r="O468" t="s">
        <v>2078</v>
      </c>
      <c r="P468" t="s">
        <v>825</v>
      </c>
      <c r="Q468">
        <v>1</v>
      </c>
      <c r="R468">
        <f>VLOOKUP(Sales_Data[[#This Row],[Memo]],Items_List[[Description]:[Price]],3,FALSE)</f>
        <v>13.97</v>
      </c>
      <c r="S468">
        <f>Sales_Data[[#This Row],[Qty]]*Sales_Data[[#This Row],[Cost]]</f>
        <v>1005.84</v>
      </c>
      <c r="T468" s="1">
        <f>_xlfn.MAXIFS(Sales_Data[Date],Sales_Data[Customers Name],Sales_Data[[#This Row],[Customers Name]])</f>
        <v>45233</v>
      </c>
      <c r="U468" t="str">
        <f ca="1">IF(TODAY() - Sales_Data[[#This Row],[Last Order Date]] &gt; 180, "Inactive", "Active")</f>
        <v>Inactive</v>
      </c>
    </row>
    <row r="469" spans="1:21" x14ac:dyDescent="0.35">
      <c r="A469" t="str">
        <f>Sales_Data[[#This Row],[Customers Name]]&amp;Sales_Data[[#This Row],[Num]]</f>
        <v>Foxcroft Wine Co.CW-2023313</v>
      </c>
      <c r="B469" t="s">
        <v>77</v>
      </c>
      <c r="C469" t="s">
        <v>2104</v>
      </c>
      <c r="D469" t="s">
        <v>1218</v>
      </c>
      <c r="E469" t="s">
        <v>440</v>
      </c>
      <c r="F469" s="1">
        <v>45187</v>
      </c>
      <c r="G469" t="s">
        <v>1247</v>
      </c>
      <c r="I469">
        <v>72</v>
      </c>
      <c r="J469">
        <v>6.88</v>
      </c>
      <c r="K469">
        <v>495.36</v>
      </c>
      <c r="L469">
        <v>9</v>
      </c>
      <c r="M469" s="1">
        <v>45170</v>
      </c>
      <c r="N469" t="s">
        <v>831</v>
      </c>
      <c r="O469" t="s">
        <v>2078</v>
      </c>
      <c r="P469" t="s">
        <v>825</v>
      </c>
      <c r="Q469">
        <v>1</v>
      </c>
      <c r="R469">
        <f>VLOOKUP(Sales_Data[[#This Row],[Memo]],Items_List[[Description]:[Price]],3,FALSE)</f>
        <v>6.88</v>
      </c>
      <c r="S469">
        <f>Sales_Data[[#This Row],[Qty]]*Sales_Data[[#This Row],[Cost]]</f>
        <v>495.36</v>
      </c>
      <c r="T469" s="1">
        <f>_xlfn.MAXIFS(Sales_Data[Date],Sales_Data[Customers Name],Sales_Data[[#This Row],[Customers Name]])</f>
        <v>45233</v>
      </c>
      <c r="U469" t="str">
        <f ca="1">IF(TODAY() - Sales_Data[[#This Row],[Last Order Date]] &gt; 180, "Inactive", "Active")</f>
        <v>Inactive</v>
      </c>
    </row>
    <row r="470" spans="1:21" x14ac:dyDescent="0.35">
      <c r="A470" t="str">
        <f>Sales_Data[[#This Row],[Customers Name]]&amp;Sales_Data[[#This Row],[Num]]</f>
        <v>Foxcroft Wine Co.CW-2023313</v>
      </c>
      <c r="B470" t="s">
        <v>77</v>
      </c>
      <c r="C470" t="s">
        <v>2104</v>
      </c>
      <c r="D470" t="s">
        <v>1235</v>
      </c>
      <c r="E470" t="s">
        <v>474</v>
      </c>
      <c r="F470" s="1">
        <v>45187</v>
      </c>
      <c r="G470" t="s">
        <v>1247</v>
      </c>
      <c r="I470">
        <v>72</v>
      </c>
      <c r="J470">
        <v>5.66</v>
      </c>
      <c r="K470">
        <v>407.52</v>
      </c>
      <c r="L470">
        <v>9</v>
      </c>
      <c r="M470" s="1">
        <v>45170</v>
      </c>
      <c r="N470" t="s">
        <v>831</v>
      </c>
      <c r="O470" t="s">
        <v>2078</v>
      </c>
      <c r="P470" t="s">
        <v>825</v>
      </c>
      <c r="Q470">
        <v>1</v>
      </c>
      <c r="R470">
        <f>VLOOKUP(Sales_Data[[#This Row],[Memo]],Items_List[[Description]:[Price]],3,FALSE)</f>
        <v>5.66</v>
      </c>
      <c r="S470">
        <f>Sales_Data[[#This Row],[Qty]]*Sales_Data[[#This Row],[Cost]]</f>
        <v>407.52</v>
      </c>
      <c r="T470" s="1">
        <f>_xlfn.MAXIFS(Sales_Data[Date],Sales_Data[Customers Name],Sales_Data[[#This Row],[Customers Name]])</f>
        <v>45233</v>
      </c>
      <c r="U470" t="str">
        <f ca="1">IF(TODAY() - Sales_Data[[#This Row],[Last Order Date]] &gt; 180, "Inactive", "Active")</f>
        <v>Inactive</v>
      </c>
    </row>
    <row r="471" spans="1:21" x14ac:dyDescent="0.35">
      <c r="A471" t="str">
        <f>Sales_Data[[#This Row],[Customers Name]]&amp;Sales_Data[[#This Row],[Num]]</f>
        <v>Foxcroft Wine Co.CW-2023313</v>
      </c>
      <c r="B471" t="s">
        <v>77</v>
      </c>
      <c r="C471" t="s">
        <v>2104</v>
      </c>
      <c r="D471" t="s">
        <v>1213</v>
      </c>
      <c r="E471" t="s">
        <v>586</v>
      </c>
      <c r="F471" s="1">
        <v>45187</v>
      </c>
      <c r="G471" t="s">
        <v>1247</v>
      </c>
      <c r="I471">
        <v>72</v>
      </c>
      <c r="J471">
        <v>11.5</v>
      </c>
      <c r="K471">
        <v>828</v>
      </c>
      <c r="L471">
        <v>9</v>
      </c>
      <c r="M471" s="1">
        <v>45170</v>
      </c>
      <c r="N471" t="s">
        <v>831</v>
      </c>
      <c r="O471" t="s">
        <v>2078</v>
      </c>
      <c r="P471" t="s">
        <v>825</v>
      </c>
      <c r="Q471">
        <v>1</v>
      </c>
      <c r="R471">
        <f>VLOOKUP(Sales_Data[[#This Row],[Memo]],Items_List[[Description]:[Price]],3,FALSE)</f>
        <v>11.5</v>
      </c>
      <c r="S471">
        <f>Sales_Data[[#This Row],[Qty]]*Sales_Data[[#This Row],[Cost]]</f>
        <v>828</v>
      </c>
      <c r="T471" s="1">
        <f>_xlfn.MAXIFS(Sales_Data[Date],Sales_Data[Customers Name],Sales_Data[[#This Row],[Customers Name]])</f>
        <v>45233</v>
      </c>
      <c r="U471" t="str">
        <f ca="1">IF(TODAY() - Sales_Data[[#This Row],[Last Order Date]] &gt; 180, "Inactive", "Active")</f>
        <v>Inactive</v>
      </c>
    </row>
    <row r="472" spans="1:21" x14ac:dyDescent="0.35">
      <c r="A472" t="str">
        <f>Sales_Data[[#This Row],[Customers Name]]&amp;Sales_Data[[#This Row],[Num]]</f>
        <v>Foxcroft Wine Co.CW-2023313</v>
      </c>
      <c r="B472" t="s">
        <v>77</v>
      </c>
      <c r="C472" t="s">
        <v>2104</v>
      </c>
      <c r="D472" t="s">
        <v>967</v>
      </c>
      <c r="E472" t="s">
        <v>416</v>
      </c>
      <c r="F472" s="1">
        <v>45187</v>
      </c>
      <c r="G472" t="s">
        <v>1247</v>
      </c>
      <c r="I472">
        <v>36</v>
      </c>
      <c r="J472">
        <v>24.67</v>
      </c>
      <c r="K472">
        <v>888.12</v>
      </c>
      <c r="L472">
        <v>9</v>
      </c>
      <c r="M472" s="1">
        <v>45170</v>
      </c>
      <c r="N472" t="s">
        <v>831</v>
      </c>
      <c r="O472" t="s">
        <v>2078</v>
      </c>
      <c r="P472" t="s">
        <v>825</v>
      </c>
      <c r="Q472">
        <v>1</v>
      </c>
      <c r="R472">
        <f>VLOOKUP(Sales_Data[[#This Row],[Memo]],Items_List[[Description]:[Price]],3,FALSE)</f>
        <v>24.67</v>
      </c>
      <c r="S472">
        <f>Sales_Data[[#This Row],[Qty]]*Sales_Data[[#This Row],[Cost]]</f>
        <v>888.12000000000012</v>
      </c>
      <c r="T472" s="1">
        <f>_xlfn.MAXIFS(Sales_Data[Date],Sales_Data[Customers Name],Sales_Data[[#This Row],[Customers Name]])</f>
        <v>45233</v>
      </c>
      <c r="U472" t="str">
        <f ca="1">IF(TODAY() - Sales_Data[[#This Row],[Last Order Date]] &gt; 180, "Inactive", "Active")</f>
        <v>Inactive</v>
      </c>
    </row>
    <row r="473" spans="1:21" x14ac:dyDescent="0.35">
      <c r="A473" t="str">
        <f>Sales_Data[[#This Row],[Customers Name]]&amp;Sales_Data[[#This Row],[Num]]</f>
        <v>Incredible EdiblesCW-2023482</v>
      </c>
      <c r="B473" t="s">
        <v>91</v>
      </c>
      <c r="C473" t="s">
        <v>2104</v>
      </c>
      <c r="D473" t="s">
        <v>1255</v>
      </c>
      <c r="E473" t="s">
        <v>404</v>
      </c>
      <c r="F473" s="1">
        <v>45247</v>
      </c>
      <c r="G473" t="s">
        <v>1256</v>
      </c>
      <c r="I473">
        <v>4</v>
      </c>
      <c r="J473">
        <v>11.99</v>
      </c>
      <c r="K473">
        <v>47.96</v>
      </c>
      <c r="L473">
        <v>11</v>
      </c>
      <c r="M473" s="1">
        <v>45231</v>
      </c>
      <c r="N473" t="s">
        <v>920</v>
      </c>
      <c r="O473" t="s">
        <v>2085</v>
      </c>
      <c r="P473" t="s">
        <v>842</v>
      </c>
      <c r="Q473">
        <v>5</v>
      </c>
      <c r="R473">
        <f>VLOOKUP(Sales_Data[[#This Row],[Memo]],Items_List[[Description]:[Price]],3,FALSE)</f>
        <v>10.66</v>
      </c>
      <c r="S473">
        <f>Sales_Data[[#This Row],[Qty]]*Sales_Data[[#This Row],[Cost]]</f>
        <v>42.64</v>
      </c>
      <c r="T473" s="1">
        <f>_xlfn.MAXIFS(Sales_Data[Date],Sales_Data[Customers Name],Sales_Data[[#This Row],[Customers Name]])</f>
        <v>45247</v>
      </c>
      <c r="U473" t="str">
        <f ca="1">IF(TODAY() - Sales_Data[[#This Row],[Last Order Date]] &gt; 180, "Inactive", "Active")</f>
        <v>Inactive</v>
      </c>
    </row>
    <row r="474" spans="1:21" x14ac:dyDescent="0.35">
      <c r="A474" t="str">
        <f>Sales_Data[[#This Row],[Customers Name]]&amp;Sales_Data[[#This Row],[Num]]</f>
        <v>Incredible EdiblesCW-2023482</v>
      </c>
      <c r="B474" t="s">
        <v>91</v>
      </c>
      <c r="C474" t="s">
        <v>2104</v>
      </c>
      <c r="D474" t="s">
        <v>1257</v>
      </c>
      <c r="E474" t="s">
        <v>470</v>
      </c>
      <c r="F474" s="1">
        <v>45247</v>
      </c>
      <c r="G474" t="s">
        <v>1256</v>
      </c>
      <c r="I474">
        <v>4</v>
      </c>
      <c r="J474">
        <v>16.670000000000002</v>
      </c>
      <c r="K474">
        <v>66.680000000000007</v>
      </c>
      <c r="L474">
        <v>11</v>
      </c>
      <c r="M474" s="1">
        <v>45231</v>
      </c>
      <c r="N474" t="s">
        <v>920</v>
      </c>
      <c r="O474" t="s">
        <v>2085</v>
      </c>
      <c r="P474" t="s">
        <v>842</v>
      </c>
      <c r="Q474">
        <v>5</v>
      </c>
      <c r="R474">
        <f>VLOOKUP(Sales_Data[[#This Row],[Memo]],Items_List[[Description]:[Price]],3,FALSE)</f>
        <v>16.670000000000002</v>
      </c>
      <c r="S474">
        <f>Sales_Data[[#This Row],[Qty]]*Sales_Data[[#This Row],[Cost]]</f>
        <v>66.680000000000007</v>
      </c>
      <c r="T474" s="1">
        <f>_xlfn.MAXIFS(Sales_Data[Date],Sales_Data[Customers Name],Sales_Data[[#This Row],[Customers Name]])</f>
        <v>45247</v>
      </c>
      <c r="U474" t="str">
        <f ca="1">IF(TODAY() - Sales_Data[[#This Row],[Last Order Date]] &gt; 180, "Inactive", "Active")</f>
        <v>Inactive</v>
      </c>
    </row>
    <row r="475" spans="1:21" x14ac:dyDescent="0.35">
      <c r="A475" t="str">
        <f>Sales_Data[[#This Row],[Customers Name]]&amp;Sales_Data[[#This Row],[Num]]</f>
        <v>Island ProvisionsCW-2023017</v>
      </c>
      <c r="B475" t="s">
        <v>93</v>
      </c>
      <c r="C475" t="s">
        <v>2103</v>
      </c>
      <c r="D475" t="s">
        <v>912</v>
      </c>
      <c r="E475" t="s">
        <v>270</v>
      </c>
      <c r="F475" s="1">
        <v>44937</v>
      </c>
      <c r="G475" t="s">
        <v>1258</v>
      </c>
      <c r="I475">
        <v>1</v>
      </c>
      <c r="J475">
        <v>36</v>
      </c>
      <c r="K475">
        <v>36</v>
      </c>
      <c r="L475">
        <v>1</v>
      </c>
      <c r="M475" s="1">
        <v>44927</v>
      </c>
      <c r="N475" t="s">
        <v>849</v>
      </c>
      <c r="O475" t="s">
        <v>2075</v>
      </c>
      <c r="P475" t="s">
        <v>819</v>
      </c>
      <c r="Q475">
        <v>3</v>
      </c>
      <c r="R475">
        <f>VLOOKUP(Sales_Data[[#This Row],[Memo]],Items_List[[Description]:[Price]],3,FALSE)</f>
        <v>3</v>
      </c>
      <c r="S475">
        <f>Sales_Data[[#This Row],[Qty]]*Sales_Data[[#This Row],[Cost]]</f>
        <v>3</v>
      </c>
      <c r="T475" s="1">
        <f>_xlfn.MAXIFS(Sales_Data[Date],Sales_Data[Customers Name],Sales_Data[[#This Row],[Customers Name]])</f>
        <v>45030</v>
      </c>
      <c r="U475" t="str">
        <f ca="1">IF(TODAY() - Sales_Data[[#This Row],[Last Order Date]] &gt; 180, "Inactive", "Active")</f>
        <v>Inactive</v>
      </c>
    </row>
    <row r="476" spans="1:21" x14ac:dyDescent="0.35">
      <c r="A476" t="str">
        <f>Sales_Data[[#This Row],[Customers Name]]&amp;Sales_Data[[#This Row],[Num]]</f>
        <v>Island ProvisionsCW-2023017</v>
      </c>
      <c r="B476" t="s">
        <v>93</v>
      </c>
      <c r="C476" t="s">
        <v>2103</v>
      </c>
      <c r="D476" t="s">
        <v>875</v>
      </c>
      <c r="E476" t="s">
        <v>722</v>
      </c>
      <c r="F476" s="1">
        <v>44937</v>
      </c>
      <c r="G476" t="s">
        <v>1258</v>
      </c>
      <c r="I476">
        <v>1</v>
      </c>
      <c r="J476">
        <v>78</v>
      </c>
      <c r="K476">
        <v>78</v>
      </c>
      <c r="L476">
        <v>1</v>
      </c>
      <c r="M476" s="1">
        <v>44927</v>
      </c>
      <c r="N476" t="s">
        <v>849</v>
      </c>
      <c r="O476" t="s">
        <v>2075</v>
      </c>
      <c r="P476" t="s">
        <v>819</v>
      </c>
      <c r="Q476">
        <v>3</v>
      </c>
      <c r="R476">
        <f>VLOOKUP(Sales_Data[[#This Row],[Memo]],Items_List[[Description]:[Price]],3,FALSE)</f>
        <v>10</v>
      </c>
      <c r="S476">
        <f>Sales_Data[[#This Row],[Qty]]*Sales_Data[[#This Row],[Cost]]</f>
        <v>10</v>
      </c>
      <c r="T476" s="1">
        <f>_xlfn.MAXIFS(Sales_Data[Date],Sales_Data[Customers Name],Sales_Data[[#This Row],[Customers Name]])</f>
        <v>45030</v>
      </c>
      <c r="U476" t="str">
        <f ca="1">IF(TODAY() - Sales_Data[[#This Row],[Last Order Date]] &gt; 180, "Inactive", "Active")</f>
        <v>Inactive</v>
      </c>
    </row>
    <row r="477" spans="1:21" x14ac:dyDescent="0.35">
      <c r="A477" t="str">
        <f>Sales_Data[[#This Row],[Customers Name]]&amp;Sales_Data[[#This Row],[Num]]</f>
        <v>Jessamine + VineCW-2023018</v>
      </c>
      <c r="B477" t="s">
        <v>95</v>
      </c>
      <c r="C477" t="s">
        <v>2103</v>
      </c>
      <c r="D477" t="s">
        <v>1010</v>
      </c>
      <c r="E477" t="s">
        <v>242</v>
      </c>
      <c r="F477" s="1">
        <v>44942</v>
      </c>
      <c r="G477" t="s">
        <v>1261</v>
      </c>
      <c r="I477">
        <v>1</v>
      </c>
      <c r="J477">
        <v>132</v>
      </c>
      <c r="K477">
        <v>132</v>
      </c>
      <c r="L477">
        <v>1</v>
      </c>
      <c r="M477" s="1">
        <v>44927</v>
      </c>
      <c r="N477" t="s">
        <v>849</v>
      </c>
      <c r="O477" t="s">
        <v>2075</v>
      </c>
      <c r="P477" t="s">
        <v>825</v>
      </c>
      <c r="Q477">
        <v>1</v>
      </c>
      <c r="R477">
        <f>VLOOKUP(Sales_Data[[#This Row],[Memo]],Items_List[[Description]:[Price]],3,FALSE)</f>
        <v>7.75</v>
      </c>
      <c r="S477">
        <f>Sales_Data[[#This Row],[Qty]]*Sales_Data[[#This Row],[Cost]]</f>
        <v>7.75</v>
      </c>
      <c r="T477" s="1">
        <f>_xlfn.MAXIFS(Sales_Data[Date],Sales_Data[Customers Name],Sales_Data[[#This Row],[Customers Name]])</f>
        <v>45270</v>
      </c>
      <c r="U477" t="str">
        <f ca="1">IF(TODAY() - Sales_Data[[#This Row],[Last Order Date]] &gt; 180, "Inactive", "Active")</f>
        <v>Inactive</v>
      </c>
    </row>
    <row r="478" spans="1:21" x14ac:dyDescent="0.35">
      <c r="A478" t="str">
        <f>Sales_Data[[#This Row],[Customers Name]]&amp;Sales_Data[[#This Row],[Num]]</f>
        <v>Jessamine + VineCW-2023018</v>
      </c>
      <c r="B478" t="s">
        <v>95</v>
      </c>
      <c r="C478" t="s">
        <v>2103</v>
      </c>
      <c r="D478" t="s">
        <v>913</v>
      </c>
      <c r="E478" t="s">
        <v>350</v>
      </c>
      <c r="F478" s="1">
        <v>44942</v>
      </c>
      <c r="G478" t="s">
        <v>1261</v>
      </c>
      <c r="I478">
        <v>0.5</v>
      </c>
      <c r="J478">
        <v>150</v>
      </c>
      <c r="K478">
        <v>75</v>
      </c>
      <c r="L478">
        <v>1</v>
      </c>
      <c r="M478" s="1">
        <v>44927</v>
      </c>
      <c r="N478" t="s">
        <v>849</v>
      </c>
      <c r="O478" t="s">
        <v>2075</v>
      </c>
      <c r="P478" t="s">
        <v>825</v>
      </c>
      <c r="Q478">
        <v>1</v>
      </c>
      <c r="R478">
        <f>VLOOKUP(Sales_Data[[#This Row],[Memo]],Items_List[[Description]:[Price]],3,FALSE)</f>
        <v>9.6</v>
      </c>
      <c r="S478">
        <f>Sales_Data[[#This Row],[Qty]]*Sales_Data[[#This Row],[Cost]]</f>
        <v>4.8</v>
      </c>
      <c r="T478" s="1">
        <f>_xlfn.MAXIFS(Sales_Data[Date],Sales_Data[Customers Name],Sales_Data[[#This Row],[Customers Name]])</f>
        <v>45270</v>
      </c>
      <c r="U478" t="str">
        <f ca="1">IF(TODAY() - Sales_Data[[#This Row],[Last Order Date]] &gt; 180, "Inactive", "Active")</f>
        <v>Inactive</v>
      </c>
    </row>
    <row r="479" spans="1:21" x14ac:dyDescent="0.35">
      <c r="A479" t="str">
        <f>Sales_Data[[#This Row],[Customers Name]]&amp;Sales_Data[[#This Row],[Num]]</f>
        <v>Jessamine + VineCW-2023018</v>
      </c>
      <c r="B479" t="s">
        <v>95</v>
      </c>
      <c r="C479" t="s">
        <v>2103</v>
      </c>
      <c r="D479" t="s">
        <v>1262</v>
      </c>
      <c r="E479" t="s">
        <v>649</v>
      </c>
      <c r="F479" s="1">
        <v>44942</v>
      </c>
      <c r="G479" t="s">
        <v>1261</v>
      </c>
      <c r="I479">
        <v>1</v>
      </c>
      <c r="J479">
        <v>79.5</v>
      </c>
      <c r="K479">
        <v>79.5</v>
      </c>
      <c r="L479">
        <v>1</v>
      </c>
      <c r="M479" s="1">
        <v>44927</v>
      </c>
      <c r="N479" t="s">
        <v>849</v>
      </c>
      <c r="O479" t="s">
        <v>2075</v>
      </c>
      <c r="P479" t="s">
        <v>825</v>
      </c>
      <c r="Q479">
        <v>1</v>
      </c>
      <c r="R479">
        <f>VLOOKUP(Sales_Data[[#This Row],[Memo]],Items_List[[Description]:[Price]],3,FALSE)</f>
        <v>14.66</v>
      </c>
      <c r="S479">
        <f>Sales_Data[[#This Row],[Qty]]*Sales_Data[[#This Row],[Cost]]</f>
        <v>14.66</v>
      </c>
      <c r="T479" s="1">
        <f>_xlfn.MAXIFS(Sales_Data[Date],Sales_Data[Customers Name],Sales_Data[[#This Row],[Customers Name]])</f>
        <v>45270</v>
      </c>
      <c r="U479" t="str">
        <f ca="1">IF(TODAY() - Sales_Data[[#This Row],[Last Order Date]] &gt; 180, "Inactive", "Active")</f>
        <v>Inactive</v>
      </c>
    </row>
    <row r="480" spans="1:21" x14ac:dyDescent="0.35">
      <c r="A480" t="str">
        <f>Sales_Data[[#This Row],[Customers Name]]&amp;Sales_Data[[#This Row],[Num]]</f>
        <v>Jessamine + VineCW-2023284</v>
      </c>
      <c r="B480" t="s">
        <v>95</v>
      </c>
      <c r="C480" t="s">
        <v>2103</v>
      </c>
      <c r="D480" t="s">
        <v>874</v>
      </c>
      <c r="E480" t="s">
        <v>724</v>
      </c>
      <c r="F480" s="1">
        <v>45153</v>
      </c>
      <c r="G480" t="s">
        <v>1266</v>
      </c>
      <c r="I480">
        <v>0</v>
      </c>
      <c r="J480">
        <v>17</v>
      </c>
      <c r="K480">
        <v>0</v>
      </c>
      <c r="L480">
        <v>8</v>
      </c>
      <c r="M480" s="1">
        <v>45139</v>
      </c>
      <c r="N480" t="s">
        <v>863</v>
      </c>
      <c r="O480" t="s">
        <v>2083</v>
      </c>
      <c r="P480" t="s">
        <v>832</v>
      </c>
      <c r="Q480">
        <v>2</v>
      </c>
      <c r="R480">
        <f>VLOOKUP(Sales_Data[[#This Row],[Memo]],Items_List[[Description]:[Price]],3,FALSE)</f>
        <v>13.16</v>
      </c>
      <c r="S480">
        <f>Sales_Data[[#This Row],[Qty]]*Sales_Data[[#This Row],[Cost]]</f>
        <v>0</v>
      </c>
      <c r="T480" s="1">
        <f>_xlfn.MAXIFS(Sales_Data[Date],Sales_Data[Customers Name],Sales_Data[[#This Row],[Customers Name]])</f>
        <v>45270</v>
      </c>
      <c r="U480" t="str">
        <f ca="1">IF(TODAY() - Sales_Data[[#This Row],[Last Order Date]] &gt; 180, "Inactive", "Active")</f>
        <v>Inactive</v>
      </c>
    </row>
    <row r="481" spans="1:21" x14ac:dyDescent="0.35">
      <c r="A481" t="str">
        <f>Sales_Data[[#This Row],[Customers Name]]&amp;Sales_Data[[#This Row],[Num]]</f>
        <v>Kings Leaf DowntownCW-2023023</v>
      </c>
      <c r="B481" t="s">
        <v>98</v>
      </c>
      <c r="C481" t="s">
        <v>2103</v>
      </c>
      <c r="D481" t="s">
        <v>925</v>
      </c>
      <c r="E481" t="s">
        <v>376</v>
      </c>
      <c r="F481" s="1">
        <v>44944</v>
      </c>
      <c r="G481" t="s">
        <v>1272</v>
      </c>
      <c r="I481">
        <v>2</v>
      </c>
      <c r="J481">
        <v>135</v>
      </c>
      <c r="K481">
        <v>270</v>
      </c>
      <c r="L481">
        <v>1</v>
      </c>
      <c r="M481" s="1">
        <v>44927</v>
      </c>
      <c r="N481" t="s">
        <v>849</v>
      </c>
      <c r="O481" t="s">
        <v>2075</v>
      </c>
      <c r="P481" t="s">
        <v>819</v>
      </c>
      <c r="Q481">
        <v>3</v>
      </c>
      <c r="R481">
        <f>VLOOKUP(Sales_Data[[#This Row],[Memo]],Items_List[[Description]:[Price]],3,FALSE)</f>
        <v>18.670000000000002</v>
      </c>
      <c r="S481">
        <f>Sales_Data[[#This Row],[Qty]]*Sales_Data[[#This Row],[Cost]]</f>
        <v>37.340000000000003</v>
      </c>
      <c r="T481" s="1">
        <f>_xlfn.MAXIFS(Sales_Data[Date],Sales_Data[Customers Name],Sales_Data[[#This Row],[Customers Name]])</f>
        <v>45261</v>
      </c>
      <c r="U481" t="str">
        <f ca="1">IF(TODAY() - Sales_Data[[#This Row],[Last Order Date]] &gt; 180, "Inactive", "Active")</f>
        <v>Inactive</v>
      </c>
    </row>
    <row r="482" spans="1:21" x14ac:dyDescent="0.35">
      <c r="A482" t="str">
        <f>Sales_Data[[#This Row],[Customers Name]]&amp;Sales_Data[[#This Row],[Num]]</f>
        <v>Kings Leaf DowntownCW-2023023</v>
      </c>
      <c r="B482" t="s">
        <v>98</v>
      </c>
      <c r="C482" t="s">
        <v>2103</v>
      </c>
      <c r="D482" t="s">
        <v>1273</v>
      </c>
      <c r="E482" t="s">
        <v>735</v>
      </c>
      <c r="F482" s="1">
        <v>44944</v>
      </c>
      <c r="G482" t="s">
        <v>1272</v>
      </c>
      <c r="I482">
        <v>0.33333000000000002</v>
      </c>
      <c r="J482">
        <v>196.5</v>
      </c>
      <c r="K482">
        <v>65.499350000000007</v>
      </c>
      <c r="L482">
        <v>1</v>
      </c>
      <c r="M482" s="1">
        <v>44927</v>
      </c>
      <c r="N482" t="s">
        <v>849</v>
      </c>
      <c r="O482" t="s">
        <v>2075</v>
      </c>
      <c r="P482" t="s">
        <v>819</v>
      </c>
      <c r="Q482">
        <v>3</v>
      </c>
      <c r="R482">
        <f>VLOOKUP(Sales_Data[[#This Row],[Memo]],Items_List[[Description]:[Price]],3,FALSE)</f>
        <v>26.23</v>
      </c>
      <c r="S482">
        <f>Sales_Data[[#This Row],[Qty]]*Sales_Data[[#This Row],[Cost]]</f>
        <v>8.7432458999999998</v>
      </c>
      <c r="T482" s="1">
        <f>_xlfn.MAXIFS(Sales_Data[Date],Sales_Data[Customers Name],Sales_Data[[#This Row],[Customers Name]])</f>
        <v>45261</v>
      </c>
      <c r="U482" t="str">
        <f ca="1">IF(TODAY() - Sales_Data[[#This Row],[Last Order Date]] &gt; 180, "Inactive", "Active")</f>
        <v>Inactive</v>
      </c>
    </row>
    <row r="483" spans="1:21" x14ac:dyDescent="0.35">
      <c r="A483" t="str">
        <f>Sales_Data[[#This Row],[Customers Name]]&amp;Sales_Data[[#This Row],[Num]]</f>
        <v>Kings Leaf DowntownCW-2023032</v>
      </c>
      <c r="B483" t="s">
        <v>98</v>
      </c>
      <c r="C483" t="s">
        <v>2103</v>
      </c>
      <c r="D483" t="s">
        <v>1274</v>
      </c>
      <c r="E483" t="s">
        <v>376</v>
      </c>
      <c r="F483" s="1">
        <v>44952</v>
      </c>
      <c r="G483" t="s">
        <v>1275</v>
      </c>
      <c r="I483">
        <v>2</v>
      </c>
      <c r="J483">
        <v>195.96</v>
      </c>
      <c r="K483">
        <v>391.92</v>
      </c>
      <c r="L483">
        <v>1</v>
      </c>
      <c r="M483" s="1">
        <v>44927</v>
      </c>
      <c r="N483" t="s">
        <v>849</v>
      </c>
      <c r="O483" t="s">
        <v>2075</v>
      </c>
      <c r="P483" t="s">
        <v>814</v>
      </c>
      <c r="Q483">
        <v>4</v>
      </c>
      <c r="R483">
        <f>VLOOKUP(Sales_Data[[#This Row],[Memo]],Items_List[[Description]:[Price]],3,FALSE)</f>
        <v>18.670000000000002</v>
      </c>
      <c r="S483">
        <f>Sales_Data[[#This Row],[Qty]]*Sales_Data[[#This Row],[Cost]]</f>
        <v>37.340000000000003</v>
      </c>
      <c r="T483" s="1">
        <f>_xlfn.MAXIFS(Sales_Data[Date],Sales_Data[Customers Name],Sales_Data[[#This Row],[Customers Name]])</f>
        <v>45261</v>
      </c>
      <c r="U483" t="str">
        <f ca="1">IF(TODAY() - Sales_Data[[#This Row],[Last Order Date]] &gt; 180, "Inactive", "Active")</f>
        <v>Inactive</v>
      </c>
    </row>
    <row r="484" spans="1:21" x14ac:dyDescent="0.35">
      <c r="A484" t="str">
        <f>Sales_Data[[#This Row],[Customers Name]]&amp;Sales_Data[[#This Row],[Num]]</f>
        <v>Kings Leaf DowntownCW-2023053</v>
      </c>
      <c r="B484" t="s">
        <v>98</v>
      </c>
      <c r="C484" t="s">
        <v>2103</v>
      </c>
      <c r="D484" t="s">
        <v>1273</v>
      </c>
      <c r="E484" t="s">
        <v>735</v>
      </c>
      <c r="F484" s="1">
        <v>44968</v>
      </c>
      <c r="G484" t="s">
        <v>1276</v>
      </c>
      <c r="I484">
        <v>2</v>
      </c>
      <c r="J484">
        <v>32.75</v>
      </c>
      <c r="K484">
        <v>65.5</v>
      </c>
      <c r="L484">
        <v>2</v>
      </c>
      <c r="M484" s="1">
        <v>44958</v>
      </c>
      <c r="N484" t="s">
        <v>856</v>
      </c>
      <c r="O484" t="s">
        <v>2081</v>
      </c>
      <c r="P484" t="s">
        <v>1170</v>
      </c>
      <c r="Q484">
        <v>6</v>
      </c>
      <c r="R484">
        <f>VLOOKUP(Sales_Data[[#This Row],[Memo]],Items_List[[Description]:[Price]],3,FALSE)</f>
        <v>26.23</v>
      </c>
      <c r="S484">
        <f>Sales_Data[[#This Row],[Qty]]*Sales_Data[[#This Row],[Cost]]</f>
        <v>52.46</v>
      </c>
      <c r="T484" s="1">
        <f>_xlfn.MAXIFS(Sales_Data[Date],Sales_Data[Customers Name],Sales_Data[[#This Row],[Customers Name]])</f>
        <v>45261</v>
      </c>
      <c r="U484" t="str">
        <f ca="1">IF(TODAY() - Sales_Data[[#This Row],[Last Order Date]] &gt; 180, "Inactive", "Active")</f>
        <v>Inactive</v>
      </c>
    </row>
    <row r="485" spans="1:21" x14ac:dyDescent="0.35">
      <c r="A485" t="str">
        <f>Sales_Data[[#This Row],[Customers Name]]&amp;Sales_Data[[#This Row],[Num]]</f>
        <v>Kings Leaf DowntownCW-2023074</v>
      </c>
      <c r="B485" t="s">
        <v>98</v>
      </c>
      <c r="C485" t="s">
        <v>2103</v>
      </c>
      <c r="D485" t="s">
        <v>1273</v>
      </c>
      <c r="E485" t="s">
        <v>735</v>
      </c>
      <c r="F485" s="1">
        <v>44980</v>
      </c>
      <c r="G485" t="s">
        <v>1277</v>
      </c>
      <c r="I485">
        <v>4</v>
      </c>
      <c r="J485">
        <v>32.75</v>
      </c>
      <c r="K485">
        <v>131</v>
      </c>
      <c r="L485">
        <v>2</v>
      </c>
      <c r="M485" s="1">
        <v>44958</v>
      </c>
      <c r="N485" t="s">
        <v>856</v>
      </c>
      <c r="O485" t="s">
        <v>2081</v>
      </c>
      <c r="P485" t="s">
        <v>814</v>
      </c>
      <c r="Q485">
        <v>4</v>
      </c>
      <c r="R485">
        <f>VLOOKUP(Sales_Data[[#This Row],[Memo]],Items_List[[Description]:[Price]],3,FALSE)</f>
        <v>26.23</v>
      </c>
      <c r="S485">
        <f>Sales_Data[[#This Row],[Qty]]*Sales_Data[[#This Row],[Cost]]</f>
        <v>104.92</v>
      </c>
      <c r="T485" s="1">
        <f>_xlfn.MAXIFS(Sales_Data[Date],Sales_Data[Customers Name],Sales_Data[[#This Row],[Customers Name]])</f>
        <v>45261</v>
      </c>
      <c r="U485" t="str">
        <f ca="1">IF(TODAY() - Sales_Data[[#This Row],[Last Order Date]] &gt; 180, "Inactive", "Active")</f>
        <v>Inactive</v>
      </c>
    </row>
    <row r="486" spans="1:21" x14ac:dyDescent="0.35">
      <c r="A486" t="str">
        <f>Sales_Data[[#This Row],[Customers Name]]&amp;Sales_Data[[#This Row],[Num]]</f>
        <v>Kings Leaf DowntownCW-2023091</v>
      </c>
      <c r="B486" t="s">
        <v>98</v>
      </c>
      <c r="C486" t="s">
        <v>2103</v>
      </c>
      <c r="D486" t="s">
        <v>1273</v>
      </c>
      <c r="E486" t="s">
        <v>735</v>
      </c>
      <c r="F486" s="1">
        <v>44992</v>
      </c>
      <c r="G486" t="s">
        <v>1279</v>
      </c>
      <c r="I486">
        <v>3</v>
      </c>
      <c r="J486">
        <v>32.75</v>
      </c>
      <c r="K486">
        <v>98.25</v>
      </c>
      <c r="L486">
        <v>3</v>
      </c>
      <c r="M486" s="1">
        <v>44986</v>
      </c>
      <c r="N486" t="s">
        <v>892</v>
      </c>
      <c r="O486" t="s">
        <v>2080</v>
      </c>
      <c r="P486" t="s">
        <v>832</v>
      </c>
      <c r="Q486">
        <v>2</v>
      </c>
      <c r="R486">
        <f>VLOOKUP(Sales_Data[[#This Row],[Memo]],Items_List[[Description]:[Price]],3,FALSE)</f>
        <v>26.23</v>
      </c>
      <c r="S486">
        <f>Sales_Data[[#This Row],[Qty]]*Sales_Data[[#This Row],[Cost]]</f>
        <v>78.69</v>
      </c>
      <c r="T486" s="1">
        <f>_xlfn.MAXIFS(Sales_Data[Date],Sales_Data[Customers Name],Sales_Data[[#This Row],[Customers Name]])</f>
        <v>45261</v>
      </c>
      <c r="U486" t="str">
        <f ca="1">IF(TODAY() - Sales_Data[[#This Row],[Last Order Date]] &gt; 180, "Inactive", "Active")</f>
        <v>Inactive</v>
      </c>
    </row>
    <row r="487" spans="1:21" x14ac:dyDescent="0.35">
      <c r="A487" t="str">
        <f>Sales_Data[[#This Row],[Customers Name]]&amp;Sales_Data[[#This Row],[Num]]</f>
        <v>Kings Leaf DowntownCW-2023113</v>
      </c>
      <c r="B487" t="s">
        <v>98</v>
      </c>
      <c r="C487" t="s">
        <v>2103</v>
      </c>
      <c r="D487" t="s">
        <v>854</v>
      </c>
      <c r="E487" t="s">
        <v>251</v>
      </c>
      <c r="F487" s="1">
        <v>45001</v>
      </c>
      <c r="G487" t="s">
        <v>1280</v>
      </c>
      <c r="I487">
        <v>18</v>
      </c>
      <c r="J487">
        <v>18.75</v>
      </c>
      <c r="K487">
        <v>337.5</v>
      </c>
      <c r="L487">
        <v>3</v>
      </c>
      <c r="M487" s="1">
        <v>44986</v>
      </c>
      <c r="N487" t="s">
        <v>892</v>
      </c>
      <c r="O487" t="s">
        <v>2080</v>
      </c>
      <c r="P487" t="s">
        <v>814</v>
      </c>
      <c r="Q487">
        <v>4</v>
      </c>
      <c r="R487">
        <f>VLOOKUP(Sales_Data[[#This Row],[Memo]],Items_List[[Description]:[Price]],3,FALSE)</f>
        <v>14.36</v>
      </c>
      <c r="S487">
        <f>Sales_Data[[#This Row],[Qty]]*Sales_Data[[#This Row],[Cost]]</f>
        <v>258.48</v>
      </c>
      <c r="T487" s="1">
        <f>_xlfn.MAXIFS(Sales_Data[Date],Sales_Data[Customers Name],Sales_Data[[#This Row],[Customers Name]])</f>
        <v>45261</v>
      </c>
      <c r="U487" t="str">
        <f ca="1">IF(TODAY() - Sales_Data[[#This Row],[Last Order Date]] &gt; 180, "Inactive", "Active")</f>
        <v>Inactive</v>
      </c>
    </row>
    <row r="488" spans="1:21" x14ac:dyDescent="0.35">
      <c r="A488" t="str">
        <f>Sales_Data[[#This Row],[Customers Name]]&amp;Sales_Data[[#This Row],[Num]]</f>
        <v>Kings Leaf DowntownCW-2023115</v>
      </c>
      <c r="B488" t="s">
        <v>98</v>
      </c>
      <c r="C488" t="s">
        <v>2103</v>
      </c>
      <c r="D488" t="s">
        <v>1281</v>
      </c>
      <c r="E488" t="s">
        <v>280</v>
      </c>
      <c r="F488" s="1">
        <v>45005</v>
      </c>
      <c r="G488" t="s">
        <v>1282</v>
      </c>
      <c r="I488">
        <v>0</v>
      </c>
      <c r="J488">
        <v>87.5</v>
      </c>
      <c r="K488">
        <v>0</v>
      </c>
      <c r="L488">
        <v>3</v>
      </c>
      <c r="M488" s="1">
        <v>44986</v>
      </c>
      <c r="N488" t="s">
        <v>892</v>
      </c>
      <c r="O488" t="s">
        <v>2080</v>
      </c>
      <c r="P488" t="s">
        <v>825</v>
      </c>
      <c r="Q488">
        <v>1</v>
      </c>
      <c r="R488">
        <f>VLOOKUP(Sales_Data[[#This Row],[Memo]],Items_List[[Description]:[Price]],3,FALSE)</f>
        <v>22.5</v>
      </c>
      <c r="S488">
        <f>Sales_Data[[#This Row],[Qty]]*Sales_Data[[#This Row],[Cost]]</f>
        <v>0</v>
      </c>
      <c r="T488" s="1">
        <f>_xlfn.MAXIFS(Sales_Data[Date],Sales_Data[Customers Name],Sales_Data[[#This Row],[Customers Name]])</f>
        <v>45261</v>
      </c>
      <c r="U488" t="str">
        <f ca="1">IF(TODAY() - Sales_Data[[#This Row],[Last Order Date]] &gt; 180, "Inactive", "Active")</f>
        <v>Inactive</v>
      </c>
    </row>
    <row r="489" spans="1:21" x14ac:dyDescent="0.35">
      <c r="A489" t="str">
        <f>Sales_Data[[#This Row],[Customers Name]]&amp;Sales_Data[[#This Row],[Num]]</f>
        <v>Kings Leaf SummervilleCW-2023007</v>
      </c>
      <c r="B489" t="s">
        <v>100</v>
      </c>
      <c r="C489" t="s">
        <v>2103</v>
      </c>
      <c r="D489" t="s">
        <v>871</v>
      </c>
      <c r="E489" t="s">
        <v>728</v>
      </c>
      <c r="F489" s="1">
        <v>44931</v>
      </c>
      <c r="G489" t="s">
        <v>1285</v>
      </c>
      <c r="I489">
        <v>2</v>
      </c>
      <c r="J489">
        <v>78</v>
      </c>
      <c r="K489">
        <v>156</v>
      </c>
      <c r="L489">
        <v>1</v>
      </c>
      <c r="M489" s="1">
        <v>44927</v>
      </c>
      <c r="N489" t="s">
        <v>849</v>
      </c>
      <c r="O489" t="s">
        <v>2075</v>
      </c>
      <c r="P489" t="s">
        <v>814</v>
      </c>
      <c r="Q489">
        <v>4</v>
      </c>
      <c r="R489">
        <f>VLOOKUP(Sales_Data[[#This Row],[Memo]],Items_List[[Description]:[Price]],3,FALSE)</f>
        <v>10</v>
      </c>
      <c r="S489">
        <f>Sales_Data[[#This Row],[Qty]]*Sales_Data[[#This Row],[Cost]]</f>
        <v>20</v>
      </c>
      <c r="T489" s="1">
        <f>_xlfn.MAXIFS(Sales_Data[Date],Sales_Data[Customers Name],Sales_Data[[#This Row],[Customers Name]])</f>
        <v>45230</v>
      </c>
      <c r="U489" t="str">
        <f ca="1">IF(TODAY() - Sales_Data[[#This Row],[Last Order Date]] &gt; 180, "Inactive", "Active")</f>
        <v>Inactive</v>
      </c>
    </row>
    <row r="490" spans="1:21" x14ac:dyDescent="0.35">
      <c r="A490" t="str">
        <f>Sales_Data[[#This Row],[Customers Name]]&amp;Sales_Data[[#This Row],[Num]]</f>
        <v>Kings Leaf SummervilleCW-2023007</v>
      </c>
      <c r="B490" t="s">
        <v>100</v>
      </c>
      <c r="C490" t="s">
        <v>2103</v>
      </c>
      <c r="D490" t="s">
        <v>912</v>
      </c>
      <c r="E490" t="s">
        <v>270</v>
      </c>
      <c r="F490" s="1">
        <v>44931</v>
      </c>
      <c r="G490" t="s">
        <v>1285</v>
      </c>
      <c r="I490">
        <v>1</v>
      </c>
      <c r="J490">
        <v>36</v>
      </c>
      <c r="K490">
        <v>36</v>
      </c>
      <c r="L490">
        <v>1</v>
      </c>
      <c r="M490" s="1">
        <v>44927</v>
      </c>
      <c r="N490" t="s">
        <v>849</v>
      </c>
      <c r="O490" t="s">
        <v>2075</v>
      </c>
      <c r="P490" t="s">
        <v>814</v>
      </c>
      <c r="Q490">
        <v>4</v>
      </c>
      <c r="R490">
        <f>VLOOKUP(Sales_Data[[#This Row],[Memo]],Items_List[[Description]:[Price]],3,FALSE)</f>
        <v>3</v>
      </c>
      <c r="S490">
        <f>Sales_Data[[#This Row],[Qty]]*Sales_Data[[#This Row],[Cost]]</f>
        <v>3</v>
      </c>
      <c r="T490" s="1">
        <f>_xlfn.MAXIFS(Sales_Data[Date],Sales_Data[Customers Name],Sales_Data[[#This Row],[Customers Name]])</f>
        <v>45230</v>
      </c>
      <c r="U490" t="str">
        <f ca="1">IF(TODAY() - Sales_Data[[#This Row],[Last Order Date]] &gt; 180, "Inactive", "Active")</f>
        <v>Inactive</v>
      </c>
    </row>
    <row r="491" spans="1:21" x14ac:dyDescent="0.35">
      <c r="A491" t="str">
        <f>Sales_Data[[#This Row],[Customers Name]]&amp;Sales_Data[[#This Row],[Num]]</f>
        <v>Kings Leaf SummervilleCW-2023052</v>
      </c>
      <c r="B491" t="s">
        <v>100</v>
      </c>
      <c r="C491" t="s">
        <v>2103</v>
      </c>
      <c r="D491" t="s">
        <v>1287</v>
      </c>
      <c r="E491" t="s">
        <v>284</v>
      </c>
      <c r="F491" s="1">
        <v>44968</v>
      </c>
      <c r="G491" t="s">
        <v>1286</v>
      </c>
      <c r="I491">
        <v>1</v>
      </c>
      <c r="J491">
        <v>28.99</v>
      </c>
      <c r="K491">
        <v>28.99</v>
      </c>
      <c r="L491">
        <v>2</v>
      </c>
      <c r="M491" s="1">
        <v>44958</v>
      </c>
      <c r="N491" t="s">
        <v>856</v>
      </c>
      <c r="O491" t="s">
        <v>2081</v>
      </c>
      <c r="P491" t="s">
        <v>1170</v>
      </c>
      <c r="Q491">
        <v>6</v>
      </c>
      <c r="R491">
        <f>VLOOKUP(Sales_Data[[#This Row],[Memo]],Items_List[[Description]:[Price]],3,FALSE)</f>
        <v>22.5</v>
      </c>
      <c r="S491">
        <f>Sales_Data[[#This Row],[Qty]]*Sales_Data[[#This Row],[Cost]]</f>
        <v>22.5</v>
      </c>
      <c r="T491" s="1">
        <f>_xlfn.MAXIFS(Sales_Data[Date],Sales_Data[Customers Name],Sales_Data[[#This Row],[Customers Name]])</f>
        <v>45230</v>
      </c>
      <c r="U491" t="str">
        <f ca="1">IF(TODAY() - Sales_Data[[#This Row],[Last Order Date]] &gt; 180, "Inactive", "Active")</f>
        <v>Inactive</v>
      </c>
    </row>
    <row r="492" spans="1:21" x14ac:dyDescent="0.35">
      <c r="A492" t="str">
        <f>Sales_Data[[#This Row],[Customers Name]]&amp;Sales_Data[[#This Row],[Num]]</f>
        <v>Kings Leaf SummervilleCW-2023064</v>
      </c>
      <c r="B492" t="s">
        <v>100</v>
      </c>
      <c r="C492" t="s">
        <v>2103</v>
      </c>
      <c r="D492" t="s">
        <v>912</v>
      </c>
      <c r="E492" t="s">
        <v>270</v>
      </c>
      <c r="F492" s="1">
        <v>44977</v>
      </c>
      <c r="G492" t="s">
        <v>1288</v>
      </c>
      <c r="I492">
        <v>36</v>
      </c>
      <c r="J492">
        <v>3</v>
      </c>
      <c r="K492">
        <v>108</v>
      </c>
      <c r="L492">
        <v>2</v>
      </c>
      <c r="M492" s="1">
        <v>44958</v>
      </c>
      <c r="N492" t="s">
        <v>856</v>
      </c>
      <c r="O492" t="s">
        <v>2081</v>
      </c>
      <c r="P492" t="s">
        <v>825</v>
      </c>
      <c r="Q492">
        <v>1</v>
      </c>
      <c r="R492">
        <f>VLOOKUP(Sales_Data[[#This Row],[Memo]],Items_List[[Description]:[Price]],3,FALSE)</f>
        <v>3</v>
      </c>
      <c r="S492">
        <f>Sales_Data[[#This Row],[Qty]]*Sales_Data[[#This Row],[Cost]]</f>
        <v>108</v>
      </c>
      <c r="T492" s="1">
        <f>_xlfn.MAXIFS(Sales_Data[Date],Sales_Data[Customers Name],Sales_Data[[#This Row],[Customers Name]])</f>
        <v>45230</v>
      </c>
      <c r="U492" t="str">
        <f ca="1">IF(TODAY() - Sales_Data[[#This Row],[Last Order Date]] &gt; 180, "Inactive", "Active")</f>
        <v>Inactive</v>
      </c>
    </row>
    <row r="493" spans="1:21" x14ac:dyDescent="0.35">
      <c r="A493" t="str">
        <f>Sales_Data[[#This Row],[Customers Name]]&amp;Sales_Data[[#This Row],[Num]]</f>
        <v>Kings Leaf SummervilleCW-2023112</v>
      </c>
      <c r="B493" t="s">
        <v>100</v>
      </c>
      <c r="C493" t="s">
        <v>2103</v>
      </c>
      <c r="D493" t="s">
        <v>912</v>
      </c>
      <c r="E493" t="s">
        <v>270</v>
      </c>
      <c r="F493" s="1">
        <v>44999</v>
      </c>
      <c r="G493" t="s">
        <v>1290</v>
      </c>
      <c r="I493">
        <v>36</v>
      </c>
      <c r="J493">
        <v>3.25</v>
      </c>
      <c r="K493">
        <v>117</v>
      </c>
      <c r="L493">
        <v>3</v>
      </c>
      <c r="M493" s="1">
        <v>44986</v>
      </c>
      <c r="N493" t="s">
        <v>892</v>
      </c>
      <c r="O493" t="s">
        <v>2080</v>
      </c>
      <c r="P493" t="s">
        <v>832</v>
      </c>
      <c r="Q493">
        <v>2</v>
      </c>
      <c r="R493">
        <f>VLOOKUP(Sales_Data[[#This Row],[Memo]],Items_List[[Description]:[Price]],3,FALSE)</f>
        <v>3</v>
      </c>
      <c r="S493">
        <f>Sales_Data[[#This Row],[Qty]]*Sales_Data[[#This Row],[Cost]]</f>
        <v>108</v>
      </c>
      <c r="T493" s="1">
        <f>_xlfn.MAXIFS(Sales_Data[Date],Sales_Data[Customers Name],Sales_Data[[#This Row],[Customers Name]])</f>
        <v>45230</v>
      </c>
      <c r="U493" t="str">
        <f ca="1">IF(TODAY() - Sales_Data[[#This Row],[Last Order Date]] &gt; 180, "Inactive", "Active")</f>
        <v>Inactive</v>
      </c>
    </row>
    <row r="494" spans="1:21" x14ac:dyDescent="0.35">
      <c r="A494" t="str">
        <f>Sales_Data[[#This Row],[Customers Name]]&amp;Sales_Data[[#This Row],[Num]]</f>
        <v>Kings Leaf SummervilleCW-2023148</v>
      </c>
      <c r="B494" t="s">
        <v>100</v>
      </c>
      <c r="C494" t="s">
        <v>2103</v>
      </c>
      <c r="D494" t="s">
        <v>1287</v>
      </c>
      <c r="E494" t="s">
        <v>284</v>
      </c>
      <c r="F494" s="1">
        <v>45051</v>
      </c>
      <c r="G494" t="s">
        <v>1291</v>
      </c>
      <c r="I494">
        <v>2</v>
      </c>
      <c r="J494">
        <v>28.99</v>
      </c>
      <c r="K494">
        <v>57.98</v>
      </c>
      <c r="L494">
        <v>5</v>
      </c>
      <c r="M494" s="1">
        <v>45047</v>
      </c>
      <c r="N494" t="s">
        <v>813</v>
      </c>
      <c r="O494" t="s">
        <v>813</v>
      </c>
      <c r="P494" t="s">
        <v>842</v>
      </c>
      <c r="Q494">
        <v>5</v>
      </c>
      <c r="R494">
        <f>VLOOKUP(Sales_Data[[#This Row],[Memo]],Items_List[[Description]:[Price]],3,FALSE)</f>
        <v>22.5</v>
      </c>
      <c r="S494">
        <f>Sales_Data[[#This Row],[Qty]]*Sales_Data[[#This Row],[Cost]]</f>
        <v>45</v>
      </c>
      <c r="T494" s="1">
        <f>_xlfn.MAXIFS(Sales_Data[Date],Sales_Data[Customers Name],Sales_Data[[#This Row],[Customers Name]])</f>
        <v>45230</v>
      </c>
      <c r="U494" t="str">
        <f ca="1">IF(TODAY() - Sales_Data[[#This Row],[Last Order Date]] &gt; 180, "Inactive", "Active")</f>
        <v>Inactive</v>
      </c>
    </row>
    <row r="495" spans="1:21" x14ac:dyDescent="0.35">
      <c r="A495" t="str">
        <f>Sales_Data[[#This Row],[Customers Name]]&amp;Sales_Data[[#This Row],[Num]]</f>
        <v>Kings Leaf SummervilleCW-2023267</v>
      </c>
      <c r="B495" t="s">
        <v>100</v>
      </c>
      <c r="C495" t="s">
        <v>2103</v>
      </c>
      <c r="D495" t="s">
        <v>1287</v>
      </c>
      <c r="E495" t="s">
        <v>284</v>
      </c>
      <c r="F495" s="1">
        <v>45140</v>
      </c>
      <c r="G495" t="s">
        <v>1292</v>
      </c>
      <c r="I495">
        <v>3</v>
      </c>
      <c r="J495">
        <v>28.99</v>
      </c>
      <c r="K495">
        <v>86.97</v>
      </c>
      <c r="L495">
        <v>8</v>
      </c>
      <c r="M495" s="1">
        <v>45139</v>
      </c>
      <c r="N495" t="s">
        <v>863</v>
      </c>
      <c r="O495" t="s">
        <v>2083</v>
      </c>
      <c r="P495" t="s">
        <v>819</v>
      </c>
      <c r="Q495">
        <v>3</v>
      </c>
      <c r="R495">
        <f>VLOOKUP(Sales_Data[[#This Row],[Memo]],Items_List[[Description]:[Price]],3,FALSE)</f>
        <v>22.5</v>
      </c>
      <c r="S495">
        <f>Sales_Data[[#This Row],[Qty]]*Sales_Data[[#This Row],[Cost]]</f>
        <v>67.5</v>
      </c>
      <c r="T495" s="1">
        <f>_xlfn.MAXIFS(Sales_Data[Date],Sales_Data[Customers Name],Sales_Data[[#This Row],[Customers Name]])</f>
        <v>45230</v>
      </c>
      <c r="U495" t="str">
        <f ca="1">IF(TODAY() - Sales_Data[[#This Row],[Last Order Date]] &gt; 180, "Inactive", "Active")</f>
        <v>Inactive</v>
      </c>
    </row>
    <row r="496" spans="1:21" x14ac:dyDescent="0.35">
      <c r="A496" t="str">
        <f>Sales_Data[[#This Row],[Customers Name]]&amp;Sales_Data[[#This Row],[Num]]</f>
        <v>Kings Leaf SummervilleCW-2023339</v>
      </c>
      <c r="B496" t="s">
        <v>100</v>
      </c>
      <c r="C496" t="s">
        <v>2103</v>
      </c>
      <c r="D496" t="s">
        <v>912</v>
      </c>
      <c r="E496" t="s">
        <v>270</v>
      </c>
      <c r="F496" s="1">
        <v>45192</v>
      </c>
      <c r="G496" t="s">
        <v>1293</v>
      </c>
      <c r="I496">
        <v>24</v>
      </c>
      <c r="J496">
        <v>3.25</v>
      </c>
      <c r="K496">
        <v>78</v>
      </c>
      <c r="L496">
        <v>9</v>
      </c>
      <c r="M496" s="1">
        <v>45170</v>
      </c>
      <c r="N496" t="s">
        <v>831</v>
      </c>
      <c r="O496" t="s">
        <v>2078</v>
      </c>
      <c r="P496" t="s">
        <v>1170</v>
      </c>
      <c r="Q496">
        <v>6</v>
      </c>
      <c r="R496">
        <f>VLOOKUP(Sales_Data[[#This Row],[Memo]],Items_List[[Description]:[Price]],3,FALSE)</f>
        <v>3</v>
      </c>
      <c r="S496">
        <f>Sales_Data[[#This Row],[Qty]]*Sales_Data[[#This Row],[Cost]]</f>
        <v>72</v>
      </c>
      <c r="T496" s="1">
        <f>_xlfn.MAXIFS(Sales_Data[Date],Sales_Data[Customers Name],Sales_Data[[#This Row],[Customers Name]])</f>
        <v>45230</v>
      </c>
      <c r="U496" t="str">
        <f ca="1">IF(TODAY() - Sales_Data[[#This Row],[Last Order Date]] &gt; 180, "Inactive", "Active")</f>
        <v>Inactive</v>
      </c>
    </row>
    <row r="497" spans="1:21" x14ac:dyDescent="0.35">
      <c r="A497" t="str">
        <f>Sales_Data[[#This Row],[Customers Name]]&amp;Sales_Data[[#This Row],[Num]]</f>
        <v>Kings Leaf West AshleyCW-2023114</v>
      </c>
      <c r="B497" t="s">
        <v>102</v>
      </c>
      <c r="C497" t="s">
        <v>2103</v>
      </c>
      <c r="D497" t="s">
        <v>912</v>
      </c>
      <c r="E497" t="s">
        <v>270</v>
      </c>
      <c r="F497" s="1">
        <v>45002</v>
      </c>
      <c r="G497" t="s">
        <v>1296</v>
      </c>
      <c r="I497">
        <v>24</v>
      </c>
      <c r="J497">
        <v>3.25</v>
      </c>
      <c r="K497">
        <v>78</v>
      </c>
      <c r="L497">
        <v>3</v>
      </c>
      <c r="M497" s="1">
        <v>44986</v>
      </c>
      <c r="N497" t="s">
        <v>892</v>
      </c>
      <c r="O497" t="s">
        <v>2080</v>
      </c>
      <c r="P497" t="s">
        <v>842</v>
      </c>
      <c r="Q497">
        <v>5</v>
      </c>
      <c r="R497">
        <f>VLOOKUP(Sales_Data[[#This Row],[Memo]],Items_List[[Description]:[Price]],3,FALSE)</f>
        <v>3</v>
      </c>
      <c r="S497">
        <f>Sales_Data[[#This Row],[Qty]]*Sales_Data[[#This Row],[Cost]]</f>
        <v>72</v>
      </c>
      <c r="T497" s="1">
        <f>_xlfn.MAXIFS(Sales_Data[Date],Sales_Data[Customers Name],Sales_Data[[#This Row],[Customers Name]])</f>
        <v>45210</v>
      </c>
      <c r="U497" t="str">
        <f ca="1">IF(TODAY() - Sales_Data[[#This Row],[Last Order Date]] &gt; 180, "Inactive", "Active")</f>
        <v>Inactive</v>
      </c>
    </row>
    <row r="498" spans="1:21" x14ac:dyDescent="0.35">
      <c r="A498" t="str">
        <f>Sales_Data[[#This Row],[Customers Name]]&amp;Sales_Data[[#This Row],[Num]]</f>
        <v>Kings Leaf West AshleyCW-2023114</v>
      </c>
      <c r="B498" t="s">
        <v>102</v>
      </c>
      <c r="C498" t="s">
        <v>2103</v>
      </c>
      <c r="D498" t="s">
        <v>1035</v>
      </c>
      <c r="E498" t="s">
        <v>760</v>
      </c>
      <c r="F498" s="1">
        <v>45002</v>
      </c>
      <c r="G498" t="s">
        <v>1296</v>
      </c>
      <c r="I498">
        <v>3</v>
      </c>
      <c r="J498">
        <v>17</v>
      </c>
      <c r="K498">
        <v>51</v>
      </c>
      <c r="L498">
        <v>3</v>
      </c>
      <c r="M498" s="1">
        <v>44986</v>
      </c>
      <c r="N498" t="s">
        <v>892</v>
      </c>
      <c r="O498" t="s">
        <v>2080</v>
      </c>
      <c r="P498" t="s">
        <v>842</v>
      </c>
      <c r="Q498">
        <v>5</v>
      </c>
      <c r="R498">
        <f>VLOOKUP(Sales_Data[[#This Row],[Memo]],Items_List[[Description]:[Price]],3,FALSE)</f>
        <v>13.33</v>
      </c>
      <c r="S498">
        <f>Sales_Data[[#This Row],[Qty]]*Sales_Data[[#This Row],[Cost]]</f>
        <v>39.99</v>
      </c>
      <c r="T498" s="1">
        <f>_xlfn.MAXIFS(Sales_Data[Date],Sales_Data[Customers Name],Sales_Data[[#This Row],[Customers Name]])</f>
        <v>45210</v>
      </c>
      <c r="U498" t="str">
        <f ca="1">IF(TODAY() - Sales_Data[[#This Row],[Last Order Date]] &gt; 180, "Inactive", "Active")</f>
        <v>Inactive</v>
      </c>
    </row>
    <row r="499" spans="1:21" x14ac:dyDescent="0.35">
      <c r="A499" t="str">
        <f>Sales_Data[[#This Row],[Customers Name]]&amp;Sales_Data[[#This Row],[Num]]</f>
        <v>Kings Leaf West AshleyCW-2023114</v>
      </c>
      <c r="B499" t="s">
        <v>102</v>
      </c>
      <c r="C499" t="s">
        <v>2103</v>
      </c>
      <c r="D499" t="s">
        <v>894</v>
      </c>
      <c r="E499" t="s">
        <v>220</v>
      </c>
      <c r="F499" s="1">
        <v>45002</v>
      </c>
      <c r="G499" t="s">
        <v>1296</v>
      </c>
      <c r="I499">
        <v>5</v>
      </c>
      <c r="J499">
        <v>12</v>
      </c>
      <c r="K499">
        <v>60</v>
      </c>
      <c r="L499">
        <v>3</v>
      </c>
      <c r="M499" s="1">
        <v>44986</v>
      </c>
      <c r="N499" t="s">
        <v>892</v>
      </c>
      <c r="O499" t="s">
        <v>2080</v>
      </c>
      <c r="P499" t="s">
        <v>842</v>
      </c>
      <c r="Q499">
        <v>5</v>
      </c>
      <c r="R499">
        <f>VLOOKUP(Sales_Data[[#This Row],[Memo]],Items_List[[Description]:[Price]],3,FALSE)</f>
        <v>9.81</v>
      </c>
      <c r="S499">
        <f>Sales_Data[[#This Row],[Qty]]*Sales_Data[[#This Row],[Cost]]</f>
        <v>49.050000000000004</v>
      </c>
      <c r="T499" s="1">
        <f>_xlfn.MAXIFS(Sales_Data[Date],Sales_Data[Customers Name],Sales_Data[[#This Row],[Customers Name]])</f>
        <v>45210</v>
      </c>
      <c r="U499" t="str">
        <f ca="1">IF(TODAY() - Sales_Data[[#This Row],[Last Order Date]] &gt; 180, "Inactive", "Active")</f>
        <v>Inactive</v>
      </c>
    </row>
    <row r="500" spans="1:21" x14ac:dyDescent="0.35">
      <c r="A500" t="str">
        <f>Sales_Data[[#This Row],[Customers Name]]&amp;Sales_Data[[#This Row],[Num]]</f>
        <v>Kings Leaf West AshleyCW-2023114</v>
      </c>
      <c r="B500" t="s">
        <v>102</v>
      </c>
      <c r="C500" t="s">
        <v>2103</v>
      </c>
      <c r="D500" t="s">
        <v>1281</v>
      </c>
      <c r="E500" t="s">
        <v>280</v>
      </c>
      <c r="F500" s="1">
        <v>45002</v>
      </c>
      <c r="G500" t="s">
        <v>1296</v>
      </c>
      <c r="I500">
        <v>3</v>
      </c>
      <c r="J500">
        <v>87.5</v>
      </c>
      <c r="K500">
        <v>262.5</v>
      </c>
      <c r="L500">
        <v>3</v>
      </c>
      <c r="M500" s="1">
        <v>44986</v>
      </c>
      <c r="N500" t="s">
        <v>892</v>
      </c>
      <c r="O500" t="s">
        <v>2080</v>
      </c>
      <c r="P500" t="s">
        <v>842</v>
      </c>
      <c r="Q500">
        <v>5</v>
      </c>
      <c r="R500">
        <f>VLOOKUP(Sales_Data[[#This Row],[Memo]],Items_List[[Description]:[Price]],3,FALSE)</f>
        <v>22.5</v>
      </c>
      <c r="S500">
        <f>Sales_Data[[#This Row],[Qty]]*Sales_Data[[#This Row],[Cost]]</f>
        <v>67.5</v>
      </c>
      <c r="T500" s="1">
        <f>_xlfn.MAXIFS(Sales_Data[Date],Sales_Data[Customers Name],Sales_Data[[#This Row],[Customers Name]])</f>
        <v>45210</v>
      </c>
      <c r="U500" t="str">
        <f ca="1">IF(TODAY() - Sales_Data[[#This Row],[Last Order Date]] &gt; 180, "Inactive", "Active")</f>
        <v>Inactive</v>
      </c>
    </row>
    <row r="501" spans="1:21" x14ac:dyDescent="0.35">
      <c r="A501" t="str">
        <f>Sales_Data[[#This Row],[Customers Name]]&amp;Sales_Data[[#This Row],[Num]]</f>
        <v>Kings Leaf West AshleyCW-2023144</v>
      </c>
      <c r="B501" t="s">
        <v>102</v>
      </c>
      <c r="C501" t="s">
        <v>2103</v>
      </c>
      <c r="D501" t="s">
        <v>912</v>
      </c>
      <c r="E501" t="s">
        <v>270</v>
      </c>
      <c r="F501" s="1">
        <v>45047</v>
      </c>
      <c r="G501" t="s">
        <v>1297</v>
      </c>
      <c r="I501">
        <v>48</v>
      </c>
      <c r="J501">
        <v>3.25</v>
      </c>
      <c r="K501">
        <v>156</v>
      </c>
      <c r="L501">
        <v>5</v>
      </c>
      <c r="M501" s="1">
        <v>45047</v>
      </c>
      <c r="N501" t="s">
        <v>813</v>
      </c>
      <c r="O501" t="s">
        <v>813</v>
      </c>
      <c r="P501" t="s">
        <v>825</v>
      </c>
      <c r="Q501">
        <v>1</v>
      </c>
      <c r="R501">
        <f>VLOOKUP(Sales_Data[[#This Row],[Memo]],Items_List[[Description]:[Price]],3,FALSE)</f>
        <v>3</v>
      </c>
      <c r="S501">
        <f>Sales_Data[[#This Row],[Qty]]*Sales_Data[[#This Row],[Cost]]</f>
        <v>144</v>
      </c>
      <c r="T501" s="1">
        <f>_xlfn.MAXIFS(Sales_Data[Date],Sales_Data[Customers Name],Sales_Data[[#This Row],[Customers Name]])</f>
        <v>45210</v>
      </c>
      <c r="U501" t="str">
        <f ca="1">IF(TODAY() - Sales_Data[[#This Row],[Last Order Date]] &gt; 180, "Inactive", "Active")</f>
        <v>Inactive</v>
      </c>
    </row>
    <row r="502" spans="1:21" x14ac:dyDescent="0.35">
      <c r="A502" t="str">
        <f>Sales_Data[[#This Row],[Customers Name]]&amp;Sales_Data[[#This Row],[Num]]</f>
        <v>Laura AlbertsCW-2023001</v>
      </c>
      <c r="B502" t="s">
        <v>104</v>
      </c>
      <c r="C502" t="s">
        <v>2103</v>
      </c>
      <c r="D502" t="s">
        <v>1299</v>
      </c>
      <c r="E502" t="s">
        <v>1300</v>
      </c>
      <c r="F502" s="1">
        <v>44929</v>
      </c>
      <c r="G502" t="s">
        <v>1301</v>
      </c>
      <c r="I502">
        <v>1</v>
      </c>
      <c r="J502">
        <v>88.5</v>
      </c>
      <c r="K502">
        <v>88.5</v>
      </c>
      <c r="L502">
        <v>1</v>
      </c>
      <c r="M502" s="1">
        <v>44927</v>
      </c>
      <c r="N502" t="s">
        <v>849</v>
      </c>
      <c r="O502" t="s">
        <v>2075</v>
      </c>
      <c r="P502" t="s">
        <v>832</v>
      </c>
      <c r="Q502">
        <v>2</v>
      </c>
      <c r="R502">
        <f>VLOOKUP(Sales_Data[[#This Row],[Memo]],Items_List[[Description]:[Price]],3,FALSE)</f>
        <v>12</v>
      </c>
      <c r="S502">
        <f>Sales_Data[[#This Row],[Qty]]*Sales_Data[[#This Row],[Cost]]</f>
        <v>12</v>
      </c>
      <c r="T502" s="1">
        <f>_xlfn.MAXIFS(Sales_Data[Date],Sales_Data[Customers Name],Sales_Data[[#This Row],[Customers Name]])</f>
        <v>44929</v>
      </c>
      <c r="U502" t="str">
        <f ca="1">IF(TODAY() - Sales_Data[[#This Row],[Last Order Date]] &gt; 180, "Inactive", "Active")</f>
        <v>Inactive</v>
      </c>
    </row>
    <row r="503" spans="1:21" x14ac:dyDescent="0.35">
      <c r="A503" t="str">
        <f>Sales_Data[[#This Row],[Customers Name]]&amp;Sales_Data[[#This Row],[Num]]</f>
        <v>Laurel RestaurantCW-2023082</v>
      </c>
      <c r="B503" t="s">
        <v>107</v>
      </c>
      <c r="C503" t="s">
        <v>2103</v>
      </c>
      <c r="D503" t="s">
        <v>1188</v>
      </c>
      <c r="E503" t="s">
        <v>249</v>
      </c>
      <c r="F503" s="1">
        <v>44984</v>
      </c>
      <c r="G503" t="s">
        <v>1303</v>
      </c>
      <c r="I503">
        <v>5</v>
      </c>
      <c r="J503">
        <v>56.65</v>
      </c>
      <c r="K503">
        <v>283.25</v>
      </c>
      <c r="L503">
        <v>2</v>
      </c>
      <c r="M503" s="1">
        <v>44958</v>
      </c>
      <c r="N503" t="s">
        <v>856</v>
      </c>
      <c r="O503" t="s">
        <v>2081</v>
      </c>
      <c r="P503" t="s">
        <v>825</v>
      </c>
      <c r="Q503">
        <v>1</v>
      </c>
      <c r="R503">
        <f>VLOOKUP(Sales_Data[[#This Row],[Memo]],Items_List[[Description]:[Price]],3,FALSE)</f>
        <v>46.5</v>
      </c>
      <c r="S503">
        <f>Sales_Data[[#This Row],[Qty]]*Sales_Data[[#This Row],[Cost]]</f>
        <v>232.5</v>
      </c>
      <c r="T503" s="1">
        <f>_xlfn.MAXIFS(Sales_Data[Date],Sales_Data[Customers Name],Sales_Data[[#This Row],[Customers Name]])</f>
        <v>45146</v>
      </c>
      <c r="U503" t="str">
        <f ca="1">IF(TODAY() - Sales_Data[[#This Row],[Last Order Date]] &gt; 180, "Inactive", "Active")</f>
        <v>Inactive</v>
      </c>
    </row>
    <row r="504" spans="1:21" x14ac:dyDescent="0.35">
      <c r="A504" t="str">
        <f>Sales_Data[[#This Row],[Customers Name]]&amp;Sales_Data[[#This Row],[Num]]</f>
        <v>Laurel RestaurantCW-2023082</v>
      </c>
      <c r="B504" t="s">
        <v>107</v>
      </c>
      <c r="C504" t="s">
        <v>2103</v>
      </c>
      <c r="D504" t="s">
        <v>1186</v>
      </c>
      <c r="E504" t="s">
        <v>247</v>
      </c>
      <c r="F504" s="1">
        <v>44984</v>
      </c>
      <c r="G504" t="s">
        <v>1303</v>
      </c>
      <c r="I504">
        <v>3</v>
      </c>
      <c r="J504">
        <v>46.99</v>
      </c>
      <c r="K504">
        <v>140.97</v>
      </c>
      <c r="L504">
        <v>2</v>
      </c>
      <c r="M504" s="1">
        <v>44958</v>
      </c>
      <c r="N504" t="s">
        <v>856</v>
      </c>
      <c r="O504" t="s">
        <v>2081</v>
      </c>
      <c r="P504" t="s">
        <v>825</v>
      </c>
      <c r="Q504">
        <v>1</v>
      </c>
      <c r="R504">
        <f>VLOOKUP(Sales_Data[[#This Row],[Memo]],Items_List[[Description]:[Price]],3,FALSE)</f>
        <v>40.35</v>
      </c>
      <c r="S504">
        <f>Sales_Data[[#This Row],[Qty]]*Sales_Data[[#This Row],[Cost]]</f>
        <v>121.05000000000001</v>
      </c>
      <c r="T504" s="1">
        <f>_xlfn.MAXIFS(Sales_Data[Date],Sales_Data[Customers Name],Sales_Data[[#This Row],[Customers Name]])</f>
        <v>45146</v>
      </c>
      <c r="U504" t="str">
        <f ca="1">IF(TODAY() - Sales_Data[[#This Row],[Last Order Date]] &gt; 180, "Inactive", "Active")</f>
        <v>Inactive</v>
      </c>
    </row>
    <row r="505" spans="1:21" x14ac:dyDescent="0.35">
      <c r="A505" t="str">
        <f>Sales_Data[[#This Row],[Customers Name]]&amp;Sales_Data[[#This Row],[Num]]</f>
        <v>Laurel RestaurantCW-2023143</v>
      </c>
      <c r="B505" t="s">
        <v>107</v>
      </c>
      <c r="C505" t="s">
        <v>2103</v>
      </c>
      <c r="D505" t="s">
        <v>811</v>
      </c>
      <c r="E505" t="s">
        <v>227</v>
      </c>
      <c r="F505" s="1">
        <v>45042</v>
      </c>
      <c r="G505" t="s">
        <v>1305</v>
      </c>
      <c r="I505">
        <v>24</v>
      </c>
      <c r="J505">
        <v>10</v>
      </c>
      <c r="K505">
        <v>240</v>
      </c>
      <c r="L505">
        <v>4</v>
      </c>
      <c r="M505" s="1">
        <v>45017</v>
      </c>
      <c r="N505" t="s">
        <v>934</v>
      </c>
      <c r="O505" t="s">
        <v>2086</v>
      </c>
      <c r="P505" t="s">
        <v>819</v>
      </c>
      <c r="Q505">
        <v>3</v>
      </c>
      <c r="R505">
        <f>VLOOKUP(Sales_Data[[#This Row],[Memo]],Items_List[[Description]:[Price]],3,FALSE)</f>
        <v>7.46</v>
      </c>
      <c r="S505">
        <f>Sales_Data[[#This Row],[Qty]]*Sales_Data[[#This Row],[Cost]]</f>
        <v>179.04</v>
      </c>
      <c r="T505" s="1">
        <f>_xlfn.MAXIFS(Sales_Data[Date],Sales_Data[Customers Name],Sales_Data[[#This Row],[Customers Name]])</f>
        <v>45146</v>
      </c>
      <c r="U505" t="str">
        <f ca="1">IF(TODAY() - Sales_Data[[#This Row],[Last Order Date]] &gt; 180, "Inactive", "Active")</f>
        <v>Inactive</v>
      </c>
    </row>
    <row r="506" spans="1:21" x14ac:dyDescent="0.35">
      <c r="A506" t="str">
        <f>Sales_Data[[#This Row],[Customers Name]]&amp;Sales_Data[[#This Row],[Num]]</f>
        <v>Laurel RestaurantCW-2023194</v>
      </c>
      <c r="B506" t="s">
        <v>107</v>
      </c>
      <c r="C506" t="s">
        <v>2103</v>
      </c>
      <c r="D506" t="s">
        <v>906</v>
      </c>
      <c r="E506" t="s">
        <v>787</v>
      </c>
      <c r="F506" s="1">
        <v>45086</v>
      </c>
      <c r="G506" t="s">
        <v>1306</v>
      </c>
      <c r="J506">
        <v>-0.5</v>
      </c>
      <c r="K506">
        <v>-60</v>
      </c>
      <c r="L506">
        <v>6</v>
      </c>
      <c r="M506" s="1">
        <v>45078</v>
      </c>
      <c r="N506" t="s">
        <v>818</v>
      </c>
      <c r="O506" t="s">
        <v>2082</v>
      </c>
      <c r="P506" t="s">
        <v>842</v>
      </c>
      <c r="Q506">
        <v>5</v>
      </c>
      <c r="R506">
        <f>VLOOKUP(Sales_Data[[#This Row],[Memo]],Items_List[[Description]:[Price]],3,FALSE)</f>
        <v>0</v>
      </c>
      <c r="S506">
        <f>Sales_Data[[#This Row],[Qty]]*Sales_Data[[#This Row],[Cost]]</f>
        <v>0</v>
      </c>
      <c r="T506" s="1">
        <f>_xlfn.MAXIFS(Sales_Data[Date],Sales_Data[Customers Name],Sales_Data[[#This Row],[Customers Name]])</f>
        <v>45146</v>
      </c>
      <c r="U506" t="str">
        <f ca="1">IF(TODAY() - Sales_Data[[#This Row],[Last Order Date]] &gt; 180, "Inactive", "Active")</f>
        <v>Inactive</v>
      </c>
    </row>
    <row r="507" spans="1:21" x14ac:dyDescent="0.35">
      <c r="A507" t="str">
        <f>Sales_Data[[#This Row],[Customers Name]]&amp;Sales_Data[[#This Row],[Num]]</f>
        <v>Laurel RestaurantCW-2023210</v>
      </c>
      <c r="B507" t="s">
        <v>107</v>
      </c>
      <c r="C507" t="s">
        <v>2103</v>
      </c>
      <c r="D507" t="s">
        <v>1307</v>
      </c>
      <c r="E507" t="s">
        <v>338</v>
      </c>
      <c r="F507" s="1">
        <v>45100</v>
      </c>
      <c r="G507" t="s">
        <v>1308</v>
      </c>
      <c r="I507">
        <v>4</v>
      </c>
      <c r="J507">
        <v>12</v>
      </c>
      <c r="K507">
        <v>48</v>
      </c>
      <c r="L507">
        <v>6</v>
      </c>
      <c r="M507" s="1">
        <v>45078</v>
      </c>
      <c r="N507" t="s">
        <v>818</v>
      </c>
      <c r="O507" t="s">
        <v>2082</v>
      </c>
      <c r="P507" t="s">
        <v>842</v>
      </c>
      <c r="Q507">
        <v>5</v>
      </c>
      <c r="R507">
        <f>VLOOKUP(Sales_Data[[#This Row],[Memo]],Items_List[[Description]:[Price]],3,FALSE)</f>
        <v>9.25</v>
      </c>
      <c r="S507">
        <f>Sales_Data[[#This Row],[Qty]]*Sales_Data[[#This Row],[Cost]]</f>
        <v>37</v>
      </c>
      <c r="T507" s="1">
        <f>_xlfn.MAXIFS(Sales_Data[Date],Sales_Data[Customers Name],Sales_Data[[#This Row],[Customers Name]])</f>
        <v>45146</v>
      </c>
      <c r="U507" t="str">
        <f ca="1">IF(TODAY() - Sales_Data[[#This Row],[Last Order Date]] &gt; 180, "Inactive", "Active")</f>
        <v>Inactive</v>
      </c>
    </row>
    <row r="508" spans="1:21" x14ac:dyDescent="0.35">
      <c r="A508" t="str">
        <f>Sales_Data[[#This Row],[Customers Name]]&amp;Sales_Data[[#This Row],[Num]]</f>
        <v>Laurel RestaurantCW-2023210</v>
      </c>
      <c r="B508" t="s">
        <v>107</v>
      </c>
      <c r="C508" t="s">
        <v>2103</v>
      </c>
      <c r="D508" t="s">
        <v>811</v>
      </c>
      <c r="E508" t="s">
        <v>227</v>
      </c>
      <c r="F508" s="1">
        <v>45100</v>
      </c>
      <c r="G508" t="s">
        <v>1308</v>
      </c>
      <c r="I508">
        <v>24</v>
      </c>
      <c r="J508">
        <v>10</v>
      </c>
      <c r="K508">
        <v>240</v>
      </c>
      <c r="L508">
        <v>6</v>
      </c>
      <c r="M508" s="1">
        <v>45078</v>
      </c>
      <c r="N508" t="s">
        <v>818</v>
      </c>
      <c r="O508" t="s">
        <v>2082</v>
      </c>
      <c r="P508" t="s">
        <v>842</v>
      </c>
      <c r="Q508">
        <v>5</v>
      </c>
      <c r="R508">
        <f>VLOOKUP(Sales_Data[[#This Row],[Memo]],Items_List[[Description]:[Price]],3,FALSE)</f>
        <v>7.46</v>
      </c>
      <c r="S508">
        <f>Sales_Data[[#This Row],[Qty]]*Sales_Data[[#This Row],[Cost]]</f>
        <v>179.04</v>
      </c>
      <c r="T508" s="1">
        <f>_xlfn.MAXIFS(Sales_Data[Date],Sales_Data[Customers Name],Sales_Data[[#This Row],[Customers Name]])</f>
        <v>45146</v>
      </c>
      <c r="U508" t="str">
        <f ca="1">IF(TODAY() - Sales_Data[[#This Row],[Last Order Date]] &gt; 180, "Inactive", "Active")</f>
        <v>Inactive</v>
      </c>
    </row>
    <row r="509" spans="1:21" x14ac:dyDescent="0.35">
      <c r="A509" t="str">
        <f>Sales_Data[[#This Row],[Customers Name]]&amp;Sales_Data[[#This Row],[Num]]</f>
        <v>Laurel RestaurantCW-2023210</v>
      </c>
      <c r="B509" t="s">
        <v>107</v>
      </c>
      <c r="C509" t="s">
        <v>2103</v>
      </c>
      <c r="D509" t="s">
        <v>906</v>
      </c>
      <c r="E509" t="s">
        <v>787</v>
      </c>
      <c r="F509" s="1">
        <v>45100</v>
      </c>
      <c r="G509" t="s">
        <v>1308</v>
      </c>
      <c r="J509">
        <v>-0.5</v>
      </c>
      <c r="K509">
        <v>-120</v>
      </c>
      <c r="L509">
        <v>6</v>
      </c>
      <c r="M509" s="1">
        <v>45078</v>
      </c>
      <c r="N509" t="s">
        <v>818</v>
      </c>
      <c r="O509" t="s">
        <v>2082</v>
      </c>
      <c r="P509" t="s">
        <v>842</v>
      </c>
      <c r="Q509">
        <v>5</v>
      </c>
      <c r="R509">
        <f>VLOOKUP(Sales_Data[[#This Row],[Memo]],Items_List[[Description]:[Price]],3,FALSE)</f>
        <v>0</v>
      </c>
      <c r="S509">
        <f>Sales_Data[[#This Row],[Qty]]*Sales_Data[[#This Row],[Cost]]</f>
        <v>0</v>
      </c>
      <c r="T509" s="1">
        <f>_xlfn.MAXIFS(Sales_Data[Date],Sales_Data[Customers Name],Sales_Data[[#This Row],[Customers Name]])</f>
        <v>45146</v>
      </c>
      <c r="U509" t="str">
        <f ca="1">IF(TODAY() - Sales_Data[[#This Row],[Last Order Date]] &gt; 180, "Inactive", "Active")</f>
        <v>Inactive</v>
      </c>
    </row>
    <row r="510" spans="1:21" x14ac:dyDescent="0.35">
      <c r="A510" t="str">
        <f>Sales_Data[[#This Row],[Customers Name]]&amp;Sales_Data[[#This Row],[Num]]</f>
        <v>Laurel RestaurantCW-2023261</v>
      </c>
      <c r="B510" t="s">
        <v>107</v>
      </c>
      <c r="C510" t="s">
        <v>2103</v>
      </c>
      <c r="D510" t="s">
        <v>906</v>
      </c>
      <c r="E510" t="s">
        <v>787</v>
      </c>
      <c r="F510" s="1">
        <v>45135</v>
      </c>
      <c r="G510" t="s">
        <v>1309</v>
      </c>
      <c r="J510">
        <v>-0.5</v>
      </c>
      <c r="K510">
        <v>-60</v>
      </c>
      <c r="L510">
        <v>7</v>
      </c>
      <c r="M510" s="1">
        <v>45108</v>
      </c>
      <c r="N510" t="s">
        <v>824</v>
      </c>
      <c r="O510" t="s">
        <v>2077</v>
      </c>
      <c r="P510" t="s">
        <v>842</v>
      </c>
      <c r="Q510">
        <v>5</v>
      </c>
      <c r="R510">
        <f>VLOOKUP(Sales_Data[[#This Row],[Memo]],Items_List[[Description]:[Price]],3,FALSE)</f>
        <v>0</v>
      </c>
      <c r="S510">
        <f>Sales_Data[[#This Row],[Qty]]*Sales_Data[[#This Row],[Cost]]</f>
        <v>0</v>
      </c>
      <c r="T510" s="1">
        <f>_xlfn.MAXIFS(Sales_Data[Date],Sales_Data[Customers Name],Sales_Data[[#This Row],[Customers Name]])</f>
        <v>45146</v>
      </c>
      <c r="U510" t="str">
        <f ca="1">IF(TODAY() - Sales_Data[[#This Row],[Last Order Date]] &gt; 180, "Inactive", "Active")</f>
        <v>Inactive</v>
      </c>
    </row>
    <row r="511" spans="1:21" x14ac:dyDescent="0.35">
      <c r="A511" t="str">
        <f>Sales_Data[[#This Row],[Customers Name]]&amp;Sales_Data[[#This Row],[Num]]</f>
        <v>Laurel RestaurantCW-2023276</v>
      </c>
      <c r="B511" t="s">
        <v>107</v>
      </c>
      <c r="C511" t="s">
        <v>2103</v>
      </c>
      <c r="D511" t="s">
        <v>1186</v>
      </c>
      <c r="E511" t="s">
        <v>247</v>
      </c>
      <c r="F511" s="1">
        <v>45146</v>
      </c>
      <c r="G511" t="s">
        <v>1310</v>
      </c>
      <c r="I511">
        <v>2</v>
      </c>
      <c r="J511">
        <v>52.5</v>
      </c>
      <c r="K511">
        <v>105</v>
      </c>
      <c r="L511">
        <v>8</v>
      </c>
      <c r="M511" s="1">
        <v>45139</v>
      </c>
      <c r="N511" t="s">
        <v>863</v>
      </c>
      <c r="O511" t="s">
        <v>2083</v>
      </c>
      <c r="P511" t="s">
        <v>832</v>
      </c>
      <c r="Q511">
        <v>2</v>
      </c>
      <c r="R511">
        <f>VLOOKUP(Sales_Data[[#This Row],[Memo]],Items_List[[Description]:[Price]],3,FALSE)</f>
        <v>40.35</v>
      </c>
      <c r="S511">
        <f>Sales_Data[[#This Row],[Qty]]*Sales_Data[[#This Row],[Cost]]</f>
        <v>80.7</v>
      </c>
      <c r="T511" s="1">
        <f>_xlfn.MAXIFS(Sales_Data[Date],Sales_Data[Customers Name],Sales_Data[[#This Row],[Customers Name]])</f>
        <v>45146</v>
      </c>
      <c r="U511" t="str">
        <f ca="1">IF(TODAY() - Sales_Data[[#This Row],[Last Order Date]] &gt; 180, "Inactive", "Active")</f>
        <v>Inactive</v>
      </c>
    </row>
    <row r="512" spans="1:21" x14ac:dyDescent="0.35">
      <c r="A512" t="str">
        <f>Sales_Data[[#This Row],[Customers Name]]&amp;Sales_Data[[#This Row],[Num]]</f>
        <v>Laurel RestaurantCW-2023276</v>
      </c>
      <c r="B512" t="s">
        <v>107</v>
      </c>
      <c r="C512" t="s">
        <v>2103</v>
      </c>
      <c r="D512" t="s">
        <v>1188</v>
      </c>
      <c r="E512" t="s">
        <v>249</v>
      </c>
      <c r="F512" s="1">
        <v>45146</v>
      </c>
      <c r="G512" t="s">
        <v>1310</v>
      </c>
      <c r="I512">
        <v>2</v>
      </c>
      <c r="J512">
        <v>60.5</v>
      </c>
      <c r="K512">
        <v>121</v>
      </c>
      <c r="L512">
        <v>8</v>
      </c>
      <c r="M512" s="1">
        <v>45139</v>
      </c>
      <c r="N512" t="s">
        <v>863</v>
      </c>
      <c r="O512" t="s">
        <v>2083</v>
      </c>
      <c r="P512" t="s">
        <v>832</v>
      </c>
      <c r="Q512">
        <v>2</v>
      </c>
      <c r="R512">
        <f>VLOOKUP(Sales_Data[[#This Row],[Memo]],Items_List[[Description]:[Price]],3,FALSE)</f>
        <v>46.5</v>
      </c>
      <c r="S512">
        <f>Sales_Data[[#This Row],[Qty]]*Sales_Data[[#This Row],[Cost]]</f>
        <v>93</v>
      </c>
      <c r="T512" s="1">
        <f>_xlfn.MAXIFS(Sales_Data[Date],Sales_Data[Customers Name],Sales_Data[[#This Row],[Customers Name]])</f>
        <v>45146</v>
      </c>
      <c r="U512" t="str">
        <f ca="1">IF(TODAY() - Sales_Data[[#This Row],[Last Order Date]] &gt; 180, "Inactive", "Active")</f>
        <v>Inactive</v>
      </c>
    </row>
    <row r="513" spans="1:21" x14ac:dyDescent="0.35">
      <c r="A513" t="str">
        <f>Sales_Data[[#This Row],[Customers Name]]&amp;Sales_Data[[#This Row],[Num]]</f>
        <v>Laurel RestaurantCW-2023276</v>
      </c>
      <c r="B513" t="s">
        <v>107</v>
      </c>
      <c r="C513" t="s">
        <v>2103</v>
      </c>
      <c r="D513" t="s">
        <v>906</v>
      </c>
      <c r="E513" t="s">
        <v>787</v>
      </c>
      <c r="F513" s="1">
        <v>45146</v>
      </c>
      <c r="G513" t="s">
        <v>1310</v>
      </c>
      <c r="J513">
        <v>-0.5</v>
      </c>
      <c r="K513">
        <v>-60</v>
      </c>
      <c r="L513">
        <v>8</v>
      </c>
      <c r="M513" s="1">
        <v>45139</v>
      </c>
      <c r="N513" t="s">
        <v>863</v>
      </c>
      <c r="O513" t="s">
        <v>2083</v>
      </c>
      <c r="P513" t="s">
        <v>832</v>
      </c>
      <c r="Q513">
        <v>2</v>
      </c>
      <c r="R513">
        <f>VLOOKUP(Sales_Data[[#This Row],[Memo]],Items_List[[Description]:[Price]],3,FALSE)</f>
        <v>0</v>
      </c>
      <c r="S513">
        <f>Sales_Data[[#This Row],[Qty]]*Sales_Data[[#This Row],[Cost]]</f>
        <v>0</v>
      </c>
      <c r="T513" s="1">
        <f>_xlfn.MAXIFS(Sales_Data[Date],Sales_Data[Customers Name],Sales_Data[[#This Row],[Customers Name]])</f>
        <v>45146</v>
      </c>
      <c r="U513" t="str">
        <f ca="1">IF(TODAY() - Sales_Data[[#This Row],[Last Order Date]] &gt; 180, "Inactive", "Active")</f>
        <v>Inactive</v>
      </c>
    </row>
    <row r="514" spans="1:21" x14ac:dyDescent="0.35">
      <c r="A514" t="str">
        <f>Sales_Data[[#This Row],[Customers Name]]&amp;Sales_Data[[#This Row],[Num]]</f>
        <v>Marina InnCW-2023357</v>
      </c>
      <c r="B514" t="s">
        <v>112</v>
      </c>
      <c r="C514" t="s">
        <v>2104</v>
      </c>
      <c r="D514" t="s">
        <v>1313</v>
      </c>
      <c r="E514" t="s">
        <v>456</v>
      </c>
      <c r="F514" s="1">
        <v>45190</v>
      </c>
      <c r="G514" t="s">
        <v>1314</v>
      </c>
      <c r="I514">
        <v>36</v>
      </c>
      <c r="J514">
        <v>26.67</v>
      </c>
      <c r="K514">
        <v>960.12</v>
      </c>
      <c r="L514">
        <v>9</v>
      </c>
      <c r="M514" s="1">
        <v>45170</v>
      </c>
      <c r="N514" t="s">
        <v>831</v>
      </c>
      <c r="O514" t="s">
        <v>2078</v>
      </c>
      <c r="P514" t="s">
        <v>814</v>
      </c>
      <c r="Q514">
        <v>4</v>
      </c>
      <c r="R514">
        <f>VLOOKUP(Sales_Data[[#This Row],[Memo]],Items_List[[Description]:[Price]],3,FALSE)</f>
        <v>26.67</v>
      </c>
      <c r="S514">
        <f>Sales_Data[[#This Row],[Qty]]*Sales_Data[[#This Row],[Cost]]</f>
        <v>960.12000000000012</v>
      </c>
      <c r="T514" s="1">
        <f>_xlfn.MAXIFS(Sales_Data[Date],Sales_Data[Customers Name],Sales_Data[[#This Row],[Customers Name]])</f>
        <v>45190</v>
      </c>
      <c r="U514" t="str">
        <f ca="1">IF(TODAY() - Sales_Data[[#This Row],[Last Order Date]] &gt; 180, "Inactive", "Active")</f>
        <v>Inactive</v>
      </c>
    </row>
    <row r="515" spans="1:21" x14ac:dyDescent="0.35">
      <c r="A515" t="str">
        <f>Sales_Data[[#This Row],[Customers Name]]&amp;Sales_Data[[#This Row],[Num]]</f>
        <v>Marina InnCW-2023357</v>
      </c>
      <c r="B515" t="s">
        <v>112</v>
      </c>
      <c r="C515" t="s">
        <v>2104</v>
      </c>
      <c r="D515" t="s">
        <v>1222</v>
      </c>
      <c r="E515" t="s">
        <v>432</v>
      </c>
      <c r="F515" s="1">
        <v>45190</v>
      </c>
      <c r="G515" t="s">
        <v>1314</v>
      </c>
      <c r="I515">
        <v>36</v>
      </c>
      <c r="J515">
        <v>19.989999999999998</v>
      </c>
      <c r="K515">
        <v>719.64</v>
      </c>
      <c r="L515">
        <v>9</v>
      </c>
      <c r="M515" s="1">
        <v>45170</v>
      </c>
      <c r="N515" t="s">
        <v>831</v>
      </c>
      <c r="O515" t="s">
        <v>2078</v>
      </c>
      <c r="P515" t="s">
        <v>814</v>
      </c>
      <c r="Q515">
        <v>4</v>
      </c>
      <c r="R515">
        <f>VLOOKUP(Sales_Data[[#This Row],[Memo]],Items_List[[Description]:[Price]],3,FALSE)</f>
        <v>19.989999999999998</v>
      </c>
      <c r="S515">
        <f>Sales_Data[[#This Row],[Qty]]*Sales_Data[[#This Row],[Cost]]</f>
        <v>719.64</v>
      </c>
      <c r="T515" s="1">
        <f>_xlfn.MAXIFS(Sales_Data[Date],Sales_Data[Customers Name],Sales_Data[[#This Row],[Customers Name]])</f>
        <v>45190</v>
      </c>
      <c r="U515" t="str">
        <f ca="1">IF(TODAY() - Sales_Data[[#This Row],[Last Order Date]] &gt; 180, "Inactive", "Active")</f>
        <v>Inactive</v>
      </c>
    </row>
    <row r="516" spans="1:21" x14ac:dyDescent="0.35">
      <c r="A516" t="str">
        <f>Sales_Data[[#This Row],[Customers Name]]&amp;Sales_Data[[#This Row],[Num]]</f>
        <v>New York Butcher Shoppe DiCW-2023026</v>
      </c>
      <c r="B516" t="s">
        <v>118</v>
      </c>
      <c r="C516" t="s">
        <v>2103</v>
      </c>
      <c r="D516" t="s">
        <v>916</v>
      </c>
      <c r="E516" t="s">
        <v>222</v>
      </c>
      <c r="F516" s="1">
        <v>44949</v>
      </c>
      <c r="G516" t="s">
        <v>1317</v>
      </c>
      <c r="I516">
        <v>1</v>
      </c>
      <c r="J516">
        <v>82</v>
      </c>
      <c r="K516">
        <v>82</v>
      </c>
      <c r="L516">
        <v>1</v>
      </c>
      <c r="M516" s="1">
        <v>44927</v>
      </c>
      <c r="N516" t="s">
        <v>849</v>
      </c>
      <c r="O516" t="s">
        <v>2075</v>
      </c>
      <c r="P516" t="s">
        <v>825</v>
      </c>
      <c r="Q516">
        <v>1</v>
      </c>
      <c r="R516">
        <f>VLOOKUP(Sales_Data[[#This Row],[Memo]],Items_List[[Description]:[Price]],3,FALSE)</f>
        <v>11.5</v>
      </c>
      <c r="S516">
        <f>Sales_Data[[#This Row],[Qty]]*Sales_Data[[#This Row],[Cost]]</f>
        <v>11.5</v>
      </c>
      <c r="T516" s="1">
        <f>_xlfn.MAXIFS(Sales_Data[Date],Sales_Data[Customers Name],Sales_Data[[#This Row],[Customers Name]])</f>
        <v>45266</v>
      </c>
      <c r="U516" t="str">
        <f ca="1">IF(TODAY() - Sales_Data[[#This Row],[Last Order Date]] &gt; 180, "Inactive", "Active")</f>
        <v>Inactive</v>
      </c>
    </row>
    <row r="517" spans="1:21" x14ac:dyDescent="0.35">
      <c r="A517" t="str">
        <f>Sales_Data[[#This Row],[Customers Name]]&amp;Sales_Data[[#This Row],[Num]]</f>
        <v>Nick'S German KitchenCW-2023009</v>
      </c>
      <c r="B517" t="s">
        <v>120</v>
      </c>
      <c r="C517" t="s">
        <v>2103</v>
      </c>
      <c r="D517" t="s">
        <v>836</v>
      </c>
      <c r="E517" t="s">
        <v>371</v>
      </c>
      <c r="F517" s="1">
        <v>44930</v>
      </c>
      <c r="G517" t="s">
        <v>1323</v>
      </c>
      <c r="I517">
        <v>2</v>
      </c>
      <c r="J517">
        <v>144</v>
      </c>
      <c r="K517">
        <v>288</v>
      </c>
      <c r="L517">
        <v>1</v>
      </c>
      <c r="M517" s="1">
        <v>44927</v>
      </c>
      <c r="N517" t="s">
        <v>849</v>
      </c>
      <c r="O517" t="s">
        <v>2075</v>
      </c>
      <c r="P517" t="s">
        <v>819</v>
      </c>
      <c r="Q517">
        <v>3</v>
      </c>
      <c r="R517">
        <f>VLOOKUP(Sales_Data[[#This Row],[Memo]],Items_List[[Description]:[Price]],3,FALSE)</f>
        <v>10.18</v>
      </c>
      <c r="S517">
        <f>Sales_Data[[#This Row],[Qty]]*Sales_Data[[#This Row],[Cost]]</f>
        <v>20.36</v>
      </c>
      <c r="T517" s="1">
        <f>_xlfn.MAXIFS(Sales_Data[Date],Sales_Data[Customers Name],Sales_Data[[#This Row],[Customers Name]])</f>
        <v>45283</v>
      </c>
      <c r="U517" t="str">
        <f ca="1">IF(TODAY() - Sales_Data[[#This Row],[Last Order Date]] &gt; 180, "Inactive", "Active")</f>
        <v>Inactive</v>
      </c>
    </row>
    <row r="518" spans="1:21" x14ac:dyDescent="0.35">
      <c r="A518" t="str">
        <f>Sales_Data[[#This Row],[Customers Name]]&amp;Sales_Data[[#This Row],[Num]]</f>
        <v>Nick'S German KitchenCW-2023009</v>
      </c>
      <c r="B518" t="s">
        <v>120</v>
      </c>
      <c r="C518" t="s">
        <v>2103</v>
      </c>
      <c r="D518" t="s">
        <v>1214</v>
      </c>
      <c r="E518" t="s">
        <v>369</v>
      </c>
      <c r="F518" s="1">
        <v>44930</v>
      </c>
      <c r="G518" t="s">
        <v>1323</v>
      </c>
      <c r="I518">
        <v>1</v>
      </c>
      <c r="J518">
        <v>138</v>
      </c>
      <c r="K518">
        <v>138</v>
      </c>
      <c r="L518">
        <v>1</v>
      </c>
      <c r="M518" s="1">
        <v>44927</v>
      </c>
      <c r="N518" t="s">
        <v>849</v>
      </c>
      <c r="O518" t="s">
        <v>2075</v>
      </c>
      <c r="P518" t="s">
        <v>819</v>
      </c>
      <c r="Q518">
        <v>3</v>
      </c>
      <c r="R518">
        <f>VLOOKUP(Sales_Data[[#This Row],[Memo]],Items_List[[Description]:[Price]],3,FALSE)</f>
        <v>9.3800000000000008</v>
      </c>
      <c r="S518">
        <f>Sales_Data[[#This Row],[Qty]]*Sales_Data[[#This Row],[Cost]]</f>
        <v>9.3800000000000008</v>
      </c>
      <c r="T518" s="1">
        <f>_xlfn.MAXIFS(Sales_Data[Date],Sales_Data[Customers Name],Sales_Data[[#This Row],[Customers Name]])</f>
        <v>45283</v>
      </c>
      <c r="U518" t="str">
        <f ca="1">IF(TODAY() - Sales_Data[[#This Row],[Last Order Date]] &gt; 180, "Inactive", "Active")</f>
        <v>Inactive</v>
      </c>
    </row>
    <row r="519" spans="1:21" x14ac:dyDescent="0.35">
      <c r="A519" t="str">
        <f>Sales_Data[[#This Row],[Customers Name]]&amp;Sales_Data[[#This Row],[Num]]</f>
        <v>Nick'S German KitchenCW-2023029</v>
      </c>
      <c r="B519" t="s">
        <v>120</v>
      </c>
      <c r="C519" t="s">
        <v>2103</v>
      </c>
      <c r="D519" t="s">
        <v>836</v>
      </c>
      <c r="E519" t="s">
        <v>371</v>
      </c>
      <c r="F519" s="1">
        <v>44952</v>
      </c>
      <c r="G519" t="s">
        <v>1324</v>
      </c>
      <c r="I519">
        <v>1</v>
      </c>
      <c r="J519">
        <v>144</v>
      </c>
      <c r="K519">
        <v>144</v>
      </c>
      <c r="L519">
        <v>1</v>
      </c>
      <c r="M519" s="1">
        <v>44927</v>
      </c>
      <c r="N519" t="s">
        <v>849</v>
      </c>
      <c r="O519" t="s">
        <v>2075</v>
      </c>
      <c r="P519" t="s">
        <v>814</v>
      </c>
      <c r="Q519">
        <v>4</v>
      </c>
      <c r="R519">
        <f>VLOOKUP(Sales_Data[[#This Row],[Memo]],Items_List[[Description]:[Price]],3,FALSE)</f>
        <v>10.18</v>
      </c>
      <c r="S519">
        <f>Sales_Data[[#This Row],[Qty]]*Sales_Data[[#This Row],[Cost]]</f>
        <v>10.18</v>
      </c>
      <c r="T519" s="1">
        <f>_xlfn.MAXIFS(Sales_Data[Date],Sales_Data[Customers Name],Sales_Data[[#This Row],[Customers Name]])</f>
        <v>45283</v>
      </c>
      <c r="U519" t="str">
        <f ca="1">IF(TODAY() - Sales_Data[[#This Row],[Last Order Date]] &gt; 180, "Inactive", "Active")</f>
        <v>Inactive</v>
      </c>
    </row>
    <row r="520" spans="1:21" x14ac:dyDescent="0.35">
      <c r="A520" t="str">
        <f>Sales_Data[[#This Row],[Customers Name]]&amp;Sales_Data[[#This Row],[Num]]</f>
        <v>Nick'S German KitchenCW-2023029</v>
      </c>
      <c r="B520" t="s">
        <v>120</v>
      </c>
      <c r="C520" t="s">
        <v>2103</v>
      </c>
      <c r="D520" t="s">
        <v>843</v>
      </c>
      <c r="E520" t="s">
        <v>367</v>
      </c>
      <c r="F520" s="1">
        <v>44952</v>
      </c>
      <c r="G520" t="s">
        <v>1324</v>
      </c>
      <c r="I520">
        <v>0.5</v>
      </c>
      <c r="J520">
        <v>177</v>
      </c>
      <c r="K520">
        <v>88.5</v>
      </c>
      <c r="L520">
        <v>1</v>
      </c>
      <c r="M520" s="1">
        <v>44927</v>
      </c>
      <c r="N520" t="s">
        <v>849</v>
      </c>
      <c r="O520" t="s">
        <v>2075</v>
      </c>
      <c r="P520" t="s">
        <v>814</v>
      </c>
      <c r="Q520">
        <v>4</v>
      </c>
      <c r="R520">
        <f>VLOOKUP(Sales_Data[[#This Row],[Memo]],Items_List[[Description]:[Price]],3,FALSE)</f>
        <v>11</v>
      </c>
      <c r="S520">
        <f>Sales_Data[[#This Row],[Qty]]*Sales_Data[[#This Row],[Cost]]</f>
        <v>5.5</v>
      </c>
      <c r="T520" s="1">
        <f>_xlfn.MAXIFS(Sales_Data[Date],Sales_Data[Customers Name],Sales_Data[[#This Row],[Customers Name]])</f>
        <v>45283</v>
      </c>
      <c r="U520" t="str">
        <f ca="1">IF(TODAY() - Sales_Data[[#This Row],[Last Order Date]] &gt; 180, "Inactive", "Active")</f>
        <v>Inactive</v>
      </c>
    </row>
    <row r="521" spans="1:21" x14ac:dyDescent="0.35">
      <c r="A521" t="str">
        <f>Sales_Data[[#This Row],[Customers Name]]&amp;Sales_Data[[#This Row],[Num]]</f>
        <v>Nick'S German KitchenCW-2023204</v>
      </c>
      <c r="B521" t="s">
        <v>120</v>
      </c>
      <c r="C521" t="s">
        <v>2103</v>
      </c>
      <c r="D521" t="s">
        <v>1214</v>
      </c>
      <c r="E521" t="s">
        <v>369</v>
      </c>
      <c r="F521" s="1">
        <v>45097</v>
      </c>
      <c r="G521" t="s">
        <v>1335</v>
      </c>
      <c r="I521">
        <v>24</v>
      </c>
      <c r="J521">
        <v>11.5</v>
      </c>
      <c r="K521">
        <v>276</v>
      </c>
      <c r="L521">
        <v>6</v>
      </c>
      <c r="M521" s="1">
        <v>45078</v>
      </c>
      <c r="N521" t="s">
        <v>818</v>
      </c>
      <c r="O521" t="s">
        <v>2082</v>
      </c>
      <c r="P521" t="s">
        <v>832</v>
      </c>
      <c r="Q521">
        <v>2</v>
      </c>
      <c r="R521">
        <f>VLOOKUP(Sales_Data[[#This Row],[Memo]],Items_List[[Description]:[Price]],3,FALSE)</f>
        <v>9.3800000000000008</v>
      </c>
      <c r="S521">
        <f>Sales_Data[[#This Row],[Qty]]*Sales_Data[[#This Row],[Cost]]</f>
        <v>225.12</v>
      </c>
      <c r="T521" s="1">
        <f>_xlfn.MAXIFS(Sales_Data[Date],Sales_Data[Customers Name],Sales_Data[[#This Row],[Customers Name]])</f>
        <v>45283</v>
      </c>
      <c r="U521" t="str">
        <f ca="1">IF(TODAY() - Sales_Data[[#This Row],[Last Order Date]] &gt; 180, "Inactive", "Active")</f>
        <v>Inactive</v>
      </c>
    </row>
    <row r="522" spans="1:21" x14ac:dyDescent="0.35">
      <c r="A522" t="str">
        <f>Sales_Data[[#This Row],[Customers Name]]&amp;Sales_Data[[#This Row],[Num]]</f>
        <v>Nick'S German KitchenCW-2023316</v>
      </c>
      <c r="B522" t="s">
        <v>120</v>
      </c>
      <c r="C522" t="s">
        <v>2103</v>
      </c>
      <c r="D522" t="s">
        <v>836</v>
      </c>
      <c r="E522" t="s">
        <v>371</v>
      </c>
      <c r="F522" s="1">
        <v>45177</v>
      </c>
      <c r="G522" t="s">
        <v>1342</v>
      </c>
      <c r="I522">
        <v>11</v>
      </c>
      <c r="J522">
        <v>13</v>
      </c>
      <c r="K522">
        <v>143</v>
      </c>
      <c r="L522">
        <v>9</v>
      </c>
      <c r="M522" s="1">
        <v>45170</v>
      </c>
      <c r="N522" t="s">
        <v>831</v>
      </c>
      <c r="O522" t="s">
        <v>2078</v>
      </c>
      <c r="P522" t="s">
        <v>842</v>
      </c>
      <c r="Q522">
        <v>5</v>
      </c>
      <c r="R522">
        <f>VLOOKUP(Sales_Data[[#This Row],[Memo]],Items_List[[Description]:[Price]],3,FALSE)</f>
        <v>10.18</v>
      </c>
      <c r="S522">
        <f>Sales_Data[[#This Row],[Qty]]*Sales_Data[[#This Row],[Cost]]</f>
        <v>111.97999999999999</v>
      </c>
      <c r="T522" s="1">
        <f>_xlfn.MAXIFS(Sales_Data[Date],Sales_Data[Customers Name],Sales_Data[[#This Row],[Customers Name]])</f>
        <v>45283</v>
      </c>
      <c r="U522" t="str">
        <f ca="1">IF(TODAY() - Sales_Data[[#This Row],[Last Order Date]] &gt; 180, "Inactive", "Active")</f>
        <v>Inactive</v>
      </c>
    </row>
    <row r="523" spans="1:21" x14ac:dyDescent="0.35">
      <c r="A523" t="str">
        <f>Sales_Data[[#This Row],[Customers Name]]&amp;Sales_Data[[#This Row],[Num]]</f>
        <v>Palmetto BrewingCW-2023213</v>
      </c>
      <c r="B523" t="s">
        <v>124</v>
      </c>
      <c r="C523" t="s">
        <v>2103</v>
      </c>
      <c r="D523" t="s">
        <v>1176</v>
      </c>
      <c r="E523" t="s">
        <v>1177</v>
      </c>
      <c r="F523" s="1">
        <v>45103</v>
      </c>
      <c r="G523" t="s">
        <v>1355</v>
      </c>
      <c r="I523">
        <v>24</v>
      </c>
      <c r="J523">
        <v>10</v>
      </c>
      <c r="K523">
        <v>240</v>
      </c>
      <c r="L523">
        <v>6</v>
      </c>
      <c r="M523" s="1">
        <v>45078</v>
      </c>
      <c r="N523" t="s">
        <v>818</v>
      </c>
      <c r="O523" t="s">
        <v>2082</v>
      </c>
      <c r="P523" t="s">
        <v>825</v>
      </c>
      <c r="Q523">
        <v>1</v>
      </c>
      <c r="R523">
        <f>VLOOKUP(Sales_Data[[#This Row],[Memo]],Items_List[[Description]:[Price]],3,FALSE)</f>
        <v>8.33</v>
      </c>
      <c r="S523">
        <f>Sales_Data[[#This Row],[Qty]]*Sales_Data[[#This Row],[Cost]]</f>
        <v>199.92000000000002</v>
      </c>
      <c r="T523" s="1">
        <f>_xlfn.MAXIFS(Sales_Data[Date],Sales_Data[Customers Name],Sales_Data[[#This Row],[Customers Name]])</f>
        <v>45252</v>
      </c>
      <c r="U523" t="str">
        <f ca="1">IF(TODAY() - Sales_Data[[#This Row],[Last Order Date]] &gt; 180, "Inactive", "Active")</f>
        <v>Inactive</v>
      </c>
    </row>
    <row r="524" spans="1:21" x14ac:dyDescent="0.35">
      <c r="A524" t="str">
        <f>Sales_Data[[#This Row],[Customers Name]]&amp;Sales_Data[[#This Row],[Num]]</f>
        <v>Palmetto BrewingCW-2023213</v>
      </c>
      <c r="B524" t="s">
        <v>124</v>
      </c>
      <c r="C524" t="s">
        <v>2103</v>
      </c>
      <c r="D524" t="s">
        <v>906</v>
      </c>
      <c r="E524" t="s">
        <v>787</v>
      </c>
      <c r="F524" s="1">
        <v>45103</v>
      </c>
      <c r="G524" t="s">
        <v>1355</v>
      </c>
      <c r="J524">
        <v>-0.5</v>
      </c>
      <c r="K524">
        <v>-120</v>
      </c>
      <c r="L524">
        <v>6</v>
      </c>
      <c r="M524" s="1">
        <v>45078</v>
      </c>
      <c r="N524" t="s">
        <v>818</v>
      </c>
      <c r="O524" t="s">
        <v>2082</v>
      </c>
      <c r="P524" t="s">
        <v>825</v>
      </c>
      <c r="Q524">
        <v>1</v>
      </c>
      <c r="R524">
        <f>VLOOKUP(Sales_Data[[#This Row],[Memo]],Items_List[[Description]:[Price]],3,FALSE)</f>
        <v>0</v>
      </c>
      <c r="S524">
        <f>Sales_Data[[#This Row],[Qty]]*Sales_Data[[#This Row],[Cost]]</f>
        <v>0</v>
      </c>
      <c r="T524" s="1">
        <f>_xlfn.MAXIFS(Sales_Data[Date],Sales_Data[Customers Name],Sales_Data[[#This Row],[Customers Name]])</f>
        <v>45252</v>
      </c>
      <c r="U524" t="str">
        <f ca="1">IF(TODAY() - Sales_Data[[#This Row],[Last Order Date]] &gt; 180, "Inactive", "Active")</f>
        <v>Inactive</v>
      </c>
    </row>
    <row r="525" spans="1:21" x14ac:dyDescent="0.35">
      <c r="A525" t="str">
        <f>Sales_Data[[#This Row],[Customers Name]]&amp;Sales_Data[[#This Row],[Num]]</f>
        <v>Palmetto BrewingCW-2023213</v>
      </c>
      <c r="B525" t="s">
        <v>124</v>
      </c>
      <c r="C525" t="s">
        <v>2103</v>
      </c>
      <c r="D525" t="s">
        <v>851</v>
      </c>
      <c r="E525" t="s">
        <v>362</v>
      </c>
      <c r="F525" s="1">
        <v>45103</v>
      </c>
      <c r="G525" t="s">
        <v>1355</v>
      </c>
      <c r="I525">
        <v>24</v>
      </c>
      <c r="J525">
        <v>12.5</v>
      </c>
      <c r="K525">
        <v>300</v>
      </c>
      <c r="L525">
        <v>6</v>
      </c>
      <c r="M525" s="1">
        <v>45078</v>
      </c>
      <c r="N525" t="s">
        <v>818</v>
      </c>
      <c r="O525" t="s">
        <v>2082</v>
      </c>
      <c r="P525" t="s">
        <v>825</v>
      </c>
      <c r="Q525">
        <v>1</v>
      </c>
      <c r="R525">
        <f>VLOOKUP(Sales_Data[[#This Row],[Memo]],Items_List[[Description]:[Price]],3,FALSE)</f>
        <v>9.6</v>
      </c>
      <c r="S525">
        <f>Sales_Data[[#This Row],[Qty]]*Sales_Data[[#This Row],[Cost]]</f>
        <v>230.39999999999998</v>
      </c>
      <c r="T525" s="1">
        <f>_xlfn.MAXIFS(Sales_Data[Date],Sales_Data[Customers Name],Sales_Data[[#This Row],[Customers Name]])</f>
        <v>45252</v>
      </c>
      <c r="U525" t="str">
        <f ca="1">IF(TODAY() - Sales_Data[[#This Row],[Last Order Date]] &gt; 180, "Inactive", "Active")</f>
        <v>Inactive</v>
      </c>
    </row>
    <row r="526" spans="1:21" x14ac:dyDescent="0.35">
      <c r="A526" t="str">
        <f>Sales_Data[[#This Row],[Customers Name]]&amp;Sales_Data[[#This Row],[Num]]</f>
        <v>Palmetto BrewingCW-2023285</v>
      </c>
      <c r="B526" t="s">
        <v>124</v>
      </c>
      <c r="C526" t="s">
        <v>2103</v>
      </c>
      <c r="D526" t="s">
        <v>828</v>
      </c>
      <c r="E526" t="s">
        <v>787</v>
      </c>
      <c r="F526" s="1">
        <v>45153</v>
      </c>
      <c r="G526" t="s">
        <v>1357</v>
      </c>
      <c r="J526">
        <v>-0.1</v>
      </c>
      <c r="K526">
        <v>-14.4</v>
      </c>
      <c r="L526">
        <v>8</v>
      </c>
      <c r="M526" s="1">
        <v>45139</v>
      </c>
      <c r="N526" t="s">
        <v>863</v>
      </c>
      <c r="O526" t="s">
        <v>2083</v>
      </c>
      <c r="P526" t="s">
        <v>832</v>
      </c>
      <c r="Q526">
        <v>2</v>
      </c>
      <c r="R526">
        <f>VLOOKUP(Sales_Data[[#This Row],[Memo]],Items_List[[Description]:[Price]],3,FALSE)</f>
        <v>0</v>
      </c>
      <c r="S526">
        <f>Sales_Data[[#This Row],[Qty]]*Sales_Data[[#This Row],[Cost]]</f>
        <v>0</v>
      </c>
      <c r="T526" s="1">
        <f>_xlfn.MAXIFS(Sales_Data[Date],Sales_Data[Customers Name],Sales_Data[[#This Row],[Customers Name]])</f>
        <v>45252</v>
      </c>
      <c r="U526" t="str">
        <f ca="1">IF(TODAY() - Sales_Data[[#This Row],[Last Order Date]] &gt; 180, "Inactive", "Active")</f>
        <v>Inactive</v>
      </c>
    </row>
    <row r="527" spans="1:21" x14ac:dyDescent="0.35">
      <c r="A527" t="str">
        <f>Sales_Data[[#This Row],[Customers Name]]&amp;Sales_Data[[#This Row],[Num]]</f>
        <v>Palmetto BrewingCW-2023286</v>
      </c>
      <c r="B527" t="s">
        <v>124</v>
      </c>
      <c r="C527" t="s">
        <v>2103</v>
      </c>
      <c r="D527" t="s">
        <v>889</v>
      </c>
      <c r="E527" t="s">
        <v>265</v>
      </c>
      <c r="F527" s="1">
        <v>45154</v>
      </c>
      <c r="G527" t="s">
        <v>1358</v>
      </c>
      <c r="I527">
        <v>8</v>
      </c>
      <c r="J527">
        <v>13</v>
      </c>
      <c r="K527">
        <v>104</v>
      </c>
      <c r="L527">
        <v>8</v>
      </c>
      <c r="M527" s="1">
        <v>45139</v>
      </c>
      <c r="N527" t="s">
        <v>863</v>
      </c>
      <c r="O527" t="s">
        <v>2083</v>
      </c>
      <c r="P527" t="s">
        <v>819</v>
      </c>
      <c r="Q527">
        <v>3</v>
      </c>
      <c r="R527">
        <f>VLOOKUP(Sales_Data[[#This Row],[Memo]],Items_List[[Description]:[Price]],3,FALSE)</f>
        <v>9.9</v>
      </c>
      <c r="S527">
        <f>Sales_Data[[#This Row],[Qty]]*Sales_Data[[#This Row],[Cost]]</f>
        <v>79.2</v>
      </c>
      <c r="T527" s="1">
        <f>_xlfn.MAXIFS(Sales_Data[Date],Sales_Data[Customers Name],Sales_Data[[#This Row],[Customers Name]])</f>
        <v>45252</v>
      </c>
      <c r="U527" t="str">
        <f ca="1">IF(TODAY() - Sales_Data[[#This Row],[Last Order Date]] &gt; 180, "Inactive", "Active")</f>
        <v>Inactive</v>
      </c>
    </row>
    <row r="528" spans="1:21" x14ac:dyDescent="0.35">
      <c r="A528" t="str">
        <f>Sales_Data[[#This Row],[Customers Name]]&amp;Sales_Data[[#This Row],[Num]]</f>
        <v>Palmetto BrewingCW-2023286</v>
      </c>
      <c r="B528" t="s">
        <v>124</v>
      </c>
      <c r="C528" t="s">
        <v>2103</v>
      </c>
      <c r="D528" t="s">
        <v>828</v>
      </c>
      <c r="E528" t="s">
        <v>787</v>
      </c>
      <c r="F528" s="1">
        <v>45154</v>
      </c>
      <c r="G528" t="s">
        <v>1358</v>
      </c>
      <c r="J528">
        <v>-0.1</v>
      </c>
      <c r="K528">
        <v>-28.1</v>
      </c>
      <c r="L528">
        <v>8</v>
      </c>
      <c r="M528" s="1">
        <v>45139</v>
      </c>
      <c r="N528" t="s">
        <v>863</v>
      </c>
      <c r="O528" t="s">
        <v>2083</v>
      </c>
      <c r="P528" t="s">
        <v>819</v>
      </c>
      <c r="Q528">
        <v>3</v>
      </c>
      <c r="R528">
        <f>VLOOKUP(Sales_Data[[#This Row],[Memo]],Items_List[[Description]:[Price]],3,FALSE)</f>
        <v>0</v>
      </c>
      <c r="S528">
        <f>Sales_Data[[#This Row],[Qty]]*Sales_Data[[#This Row],[Cost]]</f>
        <v>0</v>
      </c>
      <c r="T528" s="1">
        <f>_xlfn.MAXIFS(Sales_Data[Date],Sales_Data[Customers Name],Sales_Data[[#This Row],[Customers Name]])</f>
        <v>45252</v>
      </c>
      <c r="U528" t="str">
        <f ca="1">IF(TODAY() - Sales_Data[[#This Row],[Last Order Date]] &gt; 180, "Inactive", "Active")</f>
        <v>Inactive</v>
      </c>
    </row>
    <row r="529" spans="1:21" x14ac:dyDescent="0.35">
      <c r="A529" t="str">
        <f>Sales_Data[[#This Row],[Customers Name]]&amp;Sales_Data[[#This Row],[Num]]</f>
        <v>Palmetto BrewingCW-2023338</v>
      </c>
      <c r="B529" t="s">
        <v>124</v>
      </c>
      <c r="C529" t="s">
        <v>2103</v>
      </c>
      <c r="D529" t="s">
        <v>998</v>
      </c>
      <c r="E529" t="s">
        <v>306</v>
      </c>
      <c r="F529" s="1">
        <v>45192</v>
      </c>
      <c r="G529" t="s">
        <v>1360</v>
      </c>
      <c r="I529">
        <v>24</v>
      </c>
      <c r="J529">
        <v>10</v>
      </c>
      <c r="K529">
        <v>240</v>
      </c>
      <c r="L529">
        <v>9</v>
      </c>
      <c r="M529" s="1">
        <v>45170</v>
      </c>
      <c r="N529" t="s">
        <v>831</v>
      </c>
      <c r="O529" t="s">
        <v>2078</v>
      </c>
      <c r="P529" t="s">
        <v>1170</v>
      </c>
      <c r="Q529">
        <v>6</v>
      </c>
      <c r="R529">
        <f>VLOOKUP(Sales_Data[[#This Row],[Memo]],Items_List[[Description]:[Price]],3,FALSE)</f>
        <v>7.15</v>
      </c>
      <c r="S529">
        <f>Sales_Data[[#This Row],[Qty]]*Sales_Data[[#This Row],[Cost]]</f>
        <v>171.60000000000002</v>
      </c>
      <c r="T529" s="1">
        <f>_xlfn.MAXIFS(Sales_Data[Date],Sales_Data[Customers Name],Sales_Data[[#This Row],[Customers Name]])</f>
        <v>45252</v>
      </c>
      <c r="U529" t="str">
        <f ca="1">IF(TODAY() - Sales_Data[[#This Row],[Last Order Date]] &gt; 180, "Inactive", "Active")</f>
        <v>Inactive</v>
      </c>
    </row>
    <row r="530" spans="1:21" x14ac:dyDescent="0.35">
      <c r="A530" t="str">
        <f>Sales_Data[[#This Row],[Customers Name]]&amp;Sales_Data[[#This Row],[Num]]</f>
        <v>Palmetto BrewingCW-2023338</v>
      </c>
      <c r="B530" t="s">
        <v>124</v>
      </c>
      <c r="C530" t="s">
        <v>2103</v>
      </c>
      <c r="D530" t="s">
        <v>1361</v>
      </c>
      <c r="E530" t="s">
        <v>694</v>
      </c>
      <c r="F530" s="1">
        <v>45192</v>
      </c>
      <c r="G530" t="s">
        <v>1360</v>
      </c>
      <c r="I530">
        <v>24</v>
      </c>
      <c r="J530">
        <v>8.67</v>
      </c>
      <c r="K530">
        <v>208.08</v>
      </c>
      <c r="L530">
        <v>9</v>
      </c>
      <c r="M530" s="1">
        <v>45170</v>
      </c>
      <c r="N530" t="s">
        <v>831</v>
      </c>
      <c r="O530" t="s">
        <v>2078</v>
      </c>
      <c r="P530" t="s">
        <v>1170</v>
      </c>
      <c r="Q530">
        <v>6</v>
      </c>
      <c r="R530">
        <f>VLOOKUP(Sales_Data[[#This Row],[Memo]],Items_List[[Description]:[Price]],3,FALSE)</f>
        <v>5.5</v>
      </c>
      <c r="S530">
        <f>Sales_Data[[#This Row],[Qty]]*Sales_Data[[#This Row],[Cost]]</f>
        <v>132</v>
      </c>
      <c r="T530" s="1">
        <f>_xlfn.MAXIFS(Sales_Data[Date],Sales_Data[Customers Name],Sales_Data[[#This Row],[Customers Name]])</f>
        <v>45252</v>
      </c>
      <c r="U530" t="str">
        <f ca="1">IF(TODAY() - Sales_Data[[#This Row],[Last Order Date]] &gt; 180, "Inactive", "Active")</f>
        <v>Inactive</v>
      </c>
    </row>
    <row r="531" spans="1:21" x14ac:dyDescent="0.35">
      <c r="A531" t="str">
        <f>Sales_Data[[#This Row],[Customers Name]]&amp;Sales_Data[[#This Row],[Num]]</f>
        <v>Palmetto Wine SellersCW-2023031</v>
      </c>
      <c r="B531" t="s">
        <v>126</v>
      </c>
      <c r="C531" t="s">
        <v>2103</v>
      </c>
      <c r="D531" t="s">
        <v>1010</v>
      </c>
      <c r="E531" t="s">
        <v>242</v>
      </c>
      <c r="F531" s="1">
        <v>44952</v>
      </c>
      <c r="G531" t="s">
        <v>1365</v>
      </c>
      <c r="I531">
        <v>0</v>
      </c>
      <c r="J531">
        <v>132</v>
      </c>
      <c r="K531">
        <v>0</v>
      </c>
      <c r="L531">
        <v>1</v>
      </c>
      <c r="M531" s="1">
        <v>44927</v>
      </c>
      <c r="N531" t="s">
        <v>849</v>
      </c>
      <c r="O531" t="s">
        <v>2075</v>
      </c>
      <c r="P531" t="s">
        <v>814</v>
      </c>
      <c r="Q531">
        <v>4</v>
      </c>
      <c r="R531">
        <f>VLOOKUP(Sales_Data[[#This Row],[Memo]],Items_List[[Description]:[Price]],3,FALSE)</f>
        <v>7.75</v>
      </c>
      <c r="S531">
        <f>Sales_Data[[#This Row],[Qty]]*Sales_Data[[#This Row],[Cost]]</f>
        <v>0</v>
      </c>
      <c r="T531" s="1">
        <f>_xlfn.MAXIFS(Sales_Data[Date],Sales_Data[Customers Name],Sales_Data[[#This Row],[Customers Name]])</f>
        <v>45281</v>
      </c>
      <c r="U531" t="str">
        <f ca="1">IF(TODAY() - Sales_Data[[#This Row],[Last Order Date]] &gt; 180, "Inactive", "Active")</f>
        <v>Inactive</v>
      </c>
    </row>
    <row r="532" spans="1:21" x14ac:dyDescent="0.35">
      <c r="A532" t="str">
        <f>Sales_Data[[#This Row],[Customers Name]]&amp;Sales_Data[[#This Row],[Num]]</f>
        <v>ParadisoCW-2023159</v>
      </c>
      <c r="B532" t="s">
        <v>129</v>
      </c>
      <c r="C532" t="s">
        <v>2103</v>
      </c>
      <c r="D532" t="s">
        <v>906</v>
      </c>
      <c r="E532" t="s">
        <v>787</v>
      </c>
      <c r="F532" s="1">
        <v>45060</v>
      </c>
      <c r="G532" t="s">
        <v>1389</v>
      </c>
      <c r="J532">
        <v>-0.5</v>
      </c>
      <c r="K532">
        <v>-60</v>
      </c>
      <c r="L532">
        <v>5</v>
      </c>
      <c r="M532" s="1">
        <v>45047</v>
      </c>
      <c r="N532" t="s">
        <v>813</v>
      </c>
      <c r="O532" t="s">
        <v>813</v>
      </c>
      <c r="P532" t="s">
        <v>1000</v>
      </c>
      <c r="Q532">
        <v>0</v>
      </c>
      <c r="R532">
        <f>VLOOKUP(Sales_Data[[#This Row],[Memo]],Items_List[[Description]:[Price]],3,FALSE)</f>
        <v>0</v>
      </c>
      <c r="S532">
        <f>Sales_Data[[#This Row],[Qty]]*Sales_Data[[#This Row],[Cost]]</f>
        <v>0</v>
      </c>
      <c r="T532" s="1">
        <f>_xlfn.MAXIFS(Sales_Data[Date],Sales_Data[Customers Name],Sales_Data[[#This Row],[Customers Name]])</f>
        <v>45247</v>
      </c>
      <c r="U532" t="str">
        <f ca="1">IF(TODAY() - Sales_Data[[#This Row],[Last Order Date]] &gt; 180, "Inactive", "Active")</f>
        <v>Inactive</v>
      </c>
    </row>
    <row r="533" spans="1:21" x14ac:dyDescent="0.35">
      <c r="A533" t="str">
        <f>Sales_Data[[#This Row],[Customers Name]]&amp;Sales_Data[[#This Row],[Num]]</f>
        <v>ParadisoCW-2023182</v>
      </c>
      <c r="B533" t="s">
        <v>129</v>
      </c>
      <c r="C533" t="s">
        <v>2103</v>
      </c>
      <c r="D533" t="s">
        <v>906</v>
      </c>
      <c r="E533" t="s">
        <v>787</v>
      </c>
      <c r="F533" s="1">
        <v>45079</v>
      </c>
      <c r="G533" t="s">
        <v>1391</v>
      </c>
      <c r="J533">
        <v>-0.5</v>
      </c>
      <c r="K533">
        <v>-60</v>
      </c>
      <c r="L533">
        <v>6</v>
      </c>
      <c r="M533" s="1">
        <v>45078</v>
      </c>
      <c r="N533" t="s">
        <v>818</v>
      </c>
      <c r="O533" t="s">
        <v>2082</v>
      </c>
      <c r="P533" t="s">
        <v>842</v>
      </c>
      <c r="Q533">
        <v>5</v>
      </c>
      <c r="R533">
        <f>VLOOKUP(Sales_Data[[#This Row],[Memo]],Items_List[[Description]:[Price]],3,FALSE)</f>
        <v>0</v>
      </c>
      <c r="S533">
        <f>Sales_Data[[#This Row],[Qty]]*Sales_Data[[#This Row],[Cost]]</f>
        <v>0</v>
      </c>
      <c r="T533" s="1">
        <f>_xlfn.MAXIFS(Sales_Data[Date],Sales_Data[Customers Name],Sales_Data[[#This Row],[Customers Name]])</f>
        <v>45247</v>
      </c>
      <c r="U533" t="str">
        <f ca="1">IF(TODAY() - Sales_Data[[#This Row],[Last Order Date]] &gt; 180, "Inactive", "Active")</f>
        <v>Inactive</v>
      </c>
    </row>
    <row r="534" spans="1:21" x14ac:dyDescent="0.35">
      <c r="A534" t="str">
        <f>Sales_Data[[#This Row],[Customers Name]]&amp;Sales_Data[[#This Row],[Num]]</f>
        <v>ParadisoCW-2023216</v>
      </c>
      <c r="B534" t="s">
        <v>129</v>
      </c>
      <c r="C534" t="s">
        <v>2103</v>
      </c>
      <c r="D534" t="s">
        <v>906</v>
      </c>
      <c r="E534" t="s">
        <v>787</v>
      </c>
      <c r="F534" s="1">
        <v>45104</v>
      </c>
      <c r="G534" t="s">
        <v>1392</v>
      </c>
      <c r="J534">
        <v>-0.5</v>
      </c>
      <c r="K534">
        <v>-60</v>
      </c>
      <c r="L534">
        <v>6</v>
      </c>
      <c r="M534" s="1">
        <v>45078</v>
      </c>
      <c r="N534" t="s">
        <v>818</v>
      </c>
      <c r="O534" t="s">
        <v>2082</v>
      </c>
      <c r="P534" t="s">
        <v>832</v>
      </c>
      <c r="Q534">
        <v>2</v>
      </c>
      <c r="R534">
        <f>VLOOKUP(Sales_Data[[#This Row],[Memo]],Items_List[[Description]:[Price]],3,FALSE)</f>
        <v>0</v>
      </c>
      <c r="S534">
        <f>Sales_Data[[#This Row],[Qty]]*Sales_Data[[#This Row],[Cost]]</f>
        <v>0</v>
      </c>
      <c r="T534" s="1">
        <f>_xlfn.MAXIFS(Sales_Data[Date],Sales_Data[Customers Name],Sales_Data[[#This Row],[Customers Name]])</f>
        <v>45247</v>
      </c>
      <c r="U534" t="str">
        <f ca="1">IF(TODAY() - Sales_Data[[#This Row],[Last Order Date]] &gt; 180, "Inactive", "Active")</f>
        <v>Inactive</v>
      </c>
    </row>
    <row r="535" spans="1:21" x14ac:dyDescent="0.35">
      <c r="A535" t="str">
        <f>Sales_Data[[#This Row],[Customers Name]]&amp;Sales_Data[[#This Row],[Num]]</f>
        <v>ParadisoCW-2023230</v>
      </c>
      <c r="B535" t="s">
        <v>129</v>
      </c>
      <c r="C535" t="s">
        <v>2103</v>
      </c>
      <c r="D535" t="s">
        <v>811</v>
      </c>
      <c r="E535" t="s">
        <v>227</v>
      </c>
      <c r="F535" s="1">
        <v>45117</v>
      </c>
      <c r="G535" t="s">
        <v>1393</v>
      </c>
      <c r="I535">
        <v>24</v>
      </c>
      <c r="J535">
        <v>10</v>
      </c>
      <c r="K535">
        <v>240</v>
      </c>
      <c r="L535">
        <v>7</v>
      </c>
      <c r="M535" s="1">
        <v>45108</v>
      </c>
      <c r="N535" t="s">
        <v>824</v>
      </c>
      <c r="O535" t="s">
        <v>2077</v>
      </c>
      <c r="P535" t="s">
        <v>825</v>
      </c>
      <c r="Q535">
        <v>1</v>
      </c>
      <c r="R535">
        <f>VLOOKUP(Sales_Data[[#This Row],[Memo]],Items_List[[Description]:[Price]],3,FALSE)</f>
        <v>7.46</v>
      </c>
      <c r="S535">
        <f>Sales_Data[[#This Row],[Qty]]*Sales_Data[[#This Row],[Cost]]</f>
        <v>179.04</v>
      </c>
      <c r="T535" s="1">
        <f>_xlfn.MAXIFS(Sales_Data[Date],Sales_Data[Customers Name],Sales_Data[[#This Row],[Customers Name]])</f>
        <v>45247</v>
      </c>
      <c r="U535" t="str">
        <f ca="1">IF(TODAY() - Sales_Data[[#This Row],[Last Order Date]] &gt; 180, "Inactive", "Active")</f>
        <v>Inactive</v>
      </c>
    </row>
    <row r="536" spans="1:21" x14ac:dyDescent="0.35">
      <c r="A536" t="str">
        <f>Sales_Data[[#This Row],[Customers Name]]&amp;Sales_Data[[#This Row],[Num]]</f>
        <v>ParadisoCW-2023230</v>
      </c>
      <c r="B536" t="s">
        <v>129</v>
      </c>
      <c r="C536" t="s">
        <v>2103</v>
      </c>
      <c r="D536" t="s">
        <v>906</v>
      </c>
      <c r="E536" t="s">
        <v>787</v>
      </c>
      <c r="F536" s="1">
        <v>45117</v>
      </c>
      <c r="G536" t="s">
        <v>1393</v>
      </c>
      <c r="J536">
        <v>-0.5</v>
      </c>
      <c r="K536">
        <v>-120</v>
      </c>
      <c r="L536">
        <v>7</v>
      </c>
      <c r="M536" s="1">
        <v>45108</v>
      </c>
      <c r="N536" t="s">
        <v>824</v>
      </c>
      <c r="O536" t="s">
        <v>2077</v>
      </c>
      <c r="P536" t="s">
        <v>825</v>
      </c>
      <c r="Q536">
        <v>1</v>
      </c>
      <c r="R536">
        <f>VLOOKUP(Sales_Data[[#This Row],[Memo]],Items_List[[Description]:[Price]],3,FALSE)</f>
        <v>0</v>
      </c>
      <c r="S536">
        <f>Sales_Data[[#This Row],[Qty]]*Sales_Data[[#This Row],[Cost]]</f>
        <v>0</v>
      </c>
      <c r="T536" s="1">
        <f>_xlfn.MAXIFS(Sales_Data[Date],Sales_Data[Customers Name],Sales_Data[[#This Row],[Customers Name]])</f>
        <v>45247</v>
      </c>
      <c r="U536" t="str">
        <f ca="1">IF(TODAY() - Sales_Data[[#This Row],[Last Order Date]] &gt; 180, "Inactive", "Active")</f>
        <v>Inactive</v>
      </c>
    </row>
    <row r="537" spans="1:21" x14ac:dyDescent="0.35">
      <c r="A537" t="str">
        <f>Sales_Data[[#This Row],[Customers Name]]&amp;Sales_Data[[#This Row],[Num]]</f>
        <v>ParadisoCW-2023230</v>
      </c>
      <c r="B537" t="s">
        <v>129</v>
      </c>
      <c r="C537" t="s">
        <v>2103</v>
      </c>
      <c r="D537" t="s">
        <v>901</v>
      </c>
      <c r="E537" t="s">
        <v>700</v>
      </c>
      <c r="F537" s="1">
        <v>45117</v>
      </c>
      <c r="G537" t="s">
        <v>1393</v>
      </c>
      <c r="I537">
        <v>1</v>
      </c>
      <c r="J537">
        <v>15.66</v>
      </c>
      <c r="K537">
        <v>15.66</v>
      </c>
      <c r="L537">
        <v>7</v>
      </c>
      <c r="M537" s="1">
        <v>45108</v>
      </c>
      <c r="N537" t="s">
        <v>824</v>
      </c>
      <c r="O537" t="s">
        <v>2077</v>
      </c>
      <c r="P537" t="s">
        <v>825</v>
      </c>
      <c r="Q537">
        <v>1</v>
      </c>
      <c r="R537">
        <f>VLOOKUP(Sales_Data[[#This Row],[Memo]],Items_List[[Description]:[Price]],3,FALSE)</f>
        <v>12</v>
      </c>
      <c r="S537">
        <f>Sales_Data[[#This Row],[Qty]]*Sales_Data[[#This Row],[Cost]]</f>
        <v>12</v>
      </c>
      <c r="T537" s="1">
        <f>_xlfn.MAXIFS(Sales_Data[Date],Sales_Data[Customers Name],Sales_Data[[#This Row],[Customers Name]])</f>
        <v>45247</v>
      </c>
      <c r="U537" t="str">
        <f ca="1">IF(TODAY() - Sales_Data[[#This Row],[Last Order Date]] &gt; 180, "Inactive", "Active")</f>
        <v>Inactive</v>
      </c>
    </row>
    <row r="538" spans="1:21" x14ac:dyDescent="0.35">
      <c r="A538" t="str">
        <f>Sales_Data[[#This Row],[Customers Name]]&amp;Sales_Data[[#This Row],[Num]]</f>
        <v>ParadisoCW-2023275</v>
      </c>
      <c r="B538" t="s">
        <v>129</v>
      </c>
      <c r="C538" t="s">
        <v>2103</v>
      </c>
      <c r="D538" t="s">
        <v>828</v>
      </c>
      <c r="E538" t="s">
        <v>787</v>
      </c>
      <c r="F538" s="1">
        <v>45145</v>
      </c>
      <c r="G538" t="s">
        <v>1394</v>
      </c>
      <c r="J538">
        <v>-0.1</v>
      </c>
      <c r="K538">
        <v>-51</v>
      </c>
      <c r="L538">
        <v>8</v>
      </c>
      <c r="M538" s="1">
        <v>45139</v>
      </c>
      <c r="N538" t="s">
        <v>863</v>
      </c>
      <c r="O538" t="s">
        <v>2083</v>
      </c>
      <c r="P538" t="s">
        <v>825</v>
      </c>
      <c r="Q538">
        <v>1</v>
      </c>
      <c r="R538">
        <f>VLOOKUP(Sales_Data[[#This Row],[Memo]],Items_List[[Description]:[Price]],3,FALSE)</f>
        <v>0</v>
      </c>
      <c r="S538">
        <f>Sales_Data[[#This Row],[Qty]]*Sales_Data[[#This Row],[Cost]]</f>
        <v>0</v>
      </c>
      <c r="T538" s="1">
        <f>_xlfn.MAXIFS(Sales_Data[Date],Sales_Data[Customers Name],Sales_Data[[#This Row],[Customers Name]])</f>
        <v>45247</v>
      </c>
      <c r="U538" t="str">
        <f ca="1">IF(TODAY() - Sales_Data[[#This Row],[Last Order Date]] &gt; 180, "Inactive", "Active")</f>
        <v>Inactive</v>
      </c>
    </row>
    <row r="539" spans="1:21" x14ac:dyDescent="0.35">
      <c r="A539" t="str">
        <f>Sales_Data[[#This Row],[Customers Name]]&amp;Sales_Data[[#This Row],[Num]]</f>
        <v>ParadisoCW-2023318</v>
      </c>
      <c r="B539" t="s">
        <v>129</v>
      </c>
      <c r="C539" t="s">
        <v>2103</v>
      </c>
      <c r="D539" t="s">
        <v>835</v>
      </c>
      <c r="E539" t="s">
        <v>681</v>
      </c>
      <c r="F539" s="1">
        <v>45182</v>
      </c>
      <c r="G539" t="s">
        <v>1396</v>
      </c>
      <c r="I539">
        <v>24</v>
      </c>
      <c r="J539">
        <v>10.75</v>
      </c>
      <c r="K539">
        <v>258</v>
      </c>
      <c r="L539">
        <v>9</v>
      </c>
      <c r="M539" s="1">
        <v>45170</v>
      </c>
      <c r="N539" t="s">
        <v>831</v>
      </c>
      <c r="O539" t="s">
        <v>2078</v>
      </c>
      <c r="P539" t="s">
        <v>819</v>
      </c>
      <c r="Q539">
        <v>3</v>
      </c>
      <c r="R539">
        <f>VLOOKUP(Sales_Data[[#This Row],[Memo]],Items_List[[Description]:[Price]],3,FALSE)</f>
        <v>7.5</v>
      </c>
      <c r="S539">
        <f>Sales_Data[[#This Row],[Qty]]*Sales_Data[[#This Row],[Cost]]</f>
        <v>180</v>
      </c>
      <c r="T539" s="1">
        <f>_xlfn.MAXIFS(Sales_Data[Date],Sales_Data[Customers Name],Sales_Data[[#This Row],[Customers Name]])</f>
        <v>45247</v>
      </c>
      <c r="U539" t="str">
        <f ca="1">IF(TODAY() - Sales_Data[[#This Row],[Last Order Date]] &gt; 180, "Inactive", "Active")</f>
        <v>Inactive</v>
      </c>
    </row>
    <row r="540" spans="1:21" x14ac:dyDescent="0.35">
      <c r="A540" t="str">
        <f>Sales_Data[[#This Row],[Customers Name]]&amp;Sales_Data[[#This Row],[Num]]</f>
        <v>Post HouseCW-2023008</v>
      </c>
      <c r="B540" t="s">
        <v>135</v>
      </c>
      <c r="C540" t="s">
        <v>2103</v>
      </c>
      <c r="D540" t="s">
        <v>1273</v>
      </c>
      <c r="E540" t="s">
        <v>735</v>
      </c>
      <c r="F540" s="1">
        <v>44931</v>
      </c>
      <c r="G540" t="s">
        <v>1399</v>
      </c>
      <c r="I540">
        <v>0.5</v>
      </c>
      <c r="J540">
        <v>196.5</v>
      </c>
      <c r="K540">
        <v>98.25</v>
      </c>
      <c r="L540">
        <v>1</v>
      </c>
      <c r="M540" s="1">
        <v>44927</v>
      </c>
      <c r="N540" t="s">
        <v>849</v>
      </c>
      <c r="O540" t="s">
        <v>2075</v>
      </c>
      <c r="P540" t="s">
        <v>814</v>
      </c>
      <c r="Q540">
        <v>4</v>
      </c>
      <c r="R540">
        <f>VLOOKUP(Sales_Data[[#This Row],[Memo]],Items_List[[Description]:[Price]],3,FALSE)</f>
        <v>26.23</v>
      </c>
      <c r="S540">
        <f>Sales_Data[[#This Row],[Qty]]*Sales_Data[[#This Row],[Cost]]</f>
        <v>13.115</v>
      </c>
      <c r="T540" s="1">
        <f>_xlfn.MAXIFS(Sales_Data[Date],Sales_Data[Customers Name],Sales_Data[[#This Row],[Customers Name]])</f>
        <v>45188</v>
      </c>
      <c r="U540" t="str">
        <f ca="1">IF(TODAY() - Sales_Data[[#This Row],[Last Order Date]] &gt; 180, "Inactive", "Active")</f>
        <v>Inactive</v>
      </c>
    </row>
    <row r="541" spans="1:21" x14ac:dyDescent="0.35">
      <c r="A541" t="str">
        <f>Sales_Data[[#This Row],[Customers Name]]&amp;Sales_Data[[#This Row],[Num]]</f>
        <v>Post HouseCW-2023034</v>
      </c>
      <c r="B541" t="s">
        <v>135</v>
      </c>
      <c r="C541" t="s">
        <v>2103</v>
      </c>
      <c r="D541" t="s">
        <v>912</v>
      </c>
      <c r="E541" t="s">
        <v>270</v>
      </c>
      <c r="F541" s="1">
        <v>44952</v>
      </c>
      <c r="G541" t="s">
        <v>1400</v>
      </c>
      <c r="I541">
        <v>2</v>
      </c>
      <c r="J541">
        <v>36</v>
      </c>
      <c r="K541">
        <v>72</v>
      </c>
      <c r="L541">
        <v>1</v>
      </c>
      <c r="M541" s="1">
        <v>44927</v>
      </c>
      <c r="N541" t="s">
        <v>849</v>
      </c>
      <c r="O541" t="s">
        <v>2075</v>
      </c>
      <c r="P541" t="s">
        <v>814</v>
      </c>
      <c r="Q541">
        <v>4</v>
      </c>
      <c r="R541">
        <f>VLOOKUP(Sales_Data[[#This Row],[Memo]],Items_List[[Description]:[Price]],3,FALSE)</f>
        <v>3</v>
      </c>
      <c r="S541">
        <f>Sales_Data[[#This Row],[Qty]]*Sales_Data[[#This Row],[Cost]]</f>
        <v>6</v>
      </c>
      <c r="T541" s="1">
        <f>_xlfn.MAXIFS(Sales_Data[Date],Sales_Data[Customers Name],Sales_Data[[#This Row],[Customers Name]])</f>
        <v>45188</v>
      </c>
      <c r="U541" t="str">
        <f ca="1">IF(TODAY() - Sales_Data[[#This Row],[Last Order Date]] &gt; 180, "Inactive", "Active")</f>
        <v>Inactive</v>
      </c>
    </row>
    <row r="542" spans="1:21" x14ac:dyDescent="0.35">
      <c r="A542" t="str">
        <f>Sales_Data[[#This Row],[Customers Name]]&amp;Sales_Data[[#This Row],[Num]]</f>
        <v>Post HouseCW-2023065</v>
      </c>
      <c r="B542" t="s">
        <v>135</v>
      </c>
      <c r="C542" t="s">
        <v>2103</v>
      </c>
      <c r="D542" t="s">
        <v>912</v>
      </c>
      <c r="E542" t="s">
        <v>270</v>
      </c>
      <c r="F542" s="1">
        <v>44977</v>
      </c>
      <c r="G542" t="s">
        <v>1401</v>
      </c>
      <c r="I542">
        <v>24</v>
      </c>
      <c r="J542">
        <v>3</v>
      </c>
      <c r="K542">
        <v>72</v>
      </c>
      <c r="L542">
        <v>2</v>
      </c>
      <c r="M542" s="1">
        <v>44958</v>
      </c>
      <c r="N542" t="s">
        <v>856</v>
      </c>
      <c r="O542" t="s">
        <v>2081</v>
      </c>
      <c r="P542" t="s">
        <v>825</v>
      </c>
      <c r="Q542">
        <v>1</v>
      </c>
      <c r="R542">
        <f>VLOOKUP(Sales_Data[[#This Row],[Memo]],Items_List[[Description]:[Price]],3,FALSE)</f>
        <v>3</v>
      </c>
      <c r="S542">
        <f>Sales_Data[[#This Row],[Qty]]*Sales_Data[[#This Row],[Cost]]</f>
        <v>72</v>
      </c>
      <c r="T542" s="1">
        <f>_xlfn.MAXIFS(Sales_Data[Date],Sales_Data[Customers Name],Sales_Data[[#This Row],[Customers Name]])</f>
        <v>45188</v>
      </c>
      <c r="U542" t="str">
        <f ca="1">IF(TODAY() - Sales_Data[[#This Row],[Last Order Date]] &gt; 180, "Inactive", "Active")</f>
        <v>Inactive</v>
      </c>
    </row>
    <row r="543" spans="1:21" x14ac:dyDescent="0.35">
      <c r="A543" t="str">
        <f>Sales_Data[[#This Row],[Customers Name]]&amp;Sales_Data[[#This Row],[Num]]</f>
        <v>Post HouseCW-2023065</v>
      </c>
      <c r="B543" t="s">
        <v>135</v>
      </c>
      <c r="C543" t="s">
        <v>2103</v>
      </c>
      <c r="D543" t="s">
        <v>992</v>
      </c>
      <c r="E543" t="s">
        <v>292</v>
      </c>
      <c r="F543" s="1">
        <v>44977</v>
      </c>
      <c r="G543" t="s">
        <v>1401</v>
      </c>
      <c r="I543">
        <v>2</v>
      </c>
      <c r="J543">
        <v>15.99</v>
      </c>
      <c r="K543">
        <v>31.98</v>
      </c>
      <c r="L543">
        <v>2</v>
      </c>
      <c r="M543" s="1">
        <v>44958</v>
      </c>
      <c r="N543" t="s">
        <v>856</v>
      </c>
      <c r="O543" t="s">
        <v>2081</v>
      </c>
      <c r="P543" t="s">
        <v>825</v>
      </c>
      <c r="Q543">
        <v>1</v>
      </c>
      <c r="R543">
        <f>VLOOKUP(Sales_Data[[#This Row],[Memo]],Items_List[[Description]:[Price]],3,FALSE)</f>
        <v>11.45</v>
      </c>
      <c r="S543">
        <f>Sales_Data[[#This Row],[Qty]]*Sales_Data[[#This Row],[Cost]]</f>
        <v>22.9</v>
      </c>
      <c r="T543" s="1">
        <f>_xlfn.MAXIFS(Sales_Data[Date],Sales_Data[Customers Name],Sales_Data[[#This Row],[Customers Name]])</f>
        <v>45188</v>
      </c>
      <c r="U543" t="str">
        <f ca="1">IF(TODAY() - Sales_Data[[#This Row],[Last Order Date]] &gt; 180, "Inactive", "Active")</f>
        <v>Inactive</v>
      </c>
    </row>
    <row r="544" spans="1:21" x14ac:dyDescent="0.35">
      <c r="A544" t="str">
        <f>Sales_Data[[#This Row],[Customers Name]]&amp;Sales_Data[[#This Row],[Num]]</f>
        <v>Post HouseCW-2023326</v>
      </c>
      <c r="B544" t="s">
        <v>135</v>
      </c>
      <c r="C544" t="s">
        <v>2103</v>
      </c>
      <c r="D544" t="s">
        <v>1281</v>
      </c>
      <c r="E544" t="s">
        <v>280</v>
      </c>
      <c r="F544" s="1">
        <v>45188</v>
      </c>
      <c r="G544" t="s">
        <v>1403</v>
      </c>
      <c r="I544">
        <v>1</v>
      </c>
      <c r="J544">
        <v>87.5</v>
      </c>
      <c r="K544">
        <v>87.5</v>
      </c>
      <c r="L544">
        <v>9</v>
      </c>
      <c r="M544" s="1">
        <v>45170</v>
      </c>
      <c r="N544" t="s">
        <v>831</v>
      </c>
      <c r="O544" t="s">
        <v>2078</v>
      </c>
      <c r="P544" t="s">
        <v>832</v>
      </c>
      <c r="Q544">
        <v>2</v>
      </c>
      <c r="R544">
        <f>VLOOKUP(Sales_Data[[#This Row],[Memo]],Items_List[[Description]:[Price]],3,FALSE)</f>
        <v>22.5</v>
      </c>
      <c r="S544">
        <f>Sales_Data[[#This Row],[Qty]]*Sales_Data[[#This Row],[Cost]]</f>
        <v>22.5</v>
      </c>
      <c r="T544" s="1">
        <f>_xlfn.MAXIFS(Sales_Data[Date],Sales_Data[Customers Name],Sales_Data[[#This Row],[Customers Name]])</f>
        <v>45188</v>
      </c>
      <c r="U544" t="str">
        <f ca="1">IF(TODAY() - Sales_Data[[#This Row],[Last Order Date]] &gt; 180, "Inactive", "Active")</f>
        <v>Inactive</v>
      </c>
    </row>
    <row r="545" spans="1:21" x14ac:dyDescent="0.35">
      <c r="A545" t="str">
        <f>Sales_Data[[#This Row],[Customers Name]]&amp;Sales_Data[[#This Row],[Num]]</f>
        <v>Post HouseCW-2023326</v>
      </c>
      <c r="B545" t="s">
        <v>135</v>
      </c>
      <c r="C545" t="s">
        <v>2103</v>
      </c>
      <c r="D545" t="s">
        <v>992</v>
      </c>
      <c r="E545" t="s">
        <v>292</v>
      </c>
      <c r="F545" s="1">
        <v>45188</v>
      </c>
      <c r="G545" t="s">
        <v>1403</v>
      </c>
      <c r="I545">
        <v>2</v>
      </c>
      <c r="J545">
        <v>15.99</v>
      </c>
      <c r="K545">
        <v>31.98</v>
      </c>
      <c r="L545">
        <v>9</v>
      </c>
      <c r="M545" s="1">
        <v>45170</v>
      </c>
      <c r="N545" t="s">
        <v>831</v>
      </c>
      <c r="O545" t="s">
        <v>2078</v>
      </c>
      <c r="P545" t="s">
        <v>832</v>
      </c>
      <c r="Q545">
        <v>2</v>
      </c>
      <c r="R545">
        <f>VLOOKUP(Sales_Data[[#This Row],[Memo]],Items_List[[Description]:[Price]],3,FALSE)</f>
        <v>11.45</v>
      </c>
      <c r="S545">
        <f>Sales_Data[[#This Row],[Qty]]*Sales_Data[[#This Row],[Cost]]</f>
        <v>22.9</v>
      </c>
      <c r="T545" s="1">
        <f>_xlfn.MAXIFS(Sales_Data[Date],Sales_Data[Customers Name],Sales_Data[[#This Row],[Customers Name]])</f>
        <v>45188</v>
      </c>
      <c r="U545" t="str">
        <f ca="1">IF(TODAY() - Sales_Data[[#This Row],[Last Order Date]] &gt; 180, "Inactive", "Active")</f>
        <v>Inactive</v>
      </c>
    </row>
    <row r="546" spans="1:21" x14ac:dyDescent="0.35">
      <c r="A546" t="str">
        <f>Sales_Data[[#This Row],[Customers Name]]&amp;Sales_Data[[#This Row],[Num]]</f>
        <v>Post HouseCW-2023326</v>
      </c>
      <c r="B546" t="s">
        <v>135</v>
      </c>
      <c r="C546" t="s">
        <v>2103</v>
      </c>
      <c r="D546" t="s">
        <v>1404</v>
      </c>
      <c r="E546" t="s">
        <v>296</v>
      </c>
      <c r="F546" s="1">
        <v>45188</v>
      </c>
      <c r="G546" t="s">
        <v>1403</v>
      </c>
      <c r="I546">
        <v>2</v>
      </c>
      <c r="J546">
        <v>15.99</v>
      </c>
      <c r="K546">
        <v>31.98</v>
      </c>
      <c r="L546">
        <v>9</v>
      </c>
      <c r="M546" s="1">
        <v>45170</v>
      </c>
      <c r="N546" t="s">
        <v>831</v>
      </c>
      <c r="O546" t="s">
        <v>2078</v>
      </c>
      <c r="P546" t="s">
        <v>832</v>
      </c>
      <c r="Q546">
        <v>2</v>
      </c>
      <c r="R546">
        <f>VLOOKUP(Sales_Data[[#This Row],[Memo]],Items_List[[Description]:[Price]],3,FALSE)</f>
        <v>11.45</v>
      </c>
      <c r="S546">
        <f>Sales_Data[[#This Row],[Qty]]*Sales_Data[[#This Row],[Cost]]</f>
        <v>22.9</v>
      </c>
      <c r="T546" s="1">
        <f>_xlfn.MAXIFS(Sales_Data[Date],Sales_Data[Customers Name],Sales_Data[[#This Row],[Customers Name]])</f>
        <v>45188</v>
      </c>
      <c r="U546" t="str">
        <f ca="1">IF(TODAY() - Sales_Data[[#This Row],[Last Order Date]] &gt; 180, "Inactive", "Active")</f>
        <v>Inactive</v>
      </c>
    </row>
    <row r="547" spans="1:21" x14ac:dyDescent="0.35">
      <c r="A547" t="str">
        <f>Sales_Data[[#This Row],[Customers Name]]&amp;Sales_Data[[#This Row],[Num]]</f>
        <v>Rebel TaqueriaCW-2023320</v>
      </c>
      <c r="B547" t="s">
        <v>137</v>
      </c>
      <c r="C547" t="s">
        <v>2103</v>
      </c>
      <c r="D547" t="s">
        <v>901</v>
      </c>
      <c r="E547" t="s">
        <v>700</v>
      </c>
      <c r="F547" s="1">
        <v>45182</v>
      </c>
      <c r="G547" t="s">
        <v>1405</v>
      </c>
      <c r="I547">
        <v>1</v>
      </c>
      <c r="J547">
        <v>15.66</v>
      </c>
      <c r="K547">
        <v>15.66</v>
      </c>
      <c r="L547">
        <v>9</v>
      </c>
      <c r="M547" s="1">
        <v>45170</v>
      </c>
      <c r="N547" t="s">
        <v>831</v>
      </c>
      <c r="O547" t="s">
        <v>2078</v>
      </c>
      <c r="P547" t="s">
        <v>819</v>
      </c>
      <c r="Q547">
        <v>3</v>
      </c>
      <c r="R547">
        <f>VLOOKUP(Sales_Data[[#This Row],[Memo]],Items_List[[Description]:[Price]],3,FALSE)</f>
        <v>12</v>
      </c>
      <c r="S547">
        <f>Sales_Data[[#This Row],[Qty]]*Sales_Data[[#This Row],[Cost]]</f>
        <v>12</v>
      </c>
      <c r="T547" s="1">
        <f>_xlfn.MAXIFS(Sales_Data[Date],Sales_Data[Customers Name],Sales_Data[[#This Row],[Customers Name]])</f>
        <v>45217</v>
      </c>
      <c r="U547" t="str">
        <f ca="1">IF(TODAY() - Sales_Data[[#This Row],[Last Order Date]] &gt; 180, "Inactive", "Active")</f>
        <v>Inactive</v>
      </c>
    </row>
    <row r="548" spans="1:21" x14ac:dyDescent="0.35">
      <c r="A548" t="str">
        <f>Sales_Data[[#This Row],[Customers Name]]&amp;Sales_Data[[#This Row],[Num]]</f>
        <v>RevelryCW-2023164</v>
      </c>
      <c r="B548" t="s">
        <v>141</v>
      </c>
      <c r="C548" t="s">
        <v>2103</v>
      </c>
      <c r="D548" t="s">
        <v>1176</v>
      </c>
      <c r="E548" t="s">
        <v>1177</v>
      </c>
      <c r="F548" s="1">
        <v>45065</v>
      </c>
      <c r="G548" t="s">
        <v>1407</v>
      </c>
      <c r="I548">
        <v>24</v>
      </c>
      <c r="J548">
        <v>10</v>
      </c>
      <c r="K548">
        <v>240</v>
      </c>
      <c r="L548">
        <v>5</v>
      </c>
      <c r="M548" s="1">
        <v>45047</v>
      </c>
      <c r="N548" t="s">
        <v>813</v>
      </c>
      <c r="O548" t="s">
        <v>813</v>
      </c>
      <c r="P548" t="s">
        <v>842</v>
      </c>
      <c r="Q548">
        <v>5</v>
      </c>
      <c r="R548">
        <f>VLOOKUP(Sales_Data[[#This Row],[Memo]],Items_List[[Description]:[Price]],3,FALSE)</f>
        <v>8.33</v>
      </c>
      <c r="S548">
        <f>Sales_Data[[#This Row],[Qty]]*Sales_Data[[#This Row],[Cost]]</f>
        <v>199.92000000000002</v>
      </c>
      <c r="T548" s="1">
        <f>_xlfn.MAXIFS(Sales_Data[Date],Sales_Data[Customers Name],Sales_Data[[#This Row],[Customers Name]])</f>
        <v>45240</v>
      </c>
      <c r="U548" t="str">
        <f ca="1">IF(TODAY() - Sales_Data[[#This Row],[Last Order Date]] &gt; 180, "Inactive", "Active")</f>
        <v>Inactive</v>
      </c>
    </row>
    <row r="549" spans="1:21" x14ac:dyDescent="0.35">
      <c r="A549" t="str">
        <f>Sales_Data[[#This Row],[Customers Name]]&amp;Sales_Data[[#This Row],[Num]]</f>
        <v>RevelryCW-2023164</v>
      </c>
      <c r="B549" t="s">
        <v>141</v>
      </c>
      <c r="C549" t="s">
        <v>2103</v>
      </c>
      <c r="D549" t="s">
        <v>906</v>
      </c>
      <c r="E549" t="s">
        <v>787</v>
      </c>
      <c r="F549" s="1">
        <v>45065</v>
      </c>
      <c r="G549" t="s">
        <v>1407</v>
      </c>
      <c r="J549">
        <v>-0.5</v>
      </c>
      <c r="K549">
        <v>-120</v>
      </c>
      <c r="L549">
        <v>5</v>
      </c>
      <c r="M549" s="1">
        <v>45047</v>
      </c>
      <c r="N549" t="s">
        <v>813</v>
      </c>
      <c r="O549" t="s">
        <v>813</v>
      </c>
      <c r="P549" t="s">
        <v>842</v>
      </c>
      <c r="Q549">
        <v>5</v>
      </c>
      <c r="R549">
        <f>VLOOKUP(Sales_Data[[#This Row],[Memo]],Items_List[[Description]:[Price]],3,FALSE)</f>
        <v>0</v>
      </c>
      <c r="S549">
        <f>Sales_Data[[#This Row],[Qty]]*Sales_Data[[#This Row],[Cost]]</f>
        <v>0</v>
      </c>
      <c r="T549" s="1">
        <f>_xlfn.MAXIFS(Sales_Data[Date],Sales_Data[Customers Name],Sales_Data[[#This Row],[Customers Name]])</f>
        <v>45240</v>
      </c>
      <c r="U549" t="str">
        <f ca="1">IF(TODAY() - Sales_Data[[#This Row],[Last Order Date]] &gt; 180, "Inactive", "Active")</f>
        <v>Inactive</v>
      </c>
    </row>
    <row r="550" spans="1:21" x14ac:dyDescent="0.35">
      <c r="A550" t="str">
        <f>Sales_Data[[#This Row],[Customers Name]]&amp;Sales_Data[[#This Row],[Num]]</f>
        <v>RevelryCW-2023187</v>
      </c>
      <c r="B550" t="s">
        <v>141</v>
      </c>
      <c r="C550" t="s">
        <v>2103</v>
      </c>
      <c r="D550" t="s">
        <v>1408</v>
      </c>
      <c r="E550" t="s">
        <v>555</v>
      </c>
      <c r="F550" s="1">
        <v>45082</v>
      </c>
      <c r="G550" t="s">
        <v>1409</v>
      </c>
      <c r="I550">
        <v>23</v>
      </c>
      <c r="J550">
        <v>8</v>
      </c>
      <c r="K550">
        <v>184</v>
      </c>
      <c r="L550">
        <v>6</v>
      </c>
      <c r="M550" s="1">
        <v>45078</v>
      </c>
      <c r="N550" t="s">
        <v>818</v>
      </c>
      <c r="O550" t="s">
        <v>2082</v>
      </c>
      <c r="P550" t="s">
        <v>825</v>
      </c>
      <c r="Q550">
        <v>1</v>
      </c>
      <c r="R550">
        <f>VLOOKUP(Sales_Data[[#This Row],[Memo]],Items_List[[Description]:[Price]],3,FALSE)</f>
        <v>8</v>
      </c>
      <c r="S550">
        <f>Sales_Data[[#This Row],[Qty]]*Sales_Data[[#This Row],[Cost]]</f>
        <v>184</v>
      </c>
      <c r="T550" s="1">
        <f>_xlfn.MAXIFS(Sales_Data[Date],Sales_Data[Customers Name],Sales_Data[[#This Row],[Customers Name]])</f>
        <v>45240</v>
      </c>
      <c r="U550" t="str">
        <f ca="1">IF(TODAY() - Sales_Data[[#This Row],[Last Order Date]] &gt; 180, "Inactive", "Active")</f>
        <v>Inactive</v>
      </c>
    </row>
    <row r="551" spans="1:21" x14ac:dyDescent="0.35">
      <c r="A551" t="str">
        <f>Sales_Data[[#This Row],[Customers Name]]&amp;Sales_Data[[#This Row],[Num]]</f>
        <v>RevelryCW-2023217</v>
      </c>
      <c r="B551" t="s">
        <v>141</v>
      </c>
      <c r="C551" t="s">
        <v>2103</v>
      </c>
      <c r="D551" t="s">
        <v>1176</v>
      </c>
      <c r="E551" t="s">
        <v>1177</v>
      </c>
      <c r="F551" s="1">
        <v>45106</v>
      </c>
      <c r="G551" t="s">
        <v>1410</v>
      </c>
      <c r="I551">
        <v>24</v>
      </c>
      <c r="J551">
        <v>10</v>
      </c>
      <c r="K551">
        <v>240</v>
      </c>
      <c r="L551">
        <v>6</v>
      </c>
      <c r="M551" s="1">
        <v>45078</v>
      </c>
      <c r="N551" t="s">
        <v>818</v>
      </c>
      <c r="O551" t="s">
        <v>2082</v>
      </c>
      <c r="P551" t="s">
        <v>814</v>
      </c>
      <c r="Q551">
        <v>4</v>
      </c>
      <c r="R551">
        <f>VLOOKUP(Sales_Data[[#This Row],[Memo]],Items_List[[Description]:[Price]],3,FALSE)</f>
        <v>8.33</v>
      </c>
      <c r="S551">
        <f>Sales_Data[[#This Row],[Qty]]*Sales_Data[[#This Row],[Cost]]</f>
        <v>199.92000000000002</v>
      </c>
      <c r="T551" s="1">
        <f>_xlfn.MAXIFS(Sales_Data[Date],Sales_Data[Customers Name],Sales_Data[[#This Row],[Customers Name]])</f>
        <v>45240</v>
      </c>
      <c r="U551" t="str">
        <f ca="1">IF(TODAY() - Sales_Data[[#This Row],[Last Order Date]] &gt; 180, "Inactive", "Active")</f>
        <v>Inactive</v>
      </c>
    </row>
    <row r="552" spans="1:21" x14ac:dyDescent="0.35">
      <c r="A552" t="str">
        <f>Sales_Data[[#This Row],[Customers Name]]&amp;Sales_Data[[#This Row],[Num]]</f>
        <v>RevelryCW-2023217</v>
      </c>
      <c r="B552" t="s">
        <v>141</v>
      </c>
      <c r="C552" t="s">
        <v>2103</v>
      </c>
      <c r="D552" t="s">
        <v>906</v>
      </c>
      <c r="E552" t="s">
        <v>787</v>
      </c>
      <c r="F552" s="1">
        <v>45106</v>
      </c>
      <c r="G552" t="s">
        <v>1410</v>
      </c>
      <c r="J552">
        <v>-0.5</v>
      </c>
      <c r="K552">
        <v>-120</v>
      </c>
      <c r="L552">
        <v>6</v>
      </c>
      <c r="M552" s="1">
        <v>45078</v>
      </c>
      <c r="N552" t="s">
        <v>818</v>
      </c>
      <c r="O552" t="s">
        <v>2082</v>
      </c>
      <c r="P552" t="s">
        <v>814</v>
      </c>
      <c r="Q552">
        <v>4</v>
      </c>
      <c r="R552">
        <f>VLOOKUP(Sales_Data[[#This Row],[Memo]],Items_List[[Description]:[Price]],3,FALSE)</f>
        <v>0</v>
      </c>
      <c r="S552">
        <f>Sales_Data[[#This Row],[Qty]]*Sales_Data[[#This Row],[Cost]]</f>
        <v>0</v>
      </c>
      <c r="T552" s="1">
        <f>_xlfn.MAXIFS(Sales_Data[Date],Sales_Data[Customers Name],Sales_Data[[#This Row],[Customers Name]])</f>
        <v>45240</v>
      </c>
      <c r="U552" t="str">
        <f ca="1">IF(TODAY() - Sales_Data[[#This Row],[Last Order Date]] &gt; 180, "Inactive", "Active")</f>
        <v>Inactive</v>
      </c>
    </row>
    <row r="553" spans="1:21" x14ac:dyDescent="0.35">
      <c r="A553" t="str">
        <f>Sales_Data[[#This Row],[Customers Name]]&amp;Sales_Data[[#This Row],[Num]]</f>
        <v>RevelryCW-2023255</v>
      </c>
      <c r="B553" t="s">
        <v>141</v>
      </c>
      <c r="C553" t="s">
        <v>2103</v>
      </c>
      <c r="D553" t="s">
        <v>811</v>
      </c>
      <c r="E553" t="s">
        <v>227</v>
      </c>
      <c r="F553" s="1">
        <v>45132</v>
      </c>
      <c r="G553" t="s">
        <v>1411</v>
      </c>
      <c r="I553">
        <v>25</v>
      </c>
      <c r="J553">
        <v>10</v>
      </c>
      <c r="K553">
        <v>250</v>
      </c>
      <c r="L553">
        <v>7</v>
      </c>
      <c r="M553" s="1">
        <v>45108</v>
      </c>
      <c r="N553" t="s">
        <v>824</v>
      </c>
      <c r="O553" t="s">
        <v>2077</v>
      </c>
      <c r="P553" t="s">
        <v>832</v>
      </c>
      <c r="Q553">
        <v>2</v>
      </c>
      <c r="R553">
        <f>VLOOKUP(Sales_Data[[#This Row],[Memo]],Items_List[[Description]:[Price]],3,FALSE)</f>
        <v>7.46</v>
      </c>
      <c r="S553">
        <f>Sales_Data[[#This Row],[Qty]]*Sales_Data[[#This Row],[Cost]]</f>
        <v>186.5</v>
      </c>
      <c r="T553" s="1">
        <f>_xlfn.MAXIFS(Sales_Data[Date],Sales_Data[Customers Name],Sales_Data[[#This Row],[Customers Name]])</f>
        <v>45240</v>
      </c>
      <c r="U553" t="str">
        <f ca="1">IF(TODAY() - Sales_Data[[#This Row],[Last Order Date]] &gt; 180, "Inactive", "Active")</f>
        <v>Inactive</v>
      </c>
    </row>
    <row r="554" spans="1:21" x14ac:dyDescent="0.35">
      <c r="A554" t="str">
        <f>Sales_Data[[#This Row],[Customers Name]]&amp;Sales_Data[[#This Row],[Num]]</f>
        <v>RevelryCW-2023255</v>
      </c>
      <c r="B554" t="s">
        <v>141</v>
      </c>
      <c r="C554" t="s">
        <v>2103</v>
      </c>
      <c r="D554" t="s">
        <v>906</v>
      </c>
      <c r="E554" t="s">
        <v>787</v>
      </c>
      <c r="F554" s="1">
        <v>45132</v>
      </c>
      <c r="G554" t="s">
        <v>1411</v>
      </c>
      <c r="J554">
        <v>-0.5</v>
      </c>
      <c r="K554">
        <v>-125</v>
      </c>
      <c r="L554">
        <v>7</v>
      </c>
      <c r="M554" s="1">
        <v>45108</v>
      </c>
      <c r="N554" t="s">
        <v>824</v>
      </c>
      <c r="O554" t="s">
        <v>2077</v>
      </c>
      <c r="P554" t="s">
        <v>832</v>
      </c>
      <c r="Q554">
        <v>2</v>
      </c>
      <c r="R554">
        <f>VLOOKUP(Sales_Data[[#This Row],[Memo]],Items_List[[Description]:[Price]],3,FALSE)</f>
        <v>0</v>
      </c>
      <c r="S554">
        <f>Sales_Data[[#This Row],[Qty]]*Sales_Data[[#This Row],[Cost]]</f>
        <v>0</v>
      </c>
      <c r="T554" s="1">
        <f>_xlfn.MAXIFS(Sales_Data[Date],Sales_Data[Customers Name],Sales_Data[[#This Row],[Customers Name]])</f>
        <v>45240</v>
      </c>
      <c r="U554" t="str">
        <f ca="1">IF(TODAY() - Sales_Data[[#This Row],[Last Order Date]] &gt; 180, "Inactive", "Active")</f>
        <v>Inactive</v>
      </c>
    </row>
    <row r="555" spans="1:21" x14ac:dyDescent="0.35">
      <c r="A555" t="str">
        <f>Sales_Data[[#This Row],[Customers Name]]&amp;Sales_Data[[#This Row],[Num]]</f>
        <v>RevelryCW-2023255</v>
      </c>
      <c r="B555" t="s">
        <v>141</v>
      </c>
      <c r="C555" t="s">
        <v>2103</v>
      </c>
      <c r="D555" t="s">
        <v>1176</v>
      </c>
      <c r="E555" t="s">
        <v>1177</v>
      </c>
      <c r="F555" s="1">
        <v>45132</v>
      </c>
      <c r="G555" t="s">
        <v>1411</v>
      </c>
      <c r="I555">
        <v>47</v>
      </c>
      <c r="J555">
        <v>10</v>
      </c>
      <c r="K555">
        <v>470</v>
      </c>
      <c r="L555">
        <v>7</v>
      </c>
      <c r="M555" s="1">
        <v>45108</v>
      </c>
      <c r="N555" t="s">
        <v>824</v>
      </c>
      <c r="O555" t="s">
        <v>2077</v>
      </c>
      <c r="P555" t="s">
        <v>832</v>
      </c>
      <c r="Q555">
        <v>2</v>
      </c>
      <c r="R555">
        <f>VLOOKUP(Sales_Data[[#This Row],[Memo]],Items_List[[Description]:[Price]],3,FALSE)</f>
        <v>8.33</v>
      </c>
      <c r="S555">
        <f>Sales_Data[[#This Row],[Qty]]*Sales_Data[[#This Row],[Cost]]</f>
        <v>391.51</v>
      </c>
      <c r="T555" s="1">
        <f>_xlfn.MAXIFS(Sales_Data[Date],Sales_Data[Customers Name],Sales_Data[[#This Row],[Customers Name]])</f>
        <v>45240</v>
      </c>
      <c r="U555" t="str">
        <f ca="1">IF(TODAY() - Sales_Data[[#This Row],[Last Order Date]] &gt; 180, "Inactive", "Active")</f>
        <v>Inactive</v>
      </c>
    </row>
    <row r="556" spans="1:21" x14ac:dyDescent="0.35">
      <c r="A556" t="str">
        <f>Sales_Data[[#This Row],[Customers Name]]&amp;Sales_Data[[#This Row],[Num]]</f>
        <v>RevelryCW-2023255</v>
      </c>
      <c r="B556" t="s">
        <v>141</v>
      </c>
      <c r="C556" t="s">
        <v>2103</v>
      </c>
      <c r="D556" t="s">
        <v>906</v>
      </c>
      <c r="E556" t="s">
        <v>787</v>
      </c>
      <c r="F556" s="1">
        <v>45132</v>
      </c>
      <c r="G556" t="s">
        <v>1411</v>
      </c>
      <c r="J556">
        <v>-0.5</v>
      </c>
      <c r="K556">
        <v>-235</v>
      </c>
      <c r="L556">
        <v>7</v>
      </c>
      <c r="M556" s="1">
        <v>45108</v>
      </c>
      <c r="N556" t="s">
        <v>824</v>
      </c>
      <c r="O556" t="s">
        <v>2077</v>
      </c>
      <c r="P556" t="s">
        <v>832</v>
      </c>
      <c r="Q556">
        <v>2</v>
      </c>
      <c r="R556">
        <f>VLOOKUP(Sales_Data[[#This Row],[Memo]],Items_List[[Description]:[Price]],3,FALSE)</f>
        <v>0</v>
      </c>
      <c r="S556">
        <f>Sales_Data[[#This Row],[Qty]]*Sales_Data[[#This Row],[Cost]]</f>
        <v>0</v>
      </c>
      <c r="T556" s="1">
        <f>_xlfn.MAXIFS(Sales_Data[Date],Sales_Data[Customers Name],Sales_Data[[#This Row],[Customers Name]])</f>
        <v>45240</v>
      </c>
      <c r="U556" t="str">
        <f ca="1">IF(TODAY() - Sales_Data[[#This Row],[Last Order Date]] &gt; 180, "Inactive", "Active")</f>
        <v>Inactive</v>
      </c>
    </row>
    <row r="557" spans="1:21" x14ac:dyDescent="0.35">
      <c r="A557" t="str">
        <f>Sales_Data[[#This Row],[Customers Name]]&amp;Sales_Data[[#This Row],[Num]]</f>
        <v>RevelryCW-2023337</v>
      </c>
      <c r="B557" t="s">
        <v>141</v>
      </c>
      <c r="C557" t="s">
        <v>2103</v>
      </c>
      <c r="D557" t="s">
        <v>1361</v>
      </c>
      <c r="E557" t="s">
        <v>694</v>
      </c>
      <c r="F557" s="1">
        <v>45192</v>
      </c>
      <c r="G557" t="s">
        <v>1412</v>
      </c>
      <c r="I557">
        <v>24</v>
      </c>
      <c r="J557">
        <v>8.67</v>
      </c>
      <c r="K557">
        <v>208.08</v>
      </c>
      <c r="L557">
        <v>9</v>
      </c>
      <c r="M557" s="1">
        <v>45170</v>
      </c>
      <c r="N557" t="s">
        <v>831</v>
      </c>
      <c r="O557" t="s">
        <v>2078</v>
      </c>
      <c r="P557" t="s">
        <v>1170</v>
      </c>
      <c r="Q557">
        <v>6</v>
      </c>
      <c r="R557">
        <f>VLOOKUP(Sales_Data[[#This Row],[Memo]],Items_List[[Description]:[Price]],3,FALSE)</f>
        <v>5.5</v>
      </c>
      <c r="S557">
        <f>Sales_Data[[#This Row],[Qty]]*Sales_Data[[#This Row],[Cost]]</f>
        <v>132</v>
      </c>
      <c r="T557" s="1">
        <f>_xlfn.MAXIFS(Sales_Data[Date],Sales_Data[Customers Name],Sales_Data[[#This Row],[Customers Name]])</f>
        <v>45240</v>
      </c>
      <c r="U557" t="str">
        <f ca="1">IF(TODAY() - Sales_Data[[#This Row],[Last Order Date]] &gt; 180, "Inactive", "Active")</f>
        <v>Inactive</v>
      </c>
    </row>
    <row r="558" spans="1:21" x14ac:dyDescent="0.35">
      <c r="A558" t="str">
        <f>Sales_Data[[#This Row],[Customers Name]]&amp;Sales_Data[[#This Row],[Num]]</f>
        <v>RootedCW-2023013</v>
      </c>
      <c r="B558" t="s">
        <v>143</v>
      </c>
      <c r="C558" t="s">
        <v>2103</v>
      </c>
      <c r="D558" t="s">
        <v>853</v>
      </c>
      <c r="E558" t="s">
        <v>261</v>
      </c>
      <c r="F558" s="1">
        <v>44937</v>
      </c>
      <c r="G558" t="s">
        <v>1414</v>
      </c>
      <c r="I558">
        <v>1</v>
      </c>
      <c r="J558">
        <v>72</v>
      </c>
      <c r="K558">
        <v>72</v>
      </c>
      <c r="L558">
        <v>1</v>
      </c>
      <c r="M558" s="1">
        <v>44927</v>
      </c>
      <c r="N558" t="s">
        <v>849</v>
      </c>
      <c r="O558" t="s">
        <v>2075</v>
      </c>
      <c r="P558" t="s">
        <v>819</v>
      </c>
      <c r="Q558">
        <v>3</v>
      </c>
      <c r="R558">
        <f>VLOOKUP(Sales_Data[[#This Row],[Memo]],Items_List[[Description]:[Price]],3,FALSE)</f>
        <v>9.1999999999999993</v>
      </c>
      <c r="S558">
        <f>Sales_Data[[#This Row],[Qty]]*Sales_Data[[#This Row],[Cost]]</f>
        <v>9.1999999999999993</v>
      </c>
      <c r="T558" s="1">
        <f>_xlfn.MAXIFS(Sales_Data[Date],Sales_Data[Customers Name],Sales_Data[[#This Row],[Customers Name]])</f>
        <v>45270</v>
      </c>
      <c r="U558" t="str">
        <f ca="1">IF(TODAY() - Sales_Data[[#This Row],[Last Order Date]] &gt; 180, "Inactive", "Active")</f>
        <v>Inactive</v>
      </c>
    </row>
    <row r="559" spans="1:21" x14ac:dyDescent="0.35">
      <c r="A559" t="str">
        <f>Sales_Data[[#This Row],[Customers Name]]&amp;Sales_Data[[#This Row],[Num]]</f>
        <v>RootedCW-2023013</v>
      </c>
      <c r="B559" t="s">
        <v>143</v>
      </c>
      <c r="C559" t="s">
        <v>2103</v>
      </c>
      <c r="D559" t="s">
        <v>878</v>
      </c>
      <c r="E559" t="s">
        <v>708</v>
      </c>
      <c r="F559" s="1">
        <v>44937</v>
      </c>
      <c r="G559" t="s">
        <v>1414</v>
      </c>
      <c r="I559">
        <v>1</v>
      </c>
      <c r="J559">
        <v>53.94</v>
      </c>
      <c r="K559">
        <v>53.94</v>
      </c>
      <c r="L559">
        <v>1</v>
      </c>
      <c r="M559" s="1">
        <v>44927</v>
      </c>
      <c r="N559" t="s">
        <v>849</v>
      </c>
      <c r="O559" t="s">
        <v>2075</v>
      </c>
      <c r="P559" t="s">
        <v>819</v>
      </c>
      <c r="Q559">
        <v>3</v>
      </c>
      <c r="R559">
        <f>VLOOKUP(Sales_Data[[#This Row],[Memo]],Items_List[[Description]:[Price]],3,FALSE)</f>
        <v>5.85</v>
      </c>
      <c r="S559">
        <f>Sales_Data[[#This Row],[Qty]]*Sales_Data[[#This Row],[Cost]]</f>
        <v>5.85</v>
      </c>
      <c r="T559" s="1">
        <f>_xlfn.MAXIFS(Sales_Data[Date],Sales_Data[Customers Name],Sales_Data[[#This Row],[Customers Name]])</f>
        <v>45270</v>
      </c>
      <c r="U559" t="str">
        <f ca="1">IF(TODAY() - Sales_Data[[#This Row],[Last Order Date]] &gt; 180, "Inactive", "Active")</f>
        <v>Inactive</v>
      </c>
    </row>
    <row r="560" spans="1:21" x14ac:dyDescent="0.35">
      <c r="A560" t="str">
        <f>Sales_Data[[#This Row],[Customers Name]]&amp;Sales_Data[[#This Row],[Num]]</f>
        <v>RootedCW-2023013</v>
      </c>
      <c r="B560" t="s">
        <v>143</v>
      </c>
      <c r="C560" t="s">
        <v>2103</v>
      </c>
      <c r="D560" t="s">
        <v>875</v>
      </c>
      <c r="E560" t="s">
        <v>722</v>
      </c>
      <c r="F560" s="1">
        <v>44937</v>
      </c>
      <c r="G560" t="s">
        <v>1414</v>
      </c>
      <c r="I560">
        <v>1</v>
      </c>
      <c r="J560">
        <v>78</v>
      </c>
      <c r="K560">
        <v>78</v>
      </c>
      <c r="L560">
        <v>1</v>
      </c>
      <c r="M560" s="1">
        <v>44927</v>
      </c>
      <c r="N560" t="s">
        <v>849</v>
      </c>
      <c r="O560" t="s">
        <v>2075</v>
      </c>
      <c r="P560" t="s">
        <v>819</v>
      </c>
      <c r="Q560">
        <v>3</v>
      </c>
      <c r="R560">
        <f>VLOOKUP(Sales_Data[[#This Row],[Memo]],Items_List[[Description]:[Price]],3,FALSE)</f>
        <v>10</v>
      </c>
      <c r="S560">
        <f>Sales_Data[[#This Row],[Qty]]*Sales_Data[[#This Row],[Cost]]</f>
        <v>10</v>
      </c>
      <c r="T560" s="1">
        <f>_xlfn.MAXIFS(Sales_Data[Date],Sales_Data[Customers Name],Sales_Data[[#This Row],[Customers Name]])</f>
        <v>45270</v>
      </c>
      <c r="U560" t="str">
        <f ca="1">IF(TODAY() - Sales_Data[[#This Row],[Last Order Date]] &gt; 180, "Inactive", "Active")</f>
        <v>Inactive</v>
      </c>
    </row>
    <row r="561" spans="1:21" x14ac:dyDescent="0.35">
      <c r="A561" t="str">
        <f>Sales_Data[[#This Row],[Customers Name]]&amp;Sales_Data[[#This Row],[Num]]</f>
        <v>RootedCW-2023013</v>
      </c>
      <c r="B561" t="s">
        <v>143</v>
      </c>
      <c r="C561" t="s">
        <v>2103</v>
      </c>
      <c r="D561" t="s">
        <v>871</v>
      </c>
      <c r="E561" t="s">
        <v>728</v>
      </c>
      <c r="F561" s="1">
        <v>44937</v>
      </c>
      <c r="G561" t="s">
        <v>1414</v>
      </c>
      <c r="I561">
        <v>1</v>
      </c>
      <c r="J561">
        <v>78</v>
      </c>
      <c r="K561">
        <v>78</v>
      </c>
      <c r="L561">
        <v>1</v>
      </c>
      <c r="M561" s="1">
        <v>44927</v>
      </c>
      <c r="N561" t="s">
        <v>849</v>
      </c>
      <c r="O561" t="s">
        <v>2075</v>
      </c>
      <c r="P561" t="s">
        <v>819</v>
      </c>
      <c r="Q561">
        <v>3</v>
      </c>
      <c r="R561">
        <f>VLOOKUP(Sales_Data[[#This Row],[Memo]],Items_List[[Description]:[Price]],3,FALSE)</f>
        <v>10</v>
      </c>
      <c r="S561">
        <f>Sales_Data[[#This Row],[Qty]]*Sales_Data[[#This Row],[Cost]]</f>
        <v>10</v>
      </c>
      <c r="T561" s="1">
        <f>_xlfn.MAXIFS(Sales_Data[Date],Sales_Data[Customers Name],Sales_Data[[#This Row],[Customers Name]])</f>
        <v>45270</v>
      </c>
      <c r="U561" t="str">
        <f ca="1">IF(TODAY() - Sales_Data[[#This Row],[Last Order Date]] &gt; 180, "Inactive", "Active")</f>
        <v>Inactive</v>
      </c>
    </row>
    <row r="562" spans="1:21" x14ac:dyDescent="0.35">
      <c r="A562" t="str">
        <f>Sales_Data[[#This Row],[Customers Name]]&amp;Sales_Data[[#This Row],[Num]]</f>
        <v>RootedCW-2023033</v>
      </c>
      <c r="B562" t="s">
        <v>143</v>
      </c>
      <c r="C562" t="s">
        <v>2103</v>
      </c>
      <c r="D562" t="s">
        <v>890</v>
      </c>
      <c r="E562" t="s">
        <v>267</v>
      </c>
      <c r="F562" s="1">
        <v>44952</v>
      </c>
      <c r="G562" t="s">
        <v>1415</v>
      </c>
      <c r="I562">
        <v>1</v>
      </c>
      <c r="J562">
        <v>123</v>
      </c>
      <c r="K562">
        <v>123</v>
      </c>
      <c r="L562">
        <v>1</v>
      </c>
      <c r="M562" s="1">
        <v>44927</v>
      </c>
      <c r="N562" t="s">
        <v>849</v>
      </c>
      <c r="O562" t="s">
        <v>2075</v>
      </c>
      <c r="P562" t="s">
        <v>814</v>
      </c>
      <c r="Q562">
        <v>4</v>
      </c>
      <c r="R562">
        <f>VLOOKUP(Sales_Data[[#This Row],[Memo]],Items_List[[Description]:[Price]],3,FALSE)</f>
        <v>15.78</v>
      </c>
      <c r="S562">
        <f>Sales_Data[[#This Row],[Qty]]*Sales_Data[[#This Row],[Cost]]</f>
        <v>15.78</v>
      </c>
      <c r="T562" s="1">
        <f>_xlfn.MAXIFS(Sales_Data[Date],Sales_Data[Customers Name],Sales_Data[[#This Row],[Customers Name]])</f>
        <v>45270</v>
      </c>
      <c r="U562" t="str">
        <f ca="1">IF(TODAY() - Sales_Data[[#This Row],[Last Order Date]] &gt; 180, "Inactive", "Active")</f>
        <v>Inactive</v>
      </c>
    </row>
    <row r="563" spans="1:21" x14ac:dyDescent="0.35">
      <c r="A563" t="str">
        <f>Sales_Data[[#This Row],[Customers Name]]&amp;Sales_Data[[#This Row],[Num]]</f>
        <v>RootedCW-2023033</v>
      </c>
      <c r="B563" t="s">
        <v>143</v>
      </c>
      <c r="C563" t="s">
        <v>2103</v>
      </c>
      <c r="D563" t="s">
        <v>853</v>
      </c>
      <c r="E563" t="s">
        <v>261</v>
      </c>
      <c r="F563" s="1">
        <v>44952</v>
      </c>
      <c r="G563" t="s">
        <v>1415</v>
      </c>
      <c r="I563">
        <v>2</v>
      </c>
      <c r="J563">
        <v>72</v>
      </c>
      <c r="K563">
        <v>144</v>
      </c>
      <c r="L563">
        <v>1</v>
      </c>
      <c r="M563" s="1">
        <v>44927</v>
      </c>
      <c r="N563" t="s">
        <v>849</v>
      </c>
      <c r="O563" t="s">
        <v>2075</v>
      </c>
      <c r="P563" t="s">
        <v>814</v>
      </c>
      <c r="Q563">
        <v>4</v>
      </c>
      <c r="R563">
        <f>VLOOKUP(Sales_Data[[#This Row],[Memo]],Items_List[[Description]:[Price]],3,FALSE)</f>
        <v>9.1999999999999993</v>
      </c>
      <c r="S563">
        <f>Sales_Data[[#This Row],[Qty]]*Sales_Data[[#This Row],[Cost]]</f>
        <v>18.399999999999999</v>
      </c>
      <c r="T563" s="1">
        <f>_xlfn.MAXIFS(Sales_Data[Date],Sales_Data[Customers Name],Sales_Data[[#This Row],[Customers Name]])</f>
        <v>45270</v>
      </c>
      <c r="U563" t="str">
        <f ca="1">IF(TODAY() - Sales_Data[[#This Row],[Last Order Date]] &gt; 180, "Inactive", "Active")</f>
        <v>Inactive</v>
      </c>
    </row>
    <row r="564" spans="1:21" x14ac:dyDescent="0.35">
      <c r="A564" t="str">
        <f>Sales_Data[[#This Row],[Customers Name]]&amp;Sales_Data[[#This Row],[Num]]</f>
        <v>RootedCW-2023042</v>
      </c>
      <c r="B564" t="s">
        <v>143</v>
      </c>
      <c r="C564" t="s">
        <v>2103</v>
      </c>
      <c r="D564" t="s">
        <v>853</v>
      </c>
      <c r="E564" t="s">
        <v>261</v>
      </c>
      <c r="F564" s="1">
        <v>44960</v>
      </c>
      <c r="G564" t="s">
        <v>1416</v>
      </c>
      <c r="I564">
        <v>18</v>
      </c>
      <c r="J564">
        <v>12</v>
      </c>
      <c r="K564">
        <v>216</v>
      </c>
      <c r="L564">
        <v>2</v>
      </c>
      <c r="M564" s="1">
        <v>44958</v>
      </c>
      <c r="N564" t="s">
        <v>856</v>
      </c>
      <c r="O564" t="s">
        <v>2081</v>
      </c>
      <c r="P564" t="s">
        <v>842</v>
      </c>
      <c r="Q564">
        <v>5</v>
      </c>
      <c r="R564">
        <f>VLOOKUP(Sales_Data[[#This Row],[Memo]],Items_List[[Description]:[Price]],3,FALSE)</f>
        <v>9.1999999999999993</v>
      </c>
      <c r="S564">
        <f>Sales_Data[[#This Row],[Qty]]*Sales_Data[[#This Row],[Cost]]</f>
        <v>165.6</v>
      </c>
      <c r="T564" s="1">
        <f>_xlfn.MAXIFS(Sales_Data[Date],Sales_Data[Customers Name],Sales_Data[[#This Row],[Customers Name]])</f>
        <v>45270</v>
      </c>
      <c r="U564" t="str">
        <f ca="1">IF(TODAY() - Sales_Data[[#This Row],[Last Order Date]] &gt; 180, "Inactive", "Active")</f>
        <v>Inactive</v>
      </c>
    </row>
    <row r="565" spans="1:21" x14ac:dyDescent="0.35">
      <c r="A565" t="str">
        <f>Sales_Data[[#This Row],[Customers Name]]&amp;Sales_Data[[#This Row],[Num]]</f>
        <v>RootedCW-2023109</v>
      </c>
      <c r="B565" t="s">
        <v>143</v>
      </c>
      <c r="C565" t="s">
        <v>2103</v>
      </c>
      <c r="D565" t="s">
        <v>989</v>
      </c>
      <c r="E565" t="s">
        <v>282</v>
      </c>
      <c r="F565" s="1">
        <v>44999</v>
      </c>
      <c r="G565" t="s">
        <v>1419</v>
      </c>
      <c r="I565">
        <v>1</v>
      </c>
      <c r="J565">
        <v>28.99</v>
      </c>
      <c r="K565">
        <v>28.99</v>
      </c>
      <c r="L565">
        <v>3</v>
      </c>
      <c r="M565" s="1">
        <v>44986</v>
      </c>
      <c r="N565" t="s">
        <v>892</v>
      </c>
      <c r="O565" t="s">
        <v>2080</v>
      </c>
      <c r="P565" t="s">
        <v>832</v>
      </c>
      <c r="Q565">
        <v>2</v>
      </c>
      <c r="R565">
        <f>VLOOKUP(Sales_Data[[#This Row],[Memo]],Items_List[[Description]:[Price]],3,FALSE)</f>
        <v>22.5</v>
      </c>
      <c r="S565">
        <f>Sales_Data[[#This Row],[Qty]]*Sales_Data[[#This Row],[Cost]]</f>
        <v>22.5</v>
      </c>
      <c r="T565" s="1">
        <f>_xlfn.MAXIFS(Sales_Data[Date],Sales_Data[Customers Name],Sales_Data[[#This Row],[Customers Name]])</f>
        <v>45270</v>
      </c>
      <c r="U565" t="str">
        <f ca="1">IF(TODAY() - Sales_Data[[#This Row],[Last Order Date]] &gt; 180, "Inactive", "Active")</f>
        <v>Inactive</v>
      </c>
    </row>
    <row r="566" spans="1:21" x14ac:dyDescent="0.35">
      <c r="A566" t="str">
        <f>Sales_Data[[#This Row],[Customers Name]]&amp;Sales_Data[[#This Row],[Num]]</f>
        <v>RootedCW-2023109</v>
      </c>
      <c r="B566" t="s">
        <v>143</v>
      </c>
      <c r="C566" t="s">
        <v>2103</v>
      </c>
      <c r="D566" t="s">
        <v>1273</v>
      </c>
      <c r="E566" t="s">
        <v>735</v>
      </c>
      <c r="F566" s="1">
        <v>44999</v>
      </c>
      <c r="G566" t="s">
        <v>1419</v>
      </c>
      <c r="I566">
        <v>3</v>
      </c>
      <c r="J566">
        <v>32.75</v>
      </c>
      <c r="K566">
        <v>98.25</v>
      </c>
      <c r="L566">
        <v>3</v>
      </c>
      <c r="M566" s="1">
        <v>44986</v>
      </c>
      <c r="N566" t="s">
        <v>892</v>
      </c>
      <c r="O566" t="s">
        <v>2080</v>
      </c>
      <c r="P566" t="s">
        <v>832</v>
      </c>
      <c r="Q566">
        <v>2</v>
      </c>
      <c r="R566">
        <f>VLOOKUP(Sales_Data[[#This Row],[Memo]],Items_List[[Description]:[Price]],3,FALSE)</f>
        <v>26.23</v>
      </c>
      <c r="S566">
        <f>Sales_Data[[#This Row],[Qty]]*Sales_Data[[#This Row],[Cost]]</f>
        <v>78.69</v>
      </c>
      <c r="T566" s="1">
        <f>_xlfn.MAXIFS(Sales_Data[Date],Sales_Data[Customers Name],Sales_Data[[#This Row],[Customers Name]])</f>
        <v>45270</v>
      </c>
      <c r="U566" t="str">
        <f ca="1">IF(TODAY() - Sales_Data[[#This Row],[Last Order Date]] &gt; 180, "Inactive", "Active")</f>
        <v>Inactive</v>
      </c>
    </row>
    <row r="567" spans="1:21" x14ac:dyDescent="0.35">
      <c r="A567" t="str">
        <f>Sales_Data[[#This Row],[Customers Name]]&amp;Sales_Data[[#This Row],[Num]]</f>
        <v>RootedCW-2023109</v>
      </c>
      <c r="B567" t="s">
        <v>143</v>
      </c>
      <c r="C567" t="s">
        <v>2103</v>
      </c>
      <c r="D567" t="s">
        <v>878</v>
      </c>
      <c r="E567" t="s">
        <v>708</v>
      </c>
      <c r="F567" s="1">
        <v>44999</v>
      </c>
      <c r="G567" t="s">
        <v>1419</v>
      </c>
      <c r="I567">
        <v>3</v>
      </c>
      <c r="J567">
        <v>8.99</v>
      </c>
      <c r="K567">
        <v>26.97</v>
      </c>
      <c r="L567">
        <v>3</v>
      </c>
      <c r="M567" s="1">
        <v>44986</v>
      </c>
      <c r="N567" t="s">
        <v>892</v>
      </c>
      <c r="O567" t="s">
        <v>2080</v>
      </c>
      <c r="P567" t="s">
        <v>832</v>
      </c>
      <c r="Q567">
        <v>2</v>
      </c>
      <c r="R567">
        <f>VLOOKUP(Sales_Data[[#This Row],[Memo]],Items_List[[Description]:[Price]],3,FALSE)</f>
        <v>5.85</v>
      </c>
      <c r="S567">
        <f>Sales_Data[[#This Row],[Qty]]*Sales_Data[[#This Row],[Cost]]</f>
        <v>17.549999999999997</v>
      </c>
      <c r="T567" s="1">
        <f>_xlfn.MAXIFS(Sales_Data[Date],Sales_Data[Customers Name],Sales_Data[[#This Row],[Customers Name]])</f>
        <v>45270</v>
      </c>
      <c r="U567" t="str">
        <f ca="1">IF(TODAY() - Sales_Data[[#This Row],[Last Order Date]] &gt; 180, "Inactive", "Active")</f>
        <v>Inactive</v>
      </c>
    </row>
    <row r="568" spans="1:21" x14ac:dyDescent="0.35">
      <c r="A568" t="str">
        <f>Sales_Data[[#This Row],[Customers Name]]&amp;Sales_Data[[#This Row],[Num]]</f>
        <v>RootedCW-2023166</v>
      </c>
      <c r="B568" t="s">
        <v>143</v>
      </c>
      <c r="C568" t="s">
        <v>2103</v>
      </c>
      <c r="D568" t="s">
        <v>913</v>
      </c>
      <c r="E568" t="s">
        <v>350</v>
      </c>
      <c r="F568" s="1">
        <v>45065</v>
      </c>
      <c r="G568" t="s">
        <v>1422</v>
      </c>
      <c r="I568">
        <v>8</v>
      </c>
      <c r="J568">
        <v>12.5</v>
      </c>
      <c r="K568">
        <v>100</v>
      </c>
      <c r="L568">
        <v>5</v>
      </c>
      <c r="M568" s="1">
        <v>45047</v>
      </c>
      <c r="N568" t="s">
        <v>813</v>
      </c>
      <c r="O568" t="s">
        <v>813</v>
      </c>
      <c r="P568" t="s">
        <v>842</v>
      </c>
      <c r="Q568">
        <v>5</v>
      </c>
      <c r="R568">
        <f>VLOOKUP(Sales_Data[[#This Row],[Memo]],Items_List[[Description]:[Price]],3,FALSE)</f>
        <v>9.6</v>
      </c>
      <c r="S568">
        <f>Sales_Data[[#This Row],[Qty]]*Sales_Data[[#This Row],[Cost]]</f>
        <v>76.8</v>
      </c>
      <c r="T568" s="1">
        <f>_xlfn.MAXIFS(Sales_Data[Date],Sales_Data[Customers Name],Sales_Data[[#This Row],[Customers Name]])</f>
        <v>45270</v>
      </c>
      <c r="U568" t="str">
        <f ca="1">IF(TODAY() - Sales_Data[[#This Row],[Last Order Date]] &gt; 180, "Inactive", "Active")</f>
        <v>Inactive</v>
      </c>
    </row>
    <row r="569" spans="1:21" x14ac:dyDescent="0.35">
      <c r="A569" t="str">
        <f>Sales_Data[[#This Row],[Customers Name]]&amp;Sales_Data[[#This Row],[Num]]</f>
        <v>RootedCW-2023166</v>
      </c>
      <c r="B569" t="s">
        <v>143</v>
      </c>
      <c r="C569" t="s">
        <v>2103</v>
      </c>
      <c r="D569" t="s">
        <v>851</v>
      </c>
      <c r="E569" t="s">
        <v>362</v>
      </c>
      <c r="F569" s="1">
        <v>45065</v>
      </c>
      <c r="G569" t="s">
        <v>1422</v>
      </c>
      <c r="I569">
        <v>2</v>
      </c>
      <c r="J569">
        <v>12.5</v>
      </c>
      <c r="K569">
        <v>25</v>
      </c>
      <c r="L569">
        <v>5</v>
      </c>
      <c r="M569" s="1">
        <v>45047</v>
      </c>
      <c r="N569" t="s">
        <v>813</v>
      </c>
      <c r="O569" t="s">
        <v>813</v>
      </c>
      <c r="P569" t="s">
        <v>842</v>
      </c>
      <c r="Q569">
        <v>5</v>
      </c>
      <c r="R569">
        <f>VLOOKUP(Sales_Data[[#This Row],[Memo]],Items_List[[Description]:[Price]],3,FALSE)</f>
        <v>9.6</v>
      </c>
      <c r="S569">
        <f>Sales_Data[[#This Row],[Qty]]*Sales_Data[[#This Row],[Cost]]</f>
        <v>19.2</v>
      </c>
      <c r="T569" s="1">
        <f>_xlfn.MAXIFS(Sales_Data[Date],Sales_Data[Customers Name],Sales_Data[[#This Row],[Customers Name]])</f>
        <v>45270</v>
      </c>
      <c r="U569" t="str">
        <f ca="1">IF(TODAY() - Sales_Data[[#This Row],[Last Order Date]] &gt; 180, "Inactive", "Active")</f>
        <v>Inactive</v>
      </c>
    </row>
    <row r="570" spans="1:21" x14ac:dyDescent="0.35">
      <c r="A570" t="str">
        <f>Sales_Data[[#This Row],[Customers Name]]&amp;Sales_Data[[#This Row],[Num]]</f>
        <v>RootedCW-2023166</v>
      </c>
      <c r="B570" t="s">
        <v>143</v>
      </c>
      <c r="C570" t="s">
        <v>2103</v>
      </c>
      <c r="D570" t="s">
        <v>905</v>
      </c>
      <c r="E570" t="s">
        <v>358</v>
      </c>
      <c r="F570" s="1">
        <v>45065</v>
      </c>
      <c r="G570" t="s">
        <v>1422</v>
      </c>
      <c r="I570">
        <v>8</v>
      </c>
      <c r="J570">
        <v>14.5</v>
      </c>
      <c r="K570">
        <v>116</v>
      </c>
      <c r="L570">
        <v>5</v>
      </c>
      <c r="M570" s="1">
        <v>45047</v>
      </c>
      <c r="N570" t="s">
        <v>813</v>
      </c>
      <c r="O570" t="s">
        <v>813</v>
      </c>
      <c r="P570" t="s">
        <v>842</v>
      </c>
      <c r="Q570">
        <v>5</v>
      </c>
      <c r="R570">
        <f>VLOOKUP(Sales_Data[[#This Row],[Memo]],Items_List[[Description]:[Price]],3,FALSE)</f>
        <v>11.11</v>
      </c>
      <c r="S570">
        <f>Sales_Data[[#This Row],[Qty]]*Sales_Data[[#This Row],[Cost]]</f>
        <v>88.88</v>
      </c>
      <c r="T570" s="1">
        <f>_xlfn.MAXIFS(Sales_Data[Date],Sales_Data[Customers Name],Sales_Data[[#This Row],[Customers Name]])</f>
        <v>45270</v>
      </c>
      <c r="U570" t="str">
        <f ca="1">IF(TODAY() - Sales_Data[[#This Row],[Last Order Date]] &gt; 180, "Inactive", "Active")</f>
        <v>Inactive</v>
      </c>
    </row>
    <row r="571" spans="1:21" x14ac:dyDescent="0.35">
      <c r="A571" t="str">
        <f>Sales_Data[[#This Row],[Customers Name]]&amp;Sales_Data[[#This Row],[Num]]</f>
        <v>Seablue Restaurant &amp; Wine BarCW-2023072</v>
      </c>
      <c r="B571" t="s">
        <v>152</v>
      </c>
      <c r="C571" t="s">
        <v>2103</v>
      </c>
      <c r="D571" t="s">
        <v>1433</v>
      </c>
      <c r="E571" t="s">
        <v>551</v>
      </c>
      <c r="F571" s="1">
        <v>44980</v>
      </c>
      <c r="G571" t="s">
        <v>1434</v>
      </c>
      <c r="I571">
        <v>31</v>
      </c>
      <c r="J571">
        <v>31.99</v>
      </c>
      <c r="K571">
        <v>991.69</v>
      </c>
      <c r="L571">
        <v>2</v>
      </c>
      <c r="M571" s="1">
        <v>44958</v>
      </c>
      <c r="N571" t="s">
        <v>856</v>
      </c>
      <c r="O571" t="s">
        <v>2081</v>
      </c>
      <c r="P571" t="s">
        <v>814</v>
      </c>
      <c r="Q571">
        <v>4</v>
      </c>
      <c r="R571">
        <f>VLOOKUP(Sales_Data[[#This Row],[Memo]],Items_List[[Description]:[Price]],3,FALSE)</f>
        <v>31.99</v>
      </c>
      <c r="S571">
        <f>Sales_Data[[#This Row],[Qty]]*Sales_Data[[#This Row],[Cost]]</f>
        <v>991.68999999999994</v>
      </c>
      <c r="T571" s="1">
        <f>_xlfn.MAXIFS(Sales_Data[Date],Sales_Data[Customers Name],Sales_Data[[#This Row],[Customers Name]])</f>
        <v>44980</v>
      </c>
      <c r="U571" t="str">
        <f ca="1">IF(TODAY() - Sales_Data[[#This Row],[Last Order Date]] &gt; 180, "Inactive", "Active")</f>
        <v>Inactive</v>
      </c>
    </row>
    <row r="572" spans="1:21" x14ac:dyDescent="0.35">
      <c r="A572" t="str">
        <f>Sales_Data[[#This Row],[Customers Name]]&amp;Sales_Data[[#This Row],[Num]]</f>
        <v>Sermet'S CourtyardCW-2023014</v>
      </c>
      <c r="B572" t="s">
        <v>157</v>
      </c>
      <c r="C572" t="s">
        <v>2103</v>
      </c>
      <c r="D572" t="s">
        <v>916</v>
      </c>
      <c r="E572" t="s">
        <v>222</v>
      </c>
      <c r="F572" s="1">
        <v>44937</v>
      </c>
      <c r="G572" t="s">
        <v>1435</v>
      </c>
      <c r="I572">
        <v>1</v>
      </c>
      <c r="J572">
        <v>82</v>
      </c>
      <c r="K572">
        <v>82</v>
      </c>
      <c r="L572">
        <v>1</v>
      </c>
      <c r="M572" s="1">
        <v>44927</v>
      </c>
      <c r="N572" t="s">
        <v>849</v>
      </c>
      <c r="O572" t="s">
        <v>2075</v>
      </c>
      <c r="P572" t="s">
        <v>819</v>
      </c>
      <c r="Q572">
        <v>3</v>
      </c>
      <c r="R572">
        <f>VLOOKUP(Sales_Data[[#This Row],[Memo]],Items_List[[Description]:[Price]],3,FALSE)</f>
        <v>11.5</v>
      </c>
      <c r="S572">
        <f>Sales_Data[[#This Row],[Qty]]*Sales_Data[[#This Row],[Cost]]</f>
        <v>11.5</v>
      </c>
      <c r="T572" s="1">
        <f>_xlfn.MAXIFS(Sales_Data[Date],Sales_Data[Customers Name],Sales_Data[[#This Row],[Customers Name]])</f>
        <v>45283</v>
      </c>
      <c r="U572" t="str">
        <f ca="1">IF(TODAY() - Sales_Data[[#This Row],[Last Order Date]] &gt; 180, "Inactive", "Active")</f>
        <v>Inactive</v>
      </c>
    </row>
    <row r="573" spans="1:21" x14ac:dyDescent="0.35">
      <c r="A573" t="str">
        <f>Sales_Data[[#This Row],[Customers Name]]&amp;Sales_Data[[#This Row],[Num]]</f>
        <v>Sermet'S CourtyardCW-2023022</v>
      </c>
      <c r="B573" t="s">
        <v>157</v>
      </c>
      <c r="C573" t="s">
        <v>2103</v>
      </c>
      <c r="D573" t="s">
        <v>916</v>
      </c>
      <c r="E573" t="s">
        <v>222</v>
      </c>
      <c r="F573" s="1">
        <v>44944</v>
      </c>
      <c r="G573" t="s">
        <v>1436</v>
      </c>
      <c r="I573">
        <v>1</v>
      </c>
      <c r="J573">
        <v>82</v>
      </c>
      <c r="K573">
        <v>82</v>
      </c>
      <c r="L573">
        <v>1</v>
      </c>
      <c r="M573" s="1">
        <v>44927</v>
      </c>
      <c r="N573" t="s">
        <v>849</v>
      </c>
      <c r="O573" t="s">
        <v>2075</v>
      </c>
      <c r="P573" t="s">
        <v>819</v>
      </c>
      <c r="Q573">
        <v>3</v>
      </c>
      <c r="R573">
        <f>VLOOKUP(Sales_Data[[#This Row],[Memo]],Items_List[[Description]:[Price]],3,FALSE)</f>
        <v>11.5</v>
      </c>
      <c r="S573">
        <f>Sales_Data[[#This Row],[Qty]]*Sales_Data[[#This Row],[Cost]]</f>
        <v>11.5</v>
      </c>
      <c r="T573" s="1">
        <f>_xlfn.MAXIFS(Sales_Data[Date],Sales_Data[Customers Name],Sales_Data[[#This Row],[Customers Name]])</f>
        <v>45283</v>
      </c>
      <c r="U573" t="str">
        <f ca="1">IF(TODAY() - Sales_Data[[#This Row],[Last Order Date]] &gt; 180, "Inactive", "Active")</f>
        <v>Inactive</v>
      </c>
    </row>
    <row r="574" spans="1:21" x14ac:dyDescent="0.35">
      <c r="A574" t="str">
        <f>Sales_Data[[#This Row],[Customers Name]]&amp;Sales_Data[[#This Row],[Num]]</f>
        <v>Sermet'S CourtyardCW-2023036</v>
      </c>
      <c r="B574" t="s">
        <v>157</v>
      </c>
      <c r="C574" t="s">
        <v>2103</v>
      </c>
      <c r="D574" t="s">
        <v>916</v>
      </c>
      <c r="E574" t="s">
        <v>222</v>
      </c>
      <c r="F574" s="1">
        <v>44957</v>
      </c>
      <c r="G574" t="s">
        <v>1437</v>
      </c>
      <c r="I574">
        <v>1</v>
      </c>
      <c r="J574">
        <v>82</v>
      </c>
      <c r="K574">
        <v>82</v>
      </c>
      <c r="L574">
        <v>1</v>
      </c>
      <c r="M574" s="1">
        <v>44927</v>
      </c>
      <c r="N574" t="s">
        <v>849</v>
      </c>
      <c r="O574" t="s">
        <v>2075</v>
      </c>
      <c r="P574" t="s">
        <v>832</v>
      </c>
      <c r="Q574">
        <v>2</v>
      </c>
      <c r="R574">
        <f>VLOOKUP(Sales_Data[[#This Row],[Memo]],Items_List[[Description]:[Price]],3,FALSE)</f>
        <v>11.5</v>
      </c>
      <c r="S574">
        <f>Sales_Data[[#This Row],[Qty]]*Sales_Data[[#This Row],[Cost]]</f>
        <v>11.5</v>
      </c>
      <c r="T574" s="1">
        <f>_xlfn.MAXIFS(Sales_Data[Date],Sales_Data[Customers Name],Sales_Data[[#This Row],[Customers Name]])</f>
        <v>45283</v>
      </c>
      <c r="U574" t="str">
        <f ca="1">IF(TODAY() - Sales_Data[[#This Row],[Last Order Date]] &gt; 180, "Inactive", "Active")</f>
        <v>Inactive</v>
      </c>
    </row>
    <row r="575" spans="1:21" x14ac:dyDescent="0.35">
      <c r="A575" t="str">
        <f>Sales_Data[[#This Row],[Customers Name]]&amp;Sales_Data[[#This Row],[Num]]</f>
        <v>Sermet'S CourtyardCW-2023060</v>
      </c>
      <c r="B575" t="s">
        <v>157</v>
      </c>
      <c r="C575" t="s">
        <v>2103</v>
      </c>
      <c r="D575" t="s">
        <v>989</v>
      </c>
      <c r="E575" t="s">
        <v>282</v>
      </c>
      <c r="F575" s="1">
        <v>44973</v>
      </c>
      <c r="G575" t="s">
        <v>1439</v>
      </c>
      <c r="I575">
        <v>1</v>
      </c>
      <c r="J575">
        <v>28.99</v>
      </c>
      <c r="K575">
        <v>28.99</v>
      </c>
      <c r="L575">
        <v>2</v>
      </c>
      <c r="M575" s="1">
        <v>44958</v>
      </c>
      <c r="N575" t="s">
        <v>856</v>
      </c>
      <c r="O575" t="s">
        <v>2081</v>
      </c>
      <c r="P575" t="s">
        <v>814</v>
      </c>
      <c r="Q575">
        <v>4</v>
      </c>
      <c r="R575">
        <f>VLOOKUP(Sales_Data[[#This Row],[Memo]],Items_List[[Description]:[Price]],3,FALSE)</f>
        <v>22.5</v>
      </c>
      <c r="S575">
        <f>Sales_Data[[#This Row],[Qty]]*Sales_Data[[#This Row],[Cost]]</f>
        <v>22.5</v>
      </c>
      <c r="T575" s="1">
        <f>_xlfn.MAXIFS(Sales_Data[Date],Sales_Data[Customers Name],Sales_Data[[#This Row],[Customers Name]])</f>
        <v>45283</v>
      </c>
      <c r="U575" t="str">
        <f ca="1">IF(TODAY() - Sales_Data[[#This Row],[Last Order Date]] &gt; 180, "Inactive", "Active")</f>
        <v>Inactive</v>
      </c>
    </row>
    <row r="576" spans="1:21" x14ac:dyDescent="0.35">
      <c r="A576" t="str">
        <f>Sales_Data[[#This Row],[Customers Name]]&amp;Sales_Data[[#This Row],[Num]]</f>
        <v>Sermet'S CourtyardCW-2023127</v>
      </c>
      <c r="B576" t="s">
        <v>157</v>
      </c>
      <c r="C576" t="s">
        <v>2103</v>
      </c>
      <c r="D576" t="s">
        <v>916</v>
      </c>
      <c r="E576" t="s">
        <v>222</v>
      </c>
      <c r="F576" s="1">
        <v>45027</v>
      </c>
      <c r="G576" t="s">
        <v>1443</v>
      </c>
      <c r="I576">
        <v>5</v>
      </c>
      <c r="J576">
        <v>13.66667</v>
      </c>
      <c r="K576">
        <v>68.333349999999996</v>
      </c>
      <c r="L576">
        <v>4</v>
      </c>
      <c r="M576" s="1">
        <v>45017</v>
      </c>
      <c r="N576" t="s">
        <v>934</v>
      </c>
      <c r="O576" t="s">
        <v>2086</v>
      </c>
      <c r="P576" t="s">
        <v>832</v>
      </c>
      <c r="Q576">
        <v>2</v>
      </c>
      <c r="R576">
        <f>VLOOKUP(Sales_Data[[#This Row],[Memo]],Items_List[[Description]:[Price]],3,FALSE)</f>
        <v>11.5</v>
      </c>
      <c r="S576">
        <f>Sales_Data[[#This Row],[Qty]]*Sales_Data[[#This Row],[Cost]]</f>
        <v>57.5</v>
      </c>
      <c r="T576" s="1">
        <f>_xlfn.MAXIFS(Sales_Data[Date],Sales_Data[Customers Name],Sales_Data[[#This Row],[Customers Name]])</f>
        <v>45283</v>
      </c>
      <c r="U576" t="str">
        <f ca="1">IF(TODAY() - Sales_Data[[#This Row],[Last Order Date]] &gt; 180, "Inactive", "Active")</f>
        <v>Inactive</v>
      </c>
    </row>
    <row r="577" spans="1:21" x14ac:dyDescent="0.35">
      <c r="A577" t="str">
        <f>Sales_Data[[#This Row],[Customers Name]]&amp;Sales_Data[[#This Row],[Num]]</f>
        <v>Sermet'S CourtyardCW-2023208</v>
      </c>
      <c r="B577" t="s">
        <v>157</v>
      </c>
      <c r="C577" t="s">
        <v>2103</v>
      </c>
      <c r="D577" t="s">
        <v>989</v>
      </c>
      <c r="E577" t="s">
        <v>282</v>
      </c>
      <c r="F577" s="1">
        <v>45097</v>
      </c>
      <c r="G577" t="s">
        <v>1449</v>
      </c>
      <c r="I577">
        <v>1</v>
      </c>
      <c r="J577">
        <v>28.99</v>
      </c>
      <c r="K577">
        <v>28.99</v>
      </c>
      <c r="L577">
        <v>6</v>
      </c>
      <c r="M577" s="1">
        <v>45078</v>
      </c>
      <c r="N577" t="s">
        <v>818</v>
      </c>
      <c r="O577" t="s">
        <v>2082</v>
      </c>
      <c r="P577" t="s">
        <v>832</v>
      </c>
      <c r="Q577">
        <v>2</v>
      </c>
      <c r="R577">
        <f>VLOOKUP(Sales_Data[[#This Row],[Memo]],Items_List[[Description]:[Price]],3,FALSE)</f>
        <v>22.5</v>
      </c>
      <c r="S577">
        <f>Sales_Data[[#This Row],[Qty]]*Sales_Data[[#This Row],[Cost]]</f>
        <v>22.5</v>
      </c>
      <c r="T577" s="1">
        <f>_xlfn.MAXIFS(Sales_Data[Date],Sales_Data[Customers Name],Sales_Data[[#This Row],[Customers Name]])</f>
        <v>45283</v>
      </c>
      <c r="U577" t="str">
        <f ca="1">IF(TODAY() - Sales_Data[[#This Row],[Last Order Date]] &gt; 180, "Inactive", "Active")</f>
        <v>Inactive</v>
      </c>
    </row>
    <row r="578" spans="1:21" x14ac:dyDescent="0.35">
      <c r="A578" t="str">
        <f>Sales_Data[[#This Row],[Customers Name]]&amp;Sales_Data[[#This Row],[Num]]</f>
        <v>Sermet'S CourtyardCW-2023211</v>
      </c>
      <c r="B578" t="s">
        <v>157</v>
      </c>
      <c r="C578" t="s">
        <v>2103</v>
      </c>
      <c r="D578" t="s">
        <v>901</v>
      </c>
      <c r="E578" t="s">
        <v>700</v>
      </c>
      <c r="F578" s="1">
        <v>45103</v>
      </c>
      <c r="G578" t="s">
        <v>1450</v>
      </c>
      <c r="I578">
        <v>1</v>
      </c>
      <c r="J578">
        <v>15.66</v>
      </c>
      <c r="K578">
        <v>15.66</v>
      </c>
      <c r="L578">
        <v>6</v>
      </c>
      <c r="M578" s="1">
        <v>45078</v>
      </c>
      <c r="N578" t="s">
        <v>818</v>
      </c>
      <c r="O578" t="s">
        <v>2082</v>
      </c>
      <c r="P578" t="s">
        <v>825</v>
      </c>
      <c r="Q578">
        <v>1</v>
      </c>
      <c r="R578">
        <f>VLOOKUP(Sales_Data[[#This Row],[Memo]],Items_List[[Description]:[Price]],3,FALSE)</f>
        <v>12</v>
      </c>
      <c r="S578">
        <f>Sales_Data[[#This Row],[Qty]]*Sales_Data[[#This Row],[Cost]]</f>
        <v>12</v>
      </c>
      <c r="T578" s="1">
        <f>_xlfn.MAXIFS(Sales_Data[Date],Sales_Data[Customers Name],Sales_Data[[#This Row],[Customers Name]])</f>
        <v>45283</v>
      </c>
      <c r="U578" t="str">
        <f ca="1">IF(TODAY() - Sales_Data[[#This Row],[Last Order Date]] &gt; 180, "Inactive", "Active")</f>
        <v>Inactive</v>
      </c>
    </row>
    <row r="579" spans="1:21" x14ac:dyDescent="0.35">
      <c r="A579" t="str">
        <f>Sales_Data[[#This Row],[Customers Name]]&amp;Sales_Data[[#This Row],[Num]]</f>
        <v>Sermet'S CourtyardCW-2023251</v>
      </c>
      <c r="B579" t="s">
        <v>157</v>
      </c>
      <c r="C579" t="s">
        <v>2103</v>
      </c>
      <c r="D579" t="s">
        <v>901</v>
      </c>
      <c r="E579" t="s">
        <v>700</v>
      </c>
      <c r="F579" s="1">
        <v>45132</v>
      </c>
      <c r="G579" t="s">
        <v>1452</v>
      </c>
      <c r="I579">
        <v>1</v>
      </c>
      <c r="J579">
        <v>15.66</v>
      </c>
      <c r="K579">
        <v>15.66</v>
      </c>
      <c r="L579">
        <v>7</v>
      </c>
      <c r="M579" s="1">
        <v>45108</v>
      </c>
      <c r="N579" t="s">
        <v>824</v>
      </c>
      <c r="O579" t="s">
        <v>2077</v>
      </c>
      <c r="P579" t="s">
        <v>832</v>
      </c>
      <c r="Q579">
        <v>2</v>
      </c>
      <c r="R579">
        <f>VLOOKUP(Sales_Data[[#This Row],[Memo]],Items_List[[Description]:[Price]],3,FALSE)</f>
        <v>12</v>
      </c>
      <c r="S579">
        <f>Sales_Data[[#This Row],[Qty]]*Sales_Data[[#This Row],[Cost]]</f>
        <v>12</v>
      </c>
      <c r="T579" s="1">
        <f>_xlfn.MAXIFS(Sales_Data[Date],Sales_Data[Customers Name],Sales_Data[[#This Row],[Customers Name]])</f>
        <v>45283</v>
      </c>
      <c r="U579" t="str">
        <f ca="1">IF(TODAY() - Sales_Data[[#This Row],[Last Order Date]] &gt; 180, "Inactive", "Active")</f>
        <v>Inactive</v>
      </c>
    </row>
    <row r="580" spans="1:21" x14ac:dyDescent="0.35">
      <c r="A580" t="str">
        <f>Sales_Data[[#This Row],[Customers Name]]&amp;Sales_Data[[#This Row],[Num]]</f>
        <v>Sermet'S CourtyardCW-2023296</v>
      </c>
      <c r="B580" t="s">
        <v>157</v>
      </c>
      <c r="C580" t="s">
        <v>2103</v>
      </c>
      <c r="D580" t="s">
        <v>901</v>
      </c>
      <c r="E580" t="s">
        <v>700</v>
      </c>
      <c r="F580" s="1">
        <v>45160</v>
      </c>
      <c r="G580" t="s">
        <v>1454</v>
      </c>
      <c r="I580">
        <v>1</v>
      </c>
      <c r="J580">
        <v>15.66</v>
      </c>
      <c r="K580">
        <v>15.66</v>
      </c>
      <c r="L580">
        <v>8</v>
      </c>
      <c r="M580" s="1">
        <v>45139</v>
      </c>
      <c r="N580" t="s">
        <v>863</v>
      </c>
      <c r="O580" t="s">
        <v>2083</v>
      </c>
      <c r="P580" t="s">
        <v>832</v>
      </c>
      <c r="Q580">
        <v>2</v>
      </c>
      <c r="R580">
        <f>VLOOKUP(Sales_Data[[#This Row],[Memo]],Items_List[[Description]:[Price]],3,FALSE)</f>
        <v>12</v>
      </c>
      <c r="S580">
        <f>Sales_Data[[#This Row],[Qty]]*Sales_Data[[#This Row],[Cost]]</f>
        <v>12</v>
      </c>
      <c r="T580" s="1">
        <f>_xlfn.MAXIFS(Sales_Data[Date],Sales_Data[Customers Name],Sales_Data[[#This Row],[Customers Name]])</f>
        <v>45283</v>
      </c>
      <c r="U580" t="str">
        <f ca="1">IF(TODAY() - Sales_Data[[#This Row],[Last Order Date]] &gt; 180, "Inactive", "Active")</f>
        <v>Inactive</v>
      </c>
    </row>
    <row r="581" spans="1:21" x14ac:dyDescent="0.35">
      <c r="A581" t="str">
        <f>Sales_Data[[#This Row],[Customers Name]]&amp;Sales_Data[[#This Row],[Num]]</f>
        <v>Sermet'S CourtyardCW-2023328</v>
      </c>
      <c r="B581" t="s">
        <v>157</v>
      </c>
      <c r="C581" t="s">
        <v>2103</v>
      </c>
      <c r="D581" t="s">
        <v>901</v>
      </c>
      <c r="E581" t="s">
        <v>700</v>
      </c>
      <c r="F581" s="1">
        <v>45188</v>
      </c>
      <c r="G581" t="s">
        <v>1457</v>
      </c>
      <c r="I581">
        <v>1</v>
      </c>
      <c r="J581">
        <v>15.66</v>
      </c>
      <c r="K581">
        <v>15.66</v>
      </c>
      <c r="L581">
        <v>9</v>
      </c>
      <c r="M581" s="1">
        <v>45170</v>
      </c>
      <c r="N581" t="s">
        <v>831</v>
      </c>
      <c r="O581" t="s">
        <v>2078</v>
      </c>
      <c r="P581" t="s">
        <v>832</v>
      </c>
      <c r="Q581">
        <v>2</v>
      </c>
      <c r="R581">
        <f>VLOOKUP(Sales_Data[[#This Row],[Memo]],Items_List[[Description]:[Price]],3,FALSE)</f>
        <v>12</v>
      </c>
      <c r="S581">
        <f>Sales_Data[[#This Row],[Qty]]*Sales_Data[[#This Row],[Cost]]</f>
        <v>12</v>
      </c>
      <c r="T581" s="1">
        <f>_xlfn.MAXIFS(Sales_Data[Date],Sales_Data[Customers Name],Sales_Data[[#This Row],[Customers Name]])</f>
        <v>45283</v>
      </c>
      <c r="U581" t="str">
        <f ca="1">IF(TODAY() - Sales_Data[[#This Row],[Last Order Date]] &gt; 180, "Inactive", "Active")</f>
        <v>Inactive</v>
      </c>
    </row>
    <row r="582" spans="1:21" x14ac:dyDescent="0.35">
      <c r="A582" t="str">
        <f>Sales_Data[[#This Row],[Customers Name]]&amp;Sales_Data[[#This Row],[Num]]</f>
        <v>Shefield'S Wine Bar &amp; TapasCW-2023016</v>
      </c>
      <c r="B582" t="s">
        <v>159</v>
      </c>
      <c r="C582" t="s">
        <v>2103</v>
      </c>
      <c r="D582" t="s">
        <v>912</v>
      </c>
      <c r="E582" t="s">
        <v>270</v>
      </c>
      <c r="F582" s="1">
        <v>44937</v>
      </c>
      <c r="G582" t="s">
        <v>1469</v>
      </c>
      <c r="I582">
        <v>1</v>
      </c>
      <c r="J582">
        <v>36</v>
      </c>
      <c r="K582">
        <v>36</v>
      </c>
      <c r="L582">
        <v>1</v>
      </c>
      <c r="M582" s="1">
        <v>44927</v>
      </c>
      <c r="N582" t="s">
        <v>849</v>
      </c>
      <c r="O582" t="s">
        <v>2075</v>
      </c>
      <c r="P582" t="s">
        <v>819</v>
      </c>
      <c r="Q582">
        <v>3</v>
      </c>
      <c r="R582">
        <f>VLOOKUP(Sales_Data[[#This Row],[Memo]],Items_List[[Description]:[Price]],3,FALSE)</f>
        <v>3</v>
      </c>
      <c r="S582">
        <f>Sales_Data[[#This Row],[Qty]]*Sales_Data[[#This Row],[Cost]]</f>
        <v>3</v>
      </c>
      <c r="T582" s="1">
        <f>_xlfn.MAXIFS(Sales_Data[Date],Sales_Data[Customers Name],Sales_Data[[#This Row],[Customers Name]])</f>
        <v>44980</v>
      </c>
      <c r="U582" t="str">
        <f ca="1">IF(TODAY() - Sales_Data[[#This Row],[Last Order Date]] &gt; 180, "Inactive", "Active")</f>
        <v>Inactive</v>
      </c>
    </row>
    <row r="583" spans="1:21" x14ac:dyDescent="0.35">
      <c r="A583" t="str">
        <f>Sales_Data[[#This Row],[Customers Name]]&amp;Sales_Data[[#This Row],[Num]]</f>
        <v>Shefield'S Wine Bar &amp; TapasCW-2023016</v>
      </c>
      <c r="B583" t="s">
        <v>159</v>
      </c>
      <c r="C583" t="s">
        <v>2103</v>
      </c>
      <c r="D583" t="s">
        <v>901</v>
      </c>
      <c r="E583" t="s">
        <v>700</v>
      </c>
      <c r="F583" s="1">
        <v>44937</v>
      </c>
      <c r="G583" t="s">
        <v>1469</v>
      </c>
      <c r="I583">
        <v>1</v>
      </c>
      <c r="J583">
        <v>93.96</v>
      </c>
      <c r="K583">
        <v>93.96</v>
      </c>
      <c r="L583">
        <v>1</v>
      </c>
      <c r="M583" s="1">
        <v>44927</v>
      </c>
      <c r="N583" t="s">
        <v>849</v>
      </c>
      <c r="O583" t="s">
        <v>2075</v>
      </c>
      <c r="P583" t="s">
        <v>819</v>
      </c>
      <c r="Q583">
        <v>3</v>
      </c>
      <c r="R583">
        <f>VLOOKUP(Sales_Data[[#This Row],[Memo]],Items_List[[Description]:[Price]],3,FALSE)</f>
        <v>12</v>
      </c>
      <c r="S583">
        <f>Sales_Data[[#This Row],[Qty]]*Sales_Data[[#This Row],[Cost]]</f>
        <v>12</v>
      </c>
      <c r="T583" s="1">
        <f>_xlfn.MAXIFS(Sales_Data[Date],Sales_Data[Customers Name],Sales_Data[[#This Row],[Customers Name]])</f>
        <v>44980</v>
      </c>
      <c r="U583" t="str">
        <f ca="1">IF(TODAY() - Sales_Data[[#This Row],[Last Order Date]] &gt; 180, "Inactive", "Active")</f>
        <v>Inactive</v>
      </c>
    </row>
    <row r="584" spans="1:21" x14ac:dyDescent="0.35">
      <c r="A584" t="str">
        <f>Sales_Data[[#This Row],[Customers Name]]&amp;Sales_Data[[#This Row],[Num]]</f>
        <v>Shefield'S Wine Bar &amp; TapasCW-2023077</v>
      </c>
      <c r="B584" t="s">
        <v>159</v>
      </c>
      <c r="C584" t="s">
        <v>2103</v>
      </c>
      <c r="D584" t="s">
        <v>1029</v>
      </c>
      <c r="E584" t="s">
        <v>280</v>
      </c>
      <c r="F584" s="1">
        <v>44980</v>
      </c>
      <c r="G584" t="s">
        <v>1470</v>
      </c>
      <c r="I584">
        <v>1</v>
      </c>
      <c r="J584">
        <v>28.99</v>
      </c>
      <c r="K584">
        <v>28.99</v>
      </c>
      <c r="L584">
        <v>2</v>
      </c>
      <c r="M584" s="1">
        <v>44958</v>
      </c>
      <c r="N584" t="s">
        <v>856</v>
      </c>
      <c r="O584" t="s">
        <v>2081</v>
      </c>
      <c r="P584" t="s">
        <v>814</v>
      </c>
      <c r="Q584">
        <v>4</v>
      </c>
      <c r="R584">
        <f>VLOOKUP(Sales_Data[[#This Row],[Memo]],Items_List[[Description]:[Price]],3,FALSE)</f>
        <v>22.5</v>
      </c>
      <c r="S584">
        <f>Sales_Data[[#This Row],[Qty]]*Sales_Data[[#This Row],[Cost]]</f>
        <v>22.5</v>
      </c>
      <c r="T584" s="1">
        <f>_xlfn.MAXIFS(Sales_Data[Date],Sales_Data[Customers Name],Sales_Data[[#This Row],[Customers Name]])</f>
        <v>44980</v>
      </c>
      <c r="U584" t="str">
        <f ca="1">IF(TODAY() - Sales_Data[[#This Row],[Last Order Date]] &gt; 180, "Inactive", "Active")</f>
        <v>Inactive</v>
      </c>
    </row>
    <row r="585" spans="1:21" x14ac:dyDescent="0.35">
      <c r="A585" t="str">
        <f>Sales_Data[[#This Row],[Customers Name]]&amp;Sales_Data[[#This Row],[Num]]</f>
        <v>Somm Wine BarCW-2023180</v>
      </c>
      <c r="B585" t="s">
        <v>163</v>
      </c>
      <c r="C585" t="s">
        <v>2103</v>
      </c>
      <c r="D585" t="s">
        <v>1205</v>
      </c>
      <c r="E585" t="s">
        <v>739</v>
      </c>
      <c r="F585" s="1">
        <v>45076</v>
      </c>
      <c r="G585" t="s">
        <v>1471</v>
      </c>
      <c r="I585">
        <v>1</v>
      </c>
      <c r="J585">
        <v>22.66</v>
      </c>
      <c r="K585">
        <v>22.66</v>
      </c>
      <c r="L585">
        <v>5</v>
      </c>
      <c r="M585" s="1">
        <v>45047</v>
      </c>
      <c r="N585" t="s">
        <v>813</v>
      </c>
      <c r="O585" t="s">
        <v>813</v>
      </c>
      <c r="P585" t="s">
        <v>832</v>
      </c>
      <c r="Q585">
        <v>2</v>
      </c>
      <c r="R585">
        <f>VLOOKUP(Sales_Data[[#This Row],[Memo]],Items_List[[Description]:[Price]],3,FALSE)</f>
        <v>17.63</v>
      </c>
      <c r="S585">
        <f>Sales_Data[[#This Row],[Qty]]*Sales_Data[[#This Row],[Cost]]</f>
        <v>17.63</v>
      </c>
      <c r="T585" s="1">
        <f>_xlfn.MAXIFS(Sales_Data[Date],Sales_Data[Customers Name],Sales_Data[[#This Row],[Customers Name]])</f>
        <v>45289</v>
      </c>
      <c r="U585" t="str">
        <f ca="1">IF(TODAY() - Sales_Data[[#This Row],[Last Order Date]] &gt; 180, "Inactive", "Active")</f>
        <v>Inactive</v>
      </c>
    </row>
    <row r="586" spans="1:21" x14ac:dyDescent="0.35">
      <c r="A586" t="str">
        <f>Sales_Data[[#This Row],[Customers Name]]&amp;Sales_Data[[#This Row],[Num]]</f>
        <v>Somm Wine BarCW-2023180</v>
      </c>
      <c r="B586" t="s">
        <v>163</v>
      </c>
      <c r="C586" t="s">
        <v>2103</v>
      </c>
      <c r="D586" t="s">
        <v>1472</v>
      </c>
      <c r="E586" t="s">
        <v>294</v>
      </c>
      <c r="F586" s="1">
        <v>45076</v>
      </c>
      <c r="G586" t="s">
        <v>1471</v>
      </c>
      <c r="I586">
        <v>1</v>
      </c>
      <c r="J586">
        <v>15.99</v>
      </c>
      <c r="K586">
        <v>15.99</v>
      </c>
      <c r="L586">
        <v>5</v>
      </c>
      <c r="M586" s="1">
        <v>45047</v>
      </c>
      <c r="N586" t="s">
        <v>813</v>
      </c>
      <c r="O586" t="s">
        <v>813</v>
      </c>
      <c r="P586" t="s">
        <v>832</v>
      </c>
      <c r="Q586">
        <v>2</v>
      </c>
      <c r="R586">
        <f>VLOOKUP(Sales_Data[[#This Row],[Memo]],Items_List[[Description]:[Price]],3,FALSE)</f>
        <v>11.45</v>
      </c>
      <c r="S586">
        <f>Sales_Data[[#This Row],[Qty]]*Sales_Data[[#This Row],[Cost]]</f>
        <v>11.45</v>
      </c>
      <c r="T586" s="1">
        <f>_xlfn.MAXIFS(Sales_Data[Date],Sales_Data[Customers Name],Sales_Data[[#This Row],[Customers Name]])</f>
        <v>45289</v>
      </c>
      <c r="U586" t="str">
        <f ca="1">IF(TODAY() - Sales_Data[[#This Row],[Last Order Date]] &gt; 180, "Inactive", "Active")</f>
        <v>Inactive</v>
      </c>
    </row>
    <row r="587" spans="1:21" x14ac:dyDescent="0.35">
      <c r="A587" t="str">
        <f>Sales_Data[[#This Row],[Customers Name]]&amp;Sales_Data[[#This Row],[Num]]</f>
        <v>Somm Wine BarCW-2023192</v>
      </c>
      <c r="B587" t="s">
        <v>163</v>
      </c>
      <c r="C587" t="s">
        <v>2103</v>
      </c>
      <c r="D587" t="s">
        <v>894</v>
      </c>
      <c r="E587" t="s">
        <v>220</v>
      </c>
      <c r="F587" s="1">
        <v>45083</v>
      </c>
      <c r="G587" t="s">
        <v>1473</v>
      </c>
      <c r="I587">
        <v>4</v>
      </c>
      <c r="J587">
        <v>12</v>
      </c>
      <c r="K587">
        <v>48</v>
      </c>
      <c r="L587">
        <v>6</v>
      </c>
      <c r="M587" s="1">
        <v>45078</v>
      </c>
      <c r="N587" t="s">
        <v>818</v>
      </c>
      <c r="O587" t="s">
        <v>2082</v>
      </c>
      <c r="P587" t="s">
        <v>832</v>
      </c>
      <c r="Q587">
        <v>2</v>
      </c>
      <c r="R587">
        <f>VLOOKUP(Sales_Data[[#This Row],[Memo]],Items_List[[Description]:[Price]],3,FALSE)</f>
        <v>9.81</v>
      </c>
      <c r="S587">
        <f>Sales_Data[[#This Row],[Qty]]*Sales_Data[[#This Row],[Cost]]</f>
        <v>39.24</v>
      </c>
      <c r="T587" s="1">
        <f>_xlfn.MAXIFS(Sales_Data[Date],Sales_Data[Customers Name],Sales_Data[[#This Row],[Customers Name]])</f>
        <v>45289</v>
      </c>
      <c r="U587" t="str">
        <f ca="1">IF(TODAY() - Sales_Data[[#This Row],[Last Order Date]] &gt; 180, "Inactive", "Active")</f>
        <v>Inactive</v>
      </c>
    </row>
    <row r="588" spans="1:21" x14ac:dyDescent="0.35">
      <c r="A588" t="str">
        <f>Sales_Data[[#This Row],[Customers Name]]&amp;Sales_Data[[#This Row],[Num]]</f>
        <v>Somm Wine BarCW-2023311</v>
      </c>
      <c r="B588" t="s">
        <v>163</v>
      </c>
      <c r="C588" t="s">
        <v>2103</v>
      </c>
      <c r="D588" t="s">
        <v>853</v>
      </c>
      <c r="E588" t="s">
        <v>261</v>
      </c>
      <c r="F588" s="1">
        <v>45175</v>
      </c>
      <c r="G588" t="s">
        <v>1479</v>
      </c>
      <c r="I588">
        <v>2</v>
      </c>
      <c r="J588">
        <v>12</v>
      </c>
      <c r="K588">
        <v>24</v>
      </c>
      <c r="L588">
        <v>9</v>
      </c>
      <c r="M588" s="1">
        <v>45170</v>
      </c>
      <c r="N588" t="s">
        <v>831</v>
      </c>
      <c r="O588" t="s">
        <v>2078</v>
      </c>
      <c r="P588" t="s">
        <v>819</v>
      </c>
      <c r="Q588">
        <v>3</v>
      </c>
      <c r="R588">
        <f>VLOOKUP(Sales_Data[[#This Row],[Memo]],Items_List[[Description]:[Price]],3,FALSE)</f>
        <v>9.1999999999999993</v>
      </c>
      <c r="S588">
        <f>Sales_Data[[#This Row],[Qty]]*Sales_Data[[#This Row],[Cost]]</f>
        <v>18.399999999999999</v>
      </c>
      <c r="T588" s="1">
        <f>_xlfn.MAXIFS(Sales_Data[Date],Sales_Data[Customers Name],Sales_Data[[#This Row],[Customers Name]])</f>
        <v>45289</v>
      </c>
      <c r="U588" t="str">
        <f ca="1">IF(TODAY() - Sales_Data[[#This Row],[Last Order Date]] &gt; 180, "Inactive", "Active")</f>
        <v>Inactive</v>
      </c>
    </row>
    <row r="589" spans="1:21" x14ac:dyDescent="0.35">
      <c r="A589" t="str">
        <f>Sales_Data[[#This Row],[Customers Name]]&amp;Sales_Data[[#This Row],[Num]]</f>
        <v>The Azalea Bar &amp; GardenCW-2023028</v>
      </c>
      <c r="B589" t="s">
        <v>172</v>
      </c>
      <c r="C589" t="s">
        <v>2103</v>
      </c>
      <c r="D589" t="s">
        <v>1273</v>
      </c>
      <c r="E589" t="s">
        <v>735</v>
      </c>
      <c r="F589" s="1">
        <v>44952</v>
      </c>
      <c r="G589" t="s">
        <v>1489</v>
      </c>
      <c r="I589">
        <v>0.33333000000000002</v>
      </c>
      <c r="J589">
        <v>196.5</v>
      </c>
      <c r="K589">
        <v>65.499350000000007</v>
      </c>
      <c r="L589">
        <v>1</v>
      </c>
      <c r="M589" s="1">
        <v>44927</v>
      </c>
      <c r="N589" t="s">
        <v>849</v>
      </c>
      <c r="O589" t="s">
        <v>2075</v>
      </c>
      <c r="P589" t="s">
        <v>814</v>
      </c>
      <c r="Q589">
        <v>4</v>
      </c>
      <c r="R589">
        <f>VLOOKUP(Sales_Data[[#This Row],[Memo]],Items_List[[Description]:[Price]],3,FALSE)</f>
        <v>26.23</v>
      </c>
      <c r="S589">
        <f>Sales_Data[[#This Row],[Qty]]*Sales_Data[[#This Row],[Cost]]</f>
        <v>8.7432458999999998</v>
      </c>
      <c r="T589" s="1">
        <f>_xlfn.MAXIFS(Sales_Data[Date],Sales_Data[Customers Name],Sales_Data[[#This Row],[Customers Name]])</f>
        <v>44952</v>
      </c>
      <c r="U589" t="str">
        <f ca="1">IF(TODAY() - Sales_Data[[#This Row],[Last Order Date]] &gt; 180, "Inactive", "Active")</f>
        <v>Inactive</v>
      </c>
    </row>
    <row r="590" spans="1:21" x14ac:dyDescent="0.35">
      <c r="A590" t="str">
        <f>Sales_Data[[#This Row],[Customers Name]]&amp;Sales_Data[[#This Row],[Num]]</f>
        <v>Tpc Myrtle BeachCW-2023355</v>
      </c>
      <c r="B590" t="s">
        <v>184</v>
      </c>
      <c r="C590" t="s">
        <v>2104</v>
      </c>
      <c r="D590" t="s">
        <v>1092</v>
      </c>
      <c r="E590" t="s">
        <v>448</v>
      </c>
      <c r="F590" s="1">
        <v>45180</v>
      </c>
      <c r="G590" t="s">
        <v>1491</v>
      </c>
      <c r="I590">
        <v>24</v>
      </c>
      <c r="J590">
        <v>9.99</v>
      </c>
      <c r="K590">
        <v>239.76</v>
      </c>
      <c r="L590">
        <v>9</v>
      </c>
      <c r="M590" s="1">
        <v>45170</v>
      </c>
      <c r="N590" t="s">
        <v>831</v>
      </c>
      <c r="O590" t="s">
        <v>2078</v>
      </c>
      <c r="P590" t="s">
        <v>825</v>
      </c>
      <c r="Q590">
        <v>1</v>
      </c>
      <c r="R590">
        <f>VLOOKUP(Sales_Data[[#This Row],[Memo]],Items_List[[Description]:[Price]],3,FALSE)</f>
        <v>9.99</v>
      </c>
      <c r="S590">
        <f>Sales_Data[[#This Row],[Qty]]*Sales_Data[[#This Row],[Cost]]</f>
        <v>239.76</v>
      </c>
      <c r="T590" s="1">
        <f>_xlfn.MAXIFS(Sales_Data[Date],Sales_Data[Customers Name],Sales_Data[[#This Row],[Customers Name]])</f>
        <v>45270</v>
      </c>
      <c r="U590" t="str">
        <f ca="1">IF(TODAY() - Sales_Data[[#This Row],[Last Order Date]] &gt; 180, "Inactive", "Active")</f>
        <v>Inactive</v>
      </c>
    </row>
    <row r="591" spans="1:21" x14ac:dyDescent="0.35">
      <c r="A591" t="str">
        <f>Sales_Data[[#This Row],[Customers Name]]&amp;Sales_Data[[#This Row],[Num]]</f>
        <v>Tpc Myrtle BeachCW-2023356</v>
      </c>
      <c r="B591" t="s">
        <v>184</v>
      </c>
      <c r="C591" t="s">
        <v>2104</v>
      </c>
      <c r="D591" t="s">
        <v>959</v>
      </c>
      <c r="E591" t="s">
        <v>545</v>
      </c>
      <c r="F591" s="1">
        <v>45190</v>
      </c>
      <c r="G591" t="s">
        <v>1493</v>
      </c>
      <c r="I591">
        <v>15</v>
      </c>
      <c r="J591">
        <v>24.99</v>
      </c>
      <c r="K591">
        <v>374.85</v>
      </c>
      <c r="L591">
        <v>9</v>
      </c>
      <c r="M591" s="1">
        <v>45170</v>
      </c>
      <c r="N591" t="s">
        <v>831</v>
      </c>
      <c r="O591" t="s">
        <v>2078</v>
      </c>
      <c r="P591" t="s">
        <v>814</v>
      </c>
      <c r="Q591">
        <v>4</v>
      </c>
      <c r="R591">
        <f>VLOOKUP(Sales_Data[[#This Row],[Memo]],Items_List[[Description]:[Price]],3,FALSE)</f>
        <v>24.99</v>
      </c>
      <c r="S591">
        <f>Sales_Data[[#This Row],[Qty]]*Sales_Data[[#This Row],[Cost]]</f>
        <v>374.84999999999997</v>
      </c>
      <c r="T591" s="1">
        <f>_xlfn.MAXIFS(Sales_Data[Date],Sales_Data[Customers Name],Sales_Data[[#This Row],[Customers Name]])</f>
        <v>45270</v>
      </c>
      <c r="U591" t="str">
        <f ca="1">IF(TODAY() - Sales_Data[[#This Row],[Last Order Date]] &gt; 180, "Inactive", "Active")</f>
        <v>Inactive</v>
      </c>
    </row>
    <row r="592" spans="1:21" x14ac:dyDescent="0.35">
      <c r="A592" t="str">
        <f>Sales_Data[[#This Row],[Customers Name]]&amp;Sales_Data[[#This Row],[Num]]</f>
        <v>Tpc Myrtle BeachCW-2023356</v>
      </c>
      <c r="B592" t="s">
        <v>184</v>
      </c>
      <c r="C592" t="s">
        <v>2104</v>
      </c>
      <c r="D592" t="s">
        <v>1494</v>
      </c>
      <c r="E592" t="s">
        <v>388</v>
      </c>
      <c r="F592" s="1">
        <v>45190</v>
      </c>
      <c r="G592" t="s">
        <v>1493</v>
      </c>
      <c r="I592">
        <v>2</v>
      </c>
      <c r="J592">
        <v>19.989999999999998</v>
      </c>
      <c r="K592">
        <v>39.979999999999997</v>
      </c>
      <c r="L592">
        <v>9</v>
      </c>
      <c r="M592" s="1">
        <v>45170</v>
      </c>
      <c r="N592" t="s">
        <v>831</v>
      </c>
      <c r="O592" t="s">
        <v>2078</v>
      </c>
      <c r="P592" t="s">
        <v>814</v>
      </c>
      <c r="Q592">
        <v>4</v>
      </c>
      <c r="R592">
        <f>VLOOKUP(Sales_Data[[#This Row],[Memo]],Items_List[[Description]:[Price]],3,FALSE)</f>
        <v>19.989999999999998</v>
      </c>
      <c r="S592">
        <f>Sales_Data[[#This Row],[Qty]]*Sales_Data[[#This Row],[Cost]]</f>
        <v>39.979999999999997</v>
      </c>
      <c r="T592" s="1">
        <f>_xlfn.MAXIFS(Sales_Data[Date],Sales_Data[Customers Name],Sales_Data[[#This Row],[Customers Name]])</f>
        <v>45270</v>
      </c>
      <c r="U592" t="str">
        <f ca="1">IF(TODAY() - Sales_Data[[#This Row],[Last Order Date]] &gt; 180, "Inactive", "Active")</f>
        <v>Inactive</v>
      </c>
    </row>
    <row r="593" spans="1:21" x14ac:dyDescent="0.35">
      <c r="A593" t="str">
        <f>Sales_Data[[#This Row],[Customers Name]]&amp;Sales_Data[[#This Row],[Num]]</f>
        <v>Uncork CharlestonCW-2023011</v>
      </c>
      <c r="B593" t="s">
        <v>186</v>
      </c>
      <c r="C593" t="s">
        <v>2103</v>
      </c>
      <c r="D593" t="s">
        <v>875</v>
      </c>
      <c r="E593" t="s">
        <v>722</v>
      </c>
      <c r="F593" s="1">
        <v>44937</v>
      </c>
      <c r="G593" t="s">
        <v>1508</v>
      </c>
      <c r="I593">
        <v>1</v>
      </c>
      <c r="J593">
        <v>66</v>
      </c>
      <c r="K593">
        <v>66</v>
      </c>
      <c r="L593">
        <v>1</v>
      </c>
      <c r="M593" s="1">
        <v>44927</v>
      </c>
      <c r="N593" t="s">
        <v>849</v>
      </c>
      <c r="O593" t="s">
        <v>2075</v>
      </c>
      <c r="P593" t="s">
        <v>819</v>
      </c>
      <c r="Q593">
        <v>3</v>
      </c>
      <c r="R593">
        <f>VLOOKUP(Sales_Data[[#This Row],[Memo]],Items_List[[Description]:[Price]],3,FALSE)</f>
        <v>10</v>
      </c>
      <c r="S593">
        <f>Sales_Data[[#This Row],[Qty]]*Sales_Data[[#This Row],[Cost]]</f>
        <v>10</v>
      </c>
      <c r="T593" s="1">
        <f>_xlfn.MAXIFS(Sales_Data[Date],Sales_Data[Customers Name],Sales_Data[[#This Row],[Customers Name]])</f>
        <v>45259</v>
      </c>
      <c r="U593" t="str">
        <f ca="1">IF(TODAY() - Sales_Data[[#This Row],[Last Order Date]] &gt; 180, "Inactive", "Active")</f>
        <v>Inactive</v>
      </c>
    </row>
    <row r="594" spans="1:21" x14ac:dyDescent="0.35">
      <c r="A594" t="str">
        <f>Sales_Data[[#This Row],[Customers Name]]&amp;Sales_Data[[#This Row],[Num]]</f>
        <v>Uncork CharlestonCW-2023011</v>
      </c>
      <c r="B594" t="s">
        <v>186</v>
      </c>
      <c r="C594" t="s">
        <v>2103</v>
      </c>
      <c r="D594" t="s">
        <v>873</v>
      </c>
      <c r="E594" t="s">
        <v>726</v>
      </c>
      <c r="F594" s="1">
        <v>44937</v>
      </c>
      <c r="G594" t="s">
        <v>1508</v>
      </c>
      <c r="I594">
        <v>1</v>
      </c>
      <c r="J594">
        <v>102</v>
      </c>
      <c r="K594">
        <v>102</v>
      </c>
      <c r="L594">
        <v>1</v>
      </c>
      <c r="M594" s="1">
        <v>44927</v>
      </c>
      <c r="N594" t="s">
        <v>849</v>
      </c>
      <c r="O594" t="s">
        <v>2075</v>
      </c>
      <c r="P594" t="s">
        <v>819</v>
      </c>
      <c r="Q594">
        <v>3</v>
      </c>
      <c r="R594">
        <f>VLOOKUP(Sales_Data[[#This Row],[Memo]],Items_List[[Description]:[Price]],3,FALSE)</f>
        <v>13.16</v>
      </c>
      <c r="S594">
        <f>Sales_Data[[#This Row],[Qty]]*Sales_Data[[#This Row],[Cost]]</f>
        <v>13.16</v>
      </c>
      <c r="T594" s="1">
        <f>_xlfn.MAXIFS(Sales_Data[Date],Sales_Data[Customers Name],Sales_Data[[#This Row],[Customers Name]])</f>
        <v>45259</v>
      </c>
      <c r="U594" t="str">
        <f ca="1">IF(TODAY() - Sales_Data[[#This Row],[Last Order Date]] &gt; 180, "Inactive", "Active")</f>
        <v>Inactive</v>
      </c>
    </row>
    <row r="595" spans="1:21" x14ac:dyDescent="0.35">
      <c r="A595" t="str">
        <f>Sales_Data[[#This Row],[Customers Name]]&amp;Sales_Data[[#This Row],[Num]]</f>
        <v>Uncork CharlestonCW-2023011</v>
      </c>
      <c r="B595" t="s">
        <v>186</v>
      </c>
      <c r="C595" t="s">
        <v>2103</v>
      </c>
      <c r="D595" t="s">
        <v>1273</v>
      </c>
      <c r="E595" t="s">
        <v>735</v>
      </c>
      <c r="F595" s="1">
        <v>44937</v>
      </c>
      <c r="G595" t="s">
        <v>1508</v>
      </c>
      <c r="I595">
        <v>0.33333000000000002</v>
      </c>
      <c r="J595">
        <v>196.5</v>
      </c>
      <c r="K595">
        <v>65.499350000000007</v>
      </c>
      <c r="L595">
        <v>1</v>
      </c>
      <c r="M595" s="1">
        <v>44927</v>
      </c>
      <c r="N595" t="s">
        <v>849</v>
      </c>
      <c r="O595" t="s">
        <v>2075</v>
      </c>
      <c r="P595" t="s">
        <v>819</v>
      </c>
      <c r="Q595">
        <v>3</v>
      </c>
      <c r="R595">
        <f>VLOOKUP(Sales_Data[[#This Row],[Memo]],Items_List[[Description]:[Price]],3,FALSE)</f>
        <v>26.23</v>
      </c>
      <c r="S595">
        <f>Sales_Data[[#This Row],[Qty]]*Sales_Data[[#This Row],[Cost]]</f>
        <v>8.7432458999999998</v>
      </c>
      <c r="T595" s="1">
        <f>_xlfn.MAXIFS(Sales_Data[Date],Sales_Data[Customers Name],Sales_Data[[#This Row],[Customers Name]])</f>
        <v>45259</v>
      </c>
      <c r="U595" t="str">
        <f ca="1">IF(TODAY() - Sales_Data[[#This Row],[Last Order Date]] &gt; 180, "Inactive", "Active")</f>
        <v>Inactive</v>
      </c>
    </row>
    <row r="596" spans="1:21" x14ac:dyDescent="0.35">
      <c r="A596" t="str">
        <f>Sales_Data[[#This Row],[Customers Name]]&amp;Sales_Data[[#This Row],[Num]]</f>
        <v>Vino Garage Wine And BeerCW-2023005</v>
      </c>
      <c r="B596" t="s">
        <v>189</v>
      </c>
      <c r="C596" t="s">
        <v>2103</v>
      </c>
      <c r="D596" t="s">
        <v>853</v>
      </c>
      <c r="E596" t="s">
        <v>261</v>
      </c>
      <c r="F596" s="1">
        <v>44930</v>
      </c>
      <c r="G596" t="s">
        <v>1516</v>
      </c>
      <c r="I596">
        <v>1</v>
      </c>
      <c r="J596">
        <v>72</v>
      </c>
      <c r="K596">
        <v>72</v>
      </c>
      <c r="L596">
        <v>1</v>
      </c>
      <c r="M596" s="1">
        <v>44927</v>
      </c>
      <c r="N596" t="s">
        <v>849</v>
      </c>
      <c r="O596" t="s">
        <v>2075</v>
      </c>
      <c r="P596" t="s">
        <v>819</v>
      </c>
      <c r="Q596">
        <v>3</v>
      </c>
      <c r="R596">
        <f>VLOOKUP(Sales_Data[[#This Row],[Memo]],Items_List[[Description]:[Price]],3,FALSE)</f>
        <v>9.1999999999999993</v>
      </c>
      <c r="S596">
        <f>Sales_Data[[#This Row],[Qty]]*Sales_Data[[#This Row],[Cost]]</f>
        <v>9.1999999999999993</v>
      </c>
      <c r="T596" s="1">
        <f>_xlfn.MAXIFS(Sales_Data[Date],Sales_Data[Customers Name],Sales_Data[[#This Row],[Customers Name]])</f>
        <v>45281</v>
      </c>
      <c r="U596" t="str">
        <f ca="1">IF(TODAY() - Sales_Data[[#This Row],[Last Order Date]] &gt; 180, "Inactive", "Active")</f>
        <v>Inactive</v>
      </c>
    </row>
    <row r="597" spans="1:21" x14ac:dyDescent="0.35">
      <c r="A597" t="str">
        <f>Sales_Data[[#This Row],[Customers Name]]&amp;Sales_Data[[#This Row],[Num]]</f>
        <v>Vino Garage Wine And BeerCW-2023005</v>
      </c>
      <c r="B597" t="s">
        <v>189</v>
      </c>
      <c r="C597" t="s">
        <v>2103</v>
      </c>
      <c r="D597" t="s">
        <v>878</v>
      </c>
      <c r="E597" t="s">
        <v>708</v>
      </c>
      <c r="F597" s="1">
        <v>44930</v>
      </c>
      <c r="G597" t="s">
        <v>1516</v>
      </c>
      <c r="I597">
        <v>2</v>
      </c>
      <c r="J597">
        <v>53.94</v>
      </c>
      <c r="K597">
        <v>107.88</v>
      </c>
      <c r="L597">
        <v>1</v>
      </c>
      <c r="M597" s="1">
        <v>44927</v>
      </c>
      <c r="N597" t="s">
        <v>849</v>
      </c>
      <c r="O597" t="s">
        <v>2075</v>
      </c>
      <c r="P597" t="s">
        <v>819</v>
      </c>
      <c r="Q597">
        <v>3</v>
      </c>
      <c r="R597">
        <f>VLOOKUP(Sales_Data[[#This Row],[Memo]],Items_List[[Description]:[Price]],3,FALSE)</f>
        <v>5.85</v>
      </c>
      <c r="S597">
        <f>Sales_Data[[#This Row],[Qty]]*Sales_Data[[#This Row],[Cost]]</f>
        <v>11.7</v>
      </c>
      <c r="T597" s="1">
        <f>_xlfn.MAXIFS(Sales_Data[Date],Sales_Data[Customers Name],Sales_Data[[#This Row],[Customers Name]])</f>
        <v>45281</v>
      </c>
      <c r="U597" t="str">
        <f ca="1">IF(TODAY() - Sales_Data[[#This Row],[Last Order Date]] &gt; 180, "Inactive", "Active")</f>
        <v>Inactive</v>
      </c>
    </row>
    <row r="598" spans="1:21" x14ac:dyDescent="0.35">
      <c r="A598" t="str">
        <f>Sales_Data[[#This Row],[Customers Name]]&amp;Sales_Data[[#This Row],[Num]]</f>
        <v>Vino Garage Wine And BeerCW-2023030</v>
      </c>
      <c r="B598" t="s">
        <v>189</v>
      </c>
      <c r="C598" t="s">
        <v>2103</v>
      </c>
      <c r="D598" t="s">
        <v>878</v>
      </c>
      <c r="E598" t="s">
        <v>708</v>
      </c>
      <c r="F598" s="1">
        <v>44952</v>
      </c>
      <c r="G598" t="s">
        <v>1517</v>
      </c>
      <c r="I598">
        <v>2</v>
      </c>
      <c r="J598">
        <v>53.94</v>
      </c>
      <c r="K598">
        <v>107.88</v>
      </c>
      <c r="L598">
        <v>1</v>
      </c>
      <c r="M598" s="1">
        <v>44927</v>
      </c>
      <c r="N598" t="s">
        <v>849</v>
      </c>
      <c r="O598" t="s">
        <v>2075</v>
      </c>
      <c r="P598" t="s">
        <v>814</v>
      </c>
      <c r="Q598">
        <v>4</v>
      </c>
      <c r="R598">
        <f>VLOOKUP(Sales_Data[[#This Row],[Memo]],Items_List[[Description]:[Price]],3,FALSE)</f>
        <v>5.85</v>
      </c>
      <c r="S598">
        <f>Sales_Data[[#This Row],[Qty]]*Sales_Data[[#This Row],[Cost]]</f>
        <v>11.7</v>
      </c>
      <c r="T598" s="1">
        <f>_xlfn.MAXIFS(Sales_Data[Date],Sales_Data[Customers Name],Sales_Data[[#This Row],[Customers Name]])</f>
        <v>45281</v>
      </c>
      <c r="U598" t="str">
        <f ca="1">IF(TODAY() - Sales_Data[[#This Row],[Last Order Date]] &gt; 180, "Inactive", "Active")</f>
        <v>Inactive</v>
      </c>
    </row>
    <row r="599" spans="1:21" x14ac:dyDescent="0.35">
      <c r="A599" t="str">
        <f>Sales_Data[[#This Row],[Customers Name]]&amp;Sales_Data[[#This Row],[Num]]</f>
        <v>Vino Garage Wine And BeerCW-2023030</v>
      </c>
      <c r="B599" t="s">
        <v>189</v>
      </c>
      <c r="C599" t="s">
        <v>2103</v>
      </c>
      <c r="D599" t="s">
        <v>826</v>
      </c>
      <c r="E599" t="s">
        <v>316</v>
      </c>
      <c r="F599" s="1">
        <v>44952</v>
      </c>
      <c r="G599" t="s">
        <v>1517</v>
      </c>
      <c r="I599">
        <v>1</v>
      </c>
      <c r="J599">
        <v>114</v>
      </c>
      <c r="K599">
        <v>114</v>
      </c>
      <c r="L599">
        <v>1</v>
      </c>
      <c r="M599" s="1">
        <v>44927</v>
      </c>
      <c r="N599" t="s">
        <v>849</v>
      </c>
      <c r="O599" t="s">
        <v>2075</v>
      </c>
      <c r="P599" t="s">
        <v>814</v>
      </c>
      <c r="Q599">
        <v>4</v>
      </c>
      <c r="R599">
        <f>VLOOKUP(Sales_Data[[#This Row],[Memo]],Items_List[[Description]:[Price]],3,FALSE)</f>
        <v>6.7</v>
      </c>
      <c r="S599">
        <f>Sales_Data[[#This Row],[Qty]]*Sales_Data[[#This Row],[Cost]]</f>
        <v>6.7</v>
      </c>
      <c r="T599" s="1">
        <f>_xlfn.MAXIFS(Sales_Data[Date],Sales_Data[Customers Name],Sales_Data[[#This Row],[Customers Name]])</f>
        <v>45281</v>
      </c>
      <c r="U599" t="str">
        <f ca="1">IF(TODAY() - Sales_Data[[#This Row],[Last Order Date]] &gt; 180, "Inactive", "Active")</f>
        <v>Inactive</v>
      </c>
    </row>
    <row r="600" spans="1:21" x14ac:dyDescent="0.35">
      <c r="A600" t="str">
        <f>Sales_Data[[#This Row],[Customers Name]]&amp;Sales_Data[[#This Row],[Num]]</f>
        <v>Vino Garage Wine And BeerCW-2023051</v>
      </c>
      <c r="B600" t="s">
        <v>189</v>
      </c>
      <c r="C600" t="s">
        <v>2103</v>
      </c>
      <c r="D600" t="s">
        <v>878</v>
      </c>
      <c r="E600" t="s">
        <v>708</v>
      </c>
      <c r="F600" s="1">
        <v>44968</v>
      </c>
      <c r="G600" t="s">
        <v>1519</v>
      </c>
      <c r="I600">
        <v>24</v>
      </c>
      <c r="J600">
        <v>8.99</v>
      </c>
      <c r="K600">
        <v>215.76</v>
      </c>
      <c r="L600">
        <v>2</v>
      </c>
      <c r="M600" s="1">
        <v>44958</v>
      </c>
      <c r="N600" t="s">
        <v>856</v>
      </c>
      <c r="O600" t="s">
        <v>2081</v>
      </c>
      <c r="P600" t="s">
        <v>1170</v>
      </c>
      <c r="Q600">
        <v>6</v>
      </c>
      <c r="R600">
        <f>VLOOKUP(Sales_Data[[#This Row],[Memo]],Items_List[[Description]:[Price]],3,FALSE)</f>
        <v>5.85</v>
      </c>
      <c r="S600">
        <f>Sales_Data[[#This Row],[Qty]]*Sales_Data[[#This Row],[Cost]]</f>
        <v>140.39999999999998</v>
      </c>
      <c r="T600" s="1">
        <f>_xlfn.MAXIFS(Sales_Data[Date],Sales_Data[Customers Name],Sales_Data[[#This Row],[Customers Name]])</f>
        <v>45281</v>
      </c>
      <c r="U600" t="str">
        <f ca="1">IF(TODAY() - Sales_Data[[#This Row],[Last Order Date]] &gt; 180, "Inactive", "Active")</f>
        <v>Inactive</v>
      </c>
    </row>
    <row r="601" spans="1:21" x14ac:dyDescent="0.35">
      <c r="A601" t="str">
        <f>Sales_Data[[#This Row],[Customers Name]]&amp;Sales_Data[[#This Row],[Num]]</f>
        <v>Vino Garage Wine And BeerCW-2023278</v>
      </c>
      <c r="B601" t="s">
        <v>189</v>
      </c>
      <c r="C601" t="s">
        <v>2103</v>
      </c>
      <c r="D601" t="s">
        <v>822</v>
      </c>
      <c r="E601" t="s">
        <v>744</v>
      </c>
      <c r="F601" s="1">
        <v>45148</v>
      </c>
      <c r="G601" t="s">
        <v>1523</v>
      </c>
      <c r="I601">
        <v>36</v>
      </c>
      <c r="J601">
        <v>13</v>
      </c>
      <c r="K601">
        <v>468</v>
      </c>
      <c r="L601">
        <v>8</v>
      </c>
      <c r="M601" s="1">
        <v>45139</v>
      </c>
      <c r="N601" t="s">
        <v>863</v>
      </c>
      <c r="O601" t="s">
        <v>2083</v>
      </c>
      <c r="P601" t="s">
        <v>814</v>
      </c>
      <c r="Q601">
        <v>4</v>
      </c>
      <c r="R601">
        <f>VLOOKUP(Sales_Data[[#This Row],[Memo]],Items_List[[Description]:[Price]],3,FALSE)</f>
        <v>8</v>
      </c>
      <c r="S601">
        <f>Sales_Data[[#This Row],[Qty]]*Sales_Data[[#This Row],[Cost]]</f>
        <v>288</v>
      </c>
      <c r="T601" s="1">
        <f>_xlfn.MAXIFS(Sales_Data[Date],Sales_Data[Customers Name],Sales_Data[[#This Row],[Customers Name]])</f>
        <v>45281</v>
      </c>
      <c r="U601" t="str">
        <f ca="1">IF(TODAY() - Sales_Data[[#This Row],[Last Order Date]] &gt; 180, "Inactive", "Active")</f>
        <v>Inactive</v>
      </c>
    </row>
    <row r="602" spans="1:21" x14ac:dyDescent="0.35">
      <c r="A602" t="str">
        <f>Sales_Data[[#This Row],[Customers Name]]&amp;Sales_Data[[#This Row],[Num]]</f>
        <v>Vino Garage Wine And BeerCW-2023278</v>
      </c>
      <c r="B602" t="s">
        <v>189</v>
      </c>
      <c r="C602" t="s">
        <v>2103</v>
      </c>
      <c r="D602" t="s">
        <v>828</v>
      </c>
      <c r="E602" t="s">
        <v>787</v>
      </c>
      <c r="F602" s="1">
        <v>45148</v>
      </c>
      <c r="G602" t="s">
        <v>1523</v>
      </c>
      <c r="J602">
        <v>-0.1</v>
      </c>
      <c r="K602">
        <v>-46.8</v>
      </c>
      <c r="L602">
        <v>8</v>
      </c>
      <c r="M602" s="1">
        <v>45139</v>
      </c>
      <c r="N602" t="s">
        <v>863</v>
      </c>
      <c r="O602" t="s">
        <v>2083</v>
      </c>
      <c r="P602" t="s">
        <v>814</v>
      </c>
      <c r="Q602">
        <v>4</v>
      </c>
      <c r="R602">
        <f>VLOOKUP(Sales_Data[[#This Row],[Memo]],Items_List[[Description]:[Price]],3,FALSE)</f>
        <v>0</v>
      </c>
      <c r="S602">
        <f>Sales_Data[[#This Row],[Qty]]*Sales_Data[[#This Row],[Cost]]</f>
        <v>0</v>
      </c>
      <c r="T602" s="1">
        <f>_xlfn.MAXIFS(Sales_Data[Date],Sales_Data[Customers Name],Sales_Data[[#This Row],[Customers Name]])</f>
        <v>45281</v>
      </c>
      <c r="U602" t="str">
        <f ca="1">IF(TODAY() - Sales_Data[[#This Row],[Last Order Date]] &gt; 180, "Inactive", "Active")</f>
        <v>Inactive</v>
      </c>
    </row>
    <row r="603" spans="1:21" x14ac:dyDescent="0.35">
      <c r="A603" t="str">
        <f>Sales_Data[[#This Row],[Customers Name]]&amp;Sales_Data[[#This Row],[Num]]</f>
        <v>Wine And Tapas BarCW-2023027</v>
      </c>
      <c r="B603" t="s">
        <v>196</v>
      </c>
      <c r="C603" t="s">
        <v>2103</v>
      </c>
      <c r="D603" t="s">
        <v>1509</v>
      </c>
      <c r="E603" t="s">
        <v>340</v>
      </c>
      <c r="F603" s="1">
        <v>44952</v>
      </c>
      <c r="G603" t="s">
        <v>1533</v>
      </c>
      <c r="I603">
        <v>2</v>
      </c>
      <c r="J603">
        <v>72</v>
      </c>
      <c r="K603">
        <v>144</v>
      </c>
      <c r="L603">
        <v>1</v>
      </c>
      <c r="M603" s="1">
        <v>44927</v>
      </c>
      <c r="N603" t="s">
        <v>849</v>
      </c>
      <c r="O603" t="s">
        <v>2075</v>
      </c>
      <c r="P603" t="s">
        <v>814</v>
      </c>
      <c r="Q603">
        <v>4</v>
      </c>
      <c r="R603">
        <f>VLOOKUP(Sales_Data[[#This Row],[Memo]],Items_List[[Description]:[Price]],3,FALSE)</f>
        <v>10.8</v>
      </c>
      <c r="S603">
        <f>Sales_Data[[#This Row],[Qty]]*Sales_Data[[#This Row],[Cost]]</f>
        <v>21.6</v>
      </c>
      <c r="T603" s="1">
        <f>_xlfn.MAXIFS(Sales_Data[Date],Sales_Data[Customers Name],Sales_Data[[#This Row],[Customers Name]])</f>
        <v>44952</v>
      </c>
      <c r="U603" t="str">
        <f ca="1">IF(TODAY() - Sales_Data[[#This Row],[Last Order Date]] &gt; 180, "Inactive", "Active")</f>
        <v>Inactive</v>
      </c>
    </row>
    <row r="604" spans="1:21" x14ac:dyDescent="0.35">
      <c r="A604" t="str">
        <f>Sales_Data[[#This Row],[Customers Name]]&amp;Sales_Data[[#This Row],[Num]]</f>
        <v>Wine And Tapas BarCW-2023027</v>
      </c>
      <c r="B604" t="s">
        <v>196</v>
      </c>
      <c r="C604" t="s">
        <v>2103</v>
      </c>
      <c r="D604" t="s">
        <v>889</v>
      </c>
      <c r="E604" t="s">
        <v>265</v>
      </c>
      <c r="F604" s="1">
        <v>44952</v>
      </c>
      <c r="G604" t="s">
        <v>1533</v>
      </c>
      <c r="I604">
        <v>2</v>
      </c>
      <c r="J604">
        <v>78</v>
      </c>
      <c r="K604">
        <v>156</v>
      </c>
      <c r="L604">
        <v>1</v>
      </c>
      <c r="M604" s="1">
        <v>44927</v>
      </c>
      <c r="N604" t="s">
        <v>849</v>
      </c>
      <c r="O604" t="s">
        <v>2075</v>
      </c>
      <c r="P604" t="s">
        <v>814</v>
      </c>
      <c r="Q604">
        <v>4</v>
      </c>
      <c r="R604">
        <f>VLOOKUP(Sales_Data[[#This Row],[Memo]],Items_List[[Description]:[Price]],3,FALSE)</f>
        <v>9.9</v>
      </c>
      <c r="S604">
        <f>Sales_Data[[#This Row],[Qty]]*Sales_Data[[#This Row],[Cost]]</f>
        <v>19.8</v>
      </c>
      <c r="T604" s="1">
        <f>_xlfn.MAXIFS(Sales_Data[Date],Sales_Data[Customers Name],Sales_Data[[#This Row],[Customers Name]])</f>
        <v>44952</v>
      </c>
      <c r="U604" t="str">
        <f ca="1">IF(TODAY() - Sales_Data[[#This Row],[Last Order Date]] &gt; 180, "Inactive", "Active")</f>
        <v>Inactive</v>
      </c>
    </row>
    <row r="605" spans="1:21" x14ac:dyDescent="0.35">
      <c r="A605" t="str">
        <f>Sales_Data[[#This Row],[Customers Name]]&amp;Sales_Data[[#This Row],[Num]]</f>
        <v>Wine And Tapas BarCW-2023027</v>
      </c>
      <c r="B605" t="s">
        <v>196</v>
      </c>
      <c r="C605" t="s">
        <v>2103</v>
      </c>
      <c r="D605" t="s">
        <v>838</v>
      </c>
      <c r="E605" t="s">
        <v>764</v>
      </c>
      <c r="F605" s="1">
        <v>44952</v>
      </c>
      <c r="G605" t="s">
        <v>1533</v>
      </c>
      <c r="I605">
        <v>2</v>
      </c>
      <c r="J605">
        <v>75</v>
      </c>
      <c r="K605">
        <v>150</v>
      </c>
      <c r="L605">
        <v>1</v>
      </c>
      <c r="M605" s="1">
        <v>44927</v>
      </c>
      <c r="N605" t="s">
        <v>849</v>
      </c>
      <c r="O605" t="s">
        <v>2075</v>
      </c>
      <c r="P605" t="s">
        <v>814</v>
      </c>
      <c r="Q605">
        <v>4</v>
      </c>
      <c r="R605">
        <f>VLOOKUP(Sales_Data[[#This Row],[Memo]],Items_List[[Description]:[Price]],3,FALSE)</f>
        <v>9.3000000000000007</v>
      </c>
      <c r="S605">
        <f>Sales_Data[[#This Row],[Qty]]*Sales_Data[[#This Row],[Cost]]</f>
        <v>18.600000000000001</v>
      </c>
      <c r="T605" s="1">
        <f>_xlfn.MAXIFS(Sales_Data[Date],Sales_Data[Customers Name],Sales_Data[[#This Row],[Customers Name]])</f>
        <v>44952</v>
      </c>
      <c r="U605" t="str">
        <f ca="1">IF(TODAY() - Sales_Data[[#This Row],[Last Order Date]] &gt; 180, "Inactive", "Active")</f>
        <v>Inactive</v>
      </c>
    </row>
    <row r="606" spans="1:21" x14ac:dyDescent="0.35">
      <c r="A606" t="str">
        <f>Sales_Data[[#This Row],[Customers Name]]&amp;Sales_Data[[#This Row],[Num]]</f>
        <v>Wine And Tapas BarCW-2023027</v>
      </c>
      <c r="B606" t="s">
        <v>196</v>
      </c>
      <c r="C606" t="s">
        <v>2103</v>
      </c>
      <c r="D606" t="s">
        <v>1010</v>
      </c>
      <c r="E606" t="s">
        <v>242</v>
      </c>
      <c r="F606" s="1">
        <v>44952</v>
      </c>
      <c r="G606" t="s">
        <v>1533</v>
      </c>
      <c r="I606">
        <v>1</v>
      </c>
      <c r="J606">
        <v>132</v>
      </c>
      <c r="K606">
        <v>132</v>
      </c>
      <c r="L606">
        <v>1</v>
      </c>
      <c r="M606" s="1">
        <v>44927</v>
      </c>
      <c r="N606" t="s">
        <v>849</v>
      </c>
      <c r="O606" t="s">
        <v>2075</v>
      </c>
      <c r="P606" t="s">
        <v>814</v>
      </c>
      <c r="Q606">
        <v>4</v>
      </c>
      <c r="R606">
        <f>VLOOKUP(Sales_Data[[#This Row],[Memo]],Items_List[[Description]:[Price]],3,FALSE)</f>
        <v>7.75</v>
      </c>
      <c r="S606">
        <f>Sales_Data[[#This Row],[Qty]]*Sales_Data[[#This Row],[Cost]]</f>
        <v>7.75</v>
      </c>
      <c r="T606" s="1">
        <f>_xlfn.MAXIFS(Sales_Data[Date],Sales_Data[Customers Name],Sales_Data[[#This Row],[Customers Name]])</f>
        <v>44952</v>
      </c>
      <c r="U606" t="str">
        <f ca="1">IF(TODAY() - Sales_Data[[#This Row],[Last Order Date]] &gt; 180, "Inactive", "Active")</f>
        <v>Inactive</v>
      </c>
    </row>
    <row r="607" spans="1:21" x14ac:dyDescent="0.35">
      <c r="A607" t="str">
        <f>Sales_Data[[#This Row],[Customers Name]]&amp;Sales_Data[[#This Row],[Num]]</f>
        <v>Wine And Tapas BarCW-2023027</v>
      </c>
      <c r="B607" t="s">
        <v>196</v>
      </c>
      <c r="C607" t="s">
        <v>2103</v>
      </c>
      <c r="D607" t="s">
        <v>871</v>
      </c>
      <c r="E607" t="s">
        <v>728</v>
      </c>
      <c r="F607" s="1">
        <v>44952</v>
      </c>
      <c r="G607" t="s">
        <v>1533</v>
      </c>
      <c r="I607">
        <v>2</v>
      </c>
      <c r="J607">
        <v>78</v>
      </c>
      <c r="K607">
        <v>156</v>
      </c>
      <c r="L607">
        <v>1</v>
      </c>
      <c r="M607" s="1">
        <v>44927</v>
      </c>
      <c r="N607" t="s">
        <v>849</v>
      </c>
      <c r="O607" t="s">
        <v>2075</v>
      </c>
      <c r="P607" t="s">
        <v>814</v>
      </c>
      <c r="Q607">
        <v>4</v>
      </c>
      <c r="R607">
        <f>VLOOKUP(Sales_Data[[#This Row],[Memo]],Items_List[[Description]:[Price]],3,FALSE)</f>
        <v>10</v>
      </c>
      <c r="S607">
        <f>Sales_Data[[#This Row],[Qty]]*Sales_Data[[#This Row],[Cost]]</f>
        <v>20</v>
      </c>
      <c r="T607" s="1">
        <f>_xlfn.MAXIFS(Sales_Data[Date],Sales_Data[Customers Name],Sales_Data[[#This Row],[Customers Name]])</f>
        <v>44952</v>
      </c>
      <c r="U607" t="str">
        <f ca="1">IF(TODAY() - Sales_Data[[#This Row],[Last Order Date]] &gt; 180, "Inactive", "Active")</f>
        <v>Inactive</v>
      </c>
    </row>
    <row r="608" spans="1:21" x14ac:dyDescent="0.35">
      <c r="A608" t="str">
        <f>Sales_Data[[#This Row],[Customers Name]]&amp;Sales_Data[[#This Row],[Num]]</f>
        <v>Wine Cellar Wine And GiftsCW-2023078</v>
      </c>
      <c r="B608" t="s">
        <v>199</v>
      </c>
      <c r="C608" t="s">
        <v>2103</v>
      </c>
      <c r="D608" t="s">
        <v>851</v>
      </c>
      <c r="E608" t="s">
        <v>362</v>
      </c>
      <c r="F608" s="1">
        <v>44981</v>
      </c>
      <c r="G608" t="s">
        <v>1534</v>
      </c>
      <c r="I608">
        <v>60</v>
      </c>
      <c r="J608">
        <v>10</v>
      </c>
      <c r="K608">
        <v>600</v>
      </c>
      <c r="L608">
        <v>2</v>
      </c>
      <c r="M608" s="1">
        <v>44958</v>
      </c>
      <c r="N608" t="s">
        <v>856</v>
      </c>
      <c r="O608" t="s">
        <v>2081</v>
      </c>
      <c r="P608" t="s">
        <v>842</v>
      </c>
      <c r="Q608">
        <v>5</v>
      </c>
      <c r="R608">
        <f>VLOOKUP(Sales_Data[[#This Row],[Memo]],Items_List[[Description]:[Price]],3,FALSE)</f>
        <v>9.6</v>
      </c>
      <c r="S608">
        <f>Sales_Data[[#This Row],[Qty]]*Sales_Data[[#This Row],[Cost]]</f>
        <v>576</v>
      </c>
      <c r="T608" s="1">
        <f>_xlfn.MAXIFS(Sales_Data[Date],Sales_Data[Customers Name],Sales_Data[[#This Row],[Customers Name]])</f>
        <v>45279</v>
      </c>
      <c r="U608" t="str">
        <f ca="1">IF(TODAY() - Sales_Data[[#This Row],[Last Order Date]] &gt; 180, "Inactive", "Active")</f>
        <v>Inactive</v>
      </c>
    </row>
    <row r="609" spans="1:21" x14ac:dyDescent="0.35">
      <c r="A609" t="str">
        <f>Sales_Data[[#This Row],[Customers Name]]&amp;Sales_Data[[#This Row],[Num]]</f>
        <v>Wine Cellar Wine And GiftsCW-2023078</v>
      </c>
      <c r="B609" t="s">
        <v>199</v>
      </c>
      <c r="C609" t="s">
        <v>2103</v>
      </c>
      <c r="D609" t="s">
        <v>913</v>
      </c>
      <c r="E609" t="s">
        <v>350</v>
      </c>
      <c r="F609" s="1">
        <v>44981</v>
      </c>
      <c r="G609" t="s">
        <v>1534</v>
      </c>
      <c r="I609">
        <v>60</v>
      </c>
      <c r="J609">
        <v>10</v>
      </c>
      <c r="K609">
        <v>600</v>
      </c>
      <c r="L609">
        <v>2</v>
      </c>
      <c r="M609" s="1">
        <v>44958</v>
      </c>
      <c r="N609" t="s">
        <v>856</v>
      </c>
      <c r="O609" t="s">
        <v>2081</v>
      </c>
      <c r="P609" t="s">
        <v>842</v>
      </c>
      <c r="Q609">
        <v>5</v>
      </c>
      <c r="R609">
        <f>VLOOKUP(Sales_Data[[#This Row],[Memo]],Items_List[[Description]:[Price]],3,FALSE)</f>
        <v>9.6</v>
      </c>
      <c r="S609">
        <f>Sales_Data[[#This Row],[Qty]]*Sales_Data[[#This Row],[Cost]]</f>
        <v>576</v>
      </c>
      <c r="T609" s="1">
        <f>_xlfn.MAXIFS(Sales_Data[Date],Sales_Data[Customers Name],Sales_Data[[#This Row],[Customers Name]])</f>
        <v>45279</v>
      </c>
      <c r="U609" t="str">
        <f ca="1">IF(TODAY() - Sales_Data[[#This Row],[Last Order Date]] &gt; 180, "Inactive", "Active")</f>
        <v>Inactive</v>
      </c>
    </row>
    <row r="610" spans="1:21" x14ac:dyDescent="0.35">
      <c r="A610" t="str">
        <f>Sales_Data[[#This Row],[Customers Name]]&amp;Sales_Data[[#This Row],[Num]]</f>
        <v>Wine Cellar Wine And GiftsCW-2023090</v>
      </c>
      <c r="B610" t="s">
        <v>199</v>
      </c>
      <c r="C610" t="s">
        <v>2103</v>
      </c>
      <c r="D610" t="s">
        <v>913</v>
      </c>
      <c r="E610" t="s">
        <v>350</v>
      </c>
      <c r="F610" s="1">
        <v>44991</v>
      </c>
      <c r="G610" t="s">
        <v>1535</v>
      </c>
      <c r="I610">
        <v>48</v>
      </c>
      <c r="J610">
        <v>10</v>
      </c>
      <c r="K610">
        <v>480</v>
      </c>
      <c r="L610">
        <v>3</v>
      </c>
      <c r="M610" s="1">
        <v>44986</v>
      </c>
      <c r="N610" t="s">
        <v>892</v>
      </c>
      <c r="O610" t="s">
        <v>2080</v>
      </c>
      <c r="P610" t="s">
        <v>825</v>
      </c>
      <c r="Q610">
        <v>1</v>
      </c>
      <c r="R610">
        <f>VLOOKUP(Sales_Data[[#This Row],[Memo]],Items_List[[Description]:[Price]],3,FALSE)</f>
        <v>9.6</v>
      </c>
      <c r="S610">
        <f>Sales_Data[[#This Row],[Qty]]*Sales_Data[[#This Row],[Cost]]</f>
        <v>460.79999999999995</v>
      </c>
      <c r="T610" s="1">
        <f>_xlfn.MAXIFS(Sales_Data[Date],Sales_Data[Customers Name],Sales_Data[[#This Row],[Customers Name]])</f>
        <v>45279</v>
      </c>
      <c r="U610" t="str">
        <f ca="1">IF(TODAY() - Sales_Data[[#This Row],[Last Order Date]] &gt; 180, "Inactive", "Active")</f>
        <v>Inactive</v>
      </c>
    </row>
    <row r="611" spans="1:21" x14ac:dyDescent="0.35">
      <c r="A611" t="str">
        <f>Sales_Data[[#This Row],[Customers Name]]&amp;Sales_Data[[#This Row],[Num]]</f>
        <v>Wine Cellar Wine And GiftsCW-2023090</v>
      </c>
      <c r="B611" t="s">
        <v>199</v>
      </c>
      <c r="C611" t="s">
        <v>2103</v>
      </c>
      <c r="D611" t="s">
        <v>851</v>
      </c>
      <c r="E611" t="s">
        <v>362</v>
      </c>
      <c r="F611" s="1">
        <v>44991</v>
      </c>
      <c r="G611" t="s">
        <v>1535</v>
      </c>
      <c r="I611">
        <v>36</v>
      </c>
      <c r="J611">
        <v>10</v>
      </c>
      <c r="K611">
        <v>360</v>
      </c>
      <c r="L611">
        <v>3</v>
      </c>
      <c r="M611" s="1">
        <v>44986</v>
      </c>
      <c r="N611" t="s">
        <v>892</v>
      </c>
      <c r="O611" t="s">
        <v>2080</v>
      </c>
      <c r="P611" t="s">
        <v>825</v>
      </c>
      <c r="Q611">
        <v>1</v>
      </c>
      <c r="R611">
        <f>VLOOKUP(Sales_Data[[#This Row],[Memo]],Items_List[[Description]:[Price]],3,FALSE)</f>
        <v>9.6</v>
      </c>
      <c r="S611">
        <f>Sales_Data[[#This Row],[Qty]]*Sales_Data[[#This Row],[Cost]]</f>
        <v>345.59999999999997</v>
      </c>
      <c r="T611" s="1">
        <f>_xlfn.MAXIFS(Sales_Data[Date],Sales_Data[Customers Name],Sales_Data[[#This Row],[Customers Name]])</f>
        <v>45279</v>
      </c>
      <c r="U611" t="str">
        <f ca="1">IF(TODAY() - Sales_Data[[#This Row],[Last Order Date]] &gt; 180, "Inactive", "Active")</f>
        <v>Inactive</v>
      </c>
    </row>
    <row r="612" spans="1:21" x14ac:dyDescent="0.35">
      <c r="A612" t="str">
        <f>Sales_Data[[#This Row],[Customers Name]]&amp;Sales_Data[[#This Row],[Num]]</f>
        <v>Wine Cellar Wine And GiftsCW-2023104</v>
      </c>
      <c r="B612" t="s">
        <v>199</v>
      </c>
      <c r="C612" t="s">
        <v>2103</v>
      </c>
      <c r="D612" t="s">
        <v>851</v>
      </c>
      <c r="E612" t="s">
        <v>362</v>
      </c>
      <c r="F612" s="1">
        <v>44994</v>
      </c>
      <c r="G612" t="s">
        <v>1536</v>
      </c>
      <c r="I612">
        <v>24</v>
      </c>
      <c r="J612">
        <v>10</v>
      </c>
      <c r="K612">
        <v>240</v>
      </c>
      <c r="L612">
        <v>3</v>
      </c>
      <c r="M612" s="1">
        <v>44986</v>
      </c>
      <c r="N612" t="s">
        <v>892</v>
      </c>
      <c r="O612" t="s">
        <v>2080</v>
      </c>
      <c r="P612" t="s">
        <v>814</v>
      </c>
      <c r="Q612">
        <v>4</v>
      </c>
      <c r="R612">
        <f>VLOOKUP(Sales_Data[[#This Row],[Memo]],Items_List[[Description]:[Price]],3,FALSE)</f>
        <v>9.6</v>
      </c>
      <c r="S612">
        <f>Sales_Data[[#This Row],[Qty]]*Sales_Data[[#This Row],[Cost]]</f>
        <v>230.39999999999998</v>
      </c>
      <c r="T612" s="1">
        <f>_xlfn.MAXIFS(Sales_Data[Date],Sales_Data[Customers Name],Sales_Data[[#This Row],[Customers Name]])</f>
        <v>45279</v>
      </c>
      <c r="U612" t="str">
        <f ca="1">IF(TODAY() - Sales_Data[[#This Row],[Last Order Date]] &gt; 180, "Inactive", "Active")</f>
        <v>Inactive</v>
      </c>
    </row>
    <row r="613" spans="1:21" x14ac:dyDescent="0.35">
      <c r="A613" t="str">
        <f>Sales_Data[[#This Row],[Customers Name]]&amp;Sales_Data[[#This Row],[Num]]</f>
        <v>Wine Cellar Wine And GiftsCW-2023104</v>
      </c>
      <c r="B613" t="s">
        <v>199</v>
      </c>
      <c r="C613" t="s">
        <v>2103</v>
      </c>
      <c r="D613" t="s">
        <v>913</v>
      </c>
      <c r="E613" t="s">
        <v>350</v>
      </c>
      <c r="F613" s="1">
        <v>44994</v>
      </c>
      <c r="G613" t="s">
        <v>1536</v>
      </c>
      <c r="I613">
        <v>24</v>
      </c>
      <c r="J613">
        <v>10</v>
      </c>
      <c r="K613">
        <v>240</v>
      </c>
      <c r="L613">
        <v>3</v>
      </c>
      <c r="M613" s="1">
        <v>44986</v>
      </c>
      <c r="N613" t="s">
        <v>892</v>
      </c>
      <c r="O613" t="s">
        <v>2080</v>
      </c>
      <c r="P613" t="s">
        <v>814</v>
      </c>
      <c r="Q613">
        <v>4</v>
      </c>
      <c r="R613">
        <f>VLOOKUP(Sales_Data[[#This Row],[Memo]],Items_List[[Description]:[Price]],3,FALSE)</f>
        <v>9.6</v>
      </c>
      <c r="S613">
        <f>Sales_Data[[#This Row],[Qty]]*Sales_Data[[#This Row],[Cost]]</f>
        <v>230.39999999999998</v>
      </c>
      <c r="T613" s="1">
        <f>_xlfn.MAXIFS(Sales_Data[Date],Sales_Data[Customers Name],Sales_Data[[#This Row],[Customers Name]])</f>
        <v>45279</v>
      </c>
      <c r="U613" t="str">
        <f ca="1">IF(TODAY() - Sales_Data[[#This Row],[Last Order Date]] &gt; 180, "Inactive", "Active")</f>
        <v>Inactive</v>
      </c>
    </row>
    <row r="614" spans="1:21" x14ac:dyDescent="0.35">
      <c r="A614" t="str">
        <f>Sales_Data[[#This Row],[Customers Name]]&amp;Sales_Data[[#This Row],[Num]]</f>
        <v>Wine Cellar Wine And GiftsCW-2023110</v>
      </c>
      <c r="B614" t="s">
        <v>199</v>
      </c>
      <c r="C614" t="s">
        <v>2103</v>
      </c>
      <c r="D614" t="s">
        <v>913</v>
      </c>
      <c r="E614" t="s">
        <v>350</v>
      </c>
      <c r="F614" s="1">
        <v>45001</v>
      </c>
      <c r="G614" t="s">
        <v>1537</v>
      </c>
      <c r="I614">
        <v>24</v>
      </c>
      <c r="J614">
        <v>10</v>
      </c>
      <c r="K614">
        <v>240</v>
      </c>
      <c r="L614">
        <v>3</v>
      </c>
      <c r="M614" s="1">
        <v>44986</v>
      </c>
      <c r="N614" t="s">
        <v>892</v>
      </c>
      <c r="O614" t="s">
        <v>2080</v>
      </c>
      <c r="P614" t="s">
        <v>814</v>
      </c>
      <c r="Q614">
        <v>4</v>
      </c>
      <c r="R614">
        <f>VLOOKUP(Sales_Data[[#This Row],[Memo]],Items_List[[Description]:[Price]],3,FALSE)</f>
        <v>9.6</v>
      </c>
      <c r="S614">
        <f>Sales_Data[[#This Row],[Qty]]*Sales_Data[[#This Row],[Cost]]</f>
        <v>230.39999999999998</v>
      </c>
      <c r="T614" s="1">
        <f>_xlfn.MAXIFS(Sales_Data[Date],Sales_Data[Customers Name],Sales_Data[[#This Row],[Customers Name]])</f>
        <v>45279</v>
      </c>
      <c r="U614" t="str">
        <f ca="1">IF(TODAY() - Sales_Data[[#This Row],[Last Order Date]] &gt; 180, "Inactive", "Active")</f>
        <v>Inactive</v>
      </c>
    </row>
    <row r="615" spans="1:21" x14ac:dyDescent="0.35">
      <c r="A615" t="str">
        <f>Sales_Data[[#This Row],[Customers Name]]&amp;Sales_Data[[#This Row],[Num]]</f>
        <v>Wine Cellar Wine And GiftsCW-2023110</v>
      </c>
      <c r="B615" t="s">
        <v>199</v>
      </c>
      <c r="C615" t="s">
        <v>2103</v>
      </c>
      <c r="D615" t="s">
        <v>851</v>
      </c>
      <c r="E615" t="s">
        <v>362</v>
      </c>
      <c r="F615" s="1">
        <v>45001</v>
      </c>
      <c r="G615" t="s">
        <v>1537</v>
      </c>
      <c r="I615">
        <v>24</v>
      </c>
      <c r="J615">
        <v>10</v>
      </c>
      <c r="K615">
        <v>240</v>
      </c>
      <c r="L615">
        <v>3</v>
      </c>
      <c r="M615" s="1">
        <v>44986</v>
      </c>
      <c r="N615" t="s">
        <v>892</v>
      </c>
      <c r="O615" t="s">
        <v>2080</v>
      </c>
      <c r="P615" t="s">
        <v>814</v>
      </c>
      <c r="Q615">
        <v>4</v>
      </c>
      <c r="R615">
        <f>VLOOKUP(Sales_Data[[#This Row],[Memo]],Items_List[[Description]:[Price]],3,FALSE)</f>
        <v>9.6</v>
      </c>
      <c r="S615">
        <f>Sales_Data[[#This Row],[Qty]]*Sales_Data[[#This Row],[Cost]]</f>
        <v>230.39999999999998</v>
      </c>
      <c r="T615" s="1">
        <f>_xlfn.MAXIFS(Sales_Data[Date],Sales_Data[Customers Name],Sales_Data[[#This Row],[Customers Name]])</f>
        <v>45279</v>
      </c>
      <c r="U615" t="str">
        <f ca="1">IF(TODAY() - Sales_Data[[#This Row],[Last Order Date]] &gt; 180, "Inactive", "Active")</f>
        <v>Inactive</v>
      </c>
    </row>
    <row r="616" spans="1:21" x14ac:dyDescent="0.35">
      <c r="A616" t="str">
        <f>Sales_Data[[#This Row],[Customers Name]]&amp;Sales_Data[[#This Row],[Num]]</f>
        <v>Wine Cellar Wine And GiftsCW-2023116</v>
      </c>
      <c r="B616" t="s">
        <v>199</v>
      </c>
      <c r="C616" t="s">
        <v>2103</v>
      </c>
      <c r="D616" t="s">
        <v>913</v>
      </c>
      <c r="E616" t="s">
        <v>350</v>
      </c>
      <c r="F616" s="1">
        <v>45006</v>
      </c>
      <c r="G616" t="s">
        <v>1538</v>
      </c>
      <c r="I616">
        <v>24</v>
      </c>
      <c r="J616">
        <v>10</v>
      </c>
      <c r="K616">
        <v>240</v>
      </c>
      <c r="L616">
        <v>3</v>
      </c>
      <c r="M616" s="1">
        <v>44986</v>
      </c>
      <c r="N616" t="s">
        <v>892</v>
      </c>
      <c r="O616" t="s">
        <v>2080</v>
      </c>
      <c r="P616" t="s">
        <v>832</v>
      </c>
      <c r="Q616">
        <v>2</v>
      </c>
      <c r="R616">
        <f>VLOOKUP(Sales_Data[[#This Row],[Memo]],Items_List[[Description]:[Price]],3,FALSE)</f>
        <v>9.6</v>
      </c>
      <c r="S616">
        <f>Sales_Data[[#This Row],[Qty]]*Sales_Data[[#This Row],[Cost]]</f>
        <v>230.39999999999998</v>
      </c>
      <c r="T616" s="1">
        <f>_xlfn.MAXIFS(Sales_Data[Date],Sales_Data[Customers Name],Sales_Data[[#This Row],[Customers Name]])</f>
        <v>45279</v>
      </c>
      <c r="U616" t="str">
        <f ca="1">IF(TODAY() - Sales_Data[[#This Row],[Last Order Date]] &gt; 180, "Inactive", "Active")</f>
        <v>Inactive</v>
      </c>
    </row>
    <row r="617" spans="1:21" x14ac:dyDescent="0.35">
      <c r="A617" t="str">
        <f>Sales_Data[[#This Row],[Customers Name]]&amp;Sales_Data[[#This Row],[Num]]</f>
        <v>Wine Cellar Wine And GiftsCW-2023160</v>
      </c>
      <c r="B617" t="s">
        <v>199</v>
      </c>
      <c r="C617" t="s">
        <v>2103</v>
      </c>
      <c r="D617" t="s">
        <v>850</v>
      </c>
      <c r="E617" t="s">
        <v>787</v>
      </c>
      <c r="F617" s="1">
        <v>45060</v>
      </c>
      <c r="G617" t="s">
        <v>1540</v>
      </c>
      <c r="J617">
        <v>-0.2</v>
      </c>
      <c r="K617">
        <v>-60</v>
      </c>
      <c r="L617">
        <v>5</v>
      </c>
      <c r="M617" s="1">
        <v>45047</v>
      </c>
      <c r="N617" t="s">
        <v>813</v>
      </c>
      <c r="O617" t="s">
        <v>813</v>
      </c>
      <c r="P617" t="s">
        <v>1000</v>
      </c>
      <c r="Q617">
        <v>0</v>
      </c>
      <c r="R617">
        <f>VLOOKUP(Sales_Data[[#This Row],[Memo]],Items_List[[Description]:[Price]],3,FALSE)</f>
        <v>0</v>
      </c>
      <c r="S617">
        <f>Sales_Data[[#This Row],[Qty]]*Sales_Data[[#This Row],[Cost]]</f>
        <v>0</v>
      </c>
      <c r="T617" s="1">
        <f>_xlfn.MAXIFS(Sales_Data[Date],Sales_Data[Customers Name],Sales_Data[[#This Row],[Customers Name]])</f>
        <v>45279</v>
      </c>
      <c r="U617" t="str">
        <f ca="1">IF(TODAY() - Sales_Data[[#This Row],[Last Order Date]] &gt; 180, "Inactive", "Active")</f>
        <v>Inactive</v>
      </c>
    </row>
    <row r="618" spans="1:21" x14ac:dyDescent="0.35">
      <c r="A618" t="str">
        <f>Sales_Data[[#This Row],[Customers Name]]&amp;Sales_Data[[#This Row],[Num]]</f>
        <v>Wine TherapyCW-2023048</v>
      </c>
      <c r="B618" t="s">
        <v>203</v>
      </c>
      <c r="C618" t="s">
        <v>2104</v>
      </c>
      <c r="D618" t="s">
        <v>1075</v>
      </c>
      <c r="E618" t="s">
        <v>603</v>
      </c>
      <c r="F618" s="1">
        <v>44965</v>
      </c>
      <c r="G618" t="s">
        <v>1543</v>
      </c>
      <c r="I618">
        <v>24</v>
      </c>
      <c r="J618">
        <v>7.99</v>
      </c>
      <c r="K618">
        <v>191.76</v>
      </c>
      <c r="L618">
        <v>2</v>
      </c>
      <c r="M618" s="1">
        <v>44958</v>
      </c>
      <c r="N618" t="s">
        <v>856</v>
      </c>
      <c r="O618" t="s">
        <v>2081</v>
      </c>
      <c r="P618" t="s">
        <v>819</v>
      </c>
      <c r="Q618">
        <v>3</v>
      </c>
      <c r="R618">
        <f>VLOOKUP(Sales_Data[[#This Row],[Memo]],Items_List[[Description]:[Price]],3,FALSE)</f>
        <v>7.99</v>
      </c>
      <c r="S618">
        <f>Sales_Data[[#This Row],[Qty]]*Sales_Data[[#This Row],[Cost]]</f>
        <v>191.76</v>
      </c>
      <c r="T618" s="1">
        <f>_xlfn.MAXIFS(Sales_Data[Date],Sales_Data[Customers Name],Sales_Data[[#This Row],[Customers Name]])</f>
        <v>45058</v>
      </c>
      <c r="U618" t="str">
        <f ca="1">IF(TODAY() - Sales_Data[[#This Row],[Last Order Date]] &gt; 180, "Inactive", "Active")</f>
        <v>Inactive</v>
      </c>
    </row>
    <row r="619" spans="1:21" x14ac:dyDescent="0.35">
      <c r="A619" t="str">
        <f>Sales_Data[[#This Row],[Customers Name]]&amp;Sales_Data[[#This Row],[Num]]</f>
        <v>Wine TherapyCW-2023075</v>
      </c>
      <c r="B619" t="s">
        <v>203</v>
      </c>
      <c r="C619" t="s">
        <v>2104</v>
      </c>
      <c r="D619" t="s">
        <v>1073</v>
      </c>
      <c r="E619" t="s">
        <v>582</v>
      </c>
      <c r="F619" s="1">
        <v>44980</v>
      </c>
      <c r="G619" t="s">
        <v>1544</v>
      </c>
      <c r="I619">
        <v>24</v>
      </c>
      <c r="J619">
        <v>7.5</v>
      </c>
      <c r="K619">
        <v>180</v>
      </c>
      <c r="L619">
        <v>2</v>
      </c>
      <c r="M619" s="1">
        <v>44958</v>
      </c>
      <c r="N619" t="s">
        <v>856</v>
      </c>
      <c r="O619" t="s">
        <v>2081</v>
      </c>
      <c r="P619" t="s">
        <v>814</v>
      </c>
      <c r="Q619">
        <v>4</v>
      </c>
      <c r="R619">
        <f>VLOOKUP(Sales_Data[[#This Row],[Memo]],Items_List[[Description]:[Price]],3,FALSE)</f>
        <v>7.99</v>
      </c>
      <c r="S619">
        <f>Sales_Data[[#This Row],[Qty]]*Sales_Data[[#This Row],[Cost]]</f>
        <v>191.76</v>
      </c>
      <c r="T619" s="1">
        <f>_xlfn.MAXIFS(Sales_Data[Date],Sales_Data[Customers Name],Sales_Data[[#This Row],[Customers Name]])</f>
        <v>45058</v>
      </c>
      <c r="U619" t="str">
        <f ca="1">IF(TODAY() - Sales_Data[[#This Row],[Last Order Date]] &gt; 180, "Inactive", "Active")</f>
        <v>Inactive</v>
      </c>
    </row>
    <row r="620" spans="1:21" x14ac:dyDescent="0.35">
      <c r="A620" t="str">
        <f>Sales_Data[[#This Row],[Customers Name]]&amp;Sales_Data[[#This Row],[Num]]</f>
        <v>Wine TherapyCW-2023157</v>
      </c>
      <c r="B620" t="s">
        <v>203</v>
      </c>
      <c r="C620" t="s">
        <v>2104</v>
      </c>
      <c r="D620" t="s">
        <v>1073</v>
      </c>
      <c r="E620" t="s">
        <v>582</v>
      </c>
      <c r="F620" s="1">
        <v>45058</v>
      </c>
      <c r="G620" t="s">
        <v>1549</v>
      </c>
      <c r="I620">
        <v>36</v>
      </c>
      <c r="J620">
        <v>7.99</v>
      </c>
      <c r="K620">
        <v>287.64</v>
      </c>
      <c r="L620">
        <v>5</v>
      </c>
      <c r="M620" s="1">
        <v>45047</v>
      </c>
      <c r="N620" t="s">
        <v>813</v>
      </c>
      <c r="O620" t="s">
        <v>813</v>
      </c>
      <c r="P620" t="s">
        <v>842</v>
      </c>
      <c r="Q620">
        <v>5</v>
      </c>
      <c r="R620">
        <f>VLOOKUP(Sales_Data[[#This Row],[Memo]],Items_List[[Description]:[Price]],3,FALSE)</f>
        <v>7.99</v>
      </c>
      <c r="S620">
        <f>Sales_Data[[#This Row],[Qty]]*Sales_Data[[#This Row],[Cost]]</f>
        <v>287.64</v>
      </c>
      <c r="T620" s="1">
        <f>_xlfn.MAXIFS(Sales_Data[Date],Sales_Data[Customers Name],Sales_Data[[#This Row],[Customers Name]])</f>
        <v>45058</v>
      </c>
      <c r="U620" t="str">
        <f ca="1">IF(TODAY() - Sales_Data[[#This Row],[Last Order Date]] &gt; 180, "Inactive", "Active")</f>
        <v>Inactive</v>
      </c>
    </row>
    <row r="621" spans="1:21" x14ac:dyDescent="0.35">
      <c r="A621" t="str">
        <f>Sales_Data[[#This Row],[Customers Name]]&amp;Sales_Data[[#This Row],[Num]]</f>
        <v>Alchemist Wine &amp; SpiritCW-2023145</v>
      </c>
      <c r="B621" t="s">
        <v>18</v>
      </c>
      <c r="C621" t="s">
        <v>2103</v>
      </c>
      <c r="D621" t="s">
        <v>894</v>
      </c>
      <c r="E621" t="s">
        <v>220</v>
      </c>
      <c r="F621" s="1">
        <v>45047</v>
      </c>
      <c r="G621" t="s">
        <v>895</v>
      </c>
      <c r="I621">
        <v>6</v>
      </c>
      <c r="J621">
        <v>12</v>
      </c>
      <c r="K621">
        <v>72</v>
      </c>
      <c r="L621">
        <v>5</v>
      </c>
      <c r="M621" s="1">
        <v>45047</v>
      </c>
      <c r="N621" t="s">
        <v>813</v>
      </c>
      <c r="O621" t="s">
        <v>813</v>
      </c>
      <c r="P621" t="s">
        <v>825</v>
      </c>
      <c r="Q621">
        <v>1</v>
      </c>
      <c r="R621">
        <f>VLOOKUP(Sales_Data[[#This Row],[Memo]],Items_List[[Description]:[Price]],3,FALSE)</f>
        <v>9.81</v>
      </c>
      <c r="S621">
        <f>Sales_Data[[#This Row],[Qty]]*Sales_Data[[#This Row],[Cost]]</f>
        <v>58.86</v>
      </c>
      <c r="T621" s="1">
        <f>_xlfn.MAXIFS(Sales_Data[Date],Sales_Data[Customers Name],Sales_Data[[#This Row],[Customers Name]])</f>
        <v>45247</v>
      </c>
      <c r="U621" t="str">
        <f ca="1">IF(TODAY() - Sales_Data[[#This Row],[Last Order Date]] &gt; 180, "Inactive", "Active")</f>
        <v>Inactive</v>
      </c>
    </row>
    <row r="622" spans="1:21" x14ac:dyDescent="0.35">
      <c r="A622" t="str">
        <f>Sales_Data[[#This Row],[Customers Name]]&amp;Sales_Data[[#This Row],[Num]]</f>
        <v>Alchemist Wine &amp; SpiritCW-2023145</v>
      </c>
      <c r="B622" t="s">
        <v>18</v>
      </c>
      <c r="C622" t="s">
        <v>2103</v>
      </c>
      <c r="D622" t="s">
        <v>816</v>
      </c>
      <c r="E622" t="s">
        <v>232</v>
      </c>
      <c r="F622" s="1">
        <v>45047</v>
      </c>
      <c r="G622" t="s">
        <v>895</v>
      </c>
      <c r="I622">
        <v>6</v>
      </c>
      <c r="J622">
        <v>8.5</v>
      </c>
      <c r="K622">
        <v>51</v>
      </c>
      <c r="L622">
        <v>5</v>
      </c>
      <c r="M622" s="1">
        <v>45047</v>
      </c>
      <c r="N622" t="s">
        <v>813</v>
      </c>
      <c r="O622" t="s">
        <v>813</v>
      </c>
      <c r="P622" t="s">
        <v>825</v>
      </c>
      <c r="Q622">
        <v>1</v>
      </c>
      <c r="R622">
        <f>VLOOKUP(Sales_Data[[#This Row],[Memo]],Items_List[[Description]:[Price]],3,FALSE)</f>
        <v>6.42</v>
      </c>
      <c r="S622">
        <f>Sales_Data[[#This Row],[Qty]]*Sales_Data[[#This Row],[Cost]]</f>
        <v>38.519999999999996</v>
      </c>
      <c r="T622" s="1">
        <f>_xlfn.MAXIFS(Sales_Data[Date],Sales_Data[Customers Name],Sales_Data[[#This Row],[Customers Name]])</f>
        <v>45247</v>
      </c>
      <c r="U622" t="str">
        <f ca="1">IF(TODAY() - Sales_Data[[#This Row],[Last Order Date]] &gt; 180, "Inactive", "Active")</f>
        <v>Inactive</v>
      </c>
    </row>
    <row r="623" spans="1:21" x14ac:dyDescent="0.35">
      <c r="A623" t="str">
        <f>Sales_Data[[#This Row],[Customers Name]]&amp;Sales_Data[[#This Row],[Num]]</f>
        <v>Alchemist Wine &amp; SpiritCW-2023145</v>
      </c>
      <c r="B623" t="s">
        <v>18</v>
      </c>
      <c r="C623" t="s">
        <v>2103</v>
      </c>
      <c r="D623" t="s">
        <v>896</v>
      </c>
      <c r="E623" t="s">
        <v>762</v>
      </c>
      <c r="F623" s="1">
        <v>45047</v>
      </c>
      <c r="G623" t="s">
        <v>895</v>
      </c>
      <c r="I623">
        <v>6</v>
      </c>
      <c r="J623">
        <v>13</v>
      </c>
      <c r="K623">
        <v>78</v>
      </c>
      <c r="L623">
        <v>5</v>
      </c>
      <c r="M623" s="1">
        <v>45047</v>
      </c>
      <c r="N623" t="s">
        <v>813</v>
      </c>
      <c r="O623" t="s">
        <v>813</v>
      </c>
      <c r="P623" t="s">
        <v>825</v>
      </c>
      <c r="Q623">
        <v>1</v>
      </c>
      <c r="R623">
        <f>VLOOKUP(Sales_Data[[#This Row],[Memo]],Items_List[[Description]:[Price]],3,FALSE)</f>
        <v>10.9</v>
      </c>
      <c r="S623">
        <f>Sales_Data[[#This Row],[Qty]]*Sales_Data[[#This Row],[Cost]]</f>
        <v>65.400000000000006</v>
      </c>
      <c r="T623" s="1">
        <f>_xlfn.MAXIFS(Sales_Data[Date],Sales_Data[Customers Name],Sales_Data[[#This Row],[Customers Name]])</f>
        <v>45247</v>
      </c>
      <c r="U623" t="str">
        <f ca="1">IF(TODAY() - Sales_Data[[#This Row],[Last Order Date]] &gt; 180, "Inactive", "Active")</f>
        <v>Inactive</v>
      </c>
    </row>
    <row r="624" spans="1:21" x14ac:dyDescent="0.35">
      <c r="A624" t="str">
        <f>Sales_Data[[#This Row],[Customers Name]]&amp;Sales_Data[[#This Row],[Num]]</f>
        <v>Alchemist Wine &amp; SpiritCW-2023150</v>
      </c>
      <c r="B624" t="s">
        <v>18</v>
      </c>
      <c r="C624" t="s">
        <v>2103</v>
      </c>
      <c r="D624" t="s">
        <v>871</v>
      </c>
      <c r="E624" t="s">
        <v>728</v>
      </c>
      <c r="F624" s="1">
        <v>45051</v>
      </c>
      <c r="G624" t="s">
        <v>897</v>
      </c>
      <c r="I624">
        <v>6</v>
      </c>
      <c r="J624">
        <v>13</v>
      </c>
      <c r="K624">
        <v>78</v>
      </c>
      <c r="L624">
        <v>5</v>
      </c>
      <c r="M624" s="1">
        <v>45047</v>
      </c>
      <c r="N624" t="s">
        <v>813</v>
      </c>
      <c r="O624" t="s">
        <v>813</v>
      </c>
      <c r="P624" t="s">
        <v>842</v>
      </c>
      <c r="Q624">
        <v>5</v>
      </c>
      <c r="R624">
        <f>VLOOKUP(Sales_Data[[#This Row],[Memo]],Items_List[[Description]:[Price]],3,FALSE)</f>
        <v>10</v>
      </c>
      <c r="S624">
        <f>Sales_Data[[#This Row],[Qty]]*Sales_Data[[#This Row],[Cost]]</f>
        <v>60</v>
      </c>
      <c r="T624" s="1">
        <f>_xlfn.MAXIFS(Sales_Data[Date],Sales_Data[Customers Name],Sales_Data[[#This Row],[Customers Name]])</f>
        <v>45247</v>
      </c>
      <c r="U624" t="str">
        <f ca="1">IF(TODAY() - Sales_Data[[#This Row],[Last Order Date]] &gt; 180, "Inactive", "Active")</f>
        <v>Inactive</v>
      </c>
    </row>
    <row r="625" spans="1:21" x14ac:dyDescent="0.35">
      <c r="A625" t="str">
        <f>Sales_Data[[#This Row],[Customers Name]]&amp;Sales_Data[[#This Row],[Num]]</f>
        <v>Alchemist Wine &amp; SpiritCW-2023183</v>
      </c>
      <c r="B625" t="s">
        <v>18</v>
      </c>
      <c r="C625" t="s">
        <v>2103</v>
      </c>
      <c r="D625" t="s">
        <v>898</v>
      </c>
      <c r="E625" t="s">
        <v>360</v>
      </c>
      <c r="F625" s="1">
        <v>45079</v>
      </c>
      <c r="G625" t="s">
        <v>899</v>
      </c>
      <c r="I625">
        <v>6</v>
      </c>
      <c r="J625">
        <v>23.5</v>
      </c>
      <c r="K625">
        <v>141</v>
      </c>
      <c r="L625">
        <v>6</v>
      </c>
      <c r="M625" s="1">
        <v>45078</v>
      </c>
      <c r="N625" t="s">
        <v>818</v>
      </c>
      <c r="O625" t="s">
        <v>2082</v>
      </c>
      <c r="P625" t="s">
        <v>842</v>
      </c>
      <c r="Q625">
        <v>5</v>
      </c>
      <c r="R625">
        <f>VLOOKUP(Sales_Data[[#This Row],[Memo]],Items_List[[Description]:[Price]],3,FALSE)</f>
        <v>13.63</v>
      </c>
      <c r="S625">
        <f>Sales_Data[[#This Row],[Qty]]*Sales_Data[[#This Row],[Cost]]</f>
        <v>81.78</v>
      </c>
      <c r="T625" s="1">
        <f>_xlfn.MAXIFS(Sales_Data[Date],Sales_Data[Customers Name],Sales_Data[[#This Row],[Customers Name]])</f>
        <v>45247</v>
      </c>
      <c r="U625" t="str">
        <f ca="1">IF(TODAY() - Sales_Data[[#This Row],[Last Order Date]] &gt; 180, "Inactive", "Active")</f>
        <v>Inactive</v>
      </c>
    </row>
    <row r="626" spans="1:21" x14ac:dyDescent="0.35">
      <c r="A626" t="str">
        <f>Sales_Data[[#This Row],[Customers Name]]&amp;Sales_Data[[#This Row],[Num]]</f>
        <v>Alchemist Wine &amp; SpiritCW-2023209</v>
      </c>
      <c r="B626" t="s">
        <v>18</v>
      </c>
      <c r="C626" t="s">
        <v>2103</v>
      </c>
      <c r="D626" t="s">
        <v>901</v>
      </c>
      <c r="E626" t="s">
        <v>700</v>
      </c>
      <c r="F626" s="1">
        <v>45097</v>
      </c>
      <c r="G626" t="s">
        <v>902</v>
      </c>
      <c r="I626">
        <v>6</v>
      </c>
      <c r="J626">
        <v>15.66</v>
      </c>
      <c r="K626">
        <v>93.96</v>
      </c>
      <c r="L626">
        <v>6</v>
      </c>
      <c r="M626" s="1">
        <v>45078</v>
      </c>
      <c r="N626" t="s">
        <v>818</v>
      </c>
      <c r="O626" t="s">
        <v>2082</v>
      </c>
      <c r="P626" t="s">
        <v>832</v>
      </c>
      <c r="Q626">
        <v>2</v>
      </c>
      <c r="R626">
        <f>VLOOKUP(Sales_Data[[#This Row],[Memo]],Items_List[[Description]:[Price]],3,FALSE)</f>
        <v>12</v>
      </c>
      <c r="S626">
        <f>Sales_Data[[#This Row],[Qty]]*Sales_Data[[#This Row],[Cost]]</f>
        <v>72</v>
      </c>
      <c r="T626" s="1">
        <f>_xlfn.MAXIFS(Sales_Data[Date],Sales_Data[Customers Name],Sales_Data[[#This Row],[Customers Name]])</f>
        <v>45247</v>
      </c>
      <c r="U626" t="str">
        <f ca="1">IF(TODAY() - Sales_Data[[#This Row],[Last Order Date]] &gt; 180, "Inactive", "Active")</f>
        <v>Inactive</v>
      </c>
    </row>
    <row r="627" spans="1:21" x14ac:dyDescent="0.35">
      <c r="A627" t="str">
        <f>Sales_Data[[#This Row],[Customers Name]]&amp;Sales_Data[[#This Row],[Num]]</f>
        <v>Alchemist Wine &amp; SpiritCW-2023268</v>
      </c>
      <c r="B627" t="s">
        <v>18</v>
      </c>
      <c r="C627" t="s">
        <v>2103</v>
      </c>
      <c r="D627" t="s">
        <v>875</v>
      </c>
      <c r="E627" t="s">
        <v>722</v>
      </c>
      <c r="F627" s="1">
        <v>45140</v>
      </c>
      <c r="G627" t="s">
        <v>911</v>
      </c>
      <c r="I627">
        <v>6</v>
      </c>
      <c r="J627">
        <v>13</v>
      </c>
      <c r="K627">
        <v>78</v>
      </c>
      <c r="L627">
        <v>8</v>
      </c>
      <c r="M627" s="1">
        <v>45139</v>
      </c>
      <c r="N627" t="s">
        <v>863</v>
      </c>
      <c r="O627" t="s">
        <v>2083</v>
      </c>
      <c r="P627" t="s">
        <v>819</v>
      </c>
      <c r="Q627">
        <v>3</v>
      </c>
      <c r="R627">
        <f>VLOOKUP(Sales_Data[[#This Row],[Memo]],Items_List[[Description]:[Price]],3,FALSE)</f>
        <v>10</v>
      </c>
      <c r="S627">
        <f>Sales_Data[[#This Row],[Qty]]*Sales_Data[[#This Row],[Cost]]</f>
        <v>60</v>
      </c>
      <c r="T627" s="1">
        <f>_xlfn.MAXIFS(Sales_Data[Date],Sales_Data[Customers Name],Sales_Data[[#This Row],[Customers Name]])</f>
        <v>45247</v>
      </c>
      <c r="U627" t="str">
        <f ca="1">IF(TODAY() - Sales_Data[[#This Row],[Last Order Date]] &gt; 180, "Inactive", "Active")</f>
        <v>Inactive</v>
      </c>
    </row>
    <row r="628" spans="1:21" x14ac:dyDescent="0.35">
      <c r="A628" t="str">
        <f>Sales_Data[[#This Row],[Customers Name]]&amp;Sales_Data[[#This Row],[Num]]</f>
        <v>Alchemist Wine &amp; SpiritCW-2023309</v>
      </c>
      <c r="B628" t="s">
        <v>18</v>
      </c>
      <c r="C628" t="s">
        <v>2103</v>
      </c>
      <c r="D628" t="s">
        <v>916</v>
      </c>
      <c r="E628" t="s">
        <v>222</v>
      </c>
      <c r="F628" s="1">
        <v>45174</v>
      </c>
      <c r="G628" t="s">
        <v>915</v>
      </c>
      <c r="I628">
        <v>6</v>
      </c>
      <c r="J628">
        <v>13.99</v>
      </c>
      <c r="K628">
        <v>83.94</v>
      </c>
      <c r="L628">
        <v>9</v>
      </c>
      <c r="M628" s="1">
        <v>45170</v>
      </c>
      <c r="N628" t="s">
        <v>831</v>
      </c>
      <c r="O628" t="s">
        <v>2078</v>
      </c>
      <c r="P628" t="s">
        <v>832</v>
      </c>
      <c r="Q628">
        <v>2</v>
      </c>
      <c r="R628">
        <f>VLOOKUP(Sales_Data[[#This Row],[Memo]],Items_List[[Description]:[Price]],3,FALSE)</f>
        <v>11.5</v>
      </c>
      <c r="S628">
        <f>Sales_Data[[#This Row],[Qty]]*Sales_Data[[#This Row],[Cost]]</f>
        <v>69</v>
      </c>
      <c r="T628" s="1">
        <f>_xlfn.MAXIFS(Sales_Data[Date],Sales_Data[Customers Name],Sales_Data[[#This Row],[Customers Name]])</f>
        <v>45247</v>
      </c>
      <c r="U628" t="str">
        <f ca="1">IF(TODAY() - Sales_Data[[#This Row],[Last Order Date]] &gt; 180, "Inactive", "Active")</f>
        <v>Inactive</v>
      </c>
    </row>
    <row r="629" spans="1:21" x14ac:dyDescent="0.35">
      <c r="A629" t="str">
        <f>Sales_Data[[#This Row],[Customers Name]]&amp;Sales_Data[[#This Row],[Num]]</f>
        <v>Alchemist Wine &amp; SpiritCW-2023345</v>
      </c>
      <c r="B629" t="s">
        <v>18</v>
      </c>
      <c r="C629" t="s">
        <v>2103</v>
      </c>
      <c r="D629" t="s">
        <v>898</v>
      </c>
      <c r="E629" t="s">
        <v>360</v>
      </c>
      <c r="F629" s="1">
        <v>45195</v>
      </c>
      <c r="G629" t="s">
        <v>917</v>
      </c>
      <c r="I629">
        <v>6</v>
      </c>
      <c r="J629">
        <v>23.5</v>
      </c>
      <c r="K629">
        <v>141</v>
      </c>
      <c r="L629">
        <v>9</v>
      </c>
      <c r="M629" s="1">
        <v>45170</v>
      </c>
      <c r="N629" t="s">
        <v>831</v>
      </c>
      <c r="O629" t="s">
        <v>2078</v>
      </c>
      <c r="P629" t="s">
        <v>832</v>
      </c>
      <c r="Q629">
        <v>2</v>
      </c>
      <c r="R629">
        <f>VLOOKUP(Sales_Data[[#This Row],[Memo]],Items_List[[Description]:[Price]],3,FALSE)</f>
        <v>13.63</v>
      </c>
      <c r="S629">
        <f>Sales_Data[[#This Row],[Qty]]*Sales_Data[[#This Row],[Cost]]</f>
        <v>81.78</v>
      </c>
      <c r="T629" s="1">
        <f>_xlfn.MAXIFS(Sales_Data[Date],Sales_Data[Customers Name],Sales_Data[[#This Row],[Customers Name]])</f>
        <v>45247</v>
      </c>
      <c r="U629" t="str">
        <f ca="1">IF(TODAY() - Sales_Data[[#This Row],[Last Order Date]] &gt; 180, "Inactive", "Active")</f>
        <v>Inactive</v>
      </c>
    </row>
    <row r="630" spans="1:21" x14ac:dyDescent="0.35">
      <c r="A630" t="str">
        <f>Sales_Data[[#This Row],[Customers Name]]&amp;Sales_Data[[#This Row],[Num]]</f>
        <v>Ardoa Wine Bar LlcCW-2023079</v>
      </c>
      <c r="B630" t="s">
        <v>21</v>
      </c>
      <c r="C630" t="s">
        <v>2103</v>
      </c>
      <c r="D630" t="s">
        <v>925</v>
      </c>
      <c r="E630" t="s">
        <v>376</v>
      </c>
      <c r="F630" s="1">
        <v>44971</v>
      </c>
      <c r="G630" t="s">
        <v>930</v>
      </c>
      <c r="I630">
        <v>6</v>
      </c>
      <c r="J630">
        <v>17.5</v>
      </c>
      <c r="K630">
        <v>105</v>
      </c>
      <c r="L630">
        <v>2</v>
      </c>
      <c r="M630" s="1">
        <v>44958</v>
      </c>
      <c r="N630" t="s">
        <v>856</v>
      </c>
      <c r="O630" t="s">
        <v>2081</v>
      </c>
      <c r="P630" t="s">
        <v>832</v>
      </c>
      <c r="Q630">
        <v>2</v>
      </c>
      <c r="R630">
        <f>VLOOKUP(Sales_Data[[#This Row],[Memo]],Items_List[[Description]:[Price]],3,FALSE)</f>
        <v>18.670000000000002</v>
      </c>
      <c r="S630">
        <f>Sales_Data[[#This Row],[Qty]]*Sales_Data[[#This Row],[Cost]]</f>
        <v>112.02000000000001</v>
      </c>
      <c r="T630" s="1">
        <f>_xlfn.MAXIFS(Sales_Data[Date],Sales_Data[Customers Name],Sales_Data[[#This Row],[Customers Name]])</f>
        <v>45182</v>
      </c>
      <c r="U630" t="str">
        <f ca="1">IF(TODAY() - Sales_Data[[#This Row],[Last Order Date]] &gt; 180, "Inactive", "Active")</f>
        <v>Inactive</v>
      </c>
    </row>
    <row r="631" spans="1:21" x14ac:dyDescent="0.35">
      <c r="A631" t="str">
        <f>Sales_Data[[#This Row],[Customers Name]]&amp;Sales_Data[[#This Row],[Num]]</f>
        <v>Ardoa Wine Bar LlcCW-2023088</v>
      </c>
      <c r="B631" t="s">
        <v>21</v>
      </c>
      <c r="C631" t="s">
        <v>2103</v>
      </c>
      <c r="D631" t="s">
        <v>925</v>
      </c>
      <c r="E631" t="s">
        <v>376</v>
      </c>
      <c r="F631" s="1">
        <v>44988</v>
      </c>
      <c r="G631" t="s">
        <v>931</v>
      </c>
      <c r="I631">
        <v>6</v>
      </c>
      <c r="J631">
        <v>17.5</v>
      </c>
      <c r="K631">
        <v>105</v>
      </c>
      <c r="L631">
        <v>3</v>
      </c>
      <c r="M631" s="1">
        <v>44986</v>
      </c>
      <c r="N631" t="s">
        <v>892</v>
      </c>
      <c r="O631" t="s">
        <v>2080</v>
      </c>
      <c r="P631" t="s">
        <v>842</v>
      </c>
      <c r="Q631">
        <v>5</v>
      </c>
      <c r="R631">
        <f>VLOOKUP(Sales_Data[[#This Row],[Memo]],Items_List[[Description]:[Price]],3,FALSE)</f>
        <v>18.670000000000002</v>
      </c>
      <c r="S631">
        <f>Sales_Data[[#This Row],[Qty]]*Sales_Data[[#This Row],[Cost]]</f>
        <v>112.02000000000001</v>
      </c>
      <c r="T631" s="1">
        <f>_xlfn.MAXIFS(Sales_Data[Date],Sales_Data[Customers Name],Sales_Data[[#This Row],[Customers Name]])</f>
        <v>45182</v>
      </c>
      <c r="U631" t="str">
        <f ca="1">IF(TODAY() - Sales_Data[[#This Row],[Last Order Date]] &gt; 180, "Inactive", "Active")</f>
        <v>Inactive</v>
      </c>
    </row>
    <row r="632" spans="1:21" x14ac:dyDescent="0.35">
      <c r="A632" t="str">
        <f>Sales_Data[[#This Row],[Customers Name]]&amp;Sales_Data[[#This Row],[Num]]</f>
        <v>Ardoa Wine Bar LlcCW-2023123</v>
      </c>
      <c r="B632" t="s">
        <v>21</v>
      </c>
      <c r="C632" t="s">
        <v>2103</v>
      </c>
      <c r="D632" t="s">
        <v>925</v>
      </c>
      <c r="E632" t="s">
        <v>376</v>
      </c>
      <c r="F632" s="1">
        <v>45015</v>
      </c>
      <c r="G632" t="s">
        <v>932</v>
      </c>
      <c r="I632">
        <v>6</v>
      </c>
      <c r="J632">
        <v>17.5</v>
      </c>
      <c r="K632">
        <v>105</v>
      </c>
      <c r="L632">
        <v>3</v>
      </c>
      <c r="M632" s="1">
        <v>44986</v>
      </c>
      <c r="N632" t="s">
        <v>892</v>
      </c>
      <c r="O632" t="s">
        <v>2080</v>
      </c>
      <c r="P632" t="s">
        <v>814</v>
      </c>
      <c r="Q632">
        <v>4</v>
      </c>
      <c r="R632">
        <f>VLOOKUP(Sales_Data[[#This Row],[Memo]],Items_List[[Description]:[Price]],3,FALSE)</f>
        <v>18.670000000000002</v>
      </c>
      <c r="S632">
        <f>Sales_Data[[#This Row],[Qty]]*Sales_Data[[#This Row],[Cost]]</f>
        <v>112.02000000000001</v>
      </c>
      <c r="T632" s="1">
        <f>_xlfn.MAXIFS(Sales_Data[Date],Sales_Data[Customers Name],Sales_Data[[#This Row],[Customers Name]])</f>
        <v>45182</v>
      </c>
      <c r="U632" t="str">
        <f ca="1">IF(TODAY() - Sales_Data[[#This Row],[Last Order Date]] &gt; 180, "Inactive", "Active")</f>
        <v>Inactive</v>
      </c>
    </row>
    <row r="633" spans="1:21" x14ac:dyDescent="0.35">
      <c r="A633" t="str">
        <f>Sales_Data[[#This Row],[Customers Name]]&amp;Sales_Data[[#This Row],[Num]]</f>
        <v>Ardoa Wine Bar LlcCW-2023141</v>
      </c>
      <c r="B633" t="s">
        <v>21</v>
      </c>
      <c r="C633" t="s">
        <v>2103</v>
      </c>
      <c r="D633" t="s">
        <v>925</v>
      </c>
      <c r="E633" t="s">
        <v>376</v>
      </c>
      <c r="F633" s="1">
        <v>45041</v>
      </c>
      <c r="G633" t="s">
        <v>933</v>
      </c>
      <c r="I633">
        <v>6</v>
      </c>
      <c r="J633">
        <v>17.5</v>
      </c>
      <c r="K633">
        <v>105</v>
      </c>
      <c r="L633">
        <v>4</v>
      </c>
      <c r="M633" s="1">
        <v>45017</v>
      </c>
      <c r="N633" t="s">
        <v>934</v>
      </c>
      <c r="O633" t="s">
        <v>2086</v>
      </c>
      <c r="P633" t="s">
        <v>832</v>
      </c>
      <c r="Q633">
        <v>2</v>
      </c>
      <c r="R633">
        <f>VLOOKUP(Sales_Data[[#This Row],[Memo]],Items_List[[Description]:[Price]],3,FALSE)</f>
        <v>18.670000000000002</v>
      </c>
      <c r="S633">
        <f>Sales_Data[[#This Row],[Qty]]*Sales_Data[[#This Row],[Cost]]</f>
        <v>112.02000000000001</v>
      </c>
      <c r="T633" s="1">
        <f>_xlfn.MAXIFS(Sales_Data[Date],Sales_Data[Customers Name],Sales_Data[[#This Row],[Customers Name]])</f>
        <v>45182</v>
      </c>
      <c r="U633" t="str">
        <f ca="1">IF(TODAY() - Sales_Data[[#This Row],[Last Order Date]] &gt; 180, "Inactive", "Active")</f>
        <v>Inactive</v>
      </c>
    </row>
    <row r="634" spans="1:21" x14ac:dyDescent="0.35">
      <c r="A634" t="str">
        <f>Sales_Data[[#This Row],[Customers Name]]&amp;Sales_Data[[#This Row],[Num]]</f>
        <v>Beer ManCW-2023229</v>
      </c>
      <c r="B634" t="s">
        <v>29</v>
      </c>
      <c r="C634" t="s">
        <v>2103</v>
      </c>
      <c r="D634" t="s">
        <v>943</v>
      </c>
      <c r="E634" t="s">
        <v>347</v>
      </c>
      <c r="F634" s="1">
        <v>45117</v>
      </c>
      <c r="G634" t="s">
        <v>942</v>
      </c>
      <c r="I634">
        <v>6</v>
      </c>
      <c r="J634">
        <v>7.75</v>
      </c>
      <c r="K634">
        <v>46.5</v>
      </c>
      <c r="L634">
        <v>7</v>
      </c>
      <c r="M634" s="1">
        <v>45108</v>
      </c>
      <c r="N634" t="s">
        <v>824</v>
      </c>
      <c r="O634" t="s">
        <v>2077</v>
      </c>
      <c r="P634" t="s">
        <v>825</v>
      </c>
      <c r="Q634">
        <v>1</v>
      </c>
      <c r="R634">
        <f>VLOOKUP(Sales_Data[[#This Row],[Memo]],Items_List[[Description]:[Price]],3,FALSE)</f>
        <v>6</v>
      </c>
      <c r="S634">
        <f>Sales_Data[[#This Row],[Qty]]*Sales_Data[[#This Row],[Cost]]</f>
        <v>36</v>
      </c>
      <c r="T634" s="1">
        <f>_xlfn.MAXIFS(Sales_Data[Date],Sales_Data[Customers Name],Sales_Data[[#This Row],[Customers Name]])</f>
        <v>45156</v>
      </c>
      <c r="U634" t="str">
        <f ca="1">IF(TODAY() - Sales_Data[[#This Row],[Last Order Date]] &gt; 180, "Inactive", "Active")</f>
        <v>Inactive</v>
      </c>
    </row>
    <row r="635" spans="1:21" x14ac:dyDescent="0.35">
      <c r="A635" t="str">
        <f>Sales_Data[[#This Row],[Customers Name]]&amp;Sales_Data[[#This Row],[Num]]</f>
        <v>Beer ManCW-2023287</v>
      </c>
      <c r="B635" t="s">
        <v>29</v>
      </c>
      <c r="C635" t="s">
        <v>2103</v>
      </c>
      <c r="D635" t="s">
        <v>943</v>
      </c>
      <c r="E635" t="s">
        <v>347</v>
      </c>
      <c r="F635" s="1">
        <v>45156</v>
      </c>
      <c r="G635" t="s">
        <v>944</v>
      </c>
      <c r="I635">
        <v>6</v>
      </c>
      <c r="J635">
        <v>7.75</v>
      </c>
      <c r="K635">
        <v>46.5</v>
      </c>
      <c r="L635">
        <v>8</v>
      </c>
      <c r="M635" s="1">
        <v>45139</v>
      </c>
      <c r="N635" t="s">
        <v>863</v>
      </c>
      <c r="O635" t="s">
        <v>2083</v>
      </c>
      <c r="P635" t="s">
        <v>842</v>
      </c>
      <c r="Q635">
        <v>5</v>
      </c>
      <c r="R635">
        <f>VLOOKUP(Sales_Data[[#This Row],[Memo]],Items_List[[Description]:[Price]],3,FALSE)</f>
        <v>6</v>
      </c>
      <c r="S635">
        <f>Sales_Data[[#This Row],[Qty]]*Sales_Data[[#This Row],[Cost]]</f>
        <v>36</v>
      </c>
      <c r="T635" s="1">
        <f>_xlfn.MAXIFS(Sales_Data[Date],Sales_Data[Customers Name],Sales_Data[[#This Row],[Customers Name]])</f>
        <v>45156</v>
      </c>
      <c r="U635" t="str">
        <f ca="1">IF(TODAY() - Sales_Data[[#This Row],[Last Order Date]] &gt; 180, "Inactive", "Active")</f>
        <v>Inactive</v>
      </c>
    </row>
    <row r="636" spans="1:21" x14ac:dyDescent="0.35">
      <c r="A636" t="str">
        <f>Sales_Data[[#This Row],[Customers Name]]&amp;Sales_Data[[#This Row],[Num]]</f>
        <v>Bottles - Mt PleasantCW-2023231</v>
      </c>
      <c r="B636" t="s">
        <v>40</v>
      </c>
      <c r="C636" t="s">
        <v>2103</v>
      </c>
      <c r="D636" t="s">
        <v>916</v>
      </c>
      <c r="E636" t="s">
        <v>222</v>
      </c>
      <c r="F636" s="1">
        <v>45119</v>
      </c>
      <c r="G636" t="s">
        <v>1021</v>
      </c>
      <c r="I636">
        <v>6</v>
      </c>
      <c r="J636">
        <v>13.66667</v>
      </c>
      <c r="K636">
        <v>82.000020000000006</v>
      </c>
      <c r="L636">
        <v>7</v>
      </c>
      <c r="M636" s="1">
        <v>45108</v>
      </c>
      <c r="N636" t="s">
        <v>824</v>
      </c>
      <c r="O636" t="s">
        <v>2077</v>
      </c>
      <c r="P636" t="s">
        <v>819</v>
      </c>
      <c r="Q636">
        <v>3</v>
      </c>
      <c r="R636">
        <f>VLOOKUP(Sales_Data[[#This Row],[Memo]],Items_List[[Description]:[Price]],3,FALSE)</f>
        <v>11.5</v>
      </c>
      <c r="S636">
        <f>Sales_Data[[#This Row],[Qty]]*Sales_Data[[#This Row],[Cost]]</f>
        <v>69</v>
      </c>
      <c r="T636" s="1">
        <f>_xlfn.MAXIFS(Sales_Data[Date],Sales_Data[Customers Name],Sales_Data[[#This Row],[Customers Name]])</f>
        <v>45281</v>
      </c>
      <c r="U636" t="str">
        <f ca="1">IF(TODAY() - Sales_Data[[#This Row],[Last Order Date]] &gt; 180, "Inactive", "Active")</f>
        <v>Inactive</v>
      </c>
    </row>
    <row r="637" spans="1:21" x14ac:dyDescent="0.35">
      <c r="A637" t="str">
        <f>Sales_Data[[#This Row],[Customers Name]]&amp;Sales_Data[[#This Row],[Num]]</f>
        <v>Bottles - Mt PleasantCW-2023231</v>
      </c>
      <c r="B637" t="s">
        <v>40</v>
      </c>
      <c r="C637" t="s">
        <v>2103</v>
      </c>
      <c r="D637" t="s">
        <v>925</v>
      </c>
      <c r="E637" t="s">
        <v>376</v>
      </c>
      <c r="F637" s="1">
        <v>45119</v>
      </c>
      <c r="G637" t="s">
        <v>1021</v>
      </c>
      <c r="I637">
        <v>6</v>
      </c>
      <c r="J637">
        <v>22.5</v>
      </c>
      <c r="K637">
        <v>135</v>
      </c>
      <c r="L637">
        <v>7</v>
      </c>
      <c r="M637" s="1">
        <v>45108</v>
      </c>
      <c r="N637" t="s">
        <v>824</v>
      </c>
      <c r="O637" t="s">
        <v>2077</v>
      </c>
      <c r="P637" t="s">
        <v>819</v>
      </c>
      <c r="Q637">
        <v>3</v>
      </c>
      <c r="R637">
        <f>VLOOKUP(Sales_Data[[#This Row],[Memo]],Items_List[[Description]:[Price]],3,FALSE)</f>
        <v>18.670000000000002</v>
      </c>
      <c r="S637">
        <f>Sales_Data[[#This Row],[Qty]]*Sales_Data[[#This Row],[Cost]]</f>
        <v>112.02000000000001</v>
      </c>
      <c r="T637" s="1">
        <f>_xlfn.MAXIFS(Sales_Data[Date],Sales_Data[Customers Name],Sales_Data[[#This Row],[Customers Name]])</f>
        <v>45281</v>
      </c>
      <c r="U637" t="str">
        <f ca="1">IF(TODAY() - Sales_Data[[#This Row],[Last Order Date]] &gt; 180, "Inactive", "Active")</f>
        <v>Inactive</v>
      </c>
    </row>
    <row r="638" spans="1:21" x14ac:dyDescent="0.35">
      <c r="A638" t="str">
        <f>Sales_Data[[#This Row],[Customers Name]]&amp;Sales_Data[[#This Row],[Num]]</f>
        <v>Bottles - Mt PleasantCW-2023272</v>
      </c>
      <c r="B638" t="s">
        <v>40</v>
      </c>
      <c r="C638" t="s">
        <v>2103</v>
      </c>
      <c r="D638" t="s">
        <v>901</v>
      </c>
      <c r="E638" t="s">
        <v>700</v>
      </c>
      <c r="F638" s="1">
        <v>45145</v>
      </c>
      <c r="G638" t="s">
        <v>1028</v>
      </c>
      <c r="I638">
        <v>6</v>
      </c>
      <c r="J638">
        <v>15.66</v>
      </c>
      <c r="K638">
        <v>93.96</v>
      </c>
      <c r="L638">
        <v>8</v>
      </c>
      <c r="M638" s="1">
        <v>45139</v>
      </c>
      <c r="N638" t="s">
        <v>863</v>
      </c>
      <c r="O638" t="s">
        <v>2083</v>
      </c>
      <c r="P638" t="s">
        <v>825</v>
      </c>
      <c r="Q638">
        <v>1</v>
      </c>
      <c r="R638">
        <f>VLOOKUP(Sales_Data[[#This Row],[Memo]],Items_List[[Description]:[Price]],3,FALSE)</f>
        <v>12</v>
      </c>
      <c r="S638">
        <f>Sales_Data[[#This Row],[Qty]]*Sales_Data[[#This Row],[Cost]]</f>
        <v>72</v>
      </c>
      <c r="T638" s="1">
        <f>_xlfn.MAXIFS(Sales_Data[Date],Sales_Data[Customers Name],Sales_Data[[#This Row],[Customers Name]])</f>
        <v>45281</v>
      </c>
      <c r="U638" t="str">
        <f ca="1">IF(TODAY() - Sales_Data[[#This Row],[Last Order Date]] &gt; 180, "Inactive", "Active")</f>
        <v>Inactive</v>
      </c>
    </row>
    <row r="639" spans="1:21" x14ac:dyDescent="0.35">
      <c r="A639" t="str">
        <f>Sales_Data[[#This Row],[Customers Name]]&amp;Sales_Data[[#This Row],[Num]]</f>
        <v>Bottles - Mt PleasantCW-2023272</v>
      </c>
      <c r="B639" t="s">
        <v>40</v>
      </c>
      <c r="C639" t="s">
        <v>2103</v>
      </c>
      <c r="D639" t="s">
        <v>1029</v>
      </c>
      <c r="E639" t="s">
        <v>280</v>
      </c>
      <c r="F639" s="1">
        <v>45145</v>
      </c>
      <c r="G639" t="s">
        <v>1028</v>
      </c>
      <c r="I639">
        <v>6</v>
      </c>
      <c r="J639">
        <v>28.99</v>
      </c>
      <c r="K639">
        <v>173.94</v>
      </c>
      <c r="L639">
        <v>8</v>
      </c>
      <c r="M639" s="1">
        <v>45139</v>
      </c>
      <c r="N639" t="s">
        <v>863</v>
      </c>
      <c r="O639" t="s">
        <v>2083</v>
      </c>
      <c r="P639" t="s">
        <v>825</v>
      </c>
      <c r="Q639">
        <v>1</v>
      </c>
      <c r="R639">
        <f>VLOOKUP(Sales_Data[[#This Row],[Memo]],Items_List[[Description]:[Price]],3,FALSE)</f>
        <v>22.5</v>
      </c>
      <c r="S639">
        <f>Sales_Data[[#This Row],[Qty]]*Sales_Data[[#This Row],[Cost]]</f>
        <v>135</v>
      </c>
      <c r="T639" s="1">
        <f>_xlfn.MAXIFS(Sales_Data[Date],Sales_Data[Customers Name],Sales_Data[[#This Row],[Customers Name]])</f>
        <v>45281</v>
      </c>
      <c r="U639" t="str">
        <f ca="1">IF(TODAY() - Sales_Data[[#This Row],[Last Order Date]] &gt; 180, "Inactive", "Active")</f>
        <v>Inactive</v>
      </c>
    </row>
    <row r="640" spans="1:21" x14ac:dyDescent="0.35">
      <c r="A640" t="str">
        <f>Sales_Data[[#This Row],[Customers Name]]&amp;Sales_Data[[#This Row],[Num]]</f>
        <v>Bottles - SummervilleCW-2023108</v>
      </c>
      <c r="B640" t="s">
        <v>43</v>
      </c>
      <c r="C640" t="s">
        <v>2103</v>
      </c>
      <c r="D640" t="s">
        <v>992</v>
      </c>
      <c r="E640" t="s">
        <v>292</v>
      </c>
      <c r="F640" s="1">
        <v>44999</v>
      </c>
      <c r="G640" t="s">
        <v>1056</v>
      </c>
      <c r="I640">
        <v>6</v>
      </c>
      <c r="J640">
        <v>15.99</v>
      </c>
      <c r="K640">
        <v>95.94</v>
      </c>
      <c r="L640">
        <v>3</v>
      </c>
      <c r="M640" s="1">
        <v>44986</v>
      </c>
      <c r="N640" t="s">
        <v>892</v>
      </c>
      <c r="O640" t="s">
        <v>2080</v>
      </c>
      <c r="P640" t="s">
        <v>832</v>
      </c>
      <c r="Q640">
        <v>2</v>
      </c>
      <c r="R640">
        <f>VLOOKUP(Sales_Data[[#This Row],[Memo]],Items_List[[Description]:[Price]],3,FALSE)</f>
        <v>11.45</v>
      </c>
      <c r="S640">
        <f>Sales_Data[[#This Row],[Qty]]*Sales_Data[[#This Row],[Cost]]</f>
        <v>68.699999999999989</v>
      </c>
      <c r="T640" s="1">
        <f>_xlfn.MAXIFS(Sales_Data[Date],Sales_Data[Customers Name],Sales_Data[[#This Row],[Customers Name]])</f>
        <v>45266</v>
      </c>
      <c r="U640" t="str">
        <f ca="1">IF(TODAY() - Sales_Data[[#This Row],[Last Order Date]] &gt; 180, "Inactive", "Active")</f>
        <v>Inactive</v>
      </c>
    </row>
    <row r="641" spans="1:21" x14ac:dyDescent="0.35">
      <c r="A641" t="str">
        <f>Sales_Data[[#This Row],[Customers Name]]&amp;Sales_Data[[#This Row],[Num]]</f>
        <v>Bottles - SummervilleCW-2023108</v>
      </c>
      <c r="B641" t="s">
        <v>43</v>
      </c>
      <c r="C641" t="s">
        <v>2103</v>
      </c>
      <c r="D641" t="s">
        <v>993</v>
      </c>
      <c r="E641" t="s">
        <v>298</v>
      </c>
      <c r="F641" s="1">
        <v>44999</v>
      </c>
      <c r="G641" t="s">
        <v>1056</v>
      </c>
      <c r="I641">
        <v>6</v>
      </c>
      <c r="J641">
        <v>15.99</v>
      </c>
      <c r="K641">
        <v>95.94</v>
      </c>
      <c r="L641">
        <v>3</v>
      </c>
      <c r="M641" s="1">
        <v>44986</v>
      </c>
      <c r="N641" t="s">
        <v>892</v>
      </c>
      <c r="O641" t="s">
        <v>2080</v>
      </c>
      <c r="P641" t="s">
        <v>832</v>
      </c>
      <c r="Q641">
        <v>2</v>
      </c>
      <c r="R641">
        <f>VLOOKUP(Sales_Data[[#This Row],[Memo]],Items_List[[Description]:[Price]],3,FALSE)</f>
        <v>11.45</v>
      </c>
      <c r="S641">
        <f>Sales_Data[[#This Row],[Qty]]*Sales_Data[[#This Row],[Cost]]</f>
        <v>68.699999999999989</v>
      </c>
      <c r="T641" s="1">
        <f>_xlfn.MAXIFS(Sales_Data[Date],Sales_Data[Customers Name],Sales_Data[[#This Row],[Customers Name]])</f>
        <v>45266</v>
      </c>
      <c r="U641" t="str">
        <f ca="1">IF(TODAY() - Sales_Data[[#This Row],[Last Order Date]] &gt; 180, "Inactive", "Active")</f>
        <v>Inactive</v>
      </c>
    </row>
    <row r="642" spans="1:21" x14ac:dyDescent="0.35">
      <c r="A642" t="str">
        <f>Sales_Data[[#This Row],[Customers Name]]&amp;Sales_Data[[#This Row],[Num]]</f>
        <v>Bottles - SummervilleCW-2023236</v>
      </c>
      <c r="B642" t="s">
        <v>43</v>
      </c>
      <c r="C642" t="s">
        <v>2103</v>
      </c>
      <c r="D642" t="s">
        <v>943</v>
      </c>
      <c r="E642" t="s">
        <v>347</v>
      </c>
      <c r="F642" s="1">
        <v>45121</v>
      </c>
      <c r="G642" t="s">
        <v>1057</v>
      </c>
      <c r="I642">
        <v>6</v>
      </c>
      <c r="J642">
        <v>7.75</v>
      </c>
      <c r="K642">
        <v>46.5</v>
      </c>
      <c r="L642">
        <v>7</v>
      </c>
      <c r="M642" s="1">
        <v>45108</v>
      </c>
      <c r="N642" t="s">
        <v>824</v>
      </c>
      <c r="O642" t="s">
        <v>2077</v>
      </c>
      <c r="P642" t="s">
        <v>842</v>
      </c>
      <c r="Q642">
        <v>5</v>
      </c>
      <c r="R642">
        <f>VLOOKUP(Sales_Data[[#This Row],[Memo]],Items_List[[Description]:[Price]],3,FALSE)</f>
        <v>6</v>
      </c>
      <c r="S642">
        <f>Sales_Data[[#This Row],[Qty]]*Sales_Data[[#This Row],[Cost]]</f>
        <v>36</v>
      </c>
      <c r="T642" s="1">
        <f>_xlfn.MAXIFS(Sales_Data[Date],Sales_Data[Customers Name],Sales_Data[[#This Row],[Customers Name]])</f>
        <v>45266</v>
      </c>
      <c r="U642" t="str">
        <f ca="1">IF(TODAY() - Sales_Data[[#This Row],[Last Order Date]] &gt; 180, "Inactive", "Active")</f>
        <v>Inactive</v>
      </c>
    </row>
    <row r="643" spans="1:21" x14ac:dyDescent="0.35">
      <c r="A643" t="str">
        <f>Sales_Data[[#This Row],[Customers Name]]&amp;Sales_Data[[#This Row],[Num]]</f>
        <v>Bottles - SummervilleCW-2023259</v>
      </c>
      <c r="B643" t="s">
        <v>43</v>
      </c>
      <c r="C643" t="s">
        <v>2103</v>
      </c>
      <c r="D643" t="s">
        <v>912</v>
      </c>
      <c r="E643" t="s">
        <v>270</v>
      </c>
      <c r="F643" s="1">
        <v>45134</v>
      </c>
      <c r="G643" t="s">
        <v>1058</v>
      </c>
      <c r="I643">
        <v>6</v>
      </c>
      <c r="J643">
        <v>3.25</v>
      </c>
      <c r="K643">
        <v>19.5</v>
      </c>
      <c r="L643">
        <v>7</v>
      </c>
      <c r="M643" s="1">
        <v>45108</v>
      </c>
      <c r="N643" t="s">
        <v>824</v>
      </c>
      <c r="O643" t="s">
        <v>2077</v>
      </c>
      <c r="P643" t="s">
        <v>814</v>
      </c>
      <c r="Q643">
        <v>4</v>
      </c>
      <c r="R643">
        <f>VLOOKUP(Sales_Data[[#This Row],[Memo]],Items_List[[Description]:[Price]],3,FALSE)</f>
        <v>3</v>
      </c>
      <c r="S643">
        <f>Sales_Data[[#This Row],[Qty]]*Sales_Data[[#This Row],[Cost]]</f>
        <v>18</v>
      </c>
      <c r="T643" s="1">
        <f>_xlfn.MAXIFS(Sales_Data[Date],Sales_Data[Customers Name],Sales_Data[[#This Row],[Customers Name]])</f>
        <v>45266</v>
      </c>
      <c r="U643" t="str">
        <f ca="1">IF(TODAY() - Sales_Data[[#This Row],[Last Order Date]] &gt; 180, "Inactive", "Active")</f>
        <v>Inactive</v>
      </c>
    </row>
    <row r="644" spans="1:21" x14ac:dyDescent="0.35">
      <c r="A644" t="str">
        <f>Sales_Data[[#This Row],[Customers Name]]&amp;Sales_Data[[#This Row],[Num]]</f>
        <v>Coastal BoutiqueCW-2023101</v>
      </c>
      <c r="B644" t="s">
        <v>52</v>
      </c>
      <c r="C644" t="s">
        <v>2104</v>
      </c>
      <c r="D644" t="s">
        <v>1075</v>
      </c>
      <c r="E644" t="s">
        <v>603</v>
      </c>
      <c r="F644" s="1">
        <v>44995</v>
      </c>
      <c r="G644" t="s">
        <v>1076</v>
      </c>
      <c r="I644">
        <v>6</v>
      </c>
      <c r="J644">
        <v>7.99</v>
      </c>
      <c r="K644">
        <v>47.94</v>
      </c>
      <c r="L644">
        <v>3</v>
      </c>
      <c r="M644" s="1">
        <v>44986</v>
      </c>
      <c r="N644" t="s">
        <v>892</v>
      </c>
      <c r="O644" t="s">
        <v>2080</v>
      </c>
      <c r="P644" t="s">
        <v>842</v>
      </c>
      <c r="Q644">
        <v>5</v>
      </c>
      <c r="R644">
        <f>VLOOKUP(Sales_Data[[#This Row],[Memo]],Items_List[[Description]:[Price]],3,FALSE)</f>
        <v>7.99</v>
      </c>
      <c r="S644">
        <f>Sales_Data[[#This Row],[Qty]]*Sales_Data[[#This Row],[Cost]]</f>
        <v>47.94</v>
      </c>
      <c r="T644" s="1">
        <f>_xlfn.MAXIFS(Sales_Data[Date],Sales_Data[Customers Name],Sales_Data[[#This Row],[Customers Name]])</f>
        <v>45270</v>
      </c>
      <c r="U644" t="str">
        <f ca="1">IF(TODAY() - Sales_Data[[#This Row],[Last Order Date]] &gt; 180, "Inactive", "Active")</f>
        <v>Inactive</v>
      </c>
    </row>
    <row r="645" spans="1:21" x14ac:dyDescent="0.35">
      <c r="A645" t="str">
        <f>Sales_Data[[#This Row],[Customers Name]]&amp;Sales_Data[[#This Row],[Num]]</f>
        <v>Coastal BoutiqueCW-2023126</v>
      </c>
      <c r="B645" t="s">
        <v>52</v>
      </c>
      <c r="C645" t="s">
        <v>2104</v>
      </c>
      <c r="D645" t="s">
        <v>1078</v>
      </c>
      <c r="E645" t="s">
        <v>418</v>
      </c>
      <c r="F645" s="1">
        <v>45023</v>
      </c>
      <c r="G645" t="s">
        <v>1085</v>
      </c>
      <c r="I645">
        <v>6</v>
      </c>
      <c r="J645">
        <v>37.99</v>
      </c>
      <c r="K645">
        <v>227.94</v>
      </c>
      <c r="L645">
        <v>4</v>
      </c>
      <c r="M645" s="1">
        <v>45017</v>
      </c>
      <c r="N645" t="s">
        <v>934</v>
      </c>
      <c r="O645" t="s">
        <v>2086</v>
      </c>
      <c r="P645" t="s">
        <v>842</v>
      </c>
      <c r="Q645">
        <v>5</v>
      </c>
      <c r="R645">
        <f>VLOOKUP(Sales_Data[[#This Row],[Memo]],Items_List[[Description]:[Price]],3,FALSE)</f>
        <v>37.99</v>
      </c>
      <c r="S645">
        <f>Sales_Data[[#This Row],[Qty]]*Sales_Data[[#This Row],[Cost]]</f>
        <v>227.94</v>
      </c>
      <c r="T645" s="1">
        <f>_xlfn.MAXIFS(Sales_Data[Date],Sales_Data[Customers Name],Sales_Data[[#This Row],[Customers Name]])</f>
        <v>45270</v>
      </c>
      <c r="U645" t="str">
        <f ca="1">IF(TODAY() - Sales_Data[[#This Row],[Last Order Date]] &gt; 180, "Inactive", "Active")</f>
        <v>Inactive</v>
      </c>
    </row>
    <row r="646" spans="1:21" x14ac:dyDescent="0.35">
      <c r="A646" t="str">
        <f>Sales_Data[[#This Row],[Customers Name]]&amp;Sales_Data[[#This Row],[Num]]</f>
        <v>Coastal BoutiqueCW-2023126</v>
      </c>
      <c r="B646" t="s">
        <v>52</v>
      </c>
      <c r="C646" t="s">
        <v>2104</v>
      </c>
      <c r="D646" t="s">
        <v>1086</v>
      </c>
      <c r="E646" t="s">
        <v>649</v>
      </c>
      <c r="F646" s="1">
        <v>45023</v>
      </c>
      <c r="G646" t="s">
        <v>1085</v>
      </c>
      <c r="I646">
        <v>6</v>
      </c>
      <c r="J646">
        <v>14.66</v>
      </c>
      <c r="K646">
        <v>87.96</v>
      </c>
      <c r="L646">
        <v>4</v>
      </c>
      <c r="M646" s="1">
        <v>45017</v>
      </c>
      <c r="N646" t="s">
        <v>934</v>
      </c>
      <c r="O646" t="s">
        <v>2086</v>
      </c>
      <c r="P646" t="s">
        <v>842</v>
      </c>
      <c r="Q646">
        <v>5</v>
      </c>
      <c r="R646">
        <f>VLOOKUP(Sales_Data[[#This Row],[Memo]],Items_List[[Description]:[Price]],3,FALSE)</f>
        <v>14.66</v>
      </c>
      <c r="S646">
        <f>Sales_Data[[#This Row],[Qty]]*Sales_Data[[#This Row],[Cost]]</f>
        <v>87.960000000000008</v>
      </c>
      <c r="T646" s="1">
        <f>_xlfn.MAXIFS(Sales_Data[Date],Sales_Data[Customers Name],Sales_Data[[#This Row],[Customers Name]])</f>
        <v>45270</v>
      </c>
      <c r="U646" t="str">
        <f ca="1">IF(TODAY() - Sales_Data[[#This Row],[Last Order Date]] &gt; 180, "Inactive", "Active")</f>
        <v>Inactive</v>
      </c>
    </row>
    <row r="647" spans="1:21" x14ac:dyDescent="0.35">
      <c r="A647" t="str">
        <f>Sales_Data[[#This Row],[Customers Name]]&amp;Sales_Data[[#This Row],[Num]]</f>
        <v>Coastal BoutiqueCW-2023126</v>
      </c>
      <c r="B647" t="s">
        <v>52</v>
      </c>
      <c r="C647" t="s">
        <v>2104</v>
      </c>
      <c r="D647" t="s">
        <v>1087</v>
      </c>
      <c r="E647" t="s">
        <v>651</v>
      </c>
      <c r="F647" s="1">
        <v>45023</v>
      </c>
      <c r="G647" t="s">
        <v>1085</v>
      </c>
      <c r="I647">
        <v>6</v>
      </c>
      <c r="J647">
        <v>14.66</v>
      </c>
      <c r="K647">
        <v>87.96</v>
      </c>
      <c r="L647">
        <v>4</v>
      </c>
      <c r="M647" s="1">
        <v>45017</v>
      </c>
      <c r="N647" t="s">
        <v>934</v>
      </c>
      <c r="O647" t="s">
        <v>2086</v>
      </c>
      <c r="P647" t="s">
        <v>842</v>
      </c>
      <c r="Q647">
        <v>5</v>
      </c>
      <c r="R647">
        <f>VLOOKUP(Sales_Data[[#This Row],[Memo]],Items_List[[Description]:[Price]],3,FALSE)</f>
        <v>14.66</v>
      </c>
      <c r="S647">
        <f>Sales_Data[[#This Row],[Qty]]*Sales_Data[[#This Row],[Cost]]</f>
        <v>87.960000000000008</v>
      </c>
      <c r="T647" s="1">
        <f>_xlfn.MAXIFS(Sales_Data[Date],Sales_Data[Customers Name],Sales_Data[[#This Row],[Customers Name]])</f>
        <v>45270</v>
      </c>
      <c r="U647" t="str">
        <f ca="1">IF(TODAY() - Sales_Data[[#This Row],[Last Order Date]] &gt; 180, "Inactive", "Active")</f>
        <v>Inactive</v>
      </c>
    </row>
    <row r="648" spans="1:21" x14ac:dyDescent="0.35">
      <c r="A648" t="str">
        <f>Sales_Data[[#This Row],[Customers Name]]&amp;Sales_Data[[#This Row],[Num]]</f>
        <v>Coastal BoutiqueCW-2023136</v>
      </c>
      <c r="B648" t="s">
        <v>52</v>
      </c>
      <c r="C648" t="s">
        <v>2104</v>
      </c>
      <c r="D648" t="s">
        <v>1088</v>
      </c>
      <c r="E648" t="s">
        <v>633</v>
      </c>
      <c r="F648" s="1">
        <v>45037</v>
      </c>
      <c r="G648" t="s">
        <v>1089</v>
      </c>
      <c r="I648">
        <v>6</v>
      </c>
      <c r="J648">
        <v>32.659999999999997</v>
      </c>
      <c r="K648">
        <v>195.96</v>
      </c>
      <c r="L648">
        <v>4</v>
      </c>
      <c r="M648" s="1">
        <v>45017</v>
      </c>
      <c r="N648" t="s">
        <v>934</v>
      </c>
      <c r="O648" t="s">
        <v>2086</v>
      </c>
      <c r="P648" t="s">
        <v>842</v>
      </c>
      <c r="Q648">
        <v>5</v>
      </c>
      <c r="R648">
        <f>VLOOKUP(Sales_Data[[#This Row],[Memo]],Items_List[[Description]:[Price]],3,FALSE)</f>
        <v>32.659999999999997</v>
      </c>
      <c r="S648">
        <f>Sales_Data[[#This Row],[Qty]]*Sales_Data[[#This Row],[Cost]]</f>
        <v>195.95999999999998</v>
      </c>
      <c r="T648" s="1">
        <f>_xlfn.MAXIFS(Sales_Data[Date],Sales_Data[Customers Name],Sales_Data[[#This Row],[Customers Name]])</f>
        <v>45270</v>
      </c>
      <c r="U648" t="str">
        <f ca="1">IF(TODAY() - Sales_Data[[#This Row],[Last Order Date]] &gt; 180, "Inactive", "Active")</f>
        <v>Inactive</v>
      </c>
    </row>
    <row r="649" spans="1:21" x14ac:dyDescent="0.35">
      <c r="A649" t="str">
        <f>Sales_Data[[#This Row],[Customers Name]]&amp;Sales_Data[[#This Row],[Num]]</f>
        <v>Coastal BoutiqueCW-2023136</v>
      </c>
      <c r="B649" t="s">
        <v>52</v>
      </c>
      <c r="C649" t="s">
        <v>2104</v>
      </c>
      <c r="D649" t="s">
        <v>1090</v>
      </c>
      <c r="E649" t="s">
        <v>410</v>
      </c>
      <c r="F649" s="1">
        <v>45037</v>
      </c>
      <c r="G649" t="s">
        <v>1089</v>
      </c>
      <c r="I649">
        <v>6</v>
      </c>
      <c r="J649">
        <v>9.99</v>
      </c>
      <c r="K649">
        <v>59.94</v>
      </c>
      <c r="L649">
        <v>4</v>
      </c>
      <c r="M649" s="1">
        <v>45017</v>
      </c>
      <c r="N649" t="s">
        <v>934</v>
      </c>
      <c r="O649" t="s">
        <v>2086</v>
      </c>
      <c r="P649" t="s">
        <v>842</v>
      </c>
      <c r="Q649">
        <v>5</v>
      </c>
      <c r="R649">
        <f>VLOOKUP(Sales_Data[[#This Row],[Memo]],Items_List[[Description]:[Price]],3,FALSE)</f>
        <v>9.99</v>
      </c>
      <c r="S649">
        <f>Sales_Data[[#This Row],[Qty]]*Sales_Data[[#This Row],[Cost]]</f>
        <v>59.94</v>
      </c>
      <c r="T649" s="1">
        <f>_xlfn.MAXIFS(Sales_Data[Date],Sales_Data[Customers Name],Sales_Data[[#This Row],[Customers Name]])</f>
        <v>45270</v>
      </c>
      <c r="U649" t="str">
        <f ca="1">IF(TODAY() - Sales_Data[[#This Row],[Last Order Date]] &gt; 180, "Inactive", "Active")</f>
        <v>Inactive</v>
      </c>
    </row>
    <row r="650" spans="1:21" x14ac:dyDescent="0.35">
      <c r="A650" t="str">
        <f>Sales_Data[[#This Row],[Customers Name]]&amp;Sales_Data[[#This Row],[Num]]</f>
        <v>Coastal BoutiqueCW-2023136</v>
      </c>
      <c r="B650" t="s">
        <v>52</v>
      </c>
      <c r="C650" t="s">
        <v>2104</v>
      </c>
      <c r="D650" t="s">
        <v>1091</v>
      </c>
      <c r="E650" t="s">
        <v>454</v>
      </c>
      <c r="F650" s="1">
        <v>45037</v>
      </c>
      <c r="G650" t="s">
        <v>1089</v>
      </c>
      <c r="I650">
        <v>6</v>
      </c>
      <c r="J650">
        <v>10.99</v>
      </c>
      <c r="K650">
        <v>65.94</v>
      </c>
      <c r="L650">
        <v>4</v>
      </c>
      <c r="M650" s="1">
        <v>45017</v>
      </c>
      <c r="N650" t="s">
        <v>934</v>
      </c>
      <c r="O650" t="s">
        <v>2086</v>
      </c>
      <c r="P650" t="s">
        <v>842</v>
      </c>
      <c r="Q650">
        <v>5</v>
      </c>
      <c r="R650">
        <f>VLOOKUP(Sales_Data[[#This Row],[Memo]],Items_List[[Description]:[Price]],3,FALSE)</f>
        <v>10.99</v>
      </c>
      <c r="S650">
        <f>Sales_Data[[#This Row],[Qty]]*Sales_Data[[#This Row],[Cost]]</f>
        <v>65.94</v>
      </c>
      <c r="T650" s="1">
        <f>_xlfn.MAXIFS(Sales_Data[Date],Sales_Data[Customers Name],Sales_Data[[#This Row],[Customers Name]])</f>
        <v>45270</v>
      </c>
      <c r="U650" t="str">
        <f ca="1">IF(TODAY() - Sales_Data[[#This Row],[Last Order Date]] &gt; 180, "Inactive", "Active")</f>
        <v>Inactive</v>
      </c>
    </row>
    <row r="651" spans="1:21" x14ac:dyDescent="0.35">
      <c r="A651" t="str">
        <f>Sales_Data[[#This Row],[Customers Name]]&amp;Sales_Data[[#This Row],[Num]]</f>
        <v>Coastal BoutiqueCW-2023136</v>
      </c>
      <c r="B651" t="s">
        <v>52</v>
      </c>
      <c r="C651" t="s">
        <v>2104</v>
      </c>
      <c r="D651" t="s">
        <v>1092</v>
      </c>
      <c r="E651" t="s">
        <v>448</v>
      </c>
      <c r="F651" s="1">
        <v>45037</v>
      </c>
      <c r="G651" t="s">
        <v>1089</v>
      </c>
      <c r="I651">
        <v>6</v>
      </c>
      <c r="J651">
        <v>9.99</v>
      </c>
      <c r="K651">
        <v>59.94</v>
      </c>
      <c r="L651">
        <v>4</v>
      </c>
      <c r="M651" s="1">
        <v>45017</v>
      </c>
      <c r="N651" t="s">
        <v>934</v>
      </c>
      <c r="O651" t="s">
        <v>2086</v>
      </c>
      <c r="P651" t="s">
        <v>842</v>
      </c>
      <c r="Q651">
        <v>5</v>
      </c>
      <c r="R651">
        <f>VLOOKUP(Sales_Data[[#This Row],[Memo]],Items_List[[Description]:[Price]],3,FALSE)</f>
        <v>9.99</v>
      </c>
      <c r="S651">
        <f>Sales_Data[[#This Row],[Qty]]*Sales_Data[[#This Row],[Cost]]</f>
        <v>59.94</v>
      </c>
      <c r="T651" s="1">
        <f>_xlfn.MAXIFS(Sales_Data[Date],Sales_Data[Customers Name],Sales_Data[[#This Row],[Customers Name]])</f>
        <v>45270</v>
      </c>
      <c r="U651" t="str">
        <f ca="1">IF(TODAY() - Sales_Data[[#This Row],[Last Order Date]] &gt; 180, "Inactive", "Active")</f>
        <v>Inactive</v>
      </c>
    </row>
    <row r="652" spans="1:21" x14ac:dyDescent="0.35">
      <c r="A652" t="str">
        <f>Sales_Data[[#This Row],[Customers Name]]&amp;Sales_Data[[#This Row],[Num]]</f>
        <v>Coastal BoutiqueCW-2023136</v>
      </c>
      <c r="B652" t="s">
        <v>52</v>
      </c>
      <c r="C652" t="s">
        <v>2104</v>
      </c>
      <c r="D652" t="s">
        <v>1093</v>
      </c>
      <c r="E652" t="s">
        <v>412</v>
      </c>
      <c r="F652" s="1">
        <v>45037</v>
      </c>
      <c r="G652" t="s">
        <v>1089</v>
      </c>
      <c r="I652">
        <v>6</v>
      </c>
      <c r="J652">
        <v>13.99</v>
      </c>
      <c r="K652">
        <v>83.94</v>
      </c>
      <c r="L652">
        <v>4</v>
      </c>
      <c r="M652" s="1">
        <v>45017</v>
      </c>
      <c r="N652" t="s">
        <v>934</v>
      </c>
      <c r="O652" t="s">
        <v>2086</v>
      </c>
      <c r="P652" t="s">
        <v>842</v>
      </c>
      <c r="Q652">
        <v>5</v>
      </c>
      <c r="R652">
        <f>VLOOKUP(Sales_Data[[#This Row],[Memo]],Items_List[[Description]:[Price]],3,FALSE)</f>
        <v>13.99</v>
      </c>
      <c r="S652">
        <f>Sales_Data[[#This Row],[Qty]]*Sales_Data[[#This Row],[Cost]]</f>
        <v>83.94</v>
      </c>
      <c r="T652" s="1">
        <f>_xlfn.MAXIFS(Sales_Data[Date],Sales_Data[Customers Name],Sales_Data[[#This Row],[Customers Name]])</f>
        <v>45270</v>
      </c>
      <c r="U652" t="str">
        <f ca="1">IF(TODAY() - Sales_Data[[#This Row],[Last Order Date]] &gt; 180, "Inactive", "Active")</f>
        <v>Inactive</v>
      </c>
    </row>
    <row r="653" spans="1:21" x14ac:dyDescent="0.35">
      <c r="A653" t="str">
        <f>Sales_Data[[#This Row],[Customers Name]]&amp;Sales_Data[[#This Row],[Num]]</f>
        <v>Coastal BoutiqueCW-2023136</v>
      </c>
      <c r="B653" t="s">
        <v>52</v>
      </c>
      <c r="C653" t="s">
        <v>2104</v>
      </c>
      <c r="D653" t="s">
        <v>1094</v>
      </c>
      <c r="E653" t="s">
        <v>452</v>
      </c>
      <c r="F653" s="1">
        <v>45037</v>
      </c>
      <c r="G653" t="s">
        <v>1089</v>
      </c>
      <c r="I653">
        <v>6</v>
      </c>
      <c r="J653">
        <v>10.66</v>
      </c>
      <c r="K653">
        <v>63.96</v>
      </c>
      <c r="L653">
        <v>4</v>
      </c>
      <c r="M653" s="1">
        <v>45017</v>
      </c>
      <c r="N653" t="s">
        <v>934</v>
      </c>
      <c r="O653" t="s">
        <v>2086</v>
      </c>
      <c r="P653" t="s">
        <v>842</v>
      </c>
      <c r="Q653">
        <v>5</v>
      </c>
      <c r="R653">
        <f>VLOOKUP(Sales_Data[[#This Row],[Memo]],Items_List[[Description]:[Price]],3,FALSE)</f>
        <v>10.66</v>
      </c>
      <c r="S653">
        <f>Sales_Data[[#This Row],[Qty]]*Sales_Data[[#This Row],[Cost]]</f>
        <v>63.96</v>
      </c>
      <c r="T653" s="1">
        <f>_xlfn.MAXIFS(Sales_Data[Date],Sales_Data[Customers Name],Sales_Data[[#This Row],[Customers Name]])</f>
        <v>45270</v>
      </c>
      <c r="U653" t="str">
        <f ca="1">IF(TODAY() - Sales_Data[[#This Row],[Last Order Date]] &gt; 180, "Inactive", "Active")</f>
        <v>Inactive</v>
      </c>
    </row>
    <row r="654" spans="1:21" x14ac:dyDescent="0.35">
      <c r="A654" t="str">
        <f>Sales_Data[[#This Row],[Customers Name]]&amp;Sales_Data[[#This Row],[Num]]</f>
        <v>Coastal BoutiqueCW-2023136</v>
      </c>
      <c r="B654" t="s">
        <v>52</v>
      </c>
      <c r="C654" t="s">
        <v>2104</v>
      </c>
      <c r="D654" t="s">
        <v>1073</v>
      </c>
      <c r="E654" t="s">
        <v>582</v>
      </c>
      <c r="F654" s="1">
        <v>45037</v>
      </c>
      <c r="G654" t="s">
        <v>1089</v>
      </c>
      <c r="I654">
        <v>6</v>
      </c>
      <c r="J654">
        <v>7.99</v>
      </c>
      <c r="K654">
        <v>47.94</v>
      </c>
      <c r="L654">
        <v>4</v>
      </c>
      <c r="M654" s="1">
        <v>45017</v>
      </c>
      <c r="N654" t="s">
        <v>934</v>
      </c>
      <c r="O654" t="s">
        <v>2086</v>
      </c>
      <c r="P654" t="s">
        <v>842</v>
      </c>
      <c r="Q654">
        <v>5</v>
      </c>
      <c r="R654">
        <f>VLOOKUP(Sales_Data[[#This Row],[Memo]],Items_List[[Description]:[Price]],3,FALSE)</f>
        <v>7.99</v>
      </c>
      <c r="S654">
        <f>Sales_Data[[#This Row],[Qty]]*Sales_Data[[#This Row],[Cost]]</f>
        <v>47.94</v>
      </c>
      <c r="T654" s="1">
        <f>_xlfn.MAXIFS(Sales_Data[Date],Sales_Data[Customers Name],Sales_Data[[#This Row],[Customers Name]])</f>
        <v>45270</v>
      </c>
      <c r="U654" t="str">
        <f ca="1">IF(TODAY() - Sales_Data[[#This Row],[Last Order Date]] &gt; 180, "Inactive", "Active")</f>
        <v>Inactive</v>
      </c>
    </row>
    <row r="655" spans="1:21" x14ac:dyDescent="0.35">
      <c r="A655" t="str">
        <f>Sales_Data[[#This Row],[Customers Name]]&amp;Sales_Data[[#This Row],[Num]]</f>
        <v>Coastal BoutiqueCW-2023158</v>
      </c>
      <c r="B655" t="s">
        <v>52</v>
      </c>
      <c r="C655" t="s">
        <v>2104</v>
      </c>
      <c r="D655" t="s">
        <v>1073</v>
      </c>
      <c r="E655" t="s">
        <v>582</v>
      </c>
      <c r="F655" s="1">
        <v>45058</v>
      </c>
      <c r="G655" t="s">
        <v>1095</v>
      </c>
      <c r="I655">
        <v>6</v>
      </c>
      <c r="J655">
        <v>7.99</v>
      </c>
      <c r="K655">
        <v>47.94</v>
      </c>
      <c r="L655">
        <v>5</v>
      </c>
      <c r="M655" s="1">
        <v>45047</v>
      </c>
      <c r="N655" t="s">
        <v>813</v>
      </c>
      <c r="O655" t="s">
        <v>813</v>
      </c>
      <c r="P655" t="s">
        <v>842</v>
      </c>
      <c r="Q655">
        <v>5</v>
      </c>
      <c r="R655">
        <f>VLOOKUP(Sales_Data[[#This Row],[Memo]],Items_List[[Description]:[Price]],3,FALSE)</f>
        <v>7.99</v>
      </c>
      <c r="S655">
        <f>Sales_Data[[#This Row],[Qty]]*Sales_Data[[#This Row],[Cost]]</f>
        <v>47.94</v>
      </c>
      <c r="T655" s="1">
        <f>_xlfn.MAXIFS(Sales_Data[Date],Sales_Data[Customers Name],Sales_Data[[#This Row],[Customers Name]])</f>
        <v>45270</v>
      </c>
      <c r="U655" t="str">
        <f ca="1">IF(TODAY() - Sales_Data[[#This Row],[Last Order Date]] &gt; 180, "Inactive", "Active")</f>
        <v>Inactive</v>
      </c>
    </row>
    <row r="656" spans="1:21" x14ac:dyDescent="0.35">
      <c r="A656" t="str">
        <f>Sales_Data[[#This Row],[Customers Name]]&amp;Sales_Data[[#This Row],[Num]]</f>
        <v>Coastal BoutiqueCW-2023158</v>
      </c>
      <c r="B656" t="s">
        <v>52</v>
      </c>
      <c r="C656" t="s">
        <v>2104</v>
      </c>
      <c r="D656" t="s">
        <v>1096</v>
      </c>
      <c r="E656" t="s">
        <v>450</v>
      </c>
      <c r="F656" s="1">
        <v>45058</v>
      </c>
      <c r="G656" t="s">
        <v>1095</v>
      </c>
      <c r="I656">
        <v>6</v>
      </c>
      <c r="J656">
        <v>9.99</v>
      </c>
      <c r="K656">
        <v>59.94</v>
      </c>
      <c r="L656">
        <v>5</v>
      </c>
      <c r="M656" s="1">
        <v>45047</v>
      </c>
      <c r="N656" t="s">
        <v>813</v>
      </c>
      <c r="O656" t="s">
        <v>813</v>
      </c>
      <c r="P656" t="s">
        <v>842</v>
      </c>
      <c r="Q656">
        <v>5</v>
      </c>
      <c r="R656">
        <f>VLOOKUP(Sales_Data[[#This Row],[Memo]],Items_List[[Description]:[Price]],3,FALSE)</f>
        <v>9.99</v>
      </c>
      <c r="S656">
        <f>Sales_Data[[#This Row],[Qty]]*Sales_Data[[#This Row],[Cost]]</f>
        <v>59.94</v>
      </c>
      <c r="T656" s="1">
        <f>_xlfn.MAXIFS(Sales_Data[Date],Sales_Data[Customers Name],Sales_Data[[#This Row],[Customers Name]])</f>
        <v>45270</v>
      </c>
      <c r="U656" t="str">
        <f ca="1">IF(TODAY() - Sales_Data[[#This Row],[Last Order Date]] &gt; 180, "Inactive", "Active")</f>
        <v>Inactive</v>
      </c>
    </row>
    <row r="657" spans="1:21" x14ac:dyDescent="0.35">
      <c r="A657" t="str">
        <f>Sales_Data[[#This Row],[Customers Name]]&amp;Sales_Data[[#This Row],[Num]]</f>
        <v>Coastal BoutiqueCW-2023158</v>
      </c>
      <c r="B657" t="s">
        <v>52</v>
      </c>
      <c r="C657" t="s">
        <v>2104</v>
      </c>
      <c r="D657" t="s">
        <v>1097</v>
      </c>
      <c r="E657" t="s">
        <v>484</v>
      </c>
      <c r="F657" s="1">
        <v>45058</v>
      </c>
      <c r="G657" t="s">
        <v>1095</v>
      </c>
      <c r="I657">
        <v>6</v>
      </c>
      <c r="J657">
        <v>21.99</v>
      </c>
      <c r="K657">
        <v>131.94</v>
      </c>
      <c r="L657">
        <v>5</v>
      </c>
      <c r="M657" s="1">
        <v>45047</v>
      </c>
      <c r="N657" t="s">
        <v>813</v>
      </c>
      <c r="O657" t="s">
        <v>813</v>
      </c>
      <c r="P657" t="s">
        <v>842</v>
      </c>
      <c r="Q657">
        <v>5</v>
      </c>
      <c r="R657">
        <f>VLOOKUP(Sales_Data[[#This Row],[Memo]],Items_List[[Description]:[Price]],3,FALSE)</f>
        <v>21.99</v>
      </c>
      <c r="S657">
        <f>Sales_Data[[#This Row],[Qty]]*Sales_Data[[#This Row],[Cost]]</f>
        <v>131.94</v>
      </c>
      <c r="T657" s="1">
        <f>_xlfn.MAXIFS(Sales_Data[Date],Sales_Data[Customers Name],Sales_Data[[#This Row],[Customers Name]])</f>
        <v>45270</v>
      </c>
      <c r="U657" t="str">
        <f ca="1">IF(TODAY() - Sales_Data[[#This Row],[Last Order Date]] &gt; 180, "Inactive", "Active")</f>
        <v>Inactive</v>
      </c>
    </row>
    <row r="658" spans="1:21" x14ac:dyDescent="0.35">
      <c r="A658" t="str">
        <f>Sales_Data[[#This Row],[Customers Name]]&amp;Sales_Data[[#This Row],[Num]]</f>
        <v>Coastal BoutiqueCW-2023158</v>
      </c>
      <c r="B658" t="s">
        <v>52</v>
      </c>
      <c r="C658" t="s">
        <v>2104</v>
      </c>
      <c r="D658" t="s">
        <v>1098</v>
      </c>
      <c r="E658" t="s">
        <v>629</v>
      </c>
      <c r="F658" s="1">
        <v>45058</v>
      </c>
      <c r="G658" t="s">
        <v>1095</v>
      </c>
      <c r="I658">
        <v>6</v>
      </c>
      <c r="J658">
        <v>16.670000000000002</v>
      </c>
      <c r="K658">
        <v>100.02</v>
      </c>
      <c r="L658">
        <v>5</v>
      </c>
      <c r="M658" s="1">
        <v>45047</v>
      </c>
      <c r="N658" t="s">
        <v>813</v>
      </c>
      <c r="O658" t="s">
        <v>813</v>
      </c>
      <c r="P658" t="s">
        <v>842</v>
      </c>
      <c r="Q658">
        <v>5</v>
      </c>
      <c r="R658">
        <f>VLOOKUP(Sales_Data[[#This Row],[Memo]],Items_List[[Description]:[Price]],3,FALSE)</f>
        <v>16.670000000000002</v>
      </c>
      <c r="S658">
        <f>Sales_Data[[#This Row],[Qty]]*Sales_Data[[#This Row],[Cost]]</f>
        <v>100.02000000000001</v>
      </c>
      <c r="T658" s="1">
        <f>_xlfn.MAXIFS(Sales_Data[Date],Sales_Data[Customers Name],Sales_Data[[#This Row],[Customers Name]])</f>
        <v>45270</v>
      </c>
      <c r="U658" t="str">
        <f ca="1">IF(TODAY() - Sales_Data[[#This Row],[Last Order Date]] &gt; 180, "Inactive", "Active")</f>
        <v>Inactive</v>
      </c>
    </row>
    <row r="659" spans="1:21" x14ac:dyDescent="0.35">
      <c r="A659" t="str">
        <f>Sales_Data[[#This Row],[Customers Name]]&amp;Sales_Data[[#This Row],[Num]]</f>
        <v>Coastal BoutiqueCW-2023185</v>
      </c>
      <c r="B659" t="s">
        <v>52</v>
      </c>
      <c r="C659" t="s">
        <v>2104</v>
      </c>
      <c r="D659" t="s">
        <v>1088</v>
      </c>
      <c r="E659" t="s">
        <v>633</v>
      </c>
      <c r="F659" s="1">
        <v>45081</v>
      </c>
      <c r="G659" t="s">
        <v>1101</v>
      </c>
      <c r="I659">
        <v>6</v>
      </c>
      <c r="J659">
        <v>32.659999999999997</v>
      </c>
      <c r="K659">
        <v>195.96</v>
      </c>
      <c r="L659">
        <v>6</v>
      </c>
      <c r="M659" s="1">
        <v>45078</v>
      </c>
      <c r="N659" t="s">
        <v>818</v>
      </c>
      <c r="O659" t="s">
        <v>2082</v>
      </c>
      <c r="P659" t="s">
        <v>1000</v>
      </c>
      <c r="Q659">
        <v>0</v>
      </c>
      <c r="R659">
        <f>VLOOKUP(Sales_Data[[#This Row],[Memo]],Items_List[[Description]:[Price]],3,FALSE)</f>
        <v>32.659999999999997</v>
      </c>
      <c r="S659">
        <f>Sales_Data[[#This Row],[Qty]]*Sales_Data[[#This Row],[Cost]]</f>
        <v>195.95999999999998</v>
      </c>
      <c r="T659" s="1">
        <f>_xlfn.MAXIFS(Sales_Data[Date],Sales_Data[Customers Name],Sales_Data[[#This Row],[Customers Name]])</f>
        <v>45270</v>
      </c>
      <c r="U659" t="str">
        <f ca="1">IF(TODAY() - Sales_Data[[#This Row],[Last Order Date]] &gt; 180, "Inactive", "Active")</f>
        <v>Inactive</v>
      </c>
    </row>
    <row r="660" spans="1:21" x14ac:dyDescent="0.35">
      <c r="A660" t="str">
        <f>Sales_Data[[#This Row],[Customers Name]]&amp;Sales_Data[[#This Row],[Num]]</f>
        <v>Coastal BoutiqueCW-2023193</v>
      </c>
      <c r="B660" t="s">
        <v>52</v>
      </c>
      <c r="C660" t="s">
        <v>2104</v>
      </c>
      <c r="D660" t="s">
        <v>987</v>
      </c>
      <c r="E660" t="s">
        <v>607</v>
      </c>
      <c r="F660" s="1">
        <v>45086</v>
      </c>
      <c r="G660" t="s">
        <v>1102</v>
      </c>
      <c r="I660">
        <v>6</v>
      </c>
      <c r="J660">
        <v>16.989999999999998</v>
      </c>
      <c r="K660">
        <v>101.94</v>
      </c>
      <c r="L660">
        <v>6</v>
      </c>
      <c r="M660" s="1">
        <v>45078</v>
      </c>
      <c r="N660" t="s">
        <v>818</v>
      </c>
      <c r="O660" t="s">
        <v>2082</v>
      </c>
      <c r="P660" t="s">
        <v>842</v>
      </c>
      <c r="Q660">
        <v>5</v>
      </c>
      <c r="R660">
        <f>VLOOKUP(Sales_Data[[#This Row],[Memo]],Items_List[[Description]:[Price]],3,FALSE)</f>
        <v>16.989999999999998</v>
      </c>
      <c r="S660">
        <f>Sales_Data[[#This Row],[Qty]]*Sales_Data[[#This Row],[Cost]]</f>
        <v>101.94</v>
      </c>
      <c r="T660" s="1">
        <f>_xlfn.MAXIFS(Sales_Data[Date],Sales_Data[Customers Name],Sales_Data[[#This Row],[Customers Name]])</f>
        <v>45270</v>
      </c>
      <c r="U660" t="str">
        <f ca="1">IF(TODAY() - Sales_Data[[#This Row],[Last Order Date]] &gt; 180, "Inactive", "Active")</f>
        <v>Inactive</v>
      </c>
    </row>
    <row r="661" spans="1:21" x14ac:dyDescent="0.35">
      <c r="A661" t="str">
        <f>Sales_Data[[#This Row],[Customers Name]]&amp;Sales_Data[[#This Row],[Num]]</f>
        <v>Coastal BoutiqueCW-2023193</v>
      </c>
      <c r="B661" t="s">
        <v>52</v>
      </c>
      <c r="C661" t="s">
        <v>2104</v>
      </c>
      <c r="D661" t="s">
        <v>1103</v>
      </c>
      <c r="E661" t="s">
        <v>669</v>
      </c>
      <c r="F661" s="1">
        <v>45086</v>
      </c>
      <c r="G661" t="s">
        <v>1102</v>
      </c>
      <c r="I661">
        <v>6</v>
      </c>
      <c r="J661">
        <v>11.99</v>
      </c>
      <c r="K661">
        <v>71.94</v>
      </c>
      <c r="L661">
        <v>6</v>
      </c>
      <c r="M661" s="1">
        <v>45078</v>
      </c>
      <c r="N661" t="s">
        <v>818</v>
      </c>
      <c r="O661" t="s">
        <v>2082</v>
      </c>
      <c r="P661" t="s">
        <v>842</v>
      </c>
      <c r="Q661">
        <v>5</v>
      </c>
      <c r="R661">
        <f>VLOOKUP(Sales_Data[[#This Row],[Memo]],Items_List[[Description]:[Price]],3,FALSE)</f>
        <v>11.99</v>
      </c>
      <c r="S661">
        <f>Sales_Data[[#This Row],[Qty]]*Sales_Data[[#This Row],[Cost]]</f>
        <v>71.94</v>
      </c>
      <c r="T661" s="1">
        <f>_xlfn.MAXIFS(Sales_Data[Date],Sales_Data[Customers Name],Sales_Data[[#This Row],[Customers Name]])</f>
        <v>45270</v>
      </c>
      <c r="U661" t="str">
        <f ca="1">IF(TODAY() - Sales_Data[[#This Row],[Last Order Date]] &gt; 180, "Inactive", "Active")</f>
        <v>Inactive</v>
      </c>
    </row>
    <row r="662" spans="1:21" x14ac:dyDescent="0.35">
      <c r="A662" t="str">
        <f>Sales_Data[[#This Row],[Customers Name]]&amp;Sales_Data[[#This Row],[Num]]</f>
        <v>Coastal BoutiqueCW-2023193</v>
      </c>
      <c r="B662" t="s">
        <v>52</v>
      </c>
      <c r="C662" t="s">
        <v>2104</v>
      </c>
      <c r="D662" t="s">
        <v>1073</v>
      </c>
      <c r="E662" t="s">
        <v>582</v>
      </c>
      <c r="F662" s="1">
        <v>45086</v>
      </c>
      <c r="G662" t="s">
        <v>1102</v>
      </c>
      <c r="I662">
        <v>6</v>
      </c>
      <c r="J662">
        <v>7.99</v>
      </c>
      <c r="K662">
        <v>47.94</v>
      </c>
      <c r="L662">
        <v>6</v>
      </c>
      <c r="M662" s="1">
        <v>45078</v>
      </c>
      <c r="N662" t="s">
        <v>818</v>
      </c>
      <c r="O662" t="s">
        <v>2082</v>
      </c>
      <c r="P662" t="s">
        <v>842</v>
      </c>
      <c r="Q662">
        <v>5</v>
      </c>
      <c r="R662">
        <f>VLOOKUP(Sales_Data[[#This Row],[Memo]],Items_List[[Description]:[Price]],3,FALSE)</f>
        <v>7.99</v>
      </c>
      <c r="S662">
        <f>Sales_Data[[#This Row],[Qty]]*Sales_Data[[#This Row],[Cost]]</f>
        <v>47.94</v>
      </c>
      <c r="T662" s="1">
        <f>_xlfn.MAXIFS(Sales_Data[Date],Sales_Data[Customers Name],Sales_Data[[#This Row],[Customers Name]])</f>
        <v>45270</v>
      </c>
      <c r="U662" t="str">
        <f ca="1">IF(TODAY() - Sales_Data[[#This Row],[Last Order Date]] &gt; 180, "Inactive", "Active")</f>
        <v>Inactive</v>
      </c>
    </row>
    <row r="663" spans="1:21" x14ac:dyDescent="0.35">
      <c r="A663" t="str">
        <f>Sales_Data[[#This Row],[Customers Name]]&amp;Sales_Data[[#This Row],[Num]]</f>
        <v>Coastal BoutiqueCW-2023201</v>
      </c>
      <c r="B663" t="s">
        <v>52</v>
      </c>
      <c r="C663" t="s">
        <v>2104</v>
      </c>
      <c r="D663" t="s">
        <v>1104</v>
      </c>
      <c r="E663" t="s">
        <v>653</v>
      </c>
      <c r="F663" s="1">
        <v>45092</v>
      </c>
      <c r="G663" t="s">
        <v>1105</v>
      </c>
      <c r="I663">
        <v>6</v>
      </c>
      <c r="J663">
        <v>14.66</v>
      </c>
      <c r="K663">
        <v>87.96</v>
      </c>
      <c r="L663">
        <v>6</v>
      </c>
      <c r="M663" s="1">
        <v>45078</v>
      </c>
      <c r="N663" t="s">
        <v>818</v>
      </c>
      <c r="O663" t="s">
        <v>2082</v>
      </c>
      <c r="P663" t="s">
        <v>814</v>
      </c>
      <c r="Q663">
        <v>4</v>
      </c>
      <c r="R663">
        <f>VLOOKUP(Sales_Data[[#This Row],[Memo]],Items_List[[Description]:[Price]],3,FALSE)</f>
        <v>14.66</v>
      </c>
      <c r="S663">
        <f>Sales_Data[[#This Row],[Qty]]*Sales_Data[[#This Row],[Cost]]</f>
        <v>87.960000000000008</v>
      </c>
      <c r="T663" s="1">
        <f>_xlfn.MAXIFS(Sales_Data[Date],Sales_Data[Customers Name],Sales_Data[[#This Row],[Customers Name]])</f>
        <v>45270</v>
      </c>
      <c r="U663" t="str">
        <f ca="1">IF(TODAY() - Sales_Data[[#This Row],[Last Order Date]] &gt; 180, "Inactive", "Active")</f>
        <v>Inactive</v>
      </c>
    </row>
    <row r="664" spans="1:21" x14ac:dyDescent="0.35">
      <c r="A664" t="str">
        <f>Sales_Data[[#This Row],[Customers Name]]&amp;Sales_Data[[#This Row],[Num]]</f>
        <v>Coastal BoutiqueCW-2023201</v>
      </c>
      <c r="B664" t="s">
        <v>52</v>
      </c>
      <c r="C664" t="s">
        <v>2104</v>
      </c>
      <c r="D664" t="s">
        <v>1073</v>
      </c>
      <c r="E664" t="s">
        <v>582</v>
      </c>
      <c r="F664" s="1">
        <v>45092</v>
      </c>
      <c r="G664" t="s">
        <v>1105</v>
      </c>
      <c r="I664">
        <v>6</v>
      </c>
      <c r="J664">
        <v>7.99</v>
      </c>
      <c r="K664">
        <v>47.94</v>
      </c>
      <c r="L664">
        <v>6</v>
      </c>
      <c r="M664" s="1">
        <v>45078</v>
      </c>
      <c r="N664" t="s">
        <v>818</v>
      </c>
      <c r="O664" t="s">
        <v>2082</v>
      </c>
      <c r="P664" t="s">
        <v>814</v>
      </c>
      <c r="Q664">
        <v>4</v>
      </c>
      <c r="R664">
        <f>VLOOKUP(Sales_Data[[#This Row],[Memo]],Items_List[[Description]:[Price]],3,FALSE)</f>
        <v>7.99</v>
      </c>
      <c r="S664">
        <f>Sales_Data[[#This Row],[Qty]]*Sales_Data[[#This Row],[Cost]]</f>
        <v>47.94</v>
      </c>
      <c r="T664" s="1">
        <f>_xlfn.MAXIFS(Sales_Data[Date],Sales_Data[Customers Name],Sales_Data[[#This Row],[Customers Name]])</f>
        <v>45270</v>
      </c>
      <c r="U664" t="str">
        <f ca="1">IF(TODAY() - Sales_Data[[#This Row],[Last Order Date]] &gt; 180, "Inactive", "Active")</f>
        <v>Inactive</v>
      </c>
    </row>
    <row r="665" spans="1:21" x14ac:dyDescent="0.35">
      <c r="A665" t="str">
        <f>Sales_Data[[#This Row],[Customers Name]]&amp;Sales_Data[[#This Row],[Num]]</f>
        <v>Coastal BoutiqueCW-2023220</v>
      </c>
      <c r="B665" t="s">
        <v>52</v>
      </c>
      <c r="C665" t="s">
        <v>2104</v>
      </c>
      <c r="D665" t="s">
        <v>1108</v>
      </c>
      <c r="E665" t="s">
        <v>565</v>
      </c>
      <c r="F665" s="1">
        <v>45106</v>
      </c>
      <c r="G665" t="s">
        <v>1107</v>
      </c>
      <c r="I665">
        <v>6</v>
      </c>
      <c r="J665">
        <v>18.989999999999998</v>
      </c>
      <c r="K665">
        <v>113.94</v>
      </c>
      <c r="L665">
        <v>6</v>
      </c>
      <c r="M665" s="1">
        <v>45078</v>
      </c>
      <c r="N665" t="s">
        <v>818</v>
      </c>
      <c r="O665" t="s">
        <v>2082</v>
      </c>
      <c r="P665" t="s">
        <v>814</v>
      </c>
      <c r="Q665">
        <v>4</v>
      </c>
      <c r="R665">
        <f>VLOOKUP(Sales_Data[[#This Row],[Memo]],Items_List[[Description]:[Price]],3,FALSE)</f>
        <v>18.989999999999998</v>
      </c>
      <c r="S665">
        <f>Sales_Data[[#This Row],[Qty]]*Sales_Data[[#This Row],[Cost]]</f>
        <v>113.94</v>
      </c>
      <c r="T665" s="1">
        <f>_xlfn.MAXIFS(Sales_Data[Date],Sales_Data[Customers Name],Sales_Data[[#This Row],[Customers Name]])</f>
        <v>45270</v>
      </c>
      <c r="U665" t="str">
        <f ca="1">IF(TODAY() - Sales_Data[[#This Row],[Last Order Date]] &gt; 180, "Inactive", "Active")</f>
        <v>Inactive</v>
      </c>
    </row>
    <row r="666" spans="1:21" x14ac:dyDescent="0.35">
      <c r="A666" t="str">
        <f>Sales_Data[[#This Row],[Customers Name]]&amp;Sales_Data[[#This Row],[Num]]</f>
        <v>Coastal BoutiqueCW-2023220</v>
      </c>
      <c r="B666" t="s">
        <v>52</v>
      </c>
      <c r="C666" t="s">
        <v>2104</v>
      </c>
      <c r="D666" t="s">
        <v>1109</v>
      </c>
      <c r="E666" t="s">
        <v>513</v>
      </c>
      <c r="F666" s="1">
        <v>45106</v>
      </c>
      <c r="G666" t="s">
        <v>1107</v>
      </c>
      <c r="I666">
        <v>6</v>
      </c>
      <c r="J666">
        <v>11.99</v>
      </c>
      <c r="K666">
        <v>71.94</v>
      </c>
      <c r="L666">
        <v>6</v>
      </c>
      <c r="M666" s="1">
        <v>45078</v>
      </c>
      <c r="N666" t="s">
        <v>818</v>
      </c>
      <c r="O666" t="s">
        <v>2082</v>
      </c>
      <c r="P666" t="s">
        <v>814</v>
      </c>
      <c r="Q666">
        <v>4</v>
      </c>
      <c r="R666">
        <f>VLOOKUP(Sales_Data[[#This Row],[Memo]],Items_List[[Description]:[Price]],3,FALSE)</f>
        <v>11.99</v>
      </c>
      <c r="S666">
        <f>Sales_Data[[#This Row],[Qty]]*Sales_Data[[#This Row],[Cost]]</f>
        <v>71.94</v>
      </c>
      <c r="T666" s="1">
        <f>_xlfn.MAXIFS(Sales_Data[Date],Sales_Data[Customers Name],Sales_Data[[#This Row],[Customers Name]])</f>
        <v>45270</v>
      </c>
      <c r="U666" t="str">
        <f ca="1">IF(TODAY() - Sales_Data[[#This Row],[Last Order Date]] &gt; 180, "Inactive", "Active")</f>
        <v>Inactive</v>
      </c>
    </row>
    <row r="667" spans="1:21" x14ac:dyDescent="0.35">
      <c r="A667" t="str">
        <f>Sales_Data[[#This Row],[Customers Name]]&amp;Sales_Data[[#This Row],[Num]]</f>
        <v>Coastal BoutiqueCW-2023220</v>
      </c>
      <c r="B667" t="s">
        <v>52</v>
      </c>
      <c r="C667" t="s">
        <v>2104</v>
      </c>
      <c r="D667" t="s">
        <v>1080</v>
      </c>
      <c r="E667" t="s">
        <v>599</v>
      </c>
      <c r="F667" s="1">
        <v>45106</v>
      </c>
      <c r="G667" t="s">
        <v>1107</v>
      </c>
      <c r="I667">
        <v>6</v>
      </c>
      <c r="J667">
        <v>11.99</v>
      </c>
      <c r="K667">
        <v>71.94</v>
      </c>
      <c r="L667">
        <v>6</v>
      </c>
      <c r="M667" s="1">
        <v>45078</v>
      </c>
      <c r="N667" t="s">
        <v>818</v>
      </c>
      <c r="O667" t="s">
        <v>2082</v>
      </c>
      <c r="P667" t="s">
        <v>814</v>
      </c>
      <c r="Q667">
        <v>4</v>
      </c>
      <c r="R667">
        <f>VLOOKUP(Sales_Data[[#This Row],[Memo]],Items_List[[Description]:[Price]],3,FALSE)</f>
        <v>11.99</v>
      </c>
      <c r="S667">
        <f>Sales_Data[[#This Row],[Qty]]*Sales_Data[[#This Row],[Cost]]</f>
        <v>71.94</v>
      </c>
      <c r="T667" s="1">
        <f>_xlfn.MAXIFS(Sales_Data[Date],Sales_Data[Customers Name],Sales_Data[[#This Row],[Customers Name]])</f>
        <v>45270</v>
      </c>
      <c r="U667" t="str">
        <f ca="1">IF(TODAY() - Sales_Data[[#This Row],[Last Order Date]] &gt; 180, "Inactive", "Active")</f>
        <v>Inactive</v>
      </c>
    </row>
    <row r="668" spans="1:21" x14ac:dyDescent="0.35">
      <c r="A668" t="str">
        <f>Sales_Data[[#This Row],[Customers Name]]&amp;Sales_Data[[#This Row],[Num]]</f>
        <v>Coastal BoutiqueCW-2023235</v>
      </c>
      <c r="B668" t="s">
        <v>52</v>
      </c>
      <c r="C668" t="s">
        <v>2104</v>
      </c>
      <c r="D668" t="s">
        <v>1111</v>
      </c>
      <c r="E668" t="s">
        <v>408</v>
      </c>
      <c r="F668" s="1">
        <v>45121</v>
      </c>
      <c r="G668" t="s">
        <v>1112</v>
      </c>
      <c r="I668">
        <v>6</v>
      </c>
      <c r="J668">
        <v>9.33</v>
      </c>
      <c r="K668">
        <v>55.98</v>
      </c>
      <c r="L668">
        <v>7</v>
      </c>
      <c r="M668" s="1">
        <v>45108</v>
      </c>
      <c r="N668" t="s">
        <v>824</v>
      </c>
      <c r="O668" t="s">
        <v>2077</v>
      </c>
      <c r="P668" t="s">
        <v>842</v>
      </c>
      <c r="Q668">
        <v>5</v>
      </c>
      <c r="R668">
        <f>VLOOKUP(Sales_Data[[#This Row],[Memo]],Items_List[[Description]:[Price]],3,FALSE)</f>
        <v>9.33</v>
      </c>
      <c r="S668">
        <f>Sales_Data[[#This Row],[Qty]]*Sales_Data[[#This Row],[Cost]]</f>
        <v>55.980000000000004</v>
      </c>
      <c r="T668" s="1">
        <f>_xlfn.MAXIFS(Sales_Data[Date],Sales_Data[Customers Name],Sales_Data[[#This Row],[Customers Name]])</f>
        <v>45270</v>
      </c>
      <c r="U668" t="str">
        <f ca="1">IF(TODAY() - Sales_Data[[#This Row],[Last Order Date]] &gt; 180, "Inactive", "Active")</f>
        <v>Inactive</v>
      </c>
    </row>
    <row r="669" spans="1:21" x14ac:dyDescent="0.35">
      <c r="A669" t="str">
        <f>Sales_Data[[#This Row],[Customers Name]]&amp;Sales_Data[[#This Row],[Num]]</f>
        <v>Coastal BoutiqueCW-2023235</v>
      </c>
      <c r="B669" t="s">
        <v>52</v>
      </c>
      <c r="C669" t="s">
        <v>2104</v>
      </c>
      <c r="D669" t="s">
        <v>1113</v>
      </c>
      <c r="E669" t="s">
        <v>1114</v>
      </c>
      <c r="F669" s="1">
        <v>45121</v>
      </c>
      <c r="G669" t="s">
        <v>1112</v>
      </c>
      <c r="I669">
        <v>6</v>
      </c>
      <c r="J669">
        <v>9.99</v>
      </c>
      <c r="K669">
        <v>59.94</v>
      </c>
      <c r="L669">
        <v>7</v>
      </c>
      <c r="M669" s="1">
        <v>45108</v>
      </c>
      <c r="N669" t="s">
        <v>824</v>
      </c>
      <c r="O669" t="s">
        <v>2077</v>
      </c>
      <c r="P669" t="s">
        <v>842</v>
      </c>
      <c r="Q669">
        <v>5</v>
      </c>
      <c r="R669">
        <f>VLOOKUP(Sales_Data[[#This Row],[Memo]],Items_List[[Description]:[Price]],3,FALSE)</f>
        <v>9.99</v>
      </c>
      <c r="S669">
        <f>Sales_Data[[#This Row],[Qty]]*Sales_Data[[#This Row],[Cost]]</f>
        <v>59.94</v>
      </c>
      <c r="T669" s="1">
        <f>_xlfn.MAXIFS(Sales_Data[Date],Sales_Data[Customers Name],Sales_Data[[#This Row],[Customers Name]])</f>
        <v>45270</v>
      </c>
      <c r="U669" t="str">
        <f ca="1">IF(TODAY() - Sales_Data[[#This Row],[Last Order Date]] &gt; 180, "Inactive", "Active")</f>
        <v>Inactive</v>
      </c>
    </row>
    <row r="670" spans="1:21" x14ac:dyDescent="0.35">
      <c r="A670" t="str">
        <f>Sales_Data[[#This Row],[Customers Name]]&amp;Sales_Data[[#This Row],[Num]]</f>
        <v>Coastal BoutiqueCW-2023235</v>
      </c>
      <c r="B670" t="s">
        <v>52</v>
      </c>
      <c r="C670" t="s">
        <v>2104</v>
      </c>
      <c r="D670" t="s">
        <v>1115</v>
      </c>
      <c r="E670" t="s">
        <v>672</v>
      </c>
      <c r="F670" s="1">
        <v>45121</v>
      </c>
      <c r="G670" t="s">
        <v>1112</v>
      </c>
      <c r="I670">
        <v>6</v>
      </c>
      <c r="J670">
        <v>13.99</v>
      </c>
      <c r="K670">
        <v>83.94</v>
      </c>
      <c r="L670">
        <v>7</v>
      </c>
      <c r="M670" s="1">
        <v>45108</v>
      </c>
      <c r="N670" t="s">
        <v>824</v>
      </c>
      <c r="O670" t="s">
        <v>2077</v>
      </c>
      <c r="P670" t="s">
        <v>842</v>
      </c>
      <c r="Q670">
        <v>5</v>
      </c>
      <c r="R670">
        <f>VLOOKUP(Sales_Data[[#This Row],[Memo]],Items_List[[Description]:[Price]],3,FALSE)</f>
        <v>13.99</v>
      </c>
      <c r="S670">
        <f>Sales_Data[[#This Row],[Qty]]*Sales_Data[[#This Row],[Cost]]</f>
        <v>83.94</v>
      </c>
      <c r="T670" s="1">
        <f>_xlfn.MAXIFS(Sales_Data[Date],Sales_Data[Customers Name],Sales_Data[[#This Row],[Customers Name]])</f>
        <v>45270</v>
      </c>
      <c r="U670" t="str">
        <f ca="1">IF(TODAY() - Sales_Data[[#This Row],[Last Order Date]] &gt; 180, "Inactive", "Active")</f>
        <v>Inactive</v>
      </c>
    </row>
    <row r="671" spans="1:21" x14ac:dyDescent="0.35">
      <c r="A671" t="str">
        <f>Sales_Data[[#This Row],[Customers Name]]&amp;Sales_Data[[#This Row],[Num]]</f>
        <v>Coastal BoutiqueCW-2023235</v>
      </c>
      <c r="B671" t="s">
        <v>52</v>
      </c>
      <c r="C671" t="s">
        <v>2104</v>
      </c>
      <c r="D671" t="s">
        <v>987</v>
      </c>
      <c r="E671" t="s">
        <v>607</v>
      </c>
      <c r="F671" s="1">
        <v>45121</v>
      </c>
      <c r="G671" t="s">
        <v>1112</v>
      </c>
      <c r="I671">
        <v>6</v>
      </c>
      <c r="J671">
        <v>16.690000000000001</v>
      </c>
      <c r="K671">
        <v>100.14</v>
      </c>
      <c r="L671">
        <v>7</v>
      </c>
      <c r="M671" s="1">
        <v>45108</v>
      </c>
      <c r="N671" t="s">
        <v>824</v>
      </c>
      <c r="O671" t="s">
        <v>2077</v>
      </c>
      <c r="P671" t="s">
        <v>842</v>
      </c>
      <c r="Q671">
        <v>5</v>
      </c>
      <c r="R671">
        <f>VLOOKUP(Sales_Data[[#This Row],[Memo]],Items_List[[Description]:[Price]],3,FALSE)</f>
        <v>16.989999999999998</v>
      </c>
      <c r="S671">
        <f>Sales_Data[[#This Row],[Qty]]*Sales_Data[[#This Row],[Cost]]</f>
        <v>101.94</v>
      </c>
      <c r="T671" s="1">
        <f>_xlfn.MAXIFS(Sales_Data[Date],Sales_Data[Customers Name],Sales_Data[[#This Row],[Customers Name]])</f>
        <v>45270</v>
      </c>
      <c r="U671" t="str">
        <f ca="1">IF(TODAY() - Sales_Data[[#This Row],[Last Order Date]] &gt; 180, "Inactive", "Active")</f>
        <v>Inactive</v>
      </c>
    </row>
    <row r="672" spans="1:21" x14ac:dyDescent="0.35">
      <c r="A672" t="str">
        <f>Sales_Data[[#This Row],[Customers Name]]&amp;Sales_Data[[#This Row],[Num]]</f>
        <v>Coastal BoutiqueCW-2023235</v>
      </c>
      <c r="B672" t="s">
        <v>52</v>
      </c>
      <c r="C672" t="s">
        <v>2104</v>
      </c>
      <c r="D672" t="s">
        <v>1092</v>
      </c>
      <c r="E672" t="s">
        <v>448</v>
      </c>
      <c r="F672" s="1">
        <v>45121</v>
      </c>
      <c r="G672" t="s">
        <v>1112</v>
      </c>
      <c r="I672">
        <v>6</v>
      </c>
      <c r="J672">
        <v>9.99</v>
      </c>
      <c r="K672">
        <v>59.94</v>
      </c>
      <c r="L672">
        <v>7</v>
      </c>
      <c r="M672" s="1">
        <v>45108</v>
      </c>
      <c r="N672" t="s">
        <v>824</v>
      </c>
      <c r="O672" t="s">
        <v>2077</v>
      </c>
      <c r="P672" t="s">
        <v>842</v>
      </c>
      <c r="Q672">
        <v>5</v>
      </c>
      <c r="R672">
        <f>VLOOKUP(Sales_Data[[#This Row],[Memo]],Items_List[[Description]:[Price]],3,FALSE)</f>
        <v>9.99</v>
      </c>
      <c r="S672">
        <f>Sales_Data[[#This Row],[Qty]]*Sales_Data[[#This Row],[Cost]]</f>
        <v>59.94</v>
      </c>
      <c r="T672" s="1">
        <f>_xlfn.MAXIFS(Sales_Data[Date],Sales_Data[Customers Name],Sales_Data[[#This Row],[Customers Name]])</f>
        <v>45270</v>
      </c>
      <c r="U672" t="str">
        <f ca="1">IF(TODAY() - Sales_Data[[#This Row],[Last Order Date]] &gt; 180, "Inactive", "Active")</f>
        <v>Inactive</v>
      </c>
    </row>
    <row r="673" spans="1:21" x14ac:dyDescent="0.35">
      <c r="A673" t="str">
        <f>Sales_Data[[#This Row],[Customers Name]]&amp;Sales_Data[[#This Row],[Num]]</f>
        <v>Coastal BoutiqueCW-2023235</v>
      </c>
      <c r="B673" t="s">
        <v>52</v>
      </c>
      <c r="C673" t="s">
        <v>2104</v>
      </c>
      <c r="D673" t="s">
        <v>1116</v>
      </c>
      <c r="E673" t="s">
        <v>635</v>
      </c>
      <c r="F673" s="1">
        <v>45121</v>
      </c>
      <c r="G673" t="s">
        <v>1112</v>
      </c>
      <c r="I673">
        <v>6</v>
      </c>
      <c r="J673">
        <v>10.66</v>
      </c>
      <c r="K673">
        <v>63.96</v>
      </c>
      <c r="L673">
        <v>7</v>
      </c>
      <c r="M673" s="1">
        <v>45108</v>
      </c>
      <c r="N673" t="s">
        <v>824</v>
      </c>
      <c r="O673" t="s">
        <v>2077</v>
      </c>
      <c r="P673" t="s">
        <v>842</v>
      </c>
      <c r="Q673">
        <v>5</v>
      </c>
      <c r="R673">
        <f>VLOOKUP(Sales_Data[[#This Row],[Memo]],Items_List[[Description]:[Price]],3,FALSE)</f>
        <v>10.66</v>
      </c>
      <c r="S673">
        <f>Sales_Data[[#This Row],[Qty]]*Sales_Data[[#This Row],[Cost]]</f>
        <v>63.96</v>
      </c>
      <c r="T673" s="1">
        <f>_xlfn.MAXIFS(Sales_Data[Date],Sales_Data[Customers Name],Sales_Data[[#This Row],[Customers Name]])</f>
        <v>45270</v>
      </c>
      <c r="U673" t="str">
        <f ca="1">IF(TODAY() - Sales_Data[[#This Row],[Last Order Date]] &gt; 180, "Inactive", "Active")</f>
        <v>Inactive</v>
      </c>
    </row>
    <row r="674" spans="1:21" x14ac:dyDescent="0.35">
      <c r="A674" t="str">
        <f>Sales_Data[[#This Row],[Customers Name]]&amp;Sales_Data[[#This Row],[Num]]</f>
        <v>Coastal BoutiqueCW-2023247</v>
      </c>
      <c r="B674" t="s">
        <v>52</v>
      </c>
      <c r="C674" t="s">
        <v>2104</v>
      </c>
      <c r="D674" t="s">
        <v>1108</v>
      </c>
      <c r="E674" t="s">
        <v>565</v>
      </c>
      <c r="F674" s="1">
        <v>45128</v>
      </c>
      <c r="G674" t="s">
        <v>1117</v>
      </c>
      <c r="I674">
        <v>6</v>
      </c>
      <c r="J674">
        <v>18.989999999999998</v>
      </c>
      <c r="K674">
        <v>113.94</v>
      </c>
      <c r="L674">
        <v>7</v>
      </c>
      <c r="M674" s="1">
        <v>45108</v>
      </c>
      <c r="N674" t="s">
        <v>824</v>
      </c>
      <c r="O674" t="s">
        <v>2077</v>
      </c>
      <c r="P674" t="s">
        <v>842</v>
      </c>
      <c r="Q674">
        <v>5</v>
      </c>
      <c r="R674">
        <f>VLOOKUP(Sales_Data[[#This Row],[Memo]],Items_List[[Description]:[Price]],3,FALSE)</f>
        <v>18.989999999999998</v>
      </c>
      <c r="S674">
        <f>Sales_Data[[#This Row],[Qty]]*Sales_Data[[#This Row],[Cost]]</f>
        <v>113.94</v>
      </c>
      <c r="T674" s="1">
        <f>_xlfn.MAXIFS(Sales_Data[Date],Sales_Data[Customers Name],Sales_Data[[#This Row],[Customers Name]])</f>
        <v>45270</v>
      </c>
      <c r="U674" t="str">
        <f ca="1">IF(TODAY() - Sales_Data[[#This Row],[Last Order Date]] &gt; 180, "Inactive", "Active")</f>
        <v>Inactive</v>
      </c>
    </row>
    <row r="675" spans="1:21" x14ac:dyDescent="0.35">
      <c r="A675" t="str">
        <f>Sales_Data[[#This Row],[Customers Name]]&amp;Sales_Data[[#This Row],[Num]]</f>
        <v>Coastal BoutiqueCW-2023247</v>
      </c>
      <c r="B675" t="s">
        <v>52</v>
      </c>
      <c r="C675" t="s">
        <v>2104</v>
      </c>
      <c r="D675" t="s">
        <v>1118</v>
      </c>
      <c r="E675" t="s">
        <v>594</v>
      </c>
      <c r="F675" s="1">
        <v>45128</v>
      </c>
      <c r="G675" t="s">
        <v>1117</v>
      </c>
      <c r="I675">
        <v>6</v>
      </c>
      <c r="J675">
        <v>14.99</v>
      </c>
      <c r="K675">
        <v>89.94</v>
      </c>
      <c r="L675">
        <v>7</v>
      </c>
      <c r="M675" s="1">
        <v>45108</v>
      </c>
      <c r="N675" t="s">
        <v>824</v>
      </c>
      <c r="O675" t="s">
        <v>2077</v>
      </c>
      <c r="P675" t="s">
        <v>842</v>
      </c>
      <c r="Q675">
        <v>5</v>
      </c>
      <c r="R675">
        <f>VLOOKUP(Sales_Data[[#This Row],[Memo]],Items_List[[Description]:[Price]],3,FALSE)</f>
        <v>14.99</v>
      </c>
      <c r="S675">
        <f>Sales_Data[[#This Row],[Qty]]*Sales_Data[[#This Row],[Cost]]</f>
        <v>89.94</v>
      </c>
      <c r="T675" s="1">
        <f>_xlfn.MAXIFS(Sales_Data[Date],Sales_Data[Customers Name],Sales_Data[[#This Row],[Customers Name]])</f>
        <v>45270</v>
      </c>
      <c r="U675" t="str">
        <f ca="1">IF(TODAY() - Sales_Data[[#This Row],[Last Order Date]] &gt; 180, "Inactive", "Active")</f>
        <v>Inactive</v>
      </c>
    </row>
    <row r="676" spans="1:21" x14ac:dyDescent="0.35">
      <c r="A676" t="str">
        <f>Sales_Data[[#This Row],[Customers Name]]&amp;Sales_Data[[#This Row],[Num]]</f>
        <v>Coastal BoutiqueCW-2023247</v>
      </c>
      <c r="B676" t="s">
        <v>52</v>
      </c>
      <c r="C676" t="s">
        <v>2104</v>
      </c>
      <c r="D676" t="s">
        <v>1119</v>
      </c>
      <c r="E676" t="s">
        <v>663</v>
      </c>
      <c r="F676" s="1">
        <v>45128</v>
      </c>
      <c r="G676" t="s">
        <v>1117</v>
      </c>
      <c r="I676">
        <v>6</v>
      </c>
      <c r="J676">
        <v>14.66</v>
      </c>
      <c r="K676">
        <v>87.96</v>
      </c>
      <c r="L676">
        <v>7</v>
      </c>
      <c r="M676" s="1">
        <v>45108</v>
      </c>
      <c r="N676" t="s">
        <v>824</v>
      </c>
      <c r="O676" t="s">
        <v>2077</v>
      </c>
      <c r="P676" t="s">
        <v>842</v>
      </c>
      <c r="Q676">
        <v>5</v>
      </c>
      <c r="R676">
        <f>VLOOKUP(Sales_Data[[#This Row],[Memo]],Items_List[[Description]:[Price]],3,FALSE)</f>
        <v>14.66</v>
      </c>
      <c r="S676">
        <f>Sales_Data[[#This Row],[Qty]]*Sales_Data[[#This Row],[Cost]]</f>
        <v>87.960000000000008</v>
      </c>
      <c r="T676" s="1">
        <f>_xlfn.MAXIFS(Sales_Data[Date],Sales_Data[Customers Name],Sales_Data[[#This Row],[Customers Name]])</f>
        <v>45270</v>
      </c>
      <c r="U676" t="str">
        <f ca="1">IF(TODAY() - Sales_Data[[#This Row],[Last Order Date]] &gt; 180, "Inactive", "Active")</f>
        <v>Inactive</v>
      </c>
    </row>
    <row r="677" spans="1:21" x14ac:dyDescent="0.35">
      <c r="A677" t="str">
        <f>Sales_Data[[#This Row],[Customers Name]]&amp;Sales_Data[[#This Row],[Num]]</f>
        <v>Coastal BoutiqueCW-2023247</v>
      </c>
      <c r="B677" t="s">
        <v>52</v>
      </c>
      <c r="C677" t="s">
        <v>2104</v>
      </c>
      <c r="D677" t="s">
        <v>1120</v>
      </c>
      <c r="E677" t="s">
        <v>568</v>
      </c>
      <c r="F677" s="1">
        <v>45128</v>
      </c>
      <c r="G677" t="s">
        <v>1117</v>
      </c>
      <c r="I677">
        <v>6</v>
      </c>
      <c r="J677">
        <v>9.99</v>
      </c>
      <c r="K677">
        <v>59.94</v>
      </c>
      <c r="L677">
        <v>7</v>
      </c>
      <c r="M677" s="1">
        <v>45108</v>
      </c>
      <c r="N677" t="s">
        <v>824</v>
      </c>
      <c r="O677" t="s">
        <v>2077</v>
      </c>
      <c r="P677" t="s">
        <v>842</v>
      </c>
      <c r="Q677">
        <v>5</v>
      </c>
      <c r="R677">
        <f>VLOOKUP(Sales_Data[[#This Row],[Memo]],Items_List[[Description]:[Price]],3,FALSE)</f>
        <v>9.99</v>
      </c>
      <c r="S677">
        <f>Sales_Data[[#This Row],[Qty]]*Sales_Data[[#This Row],[Cost]]</f>
        <v>59.94</v>
      </c>
      <c r="T677" s="1">
        <f>_xlfn.MAXIFS(Sales_Data[Date],Sales_Data[Customers Name],Sales_Data[[#This Row],[Customers Name]])</f>
        <v>45270</v>
      </c>
      <c r="U677" t="str">
        <f ca="1">IF(TODAY() - Sales_Data[[#This Row],[Last Order Date]] &gt; 180, "Inactive", "Active")</f>
        <v>Inactive</v>
      </c>
    </row>
    <row r="678" spans="1:21" x14ac:dyDescent="0.35">
      <c r="A678" t="str">
        <f>Sales_Data[[#This Row],[Customers Name]]&amp;Sales_Data[[#This Row],[Num]]</f>
        <v>Coastal BoutiqueCW-2023260</v>
      </c>
      <c r="B678" t="s">
        <v>52</v>
      </c>
      <c r="C678" t="s">
        <v>2104</v>
      </c>
      <c r="D678" t="s">
        <v>1124</v>
      </c>
      <c r="E678" t="s">
        <v>657</v>
      </c>
      <c r="F678" s="1">
        <v>45135</v>
      </c>
      <c r="G678" t="s">
        <v>1122</v>
      </c>
      <c r="I678">
        <v>6</v>
      </c>
      <c r="J678">
        <v>13.33</v>
      </c>
      <c r="K678">
        <v>79.98</v>
      </c>
      <c r="L678">
        <v>7</v>
      </c>
      <c r="M678" s="1">
        <v>45108</v>
      </c>
      <c r="N678" t="s">
        <v>824</v>
      </c>
      <c r="O678" t="s">
        <v>2077</v>
      </c>
      <c r="P678" t="s">
        <v>842</v>
      </c>
      <c r="Q678">
        <v>5</v>
      </c>
      <c r="R678">
        <f>VLOOKUP(Sales_Data[[#This Row],[Memo]],Items_List[[Description]:[Price]],3,FALSE)</f>
        <v>13.33</v>
      </c>
      <c r="S678">
        <f>Sales_Data[[#This Row],[Qty]]*Sales_Data[[#This Row],[Cost]]</f>
        <v>79.98</v>
      </c>
      <c r="T678" s="1">
        <f>_xlfn.MAXIFS(Sales_Data[Date],Sales_Data[Customers Name],Sales_Data[[#This Row],[Customers Name]])</f>
        <v>45270</v>
      </c>
      <c r="U678" t="str">
        <f ca="1">IF(TODAY() - Sales_Data[[#This Row],[Last Order Date]] &gt; 180, "Inactive", "Active")</f>
        <v>Inactive</v>
      </c>
    </row>
    <row r="679" spans="1:21" x14ac:dyDescent="0.35">
      <c r="A679" t="str">
        <f>Sales_Data[[#This Row],[Customers Name]]&amp;Sales_Data[[#This Row],[Num]]</f>
        <v>Coastal BoutiqueCW-2023260</v>
      </c>
      <c r="B679" t="s">
        <v>52</v>
      </c>
      <c r="C679" t="s">
        <v>2104</v>
      </c>
      <c r="D679" t="s">
        <v>1125</v>
      </c>
      <c r="E679" t="s">
        <v>659</v>
      </c>
      <c r="F679" s="1">
        <v>45135</v>
      </c>
      <c r="G679" t="s">
        <v>1122</v>
      </c>
      <c r="I679">
        <v>6</v>
      </c>
      <c r="J679">
        <v>13.33</v>
      </c>
      <c r="K679">
        <v>79.98</v>
      </c>
      <c r="L679">
        <v>7</v>
      </c>
      <c r="M679" s="1">
        <v>45108</v>
      </c>
      <c r="N679" t="s">
        <v>824</v>
      </c>
      <c r="O679" t="s">
        <v>2077</v>
      </c>
      <c r="P679" t="s">
        <v>842</v>
      </c>
      <c r="Q679">
        <v>5</v>
      </c>
      <c r="R679">
        <f>VLOOKUP(Sales_Data[[#This Row],[Memo]],Items_List[[Description]:[Price]],3,FALSE)</f>
        <v>13.33</v>
      </c>
      <c r="S679">
        <f>Sales_Data[[#This Row],[Qty]]*Sales_Data[[#This Row],[Cost]]</f>
        <v>79.98</v>
      </c>
      <c r="T679" s="1">
        <f>_xlfn.MAXIFS(Sales_Data[Date],Sales_Data[Customers Name],Sales_Data[[#This Row],[Customers Name]])</f>
        <v>45270</v>
      </c>
      <c r="U679" t="str">
        <f ca="1">IF(TODAY() - Sales_Data[[#This Row],[Last Order Date]] &gt; 180, "Inactive", "Active")</f>
        <v>Inactive</v>
      </c>
    </row>
    <row r="680" spans="1:21" x14ac:dyDescent="0.35">
      <c r="A680" t="str">
        <f>Sales_Data[[#This Row],[Customers Name]]&amp;Sales_Data[[#This Row],[Num]]</f>
        <v>Coastal BoutiqueCW-2023260</v>
      </c>
      <c r="B680" t="s">
        <v>52</v>
      </c>
      <c r="C680" t="s">
        <v>2104</v>
      </c>
      <c r="D680" t="s">
        <v>1073</v>
      </c>
      <c r="E680" t="s">
        <v>582</v>
      </c>
      <c r="F680" s="1">
        <v>45135</v>
      </c>
      <c r="G680" t="s">
        <v>1122</v>
      </c>
      <c r="I680">
        <v>6</v>
      </c>
      <c r="J680">
        <v>7.99</v>
      </c>
      <c r="K680">
        <v>47.94</v>
      </c>
      <c r="L680">
        <v>7</v>
      </c>
      <c r="M680" s="1">
        <v>45108</v>
      </c>
      <c r="N680" t="s">
        <v>824</v>
      </c>
      <c r="O680" t="s">
        <v>2077</v>
      </c>
      <c r="P680" t="s">
        <v>842</v>
      </c>
      <c r="Q680">
        <v>5</v>
      </c>
      <c r="R680">
        <f>VLOOKUP(Sales_Data[[#This Row],[Memo]],Items_List[[Description]:[Price]],3,FALSE)</f>
        <v>7.99</v>
      </c>
      <c r="S680">
        <f>Sales_Data[[#This Row],[Qty]]*Sales_Data[[#This Row],[Cost]]</f>
        <v>47.94</v>
      </c>
      <c r="T680" s="1">
        <f>_xlfn.MAXIFS(Sales_Data[Date],Sales_Data[Customers Name],Sales_Data[[#This Row],[Customers Name]])</f>
        <v>45270</v>
      </c>
      <c r="U680" t="str">
        <f ca="1">IF(TODAY() - Sales_Data[[#This Row],[Last Order Date]] &gt; 180, "Inactive", "Active")</f>
        <v>Inactive</v>
      </c>
    </row>
    <row r="681" spans="1:21" x14ac:dyDescent="0.35">
      <c r="A681" t="str">
        <f>Sales_Data[[#This Row],[Customers Name]]&amp;Sales_Data[[#This Row],[Num]]</f>
        <v>Coastal BoutiqueCW-2023269</v>
      </c>
      <c r="B681" t="s">
        <v>52</v>
      </c>
      <c r="C681" t="s">
        <v>2104</v>
      </c>
      <c r="D681" t="s">
        <v>1080</v>
      </c>
      <c r="E681" t="s">
        <v>599</v>
      </c>
      <c r="F681" s="1">
        <v>45142</v>
      </c>
      <c r="G681" t="s">
        <v>1126</v>
      </c>
      <c r="I681">
        <v>6</v>
      </c>
      <c r="J681">
        <v>11.99</v>
      </c>
      <c r="K681">
        <v>71.94</v>
      </c>
      <c r="L681">
        <v>8</v>
      </c>
      <c r="M681" s="1">
        <v>45139</v>
      </c>
      <c r="N681" t="s">
        <v>863</v>
      </c>
      <c r="O681" t="s">
        <v>2083</v>
      </c>
      <c r="P681" t="s">
        <v>842</v>
      </c>
      <c r="Q681">
        <v>5</v>
      </c>
      <c r="R681">
        <f>VLOOKUP(Sales_Data[[#This Row],[Memo]],Items_List[[Description]:[Price]],3,FALSE)</f>
        <v>11.99</v>
      </c>
      <c r="S681">
        <f>Sales_Data[[#This Row],[Qty]]*Sales_Data[[#This Row],[Cost]]</f>
        <v>71.94</v>
      </c>
      <c r="T681" s="1">
        <f>_xlfn.MAXIFS(Sales_Data[Date],Sales_Data[Customers Name],Sales_Data[[#This Row],[Customers Name]])</f>
        <v>45270</v>
      </c>
      <c r="U681" t="str">
        <f ca="1">IF(TODAY() - Sales_Data[[#This Row],[Last Order Date]] &gt; 180, "Inactive", "Active")</f>
        <v>Inactive</v>
      </c>
    </row>
    <row r="682" spans="1:21" x14ac:dyDescent="0.35">
      <c r="A682" t="str">
        <f>Sales_Data[[#This Row],[Customers Name]]&amp;Sales_Data[[#This Row],[Num]]</f>
        <v>Coastal BoutiqueCW-2023269</v>
      </c>
      <c r="B682" t="s">
        <v>52</v>
      </c>
      <c r="C682" t="s">
        <v>2104</v>
      </c>
      <c r="D682" t="s">
        <v>1111</v>
      </c>
      <c r="E682" t="s">
        <v>408</v>
      </c>
      <c r="F682" s="1">
        <v>45142</v>
      </c>
      <c r="G682" t="s">
        <v>1126</v>
      </c>
      <c r="I682">
        <v>6</v>
      </c>
      <c r="J682">
        <v>9.33</v>
      </c>
      <c r="K682">
        <v>55.98</v>
      </c>
      <c r="L682">
        <v>8</v>
      </c>
      <c r="M682" s="1">
        <v>45139</v>
      </c>
      <c r="N682" t="s">
        <v>863</v>
      </c>
      <c r="O682" t="s">
        <v>2083</v>
      </c>
      <c r="P682" t="s">
        <v>842</v>
      </c>
      <c r="Q682">
        <v>5</v>
      </c>
      <c r="R682">
        <f>VLOOKUP(Sales_Data[[#This Row],[Memo]],Items_List[[Description]:[Price]],3,FALSE)</f>
        <v>9.33</v>
      </c>
      <c r="S682">
        <f>Sales_Data[[#This Row],[Qty]]*Sales_Data[[#This Row],[Cost]]</f>
        <v>55.980000000000004</v>
      </c>
      <c r="T682" s="1">
        <f>_xlfn.MAXIFS(Sales_Data[Date],Sales_Data[Customers Name],Sales_Data[[#This Row],[Customers Name]])</f>
        <v>45270</v>
      </c>
      <c r="U682" t="str">
        <f ca="1">IF(TODAY() - Sales_Data[[#This Row],[Last Order Date]] &gt; 180, "Inactive", "Active")</f>
        <v>Inactive</v>
      </c>
    </row>
    <row r="683" spans="1:21" x14ac:dyDescent="0.35">
      <c r="A683" t="str">
        <f>Sales_Data[[#This Row],[Customers Name]]&amp;Sales_Data[[#This Row],[Num]]</f>
        <v>Coastal BoutiqueCW-2023269</v>
      </c>
      <c r="B683" t="s">
        <v>52</v>
      </c>
      <c r="C683" t="s">
        <v>2104</v>
      </c>
      <c r="D683" t="s">
        <v>1068</v>
      </c>
      <c r="E683" t="s">
        <v>645</v>
      </c>
      <c r="F683" s="1">
        <v>45142</v>
      </c>
      <c r="G683" t="s">
        <v>1126</v>
      </c>
      <c r="I683">
        <v>6</v>
      </c>
      <c r="J683">
        <v>14.66</v>
      </c>
      <c r="K683">
        <v>87.96</v>
      </c>
      <c r="L683">
        <v>8</v>
      </c>
      <c r="M683" s="1">
        <v>45139</v>
      </c>
      <c r="N683" t="s">
        <v>863</v>
      </c>
      <c r="O683" t="s">
        <v>2083</v>
      </c>
      <c r="P683" t="s">
        <v>842</v>
      </c>
      <c r="Q683">
        <v>5</v>
      </c>
      <c r="R683">
        <f>VLOOKUP(Sales_Data[[#This Row],[Memo]],Items_List[[Description]:[Price]],3,FALSE)</f>
        <v>11.99</v>
      </c>
      <c r="S683">
        <f>Sales_Data[[#This Row],[Qty]]*Sales_Data[[#This Row],[Cost]]</f>
        <v>71.94</v>
      </c>
      <c r="T683" s="1">
        <f>_xlfn.MAXIFS(Sales_Data[Date],Sales_Data[Customers Name],Sales_Data[[#This Row],[Customers Name]])</f>
        <v>45270</v>
      </c>
      <c r="U683" t="str">
        <f ca="1">IF(TODAY() - Sales_Data[[#This Row],[Last Order Date]] &gt; 180, "Inactive", "Active")</f>
        <v>Inactive</v>
      </c>
    </row>
    <row r="684" spans="1:21" x14ac:dyDescent="0.35">
      <c r="A684" t="str">
        <f>Sales_Data[[#This Row],[Customers Name]]&amp;Sales_Data[[#This Row],[Num]]</f>
        <v>Coastal BoutiqueCW-2023279</v>
      </c>
      <c r="B684" t="s">
        <v>52</v>
      </c>
      <c r="C684" t="s">
        <v>2104</v>
      </c>
      <c r="D684" t="s">
        <v>1132</v>
      </c>
      <c r="E684" t="s">
        <v>661</v>
      </c>
      <c r="F684" s="1">
        <v>45148</v>
      </c>
      <c r="G684" t="s">
        <v>1128</v>
      </c>
      <c r="I684">
        <v>6</v>
      </c>
      <c r="J684">
        <v>14.66</v>
      </c>
      <c r="K684">
        <v>87.96</v>
      </c>
      <c r="L684">
        <v>8</v>
      </c>
      <c r="M684" s="1">
        <v>45139</v>
      </c>
      <c r="N684" t="s">
        <v>863</v>
      </c>
      <c r="O684" t="s">
        <v>2083</v>
      </c>
      <c r="P684" t="s">
        <v>814</v>
      </c>
      <c r="Q684">
        <v>4</v>
      </c>
      <c r="R684">
        <f>VLOOKUP(Sales_Data[[#This Row],[Memo]],Items_List[[Description]:[Price]],3,FALSE)</f>
        <v>14.66</v>
      </c>
      <c r="S684">
        <f>Sales_Data[[#This Row],[Qty]]*Sales_Data[[#This Row],[Cost]]</f>
        <v>87.960000000000008</v>
      </c>
      <c r="T684" s="1">
        <f>_xlfn.MAXIFS(Sales_Data[Date],Sales_Data[Customers Name],Sales_Data[[#This Row],[Customers Name]])</f>
        <v>45270</v>
      </c>
      <c r="U684" t="str">
        <f ca="1">IF(TODAY() - Sales_Data[[#This Row],[Last Order Date]] &gt; 180, "Inactive", "Active")</f>
        <v>Inactive</v>
      </c>
    </row>
    <row r="685" spans="1:21" x14ac:dyDescent="0.35">
      <c r="A685" t="str">
        <f>Sales_Data[[#This Row],[Customers Name]]&amp;Sales_Data[[#This Row],[Num]]</f>
        <v>Coastal BoutiqueCW-2023289</v>
      </c>
      <c r="B685" t="s">
        <v>52</v>
      </c>
      <c r="C685" t="s">
        <v>2104</v>
      </c>
      <c r="D685" t="s">
        <v>1075</v>
      </c>
      <c r="E685" t="s">
        <v>603</v>
      </c>
      <c r="F685" s="1">
        <v>45156</v>
      </c>
      <c r="G685" t="s">
        <v>1133</v>
      </c>
      <c r="I685">
        <v>6</v>
      </c>
      <c r="J685">
        <v>7.99</v>
      </c>
      <c r="K685">
        <v>47.94</v>
      </c>
      <c r="L685">
        <v>8</v>
      </c>
      <c r="M685" s="1">
        <v>45139</v>
      </c>
      <c r="N685" t="s">
        <v>863</v>
      </c>
      <c r="O685" t="s">
        <v>2083</v>
      </c>
      <c r="P685" t="s">
        <v>842</v>
      </c>
      <c r="Q685">
        <v>5</v>
      </c>
      <c r="R685">
        <f>VLOOKUP(Sales_Data[[#This Row],[Memo]],Items_List[[Description]:[Price]],3,FALSE)</f>
        <v>7.99</v>
      </c>
      <c r="S685">
        <f>Sales_Data[[#This Row],[Qty]]*Sales_Data[[#This Row],[Cost]]</f>
        <v>47.94</v>
      </c>
      <c r="T685" s="1">
        <f>_xlfn.MAXIFS(Sales_Data[Date],Sales_Data[Customers Name],Sales_Data[[#This Row],[Customers Name]])</f>
        <v>45270</v>
      </c>
      <c r="U685" t="str">
        <f ca="1">IF(TODAY() - Sales_Data[[#This Row],[Last Order Date]] &gt; 180, "Inactive", "Active")</f>
        <v>Inactive</v>
      </c>
    </row>
    <row r="686" spans="1:21" x14ac:dyDescent="0.35">
      <c r="A686" t="str">
        <f>Sales_Data[[#This Row],[Customers Name]]&amp;Sales_Data[[#This Row],[Num]]</f>
        <v>Coastal BoutiqueCW-2023299</v>
      </c>
      <c r="B686" t="s">
        <v>52</v>
      </c>
      <c r="C686" t="s">
        <v>2104</v>
      </c>
      <c r="D686" t="s">
        <v>1116</v>
      </c>
      <c r="E686" t="s">
        <v>635</v>
      </c>
      <c r="F686" s="1">
        <v>45162</v>
      </c>
      <c r="G686" t="s">
        <v>1134</v>
      </c>
      <c r="I686">
        <v>6</v>
      </c>
      <c r="J686">
        <v>10.66</v>
      </c>
      <c r="K686">
        <v>63.96</v>
      </c>
      <c r="L686">
        <v>8</v>
      </c>
      <c r="M686" s="1">
        <v>45139</v>
      </c>
      <c r="N686" t="s">
        <v>863</v>
      </c>
      <c r="O686" t="s">
        <v>2083</v>
      </c>
      <c r="P686" t="s">
        <v>814</v>
      </c>
      <c r="Q686">
        <v>4</v>
      </c>
      <c r="R686">
        <f>VLOOKUP(Sales_Data[[#This Row],[Memo]],Items_List[[Description]:[Price]],3,FALSE)</f>
        <v>10.66</v>
      </c>
      <c r="S686">
        <f>Sales_Data[[#This Row],[Qty]]*Sales_Data[[#This Row],[Cost]]</f>
        <v>63.96</v>
      </c>
      <c r="T686" s="1">
        <f>_xlfn.MAXIFS(Sales_Data[Date],Sales_Data[Customers Name],Sales_Data[[#This Row],[Customers Name]])</f>
        <v>45270</v>
      </c>
      <c r="U686" t="str">
        <f ca="1">IF(TODAY() - Sales_Data[[#This Row],[Last Order Date]] &gt; 180, "Inactive", "Active")</f>
        <v>Inactive</v>
      </c>
    </row>
    <row r="687" spans="1:21" x14ac:dyDescent="0.35">
      <c r="A687" t="str">
        <f>Sales_Data[[#This Row],[Customers Name]]&amp;Sales_Data[[#This Row],[Num]]</f>
        <v>Coastal BoutiqueCW-2023299</v>
      </c>
      <c r="B687" t="s">
        <v>52</v>
      </c>
      <c r="C687" t="s">
        <v>2104</v>
      </c>
      <c r="D687" t="s">
        <v>1075</v>
      </c>
      <c r="E687" t="s">
        <v>603</v>
      </c>
      <c r="F687" s="1">
        <v>45162</v>
      </c>
      <c r="G687" t="s">
        <v>1134</v>
      </c>
      <c r="I687">
        <v>6</v>
      </c>
      <c r="J687">
        <v>7.99</v>
      </c>
      <c r="K687">
        <v>47.94</v>
      </c>
      <c r="L687">
        <v>8</v>
      </c>
      <c r="M687" s="1">
        <v>45139</v>
      </c>
      <c r="N687" t="s">
        <v>863</v>
      </c>
      <c r="O687" t="s">
        <v>2083</v>
      </c>
      <c r="P687" t="s">
        <v>814</v>
      </c>
      <c r="Q687">
        <v>4</v>
      </c>
      <c r="R687">
        <f>VLOOKUP(Sales_Data[[#This Row],[Memo]],Items_List[[Description]:[Price]],3,FALSE)</f>
        <v>7.99</v>
      </c>
      <c r="S687">
        <f>Sales_Data[[#This Row],[Qty]]*Sales_Data[[#This Row],[Cost]]</f>
        <v>47.94</v>
      </c>
      <c r="T687" s="1">
        <f>_xlfn.MAXIFS(Sales_Data[Date],Sales_Data[Customers Name],Sales_Data[[#This Row],[Customers Name]])</f>
        <v>45270</v>
      </c>
      <c r="U687" t="str">
        <f ca="1">IF(TODAY() - Sales_Data[[#This Row],[Last Order Date]] &gt; 180, "Inactive", "Active")</f>
        <v>Inactive</v>
      </c>
    </row>
    <row r="688" spans="1:21" x14ac:dyDescent="0.35">
      <c r="A688" t="str">
        <f>Sales_Data[[#This Row],[Customers Name]]&amp;Sales_Data[[#This Row],[Num]]</f>
        <v>Coastal BoutiqueCW-2023299</v>
      </c>
      <c r="B688" t="s">
        <v>52</v>
      </c>
      <c r="C688" t="s">
        <v>2104</v>
      </c>
      <c r="D688" t="s">
        <v>1136</v>
      </c>
      <c r="E688" t="s">
        <v>553</v>
      </c>
      <c r="F688" s="1">
        <v>45162</v>
      </c>
      <c r="G688" t="s">
        <v>1134</v>
      </c>
      <c r="I688">
        <v>6</v>
      </c>
      <c r="J688">
        <v>16.670000000000002</v>
      </c>
      <c r="K688">
        <v>100.02</v>
      </c>
      <c r="L688">
        <v>8</v>
      </c>
      <c r="M688" s="1">
        <v>45139</v>
      </c>
      <c r="N688" t="s">
        <v>863</v>
      </c>
      <c r="O688" t="s">
        <v>2083</v>
      </c>
      <c r="P688" t="s">
        <v>814</v>
      </c>
      <c r="Q688">
        <v>4</v>
      </c>
      <c r="R688">
        <f>VLOOKUP(Sales_Data[[#This Row],[Memo]],Items_List[[Description]:[Price]],3,FALSE)</f>
        <v>16.670000000000002</v>
      </c>
      <c r="S688">
        <f>Sales_Data[[#This Row],[Qty]]*Sales_Data[[#This Row],[Cost]]</f>
        <v>100.02000000000001</v>
      </c>
      <c r="T688" s="1">
        <f>_xlfn.MAXIFS(Sales_Data[Date],Sales_Data[Customers Name],Sales_Data[[#This Row],[Customers Name]])</f>
        <v>45270</v>
      </c>
      <c r="U688" t="str">
        <f ca="1">IF(TODAY() - Sales_Data[[#This Row],[Last Order Date]] &gt; 180, "Inactive", "Active")</f>
        <v>Inactive</v>
      </c>
    </row>
    <row r="689" spans="1:21" x14ac:dyDescent="0.35">
      <c r="A689" t="str">
        <f>Sales_Data[[#This Row],[Customers Name]]&amp;Sales_Data[[#This Row],[Num]]</f>
        <v>Coastal BoutiqueCW-2023306</v>
      </c>
      <c r="B689" t="s">
        <v>52</v>
      </c>
      <c r="C689" t="s">
        <v>2104</v>
      </c>
      <c r="D689" t="s">
        <v>1138</v>
      </c>
      <c r="E689" t="s">
        <v>466</v>
      </c>
      <c r="F689" s="1">
        <v>45170</v>
      </c>
      <c r="G689" t="s">
        <v>1139</v>
      </c>
      <c r="I689">
        <v>6</v>
      </c>
      <c r="J689">
        <v>9.99</v>
      </c>
      <c r="K689">
        <v>59.94</v>
      </c>
      <c r="L689">
        <v>9</v>
      </c>
      <c r="M689" s="1">
        <v>45170</v>
      </c>
      <c r="N689" t="s">
        <v>831</v>
      </c>
      <c r="O689" t="s">
        <v>2078</v>
      </c>
      <c r="P689" t="s">
        <v>842</v>
      </c>
      <c r="Q689">
        <v>5</v>
      </c>
      <c r="R689">
        <f>VLOOKUP(Sales_Data[[#This Row],[Memo]],Items_List[[Description]:[Price]],3,FALSE)</f>
        <v>9.99</v>
      </c>
      <c r="S689">
        <f>Sales_Data[[#This Row],[Qty]]*Sales_Data[[#This Row],[Cost]]</f>
        <v>59.94</v>
      </c>
      <c r="T689" s="1">
        <f>_xlfn.MAXIFS(Sales_Data[Date],Sales_Data[Customers Name],Sales_Data[[#This Row],[Customers Name]])</f>
        <v>45270</v>
      </c>
      <c r="U689" t="str">
        <f ca="1">IF(TODAY() - Sales_Data[[#This Row],[Last Order Date]] &gt; 180, "Inactive", "Active")</f>
        <v>Inactive</v>
      </c>
    </row>
    <row r="690" spans="1:21" x14ac:dyDescent="0.35">
      <c r="A690" t="str">
        <f>Sales_Data[[#This Row],[Customers Name]]&amp;Sales_Data[[#This Row],[Num]]</f>
        <v>Coastal BoutiqueCW-2023306</v>
      </c>
      <c r="B690" t="s">
        <v>52</v>
      </c>
      <c r="C690" t="s">
        <v>2104</v>
      </c>
      <c r="D690" t="s">
        <v>1140</v>
      </c>
      <c r="E690" t="s">
        <v>559</v>
      </c>
      <c r="F690" s="1">
        <v>45170</v>
      </c>
      <c r="G690" t="s">
        <v>1139</v>
      </c>
      <c r="I690">
        <v>6</v>
      </c>
      <c r="J690">
        <v>11.33</v>
      </c>
      <c r="K690">
        <v>67.98</v>
      </c>
      <c r="L690">
        <v>9</v>
      </c>
      <c r="M690" s="1">
        <v>45170</v>
      </c>
      <c r="N690" t="s">
        <v>831</v>
      </c>
      <c r="O690" t="s">
        <v>2078</v>
      </c>
      <c r="P690" t="s">
        <v>842</v>
      </c>
      <c r="Q690">
        <v>5</v>
      </c>
      <c r="R690">
        <f>VLOOKUP(Sales_Data[[#This Row],[Memo]],Items_List[[Description]:[Price]],3,FALSE)</f>
        <v>11.33</v>
      </c>
      <c r="S690">
        <f>Sales_Data[[#This Row],[Qty]]*Sales_Data[[#This Row],[Cost]]</f>
        <v>67.98</v>
      </c>
      <c r="T690" s="1">
        <f>_xlfn.MAXIFS(Sales_Data[Date],Sales_Data[Customers Name],Sales_Data[[#This Row],[Customers Name]])</f>
        <v>45270</v>
      </c>
      <c r="U690" t="str">
        <f ca="1">IF(TODAY() - Sales_Data[[#This Row],[Last Order Date]] &gt; 180, "Inactive", "Active")</f>
        <v>Inactive</v>
      </c>
    </row>
    <row r="691" spans="1:21" x14ac:dyDescent="0.35">
      <c r="A691" t="str">
        <f>Sales_Data[[#This Row],[Customers Name]]&amp;Sales_Data[[#This Row],[Num]]</f>
        <v>Coastal BoutiqueCW-2023306</v>
      </c>
      <c r="B691" t="s">
        <v>52</v>
      </c>
      <c r="C691" t="s">
        <v>2104</v>
      </c>
      <c r="D691" t="s">
        <v>1141</v>
      </c>
      <c r="E691" t="s">
        <v>494</v>
      </c>
      <c r="F691" s="1">
        <v>45170</v>
      </c>
      <c r="G691" t="s">
        <v>1139</v>
      </c>
      <c r="I691">
        <v>6</v>
      </c>
      <c r="J691">
        <v>13.33</v>
      </c>
      <c r="K691">
        <v>79.98</v>
      </c>
      <c r="L691">
        <v>9</v>
      </c>
      <c r="M691" s="1">
        <v>45170</v>
      </c>
      <c r="N691" t="s">
        <v>831</v>
      </c>
      <c r="O691" t="s">
        <v>2078</v>
      </c>
      <c r="P691" t="s">
        <v>842</v>
      </c>
      <c r="Q691">
        <v>5</v>
      </c>
      <c r="R691">
        <f>VLOOKUP(Sales_Data[[#This Row],[Memo]],Items_List[[Description]:[Price]],3,FALSE)</f>
        <v>13.33</v>
      </c>
      <c r="S691">
        <f>Sales_Data[[#This Row],[Qty]]*Sales_Data[[#This Row],[Cost]]</f>
        <v>79.98</v>
      </c>
      <c r="T691" s="1">
        <f>_xlfn.MAXIFS(Sales_Data[Date],Sales_Data[Customers Name],Sales_Data[[#This Row],[Customers Name]])</f>
        <v>45270</v>
      </c>
      <c r="U691" t="str">
        <f ca="1">IF(TODAY() - Sales_Data[[#This Row],[Last Order Date]] &gt; 180, "Inactive", "Active")</f>
        <v>Inactive</v>
      </c>
    </row>
    <row r="692" spans="1:21" x14ac:dyDescent="0.35">
      <c r="A692" t="str">
        <f>Sales_Data[[#This Row],[Customers Name]]&amp;Sales_Data[[#This Row],[Num]]</f>
        <v>Coastal BoutiqueCW-2023306</v>
      </c>
      <c r="B692" t="s">
        <v>52</v>
      </c>
      <c r="C692" t="s">
        <v>2104</v>
      </c>
      <c r="D692" t="s">
        <v>977</v>
      </c>
      <c r="E692" t="s">
        <v>460</v>
      </c>
      <c r="F692" s="1">
        <v>45170</v>
      </c>
      <c r="G692" t="s">
        <v>1139</v>
      </c>
      <c r="I692">
        <v>6</v>
      </c>
      <c r="J692">
        <v>13.33</v>
      </c>
      <c r="K692">
        <v>79.98</v>
      </c>
      <c r="L692">
        <v>9</v>
      </c>
      <c r="M692" s="1">
        <v>45170</v>
      </c>
      <c r="N692" t="s">
        <v>831</v>
      </c>
      <c r="O692" t="s">
        <v>2078</v>
      </c>
      <c r="P692" t="s">
        <v>842</v>
      </c>
      <c r="Q692">
        <v>5</v>
      </c>
      <c r="R692">
        <f>VLOOKUP(Sales_Data[[#This Row],[Memo]],Items_List[[Description]:[Price]],3,FALSE)</f>
        <v>13.33</v>
      </c>
      <c r="S692">
        <f>Sales_Data[[#This Row],[Qty]]*Sales_Data[[#This Row],[Cost]]</f>
        <v>79.98</v>
      </c>
      <c r="T692" s="1">
        <f>_xlfn.MAXIFS(Sales_Data[Date],Sales_Data[Customers Name],Sales_Data[[#This Row],[Customers Name]])</f>
        <v>45270</v>
      </c>
      <c r="U692" t="str">
        <f ca="1">IF(TODAY() - Sales_Data[[#This Row],[Last Order Date]] &gt; 180, "Inactive", "Active")</f>
        <v>Inactive</v>
      </c>
    </row>
    <row r="693" spans="1:21" x14ac:dyDescent="0.35">
      <c r="A693" t="str">
        <f>Sales_Data[[#This Row],[Customers Name]]&amp;Sales_Data[[#This Row],[Num]]</f>
        <v>Coastal BoutiqueCW-2023312</v>
      </c>
      <c r="B693" t="s">
        <v>52</v>
      </c>
      <c r="C693" t="s">
        <v>2104</v>
      </c>
      <c r="D693" t="s">
        <v>1116</v>
      </c>
      <c r="E693" t="s">
        <v>635</v>
      </c>
      <c r="F693" s="1">
        <v>45177</v>
      </c>
      <c r="G693" t="s">
        <v>1142</v>
      </c>
      <c r="I693">
        <v>6</v>
      </c>
      <c r="J693">
        <v>10.66</v>
      </c>
      <c r="K693">
        <v>63.96</v>
      </c>
      <c r="L693">
        <v>9</v>
      </c>
      <c r="M693" s="1">
        <v>45170</v>
      </c>
      <c r="N693" t="s">
        <v>831</v>
      </c>
      <c r="O693" t="s">
        <v>2078</v>
      </c>
      <c r="P693" t="s">
        <v>842</v>
      </c>
      <c r="Q693">
        <v>5</v>
      </c>
      <c r="R693">
        <f>VLOOKUP(Sales_Data[[#This Row],[Memo]],Items_List[[Description]:[Price]],3,FALSE)</f>
        <v>10.66</v>
      </c>
      <c r="S693">
        <f>Sales_Data[[#This Row],[Qty]]*Sales_Data[[#This Row],[Cost]]</f>
        <v>63.96</v>
      </c>
      <c r="T693" s="1">
        <f>_xlfn.MAXIFS(Sales_Data[Date],Sales_Data[Customers Name],Sales_Data[[#This Row],[Customers Name]])</f>
        <v>45270</v>
      </c>
      <c r="U693" t="str">
        <f ca="1">IF(TODAY() - Sales_Data[[#This Row],[Last Order Date]] &gt; 180, "Inactive", "Active")</f>
        <v>Inactive</v>
      </c>
    </row>
    <row r="694" spans="1:21" x14ac:dyDescent="0.35">
      <c r="A694" t="str">
        <f>Sales_Data[[#This Row],[Customers Name]]&amp;Sales_Data[[#This Row],[Num]]</f>
        <v>Coastal BoutiqueCW-2023312</v>
      </c>
      <c r="B694" t="s">
        <v>52</v>
      </c>
      <c r="C694" t="s">
        <v>2104</v>
      </c>
      <c r="D694" t="s">
        <v>1141</v>
      </c>
      <c r="E694" t="s">
        <v>494</v>
      </c>
      <c r="F694" s="1">
        <v>45177</v>
      </c>
      <c r="G694" t="s">
        <v>1142</v>
      </c>
      <c r="I694">
        <v>6</v>
      </c>
      <c r="J694">
        <v>13.33</v>
      </c>
      <c r="K694">
        <v>79.98</v>
      </c>
      <c r="L694">
        <v>9</v>
      </c>
      <c r="M694" s="1">
        <v>45170</v>
      </c>
      <c r="N694" t="s">
        <v>831</v>
      </c>
      <c r="O694" t="s">
        <v>2078</v>
      </c>
      <c r="P694" t="s">
        <v>842</v>
      </c>
      <c r="Q694">
        <v>5</v>
      </c>
      <c r="R694">
        <f>VLOOKUP(Sales_Data[[#This Row],[Memo]],Items_List[[Description]:[Price]],3,FALSE)</f>
        <v>13.33</v>
      </c>
      <c r="S694">
        <f>Sales_Data[[#This Row],[Qty]]*Sales_Data[[#This Row],[Cost]]</f>
        <v>79.98</v>
      </c>
      <c r="T694" s="1">
        <f>_xlfn.MAXIFS(Sales_Data[Date],Sales_Data[Customers Name],Sales_Data[[#This Row],[Customers Name]])</f>
        <v>45270</v>
      </c>
      <c r="U694" t="str">
        <f ca="1">IF(TODAY() - Sales_Data[[#This Row],[Last Order Date]] &gt; 180, "Inactive", "Active")</f>
        <v>Inactive</v>
      </c>
    </row>
    <row r="695" spans="1:21" x14ac:dyDescent="0.35">
      <c r="A695" t="str">
        <f>Sales_Data[[#This Row],[Customers Name]]&amp;Sales_Data[[#This Row],[Num]]</f>
        <v>Coastal BoutiqueCW-2023312</v>
      </c>
      <c r="B695" t="s">
        <v>52</v>
      </c>
      <c r="C695" t="s">
        <v>2104</v>
      </c>
      <c r="D695" t="s">
        <v>1125</v>
      </c>
      <c r="E695" t="s">
        <v>659</v>
      </c>
      <c r="F695" s="1">
        <v>45177</v>
      </c>
      <c r="G695" t="s">
        <v>1142</v>
      </c>
      <c r="I695">
        <v>6</v>
      </c>
      <c r="J695">
        <v>13.33</v>
      </c>
      <c r="K695">
        <v>79.98</v>
      </c>
      <c r="L695">
        <v>9</v>
      </c>
      <c r="M695" s="1">
        <v>45170</v>
      </c>
      <c r="N695" t="s">
        <v>831</v>
      </c>
      <c r="O695" t="s">
        <v>2078</v>
      </c>
      <c r="P695" t="s">
        <v>842</v>
      </c>
      <c r="Q695">
        <v>5</v>
      </c>
      <c r="R695">
        <f>VLOOKUP(Sales_Data[[#This Row],[Memo]],Items_List[[Description]:[Price]],3,FALSE)</f>
        <v>13.33</v>
      </c>
      <c r="S695">
        <f>Sales_Data[[#This Row],[Qty]]*Sales_Data[[#This Row],[Cost]]</f>
        <v>79.98</v>
      </c>
      <c r="T695" s="1">
        <f>_xlfn.MAXIFS(Sales_Data[Date],Sales_Data[Customers Name],Sales_Data[[#This Row],[Customers Name]])</f>
        <v>45270</v>
      </c>
      <c r="U695" t="str">
        <f ca="1">IF(TODAY() - Sales_Data[[#This Row],[Last Order Date]] &gt; 180, "Inactive", "Active")</f>
        <v>Inactive</v>
      </c>
    </row>
    <row r="696" spans="1:21" x14ac:dyDescent="0.35">
      <c r="A696" t="str">
        <f>Sales_Data[[#This Row],[Customers Name]]&amp;Sales_Data[[#This Row],[Num]]</f>
        <v>Coastal BoutiqueCW-2023312</v>
      </c>
      <c r="B696" t="s">
        <v>52</v>
      </c>
      <c r="C696" t="s">
        <v>2104</v>
      </c>
      <c r="D696" t="s">
        <v>1144</v>
      </c>
      <c r="E696" t="s">
        <v>402</v>
      </c>
      <c r="F696" s="1">
        <v>45177</v>
      </c>
      <c r="G696" t="s">
        <v>1142</v>
      </c>
      <c r="I696">
        <v>6</v>
      </c>
      <c r="J696">
        <v>15.33</v>
      </c>
      <c r="K696">
        <v>91.98</v>
      </c>
      <c r="L696">
        <v>9</v>
      </c>
      <c r="M696" s="1">
        <v>45170</v>
      </c>
      <c r="N696" t="s">
        <v>831</v>
      </c>
      <c r="O696" t="s">
        <v>2078</v>
      </c>
      <c r="P696" t="s">
        <v>842</v>
      </c>
      <c r="Q696">
        <v>5</v>
      </c>
      <c r="R696">
        <f>VLOOKUP(Sales_Data[[#This Row],[Memo]],Items_List[[Description]:[Price]],3,FALSE)</f>
        <v>15.33</v>
      </c>
      <c r="S696">
        <f>Sales_Data[[#This Row],[Qty]]*Sales_Data[[#This Row],[Cost]]</f>
        <v>91.98</v>
      </c>
      <c r="T696" s="1">
        <f>_xlfn.MAXIFS(Sales_Data[Date],Sales_Data[Customers Name],Sales_Data[[#This Row],[Customers Name]])</f>
        <v>45270</v>
      </c>
      <c r="U696" t="str">
        <f ca="1">IF(TODAY() - Sales_Data[[#This Row],[Last Order Date]] &gt; 180, "Inactive", "Active")</f>
        <v>Inactive</v>
      </c>
    </row>
    <row r="697" spans="1:21" x14ac:dyDescent="0.35">
      <c r="A697" t="str">
        <f>Sales_Data[[#This Row],[Customers Name]]&amp;Sales_Data[[#This Row],[Num]]</f>
        <v>Coastal BoutiqueCW-2023322</v>
      </c>
      <c r="B697" t="s">
        <v>52</v>
      </c>
      <c r="C697" t="s">
        <v>2104</v>
      </c>
      <c r="D697" t="s">
        <v>1145</v>
      </c>
      <c r="E697" t="s">
        <v>601</v>
      </c>
      <c r="F697" s="1">
        <v>45184</v>
      </c>
      <c r="G697" t="s">
        <v>1146</v>
      </c>
      <c r="I697">
        <v>6</v>
      </c>
      <c r="J697">
        <v>9.33</v>
      </c>
      <c r="K697">
        <v>55.98</v>
      </c>
      <c r="L697">
        <v>9</v>
      </c>
      <c r="M697" s="1">
        <v>45170</v>
      </c>
      <c r="N697" t="s">
        <v>831</v>
      </c>
      <c r="O697" t="s">
        <v>2078</v>
      </c>
      <c r="P697" t="s">
        <v>842</v>
      </c>
      <c r="Q697">
        <v>5</v>
      </c>
      <c r="R697">
        <f>VLOOKUP(Sales_Data[[#This Row],[Memo]],Items_List[[Description]:[Price]],3,FALSE)</f>
        <v>9.33</v>
      </c>
      <c r="S697">
        <f>Sales_Data[[#This Row],[Qty]]*Sales_Data[[#This Row],[Cost]]</f>
        <v>55.980000000000004</v>
      </c>
      <c r="T697" s="1">
        <f>_xlfn.MAXIFS(Sales_Data[Date],Sales_Data[Customers Name],Sales_Data[[#This Row],[Customers Name]])</f>
        <v>45270</v>
      </c>
      <c r="U697" t="str">
        <f ca="1">IF(TODAY() - Sales_Data[[#This Row],[Last Order Date]] &gt; 180, "Inactive", "Active")</f>
        <v>Inactive</v>
      </c>
    </row>
    <row r="698" spans="1:21" x14ac:dyDescent="0.35">
      <c r="A698" t="str">
        <f>Sales_Data[[#This Row],[Customers Name]]&amp;Sales_Data[[#This Row],[Num]]</f>
        <v>Coastal BoutiqueCW-2023322</v>
      </c>
      <c r="B698" t="s">
        <v>52</v>
      </c>
      <c r="C698" t="s">
        <v>2104</v>
      </c>
      <c r="D698" t="s">
        <v>1080</v>
      </c>
      <c r="E698" t="s">
        <v>599</v>
      </c>
      <c r="F698" s="1">
        <v>45184</v>
      </c>
      <c r="G698" t="s">
        <v>1146</v>
      </c>
      <c r="I698">
        <v>6</v>
      </c>
      <c r="J698">
        <v>11.99</v>
      </c>
      <c r="K698">
        <v>71.94</v>
      </c>
      <c r="L698">
        <v>9</v>
      </c>
      <c r="M698" s="1">
        <v>45170</v>
      </c>
      <c r="N698" t="s">
        <v>831</v>
      </c>
      <c r="O698" t="s">
        <v>2078</v>
      </c>
      <c r="P698" t="s">
        <v>842</v>
      </c>
      <c r="Q698">
        <v>5</v>
      </c>
      <c r="R698">
        <f>VLOOKUP(Sales_Data[[#This Row],[Memo]],Items_List[[Description]:[Price]],3,FALSE)</f>
        <v>11.99</v>
      </c>
      <c r="S698">
        <f>Sales_Data[[#This Row],[Qty]]*Sales_Data[[#This Row],[Cost]]</f>
        <v>71.94</v>
      </c>
      <c r="T698" s="1">
        <f>_xlfn.MAXIFS(Sales_Data[Date],Sales_Data[Customers Name],Sales_Data[[#This Row],[Customers Name]])</f>
        <v>45270</v>
      </c>
      <c r="U698" t="str">
        <f ca="1">IF(TODAY() - Sales_Data[[#This Row],[Last Order Date]] &gt; 180, "Inactive", "Active")</f>
        <v>Inactive</v>
      </c>
    </row>
    <row r="699" spans="1:21" x14ac:dyDescent="0.35">
      <c r="A699" t="str">
        <f>Sales_Data[[#This Row],[Customers Name]]&amp;Sales_Data[[#This Row],[Num]]</f>
        <v>Coastal BoutiqueCW-2023322</v>
      </c>
      <c r="B699" t="s">
        <v>52</v>
      </c>
      <c r="C699" t="s">
        <v>2104</v>
      </c>
      <c r="D699" t="s">
        <v>1147</v>
      </c>
      <c r="E699" t="s">
        <v>532</v>
      </c>
      <c r="F699" s="1">
        <v>45184</v>
      </c>
      <c r="G699" t="s">
        <v>1146</v>
      </c>
      <c r="I699">
        <v>6</v>
      </c>
      <c r="J699">
        <v>11.99</v>
      </c>
      <c r="K699">
        <v>71.94</v>
      </c>
      <c r="L699">
        <v>9</v>
      </c>
      <c r="M699" s="1">
        <v>45170</v>
      </c>
      <c r="N699" t="s">
        <v>831</v>
      </c>
      <c r="O699" t="s">
        <v>2078</v>
      </c>
      <c r="P699" t="s">
        <v>842</v>
      </c>
      <c r="Q699">
        <v>5</v>
      </c>
      <c r="R699">
        <f>VLOOKUP(Sales_Data[[#This Row],[Memo]],Items_List[[Description]:[Price]],3,FALSE)</f>
        <v>11.99</v>
      </c>
      <c r="S699">
        <f>Sales_Data[[#This Row],[Qty]]*Sales_Data[[#This Row],[Cost]]</f>
        <v>71.94</v>
      </c>
      <c r="T699" s="1">
        <f>_xlfn.MAXIFS(Sales_Data[Date],Sales_Data[Customers Name],Sales_Data[[#This Row],[Customers Name]])</f>
        <v>45270</v>
      </c>
      <c r="U699" t="str">
        <f ca="1">IF(TODAY() - Sales_Data[[#This Row],[Last Order Date]] &gt; 180, "Inactive", "Active")</f>
        <v>Inactive</v>
      </c>
    </row>
    <row r="700" spans="1:21" x14ac:dyDescent="0.35">
      <c r="A700" t="str">
        <f>Sales_Data[[#This Row],[Customers Name]]&amp;Sales_Data[[#This Row],[Num]]</f>
        <v>Coastal BoutiqueCW-2023322</v>
      </c>
      <c r="B700" t="s">
        <v>52</v>
      </c>
      <c r="C700" t="s">
        <v>2104</v>
      </c>
      <c r="D700" t="s">
        <v>1116</v>
      </c>
      <c r="E700" t="s">
        <v>635</v>
      </c>
      <c r="F700" s="1">
        <v>45184</v>
      </c>
      <c r="G700" t="s">
        <v>1146</v>
      </c>
      <c r="I700">
        <v>6</v>
      </c>
      <c r="J700">
        <v>10.66</v>
      </c>
      <c r="K700">
        <v>63.96</v>
      </c>
      <c r="L700">
        <v>9</v>
      </c>
      <c r="M700" s="1">
        <v>45170</v>
      </c>
      <c r="N700" t="s">
        <v>831</v>
      </c>
      <c r="O700" t="s">
        <v>2078</v>
      </c>
      <c r="P700" t="s">
        <v>842</v>
      </c>
      <c r="Q700">
        <v>5</v>
      </c>
      <c r="R700">
        <f>VLOOKUP(Sales_Data[[#This Row],[Memo]],Items_List[[Description]:[Price]],3,FALSE)</f>
        <v>10.66</v>
      </c>
      <c r="S700">
        <f>Sales_Data[[#This Row],[Qty]]*Sales_Data[[#This Row],[Cost]]</f>
        <v>63.96</v>
      </c>
      <c r="T700" s="1">
        <f>_xlfn.MAXIFS(Sales_Data[Date],Sales_Data[Customers Name],Sales_Data[[#This Row],[Customers Name]])</f>
        <v>45270</v>
      </c>
      <c r="U700" t="str">
        <f ca="1">IF(TODAY() - Sales_Data[[#This Row],[Last Order Date]] &gt; 180, "Inactive", "Active")</f>
        <v>Inactive</v>
      </c>
    </row>
    <row r="701" spans="1:21" x14ac:dyDescent="0.35">
      <c r="A701" t="str">
        <f>Sales_Data[[#This Row],[Customers Name]]&amp;Sales_Data[[#This Row],[Num]]</f>
        <v>Coastal BoutiqueCW-2023336</v>
      </c>
      <c r="B701" t="s">
        <v>52</v>
      </c>
      <c r="C701" t="s">
        <v>2104</v>
      </c>
      <c r="D701" t="s">
        <v>1149</v>
      </c>
      <c r="E701" t="s">
        <v>563</v>
      </c>
      <c r="F701" s="1">
        <v>45191</v>
      </c>
      <c r="G701" t="s">
        <v>1148</v>
      </c>
      <c r="I701">
        <v>6</v>
      </c>
      <c r="J701">
        <v>9.99</v>
      </c>
      <c r="K701">
        <v>59.94</v>
      </c>
      <c r="L701">
        <v>9</v>
      </c>
      <c r="M701" s="1">
        <v>45170</v>
      </c>
      <c r="N701" t="s">
        <v>831</v>
      </c>
      <c r="O701" t="s">
        <v>2078</v>
      </c>
      <c r="P701" t="s">
        <v>842</v>
      </c>
      <c r="Q701">
        <v>5</v>
      </c>
      <c r="R701">
        <f>VLOOKUP(Sales_Data[[#This Row],[Memo]],Items_List[[Description]:[Price]],3,FALSE)</f>
        <v>9.99</v>
      </c>
      <c r="S701">
        <f>Sales_Data[[#This Row],[Qty]]*Sales_Data[[#This Row],[Cost]]</f>
        <v>59.94</v>
      </c>
      <c r="T701" s="1">
        <f>_xlfn.MAXIFS(Sales_Data[Date],Sales_Data[Customers Name],Sales_Data[[#This Row],[Customers Name]])</f>
        <v>45270</v>
      </c>
      <c r="U701" t="str">
        <f ca="1">IF(TODAY() - Sales_Data[[#This Row],[Last Order Date]] &gt; 180, "Inactive", "Active")</f>
        <v>Inactive</v>
      </c>
    </row>
    <row r="702" spans="1:21" x14ac:dyDescent="0.35">
      <c r="A702" t="str">
        <f>Sales_Data[[#This Row],[Customers Name]]&amp;Sales_Data[[#This Row],[Num]]</f>
        <v>Coastal BoutiqueCW-2023348</v>
      </c>
      <c r="B702" t="s">
        <v>52</v>
      </c>
      <c r="C702" t="s">
        <v>2104</v>
      </c>
      <c r="D702" t="s">
        <v>1125</v>
      </c>
      <c r="E702" t="s">
        <v>659</v>
      </c>
      <c r="F702" s="1">
        <v>45198</v>
      </c>
      <c r="G702" t="s">
        <v>1150</v>
      </c>
      <c r="I702">
        <v>6</v>
      </c>
      <c r="J702">
        <v>13.33</v>
      </c>
      <c r="K702">
        <v>79.98</v>
      </c>
      <c r="L702">
        <v>9</v>
      </c>
      <c r="M702" s="1">
        <v>45170</v>
      </c>
      <c r="N702" t="s">
        <v>831</v>
      </c>
      <c r="O702" t="s">
        <v>2078</v>
      </c>
      <c r="P702" t="s">
        <v>842</v>
      </c>
      <c r="Q702">
        <v>5</v>
      </c>
      <c r="R702">
        <f>VLOOKUP(Sales_Data[[#This Row],[Memo]],Items_List[[Description]:[Price]],3,FALSE)</f>
        <v>13.33</v>
      </c>
      <c r="S702">
        <f>Sales_Data[[#This Row],[Qty]]*Sales_Data[[#This Row],[Cost]]</f>
        <v>79.98</v>
      </c>
      <c r="T702" s="1">
        <f>_xlfn.MAXIFS(Sales_Data[Date],Sales_Data[Customers Name],Sales_Data[[#This Row],[Customers Name]])</f>
        <v>45270</v>
      </c>
      <c r="U702" t="str">
        <f ca="1">IF(TODAY() - Sales_Data[[#This Row],[Last Order Date]] &gt; 180, "Inactive", "Active")</f>
        <v>Inactive</v>
      </c>
    </row>
    <row r="703" spans="1:21" x14ac:dyDescent="0.35">
      <c r="A703" t="str">
        <f>Sales_Data[[#This Row],[Customers Name]]&amp;Sales_Data[[#This Row],[Num]]</f>
        <v>Coastal BoutiqueCW-2023348</v>
      </c>
      <c r="B703" t="s">
        <v>52</v>
      </c>
      <c r="C703" t="s">
        <v>2104</v>
      </c>
      <c r="D703" t="s">
        <v>1149</v>
      </c>
      <c r="E703" t="s">
        <v>563</v>
      </c>
      <c r="F703" s="1">
        <v>45198</v>
      </c>
      <c r="G703" t="s">
        <v>1150</v>
      </c>
      <c r="I703">
        <v>6</v>
      </c>
      <c r="J703">
        <v>9.99</v>
      </c>
      <c r="K703">
        <v>59.94</v>
      </c>
      <c r="L703">
        <v>9</v>
      </c>
      <c r="M703" s="1">
        <v>45170</v>
      </c>
      <c r="N703" t="s">
        <v>831</v>
      </c>
      <c r="O703" t="s">
        <v>2078</v>
      </c>
      <c r="P703" t="s">
        <v>842</v>
      </c>
      <c r="Q703">
        <v>5</v>
      </c>
      <c r="R703">
        <f>VLOOKUP(Sales_Data[[#This Row],[Memo]],Items_List[[Description]:[Price]],3,FALSE)</f>
        <v>9.99</v>
      </c>
      <c r="S703">
        <f>Sales_Data[[#This Row],[Qty]]*Sales_Data[[#This Row],[Cost]]</f>
        <v>59.94</v>
      </c>
      <c r="T703" s="1">
        <f>_xlfn.MAXIFS(Sales_Data[Date],Sales_Data[Customers Name],Sales_Data[[#This Row],[Customers Name]])</f>
        <v>45270</v>
      </c>
      <c r="U703" t="str">
        <f ca="1">IF(TODAY() - Sales_Data[[#This Row],[Last Order Date]] &gt; 180, "Inactive", "Active")</f>
        <v>Inactive</v>
      </c>
    </row>
    <row r="704" spans="1:21" x14ac:dyDescent="0.35">
      <c r="A704" t="str">
        <f>Sales_Data[[#This Row],[Customers Name]]&amp;Sales_Data[[#This Row],[Num]]</f>
        <v>Coastal BoutiqueCW-2023348</v>
      </c>
      <c r="B704" t="s">
        <v>52</v>
      </c>
      <c r="C704" t="s">
        <v>2104</v>
      </c>
      <c r="D704" t="s">
        <v>1111</v>
      </c>
      <c r="E704" t="s">
        <v>408</v>
      </c>
      <c r="F704" s="1">
        <v>45198</v>
      </c>
      <c r="G704" t="s">
        <v>1150</v>
      </c>
      <c r="I704">
        <v>6</v>
      </c>
      <c r="J704">
        <v>9.33</v>
      </c>
      <c r="K704">
        <v>55.98</v>
      </c>
      <c r="L704">
        <v>9</v>
      </c>
      <c r="M704" s="1">
        <v>45170</v>
      </c>
      <c r="N704" t="s">
        <v>831</v>
      </c>
      <c r="O704" t="s">
        <v>2078</v>
      </c>
      <c r="P704" t="s">
        <v>842</v>
      </c>
      <c r="Q704">
        <v>5</v>
      </c>
      <c r="R704">
        <f>VLOOKUP(Sales_Data[[#This Row],[Memo]],Items_List[[Description]:[Price]],3,FALSE)</f>
        <v>9.33</v>
      </c>
      <c r="S704">
        <f>Sales_Data[[#This Row],[Qty]]*Sales_Data[[#This Row],[Cost]]</f>
        <v>55.980000000000004</v>
      </c>
      <c r="T704" s="1">
        <f>_xlfn.MAXIFS(Sales_Data[Date],Sales_Data[Customers Name],Sales_Data[[#This Row],[Customers Name]])</f>
        <v>45270</v>
      </c>
      <c r="U704" t="str">
        <f ca="1">IF(TODAY() - Sales_Data[[#This Row],[Last Order Date]] &gt; 180, "Inactive", "Active")</f>
        <v>Inactive</v>
      </c>
    </row>
    <row r="705" spans="1:21" x14ac:dyDescent="0.35">
      <c r="A705" t="str">
        <f>Sales_Data[[#This Row],[Customers Name]]&amp;Sales_Data[[#This Row],[Num]]</f>
        <v>Coastal BoutiqueCW-2023348</v>
      </c>
      <c r="B705" t="s">
        <v>52</v>
      </c>
      <c r="C705" t="s">
        <v>2104</v>
      </c>
      <c r="D705" t="s">
        <v>1092</v>
      </c>
      <c r="E705" t="s">
        <v>448</v>
      </c>
      <c r="F705" s="1">
        <v>45198</v>
      </c>
      <c r="G705" t="s">
        <v>1150</v>
      </c>
      <c r="I705">
        <v>6</v>
      </c>
      <c r="J705">
        <v>9.99</v>
      </c>
      <c r="K705">
        <v>59.94</v>
      </c>
      <c r="L705">
        <v>9</v>
      </c>
      <c r="M705" s="1">
        <v>45170</v>
      </c>
      <c r="N705" t="s">
        <v>831</v>
      </c>
      <c r="O705" t="s">
        <v>2078</v>
      </c>
      <c r="P705" t="s">
        <v>842</v>
      </c>
      <c r="Q705">
        <v>5</v>
      </c>
      <c r="R705">
        <f>VLOOKUP(Sales_Data[[#This Row],[Memo]],Items_List[[Description]:[Price]],3,FALSE)</f>
        <v>9.99</v>
      </c>
      <c r="S705">
        <f>Sales_Data[[#This Row],[Qty]]*Sales_Data[[#This Row],[Cost]]</f>
        <v>59.94</v>
      </c>
      <c r="T705" s="1">
        <f>_xlfn.MAXIFS(Sales_Data[Date],Sales_Data[Customers Name],Sales_Data[[#This Row],[Customers Name]])</f>
        <v>45270</v>
      </c>
      <c r="U705" t="str">
        <f ca="1">IF(TODAY() - Sales_Data[[#This Row],[Last Order Date]] &gt; 180, "Inactive", "Active")</f>
        <v>Inactive</v>
      </c>
    </row>
    <row r="706" spans="1:21" x14ac:dyDescent="0.35">
      <c r="A706" t="str">
        <f>Sales_Data[[#This Row],[Customers Name]]&amp;Sales_Data[[#This Row],[Num]]</f>
        <v>Coastal VinoCW-2023102</v>
      </c>
      <c r="B706" t="s">
        <v>54</v>
      </c>
      <c r="C706" t="s">
        <v>2104</v>
      </c>
      <c r="D706" t="s">
        <v>1075</v>
      </c>
      <c r="E706" t="s">
        <v>603</v>
      </c>
      <c r="F706" s="1">
        <v>44995</v>
      </c>
      <c r="G706" t="s">
        <v>1163</v>
      </c>
      <c r="I706">
        <v>6</v>
      </c>
      <c r="J706">
        <v>7.99</v>
      </c>
      <c r="K706">
        <v>47.94</v>
      </c>
      <c r="L706">
        <v>3</v>
      </c>
      <c r="M706" s="1">
        <v>44986</v>
      </c>
      <c r="N706" t="s">
        <v>892</v>
      </c>
      <c r="O706" t="s">
        <v>2080</v>
      </c>
      <c r="P706" t="s">
        <v>842</v>
      </c>
      <c r="Q706">
        <v>5</v>
      </c>
      <c r="R706">
        <f>VLOOKUP(Sales_Data[[#This Row],[Memo]],Items_List[[Description]:[Price]],3,FALSE)</f>
        <v>7.99</v>
      </c>
      <c r="S706">
        <f>Sales_Data[[#This Row],[Qty]]*Sales_Data[[#This Row],[Cost]]</f>
        <v>47.94</v>
      </c>
      <c r="T706" s="1">
        <f>_xlfn.MAXIFS(Sales_Data[Date],Sales_Data[Customers Name],Sales_Data[[#This Row],[Customers Name]])</f>
        <v>44995</v>
      </c>
      <c r="U706" t="str">
        <f ca="1">IF(TODAY() - Sales_Data[[#This Row],[Last Order Date]] &gt; 180, "Inactive", "Active")</f>
        <v>Inactive</v>
      </c>
    </row>
    <row r="707" spans="1:21" x14ac:dyDescent="0.35">
      <c r="A707" t="str">
        <f>Sales_Data[[#This Row],[Customers Name]]&amp;Sales_Data[[#This Row],[Num]]</f>
        <v>ColectivoCW-2023290</v>
      </c>
      <c r="B707" t="s">
        <v>56</v>
      </c>
      <c r="C707" t="s">
        <v>2103</v>
      </c>
      <c r="D707" t="s">
        <v>913</v>
      </c>
      <c r="E707" t="s">
        <v>350</v>
      </c>
      <c r="F707" s="1">
        <v>45159</v>
      </c>
      <c r="G707" t="s">
        <v>1164</v>
      </c>
      <c r="I707">
        <v>6</v>
      </c>
      <c r="J707">
        <v>12.5</v>
      </c>
      <c r="K707">
        <v>75</v>
      </c>
      <c r="L707">
        <v>8</v>
      </c>
      <c r="M707" s="1">
        <v>45139</v>
      </c>
      <c r="N707" t="s">
        <v>863</v>
      </c>
      <c r="O707" t="s">
        <v>2083</v>
      </c>
      <c r="P707" t="s">
        <v>825</v>
      </c>
      <c r="Q707">
        <v>1</v>
      </c>
      <c r="R707">
        <f>VLOOKUP(Sales_Data[[#This Row],[Memo]],Items_List[[Description]:[Price]],3,FALSE)</f>
        <v>9.6</v>
      </c>
      <c r="S707">
        <f>Sales_Data[[#This Row],[Qty]]*Sales_Data[[#This Row],[Cost]]</f>
        <v>57.599999999999994</v>
      </c>
      <c r="T707" s="1">
        <f>_xlfn.MAXIFS(Sales_Data[Date],Sales_Data[Customers Name],Sales_Data[[#This Row],[Customers Name]])</f>
        <v>45283</v>
      </c>
      <c r="U707" t="str">
        <f ca="1">IF(TODAY() - Sales_Data[[#This Row],[Last Order Date]] &gt; 180, "Inactive", "Active")</f>
        <v>Inactive</v>
      </c>
    </row>
    <row r="708" spans="1:21" x14ac:dyDescent="0.35">
      <c r="A708" t="str">
        <f>Sales_Data[[#This Row],[Customers Name]]&amp;Sales_Data[[#This Row],[Num]]</f>
        <v>ColectivoCW-2023290</v>
      </c>
      <c r="B708" t="s">
        <v>56</v>
      </c>
      <c r="C708" t="s">
        <v>2103</v>
      </c>
      <c r="D708" t="s">
        <v>851</v>
      </c>
      <c r="E708" t="s">
        <v>362</v>
      </c>
      <c r="F708" s="1">
        <v>45159</v>
      </c>
      <c r="G708" t="s">
        <v>1164</v>
      </c>
      <c r="I708">
        <v>6</v>
      </c>
      <c r="J708">
        <v>12.5</v>
      </c>
      <c r="K708">
        <v>75</v>
      </c>
      <c r="L708">
        <v>8</v>
      </c>
      <c r="M708" s="1">
        <v>45139</v>
      </c>
      <c r="N708" t="s">
        <v>863</v>
      </c>
      <c r="O708" t="s">
        <v>2083</v>
      </c>
      <c r="P708" t="s">
        <v>825</v>
      </c>
      <c r="Q708">
        <v>1</v>
      </c>
      <c r="R708">
        <f>VLOOKUP(Sales_Data[[#This Row],[Memo]],Items_List[[Description]:[Price]],3,FALSE)</f>
        <v>9.6</v>
      </c>
      <c r="S708">
        <f>Sales_Data[[#This Row],[Qty]]*Sales_Data[[#This Row],[Cost]]</f>
        <v>57.599999999999994</v>
      </c>
      <c r="T708" s="1">
        <f>_xlfn.MAXIFS(Sales_Data[Date],Sales_Data[Customers Name],Sales_Data[[#This Row],[Customers Name]])</f>
        <v>45283</v>
      </c>
      <c r="U708" t="str">
        <f ca="1">IF(TODAY() - Sales_Data[[#This Row],[Last Order Date]] &gt; 180, "Inactive", "Active")</f>
        <v>Inactive</v>
      </c>
    </row>
    <row r="709" spans="1:21" x14ac:dyDescent="0.35">
      <c r="A709" t="str">
        <f>Sales_Data[[#This Row],[Customers Name]]&amp;Sales_Data[[#This Row],[Num]]</f>
        <v>DashiCW-2023041</v>
      </c>
      <c r="B709" t="s">
        <v>58</v>
      </c>
      <c r="C709" t="s">
        <v>2103</v>
      </c>
      <c r="D709" t="s">
        <v>838</v>
      </c>
      <c r="E709" t="s">
        <v>764</v>
      </c>
      <c r="F709" s="1">
        <v>44960</v>
      </c>
      <c r="G709" t="s">
        <v>1172</v>
      </c>
      <c r="I709">
        <v>6</v>
      </c>
      <c r="J709">
        <v>12.5</v>
      </c>
      <c r="K709">
        <v>75</v>
      </c>
      <c r="L709">
        <v>2</v>
      </c>
      <c r="M709" s="1">
        <v>44958</v>
      </c>
      <c r="N709" t="s">
        <v>856</v>
      </c>
      <c r="O709" t="s">
        <v>2081</v>
      </c>
      <c r="P709" t="s">
        <v>842</v>
      </c>
      <c r="Q709">
        <v>5</v>
      </c>
      <c r="R709">
        <f>VLOOKUP(Sales_Data[[#This Row],[Memo]],Items_List[[Description]:[Price]],3,FALSE)</f>
        <v>9.3000000000000007</v>
      </c>
      <c r="S709">
        <f>Sales_Data[[#This Row],[Qty]]*Sales_Data[[#This Row],[Cost]]</f>
        <v>55.800000000000004</v>
      </c>
      <c r="T709" s="1">
        <f>_xlfn.MAXIFS(Sales_Data[Date],Sales_Data[Customers Name],Sales_Data[[#This Row],[Customers Name]])</f>
        <v>45247</v>
      </c>
      <c r="U709" t="str">
        <f ca="1">IF(TODAY() - Sales_Data[[#This Row],[Last Order Date]] &gt; 180, "Inactive", "Active")</f>
        <v>Inactive</v>
      </c>
    </row>
    <row r="710" spans="1:21" x14ac:dyDescent="0.35">
      <c r="A710" t="str">
        <f>Sales_Data[[#This Row],[Customers Name]]&amp;Sales_Data[[#This Row],[Num]]</f>
        <v>DashiCW-2023041</v>
      </c>
      <c r="B710" t="s">
        <v>58</v>
      </c>
      <c r="C710" t="s">
        <v>2103</v>
      </c>
      <c r="D710" t="s">
        <v>871</v>
      </c>
      <c r="E710" t="s">
        <v>728</v>
      </c>
      <c r="F710" s="1">
        <v>44960</v>
      </c>
      <c r="G710" t="s">
        <v>1172</v>
      </c>
      <c r="I710">
        <v>6</v>
      </c>
      <c r="J710">
        <v>13</v>
      </c>
      <c r="K710">
        <v>78</v>
      </c>
      <c r="L710">
        <v>2</v>
      </c>
      <c r="M710" s="1">
        <v>44958</v>
      </c>
      <c r="N710" t="s">
        <v>856</v>
      </c>
      <c r="O710" t="s">
        <v>2081</v>
      </c>
      <c r="P710" t="s">
        <v>842</v>
      </c>
      <c r="Q710">
        <v>5</v>
      </c>
      <c r="R710">
        <f>VLOOKUP(Sales_Data[[#This Row],[Memo]],Items_List[[Description]:[Price]],3,FALSE)</f>
        <v>10</v>
      </c>
      <c r="S710">
        <f>Sales_Data[[#This Row],[Qty]]*Sales_Data[[#This Row],[Cost]]</f>
        <v>60</v>
      </c>
      <c r="T710" s="1">
        <f>_xlfn.MAXIFS(Sales_Data[Date],Sales_Data[Customers Name],Sales_Data[[#This Row],[Customers Name]])</f>
        <v>45247</v>
      </c>
      <c r="U710" t="str">
        <f ca="1">IF(TODAY() - Sales_Data[[#This Row],[Last Order Date]] &gt; 180, "Inactive", "Active")</f>
        <v>Inactive</v>
      </c>
    </row>
    <row r="711" spans="1:21" x14ac:dyDescent="0.35">
      <c r="A711" t="str">
        <f>Sales_Data[[#This Row],[Customers Name]]&amp;Sales_Data[[#This Row],[Num]]</f>
        <v>DashiCW-2023089</v>
      </c>
      <c r="B711" t="s">
        <v>58</v>
      </c>
      <c r="C711" t="s">
        <v>2103</v>
      </c>
      <c r="D711" t="s">
        <v>838</v>
      </c>
      <c r="E711" t="s">
        <v>764</v>
      </c>
      <c r="F711" s="1">
        <v>44988</v>
      </c>
      <c r="G711" t="s">
        <v>1174</v>
      </c>
      <c r="I711">
        <v>6</v>
      </c>
      <c r="J711">
        <v>12.5</v>
      </c>
      <c r="K711">
        <v>75</v>
      </c>
      <c r="L711">
        <v>3</v>
      </c>
      <c r="M711" s="1">
        <v>44986</v>
      </c>
      <c r="N711" t="s">
        <v>892</v>
      </c>
      <c r="O711" t="s">
        <v>2080</v>
      </c>
      <c r="P711" t="s">
        <v>842</v>
      </c>
      <c r="Q711">
        <v>5</v>
      </c>
      <c r="R711">
        <f>VLOOKUP(Sales_Data[[#This Row],[Memo]],Items_List[[Description]:[Price]],3,FALSE)</f>
        <v>9.3000000000000007</v>
      </c>
      <c r="S711">
        <f>Sales_Data[[#This Row],[Qty]]*Sales_Data[[#This Row],[Cost]]</f>
        <v>55.800000000000004</v>
      </c>
      <c r="T711" s="1">
        <f>_xlfn.MAXIFS(Sales_Data[Date],Sales_Data[Customers Name],Sales_Data[[#This Row],[Customers Name]])</f>
        <v>45247</v>
      </c>
      <c r="U711" t="str">
        <f ca="1">IF(TODAY() - Sales_Data[[#This Row],[Last Order Date]] &gt; 180, "Inactive", "Active")</f>
        <v>Inactive</v>
      </c>
    </row>
    <row r="712" spans="1:21" x14ac:dyDescent="0.35">
      <c r="A712" t="str">
        <f>Sales_Data[[#This Row],[Customers Name]]&amp;Sales_Data[[#This Row],[Num]]</f>
        <v>DashiCW-2023128</v>
      </c>
      <c r="B712" t="s">
        <v>58</v>
      </c>
      <c r="C712" t="s">
        <v>2103</v>
      </c>
      <c r="D712" t="s">
        <v>871</v>
      </c>
      <c r="E712" t="s">
        <v>728</v>
      </c>
      <c r="F712" s="1">
        <v>45030</v>
      </c>
      <c r="G712" t="s">
        <v>1175</v>
      </c>
      <c r="I712">
        <v>6</v>
      </c>
      <c r="J712">
        <v>13</v>
      </c>
      <c r="K712">
        <v>78</v>
      </c>
      <c r="L712">
        <v>4</v>
      </c>
      <c r="M712" s="1">
        <v>45017</v>
      </c>
      <c r="N712" t="s">
        <v>934</v>
      </c>
      <c r="O712" t="s">
        <v>2086</v>
      </c>
      <c r="P712" t="s">
        <v>842</v>
      </c>
      <c r="Q712">
        <v>5</v>
      </c>
      <c r="R712">
        <f>VLOOKUP(Sales_Data[[#This Row],[Memo]],Items_List[[Description]:[Price]],3,FALSE)</f>
        <v>10</v>
      </c>
      <c r="S712">
        <f>Sales_Data[[#This Row],[Qty]]*Sales_Data[[#This Row],[Cost]]</f>
        <v>60</v>
      </c>
      <c r="T712" s="1">
        <f>_xlfn.MAXIFS(Sales_Data[Date],Sales_Data[Customers Name],Sales_Data[[#This Row],[Customers Name]])</f>
        <v>45247</v>
      </c>
      <c r="U712" t="str">
        <f ca="1">IF(TODAY() - Sales_Data[[#This Row],[Last Order Date]] &gt; 180, "Inactive", "Active")</f>
        <v>Inactive</v>
      </c>
    </row>
    <row r="713" spans="1:21" x14ac:dyDescent="0.35">
      <c r="A713" t="str">
        <f>Sales_Data[[#This Row],[Customers Name]]&amp;Sales_Data[[#This Row],[Num]]</f>
        <v>DashiCW-2023128</v>
      </c>
      <c r="B713" t="s">
        <v>58</v>
      </c>
      <c r="C713" t="s">
        <v>2103</v>
      </c>
      <c r="D713" t="s">
        <v>838</v>
      </c>
      <c r="E713" t="s">
        <v>764</v>
      </c>
      <c r="F713" s="1">
        <v>45030</v>
      </c>
      <c r="G713" t="s">
        <v>1175</v>
      </c>
      <c r="I713">
        <v>6</v>
      </c>
      <c r="J713">
        <v>12.5</v>
      </c>
      <c r="K713">
        <v>75</v>
      </c>
      <c r="L713">
        <v>4</v>
      </c>
      <c r="M713" s="1">
        <v>45017</v>
      </c>
      <c r="N713" t="s">
        <v>934</v>
      </c>
      <c r="O713" t="s">
        <v>2086</v>
      </c>
      <c r="P713" t="s">
        <v>842</v>
      </c>
      <c r="Q713">
        <v>5</v>
      </c>
      <c r="R713">
        <f>VLOOKUP(Sales_Data[[#This Row],[Memo]],Items_List[[Description]:[Price]],3,FALSE)</f>
        <v>9.3000000000000007</v>
      </c>
      <c r="S713">
        <f>Sales_Data[[#This Row],[Qty]]*Sales_Data[[#This Row],[Cost]]</f>
        <v>55.800000000000004</v>
      </c>
      <c r="T713" s="1">
        <f>_xlfn.MAXIFS(Sales_Data[Date],Sales_Data[Customers Name],Sales_Data[[#This Row],[Customers Name]])</f>
        <v>45247</v>
      </c>
      <c r="U713" t="str">
        <f ca="1">IF(TODAY() - Sales_Data[[#This Row],[Last Order Date]] &gt; 180, "Inactive", "Active")</f>
        <v>Inactive</v>
      </c>
    </row>
    <row r="714" spans="1:21" x14ac:dyDescent="0.35">
      <c r="A714" t="str">
        <f>Sales_Data[[#This Row],[Customers Name]]&amp;Sales_Data[[#This Row],[Num]]</f>
        <v>DashiCW-2023128</v>
      </c>
      <c r="B714" t="s">
        <v>58</v>
      </c>
      <c r="C714" t="s">
        <v>2103</v>
      </c>
      <c r="D714" t="s">
        <v>1035</v>
      </c>
      <c r="E714" t="s">
        <v>760</v>
      </c>
      <c r="F714" s="1">
        <v>45030</v>
      </c>
      <c r="G714" t="s">
        <v>1175</v>
      </c>
      <c r="I714">
        <v>6</v>
      </c>
      <c r="J714">
        <v>16</v>
      </c>
      <c r="K714">
        <v>96</v>
      </c>
      <c r="L714">
        <v>4</v>
      </c>
      <c r="M714" s="1">
        <v>45017</v>
      </c>
      <c r="N714" t="s">
        <v>934</v>
      </c>
      <c r="O714" t="s">
        <v>2086</v>
      </c>
      <c r="P714" t="s">
        <v>842</v>
      </c>
      <c r="Q714">
        <v>5</v>
      </c>
      <c r="R714">
        <f>VLOOKUP(Sales_Data[[#This Row],[Memo]],Items_List[[Description]:[Price]],3,FALSE)</f>
        <v>13.33</v>
      </c>
      <c r="S714">
        <f>Sales_Data[[#This Row],[Qty]]*Sales_Data[[#This Row],[Cost]]</f>
        <v>79.98</v>
      </c>
      <c r="T714" s="1">
        <f>_xlfn.MAXIFS(Sales_Data[Date],Sales_Data[Customers Name],Sales_Data[[#This Row],[Customers Name]])</f>
        <v>45247</v>
      </c>
      <c r="U714" t="str">
        <f ca="1">IF(TODAY() - Sales_Data[[#This Row],[Last Order Date]] &gt; 180, "Inactive", "Active")</f>
        <v>Inactive</v>
      </c>
    </row>
    <row r="715" spans="1:21" x14ac:dyDescent="0.35">
      <c r="A715" t="str">
        <f>Sales_Data[[#This Row],[Customers Name]]&amp;Sales_Data[[#This Row],[Num]]</f>
        <v>DashiCW-2023128</v>
      </c>
      <c r="B715" t="s">
        <v>58</v>
      </c>
      <c r="C715" t="s">
        <v>2103</v>
      </c>
      <c r="D715" t="s">
        <v>1176</v>
      </c>
      <c r="E715" t="s">
        <v>1177</v>
      </c>
      <c r="F715" s="1">
        <v>45030</v>
      </c>
      <c r="G715" t="s">
        <v>1175</v>
      </c>
      <c r="I715">
        <v>6</v>
      </c>
      <c r="J715">
        <v>10</v>
      </c>
      <c r="K715">
        <v>60</v>
      </c>
      <c r="L715">
        <v>4</v>
      </c>
      <c r="M715" s="1">
        <v>45017</v>
      </c>
      <c r="N715" t="s">
        <v>934</v>
      </c>
      <c r="O715" t="s">
        <v>2086</v>
      </c>
      <c r="P715" t="s">
        <v>842</v>
      </c>
      <c r="Q715">
        <v>5</v>
      </c>
      <c r="R715">
        <f>VLOOKUP(Sales_Data[[#This Row],[Memo]],Items_List[[Description]:[Price]],3,FALSE)</f>
        <v>8.33</v>
      </c>
      <c r="S715">
        <f>Sales_Data[[#This Row],[Qty]]*Sales_Data[[#This Row],[Cost]]</f>
        <v>49.980000000000004</v>
      </c>
      <c r="T715" s="1">
        <f>_xlfn.MAXIFS(Sales_Data[Date],Sales_Data[Customers Name],Sales_Data[[#This Row],[Customers Name]])</f>
        <v>45247</v>
      </c>
      <c r="U715" t="str">
        <f ca="1">IF(TODAY() - Sales_Data[[#This Row],[Last Order Date]] &gt; 180, "Inactive", "Active")</f>
        <v>Inactive</v>
      </c>
    </row>
    <row r="716" spans="1:21" x14ac:dyDescent="0.35">
      <c r="A716" t="str">
        <f>Sales_Data[[#This Row],[Customers Name]]&amp;Sales_Data[[#This Row],[Num]]</f>
        <v>DashiCW-2023174</v>
      </c>
      <c r="B716" t="s">
        <v>58</v>
      </c>
      <c r="C716" t="s">
        <v>2103</v>
      </c>
      <c r="D716" t="s">
        <v>898</v>
      </c>
      <c r="E716" t="s">
        <v>360</v>
      </c>
      <c r="F716" s="1">
        <v>45071</v>
      </c>
      <c r="G716" t="s">
        <v>1178</v>
      </c>
      <c r="I716">
        <v>6</v>
      </c>
      <c r="J716">
        <v>22.5</v>
      </c>
      <c r="K716">
        <v>135</v>
      </c>
      <c r="L716">
        <v>5</v>
      </c>
      <c r="M716" s="1">
        <v>45047</v>
      </c>
      <c r="N716" t="s">
        <v>813</v>
      </c>
      <c r="O716" t="s">
        <v>813</v>
      </c>
      <c r="P716" t="s">
        <v>814</v>
      </c>
      <c r="Q716">
        <v>4</v>
      </c>
      <c r="R716">
        <f>VLOOKUP(Sales_Data[[#This Row],[Memo]],Items_List[[Description]:[Price]],3,FALSE)</f>
        <v>13.63</v>
      </c>
      <c r="S716">
        <f>Sales_Data[[#This Row],[Qty]]*Sales_Data[[#This Row],[Cost]]</f>
        <v>81.78</v>
      </c>
      <c r="T716" s="1">
        <f>_xlfn.MAXIFS(Sales_Data[Date],Sales_Data[Customers Name],Sales_Data[[#This Row],[Customers Name]])</f>
        <v>45247</v>
      </c>
      <c r="U716" t="str">
        <f ca="1">IF(TODAY() - Sales_Data[[#This Row],[Last Order Date]] &gt; 180, "Inactive", "Active")</f>
        <v>Inactive</v>
      </c>
    </row>
    <row r="717" spans="1:21" x14ac:dyDescent="0.35">
      <c r="A717" t="str">
        <f>Sales_Data[[#This Row],[Customers Name]]&amp;Sales_Data[[#This Row],[Num]]</f>
        <v>DashiCW-2023191</v>
      </c>
      <c r="B717" t="s">
        <v>58</v>
      </c>
      <c r="C717" t="s">
        <v>2103</v>
      </c>
      <c r="D717" t="s">
        <v>838</v>
      </c>
      <c r="E717" t="s">
        <v>764</v>
      </c>
      <c r="F717" s="1">
        <v>45083</v>
      </c>
      <c r="G717" t="s">
        <v>1179</v>
      </c>
      <c r="I717">
        <v>6</v>
      </c>
      <c r="J717">
        <v>12.5</v>
      </c>
      <c r="K717">
        <v>75</v>
      </c>
      <c r="L717">
        <v>6</v>
      </c>
      <c r="M717" s="1">
        <v>45078</v>
      </c>
      <c r="N717" t="s">
        <v>818</v>
      </c>
      <c r="O717" t="s">
        <v>2082</v>
      </c>
      <c r="P717" t="s">
        <v>832</v>
      </c>
      <c r="Q717">
        <v>2</v>
      </c>
      <c r="R717">
        <f>VLOOKUP(Sales_Data[[#This Row],[Memo]],Items_List[[Description]:[Price]],3,FALSE)</f>
        <v>9.3000000000000007</v>
      </c>
      <c r="S717">
        <f>Sales_Data[[#This Row],[Qty]]*Sales_Data[[#This Row],[Cost]]</f>
        <v>55.800000000000004</v>
      </c>
      <c r="T717" s="1">
        <f>_xlfn.MAXIFS(Sales_Data[Date],Sales_Data[Customers Name],Sales_Data[[#This Row],[Customers Name]])</f>
        <v>45247</v>
      </c>
      <c r="U717" t="str">
        <f ca="1">IF(TODAY() - Sales_Data[[#This Row],[Last Order Date]] &gt; 180, "Inactive", "Active")</f>
        <v>Inactive</v>
      </c>
    </row>
    <row r="718" spans="1:21" x14ac:dyDescent="0.35">
      <c r="A718" t="str">
        <f>Sales_Data[[#This Row],[Customers Name]]&amp;Sales_Data[[#This Row],[Num]]</f>
        <v>DashiCW-2023319</v>
      </c>
      <c r="B718" t="s">
        <v>58</v>
      </c>
      <c r="C718" t="s">
        <v>2103</v>
      </c>
      <c r="D718" t="s">
        <v>871</v>
      </c>
      <c r="E718" t="s">
        <v>728</v>
      </c>
      <c r="F718" s="1">
        <v>45182</v>
      </c>
      <c r="G718" t="s">
        <v>1185</v>
      </c>
      <c r="I718">
        <v>6</v>
      </c>
      <c r="J718">
        <v>13</v>
      </c>
      <c r="K718">
        <v>78</v>
      </c>
      <c r="L718">
        <v>9</v>
      </c>
      <c r="M718" s="1">
        <v>45170</v>
      </c>
      <c r="N718" t="s">
        <v>831</v>
      </c>
      <c r="O718" t="s">
        <v>2078</v>
      </c>
      <c r="P718" t="s">
        <v>819</v>
      </c>
      <c r="Q718">
        <v>3</v>
      </c>
      <c r="R718">
        <f>VLOOKUP(Sales_Data[[#This Row],[Memo]],Items_List[[Description]:[Price]],3,FALSE)</f>
        <v>10</v>
      </c>
      <c r="S718">
        <f>Sales_Data[[#This Row],[Qty]]*Sales_Data[[#This Row],[Cost]]</f>
        <v>60</v>
      </c>
      <c r="T718" s="1">
        <f>_xlfn.MAXIFS(Sales_Data[Date],Sales_Data[Customers Name],Sales_Data[[#This Row],[Customers Name]])</f>
        <v>45247</v>
      </c>
      <c r="U718" t="str">
        <f ca="1">IF(TODAY() - Sales_Data[[#This Row],[Last Order Date]] &gt; 180, "Inactive", "Active")</f>
        <v>Inactive</v>
      </c>
    </row>
    <row r="719" spans="1:21" x14ac:dyDescent="0.35">
      <c r="A719" t="str">
        <f>Sales_Data[[#This Row],[Customers Name]]&amp;Sales_Data[[#This Row],[Num]]</f>
        <v>DashiCW-2023347</v>
      </c>
      <c r="B719" t="s">
        <v>58</v>
      </c>
      <c r="C719" t="s">
        <v>2103</v>
      </c>
      <c r="D719" t="s">
        <v>898</v>
      </c>
      <c r="E719" t="s">
        <v>360</v>
      </c>
      <c r="F719" s="1">
        <v>45197</v>
      </c>
      <c r="G719" t="s">
        <v>1189</v>
      </c>
      <c r="I719">
        <v>6</v>
      </c>
      <c r="J719">
        <v>23.5</v>
      </c>
      <c r="K719">
        <v>141</v>
      </c>
      <c r="L719">
        <v>9</v>
      </c>
      <c r="M719" s="1">
        <v>45170</v>
      </c>
      <c r="N719" t="s">
        <v>831</v>
      </c>
      <c r="O719" t="s">
        <v>2078</v>
      </c>
      <c r="P719" t="s">
        <v>814</v>
      </c>
      <c r="Q719">
        <v>4</v>
      </c>
      <c r="R719">
        <f>VLOOKUP(Sales_Data[[#This Row],[Memo]],Items_List[[Description]:[Price]],3,FALSE)</f>
        <v>13.63</v>
      </c>
      <c r="S719">
        <f>Sales_Data[[#This Row],[Qty]]*Sales_Data[[#This Row],[Cost]]</f>
        <v>81.78</v>
      </c>
      <c r="T719" s="1">
        <f>_xlfn.MAXIFS(Sales_Data[Date],Sales_Data[Customers Name],Sales_Data[[#This Row],[Customers Name]])</f>
        <v>45247</v>
      </c>
      <c r="U719" t="str">
        <f ca="1">IF(TODAY() - Sales_Data[[#This Row],[Last Order Date]] &gt; 180, "Inactive", "Active")</f>
        <v>Inactive</v>
      </c>
    </row>
    <row r="720" spans="1:21" x14ac:dyDescent="0.35">
      <c r="A720" t="str">
        <f>Sales_Data[[#This Row],[Customers Name]]&amp;Sales_Data[[#This Row],[Num]]</f>
        <v>Fire &amp; SmokeCW-2023047</v>
      </c>
      <c r="B720" t="s">
        <v>72</v>
      </c>
      <c r="C720" t="s">
        <v>2104</v>
      </c>
      <c r="D720" t="s">
        <v>1098</v>
      </c>
      <c r="E720" t="s">
        <v>629</v>
      </c>
      <c r="F720" s="1">
        <v>44965</v>
      </c>
      <c r="G720" t="s">
        <v>1207</v>
      </c>
      <c r="I720">
        <v>6</v>
      </c>
      <c r="J720">
        <v>21.99</v>
      </c>
      <c r="K720">
        <v>131.94</v>
      </c>
      <c r="L720">
        <v>2</v>
      </c>
      <c r="M720" s="1">
        <v>44958</v>
      </c>
      <c r="N720" t="s">
        <v>856</v>
      </c>
      <c r="O720" t="s">
        <v>2081</v>
      </c>
      <c r="P720" t="s">
        <v>819</v>
      </c>
      <c r="Q720">
        <v>3</v>
      </c>
      <c r="R720">
        <f>VLOOKUP(Sales_Data[[#This Row],[Memo]],Items_List[[Description]:[Price]],3,FALSE)</f>
        <v>16.670000000000002</v>
      </c>
      <c r="S720">
        <f>Sales_Data[[#This Row],[Qty]]*Sales_Data[[#This Row],[Cost]]</f>
        <v>100.02000000000001</v>
      </c>
      <c r="T720" s="1">
        <f>_xlfn.MAXIFS(Sales_Data[Date],Sales_Data[Customers Name],Sales_Data[[#This Row],[Customers Name]])</f>
        <v>45247</v>
      </c>
      <c r="U720" t="str">
        <f ca="1">IF(TODAY() - Sales_Data[[#This Row],[Last Order Date]] &gt; 180, "Inactive", "Active")</f>
        <v>Inactive</v>
      </c>
    </row>
    <row r="721" spans="1:21" x14ac:dyDescent="0.35">
      <c r="A721" t="str">
        <f>Sales_Data[[#This Row],[Customers Name]]&amp;Sales_Data[[#This Row],[Num]]</f>
        <v>Foxcroft Wine Co.CW-2023050</v>
      </c>
      <c r="B721" t="s">
        <v>77</v>
      </c>
      <c r="C721" t="s">
        <v>2104</v>
      </c>
      <c r="D721" t="s">
        <v>1221</v>
      </c>
      <c r="E721" t="s">
        <v>430</v>
      </c>
      <c r="F721" s="1">
        <v>44965</v>
      </c>
      <c r="G721" t="s">
        <v>1220</v>
      </c>
      <c r="I721">
        <v>6</v>
      </c>
      <c r="J721">
        <v>19.989999999999998</v>
      </c>
      <c r="K721">
        <v>119.94</v>
      </c>
      <c r="L721">
        <v>2</v>
      </c>
      <c r="M721" s="1">
        <v>44958</v>
      </c>
      <c r="N721" t="s">
        <v>856</v>
      </c>
      <c r="O721" t="s">
        <v>2081</v>
      </c>
      <c r="P721" t="s">
        <v>819</v>
      </c>
      <c r="Q721">
        <v>3</v>
      </c>
      <c r="R721">
        <f>VLOOKUP(Sales_Data[[#This Row],[Memo]],Items_List[[Description]:[Price]],3,FALSE)</f>
        <v>19.989999999999998</v>
      </c>
      <c r="S721">
        <f>Sales_Data[[#This Row],[Qty]]*Sales_Data[[#This Row],[Cost]]</f>
        <v>119.94</v>
      </c>
      <c r="T721" s="1">
        <f>_xlfn.MAXIFS(Sales_Data[Date],Sales_Data[Customers Name],Sales_Data[[#This Row],[Customers Name]])</f>
        <v>45233</v>
      </c>
      <c r="U721" t="str">
        <f ca="1">IF(TODAY() - Sales_Data[[#This Row],[Last Order Date]] &gt; 180, "Inactive", "Active")</f>
        <v>Inactive</v>
      </c>
    </row>
    <row r="722" spans="1:21" x14ac:dyDescent="0.35">
      <c r="A722" t="str">
        <f>Sales_Data[[#This Row],[Customers Name]]&amp;Sales_Data[[#This Row],[Num]]</f>
        <v>Foxcroft Wine Co.CW-2023050</v>
      </c>
      <c r="B722" t="s">
        <v>77</v>
      </c>
      <c r="C722" t="s">
        <v>2104</v>
      </c>
      <c r="D722" t="s">
        <v>1223</v>
      </c>
      <c r="E722" t="s">
        <v>424</v>
      </c>
      <c r="F722" s="1">
        <v>44965</v>
      </c>
      <c r="G722" t="s">
        <v>1220</v>
      </c>
      <c r="I722">
        <v>6</v>
      </c>
      <c r="J722">
        <v>29.99</v>
      </c>
      <c r="K722">
        <v>179.94</v>
      </c>
      <c r="L722">
        <v>2</v>
      </c>
      <c r="M722" s="1">
        <v>44958</v>
      </c>
      <c r="N722" t="s">
        <v>856</v>
      </c>
      <c r="O722" t="s">
        <v>2081</v>
      </c>
      <c r="P722" t="s">
        <v>819</v>
      </c>
      <c r="Q722">
        <v>3</v>
      </c>
      <c r="R722">
        <f>VLOOKUP(Sales_Data[[#This Row],[Memo]],Items_List[[Description]:[Price]],3,FALSE)</f>
        <v>29.99</v>
      </c>
      <c r="S722">
        <f>Sales_Data[[#This Row],[Qty]]*Sales_Data[[#This Row],[Cost]]</f>
        <v>179.94</v>
      </c>
      <c r="T722" s="1">
        <f>_xlfn.MAXIFS(Sales_Data[Date],Sales_Data[Customers Name],Sales_Data[[#This Row],[Customers Name]])</f>
        <v>45233</v>
      </c>
      <c r="U722" t="str">
        <f ca="1">IF(TODAY() - Sales_Data[[#This Row],[Last Order Date]] &gt; 180, "Inactive", "Active")</f>
        <v>Inactive</v>
      </c>
    </row>
    <row r="723" spans="1:21" x14ac:dyDescent="0.35">
      <c r="A723" t="str">
        <f>Sales_Data[[#This Row],[Customers Name]]&amp;Sales_Data[[#This Row],[Num]]</f>
        <v>Foxcroft Wine Co.CW-2023050</v>
      </c>
      <c r="B723" t="s">
        <v>77</v>
      </c>
      <c r="C723" t="s">
        <v>2104</v>
      </c>
      <c r="D723" t="s">
        <v>1224</v>
      </c>
      <c r="E723" t="s">
        <v>426</v>
      </c>
      <c r="F723" s="1">
        <v>44965</v>
      </c>
      <c r="G723" t="s">
        <v>1220</v>
      </c>
      <c r="I723">
        <v>6</v>
      </c>
      <c r="J723">
        <v>29.99</v>
      </c>
      <c r="K723">
        <v>179.94</v>
      </c>
      <c r="L723">
        <v>2</v>
      </c>
      <c r="M723" s="1">
        <v>44958</v>
      </c>
      <c r="N723" t="s">
        <v>856</v>
      </c>
      <c r="O723" t="s">
        <v>2081</v>
      </c>
      <c r="P723" t="s">
        <v>819</v>
      </c>
      <c r="Q723">
        <v>3</v>
      </c>
      <c r="R723">
        <f>VLOOKUP(Sales_Data[[#This Row],[Memo]],Items_List[[Description]:[Price]],3,FALSE)</f>
        <v>29.99</v>
      </c>
      <c r="S723">
        <f>Sales_Data[[#This Row],[Qty]]*Sales_Data[[#This Row],[Cost]]</f>
        <v>179.94</v>
      </c>
      <c r="T723" s="1">
        <f>_xlfn.MAXIFS(Sales_Data[Date],Sales_Data[Customers Name],Sales_Data[[#This Row],[Customers Name]])</f>
        <v>45233</v>
      </c>
      <c r="U723" t="str">
        <f ca="1">IF(TODAY() - Sales_Data[[#This Row],[Last Order Date]] &gt; 180, "Inactive", "Active")</f>
        <v>Inactive</v>
      </c>
    </row>
    <row r="724" spans="1:21" x14ac:dyDescent="0.35">
      <c r="A724" t="str">
        <f>Sales_Data[[#This Row],[Customers Name]]&amp;Sales_Data[[#This Row],[Num]]</f>
        <v>Foxcroft Wine Co.CW-2023105</v>
      </c>
      <c r="B724" t="s">
        <v>77</v>
      </c>
      <c r="C724" t="s">
        <v>2104</v>
      </c>
      <c r="D724" t="s">
        <v>1080</v>
      </c>
      <c r="E724" t="s">
        <v>599</v>
      </c>
      <c r="F724" s="1">
        <v>44998</v>
      </c>
      <c r="G724" t="s">
        <v>1228</v>
      </c>
      <c r="I724">
        <v>6</v>
      </c>
      <c r="J724">
        <v>9.99</v>
      </c>
      <c r="K724">
        <v>59.94</v>
      </c>
      <c r="L724">
        <v>3</v>
      </c>
      <c r="M724" s="1">
        <v>44986</v>
      </c>
      <c r="N724" t="s">
        <v>892</v>
      </c>
      <c r="O724" t="s">
        <v>2080</v>
      </c>
      <c r="P724" t="s">
        <v>825</v>
      </c>
      <c r="Q724">
        <v>1</v>
      </c>
      <c r="R724">
        <f>VLOOKUP(Sales_Data[[#This Row],[Memo]],Items_List[[Description]:[Price]],3,FALSE)</f>
        <v>11.99</v>
      </c>
      <c r="S724">
        <f>Sales_Data[[#This Row],[Qty]]*Sales_Data[[#This Row],[Cost]]</f>
        <v>71.94</v>
      </c>
      <c r="T724" s="1">
        <f>_xlfn.MAXIFS(Sales_Data[Date],Sales_Data[Customers Name],Sales_Data[[#This Row],[Customers Name]])</f>
        <v>45233</v>
      </c>
      <c r="U724" t="str">
        <f ca="1">IF(TODAY() - Sales_Data[[#This Row],[Last Order Date]] &gt; 180, "Inactive", "Active")</f>
        <v>Inactive</v>
      </c>
    </row>
    <row r="725" spans="1:21" x14ac:dyDescent="0.35">
      <c r="A725" t="str">
        <f>Sales_Data[[#This Row],[Customers Name]]&amp;Sales_Data[[#This Row],[Num]]</f>
        <v>Foxcroft Wine Co.CW-2023171</v>
      </c>
      <c r="B725" t="s">
        <v>77</v>
      </c>
      <c r="C725" t="s">
        <v>2104</v>
      </c>
      <c r="D725" t="s">
        <v>1130</v>
      </c>
      <c r="E725" t="s">
        <v>394</v>
      </c>
      <c r="F725" s="1">
        <v>45068</v>
      </c>
      <c r="G725" t="s">
        <v>1239</v>
      </c>
      <c r="I725">
        <v>6</v>
      </c>
      <c r="J725">
        <v>17.989999999999998</v>
      </c>
      <c r="K725">
        <v>107.94</v>
      </c>
      <c r="L725">
        <v>5</v>
      </c>
      <c r="M725" s="1">
        <v>45047</v>
      </c>
      <c r="N725" t="s">
        <v>813</v>
      </c>
      <c r="O725" t="s">
        <v>813</v>
      </c>
      <c r="P725" t="s">
        <v>825</v>
      </c>
      <c r="Q725">
        <v>1</v>
      </c>
      <c r="R725">
        <f>VLOOKUP(Sales_Data[[#This Row],[Memo]],Items_List[[Description]:[Price]],3,FALSE)</f>
        <v>17.989999999999998</v>
      </c>
      <c r="S725">
        <f>Sales_Data[[#This Row],[Qty]]*Sales_Data[[#This Row],[Cost]]</f>
        <v>107.94</v>
      </c>
      <c r="T725" s="1">
        <f>_xlfn.MAXIFS(Sales_Data[Date],Sales_Data[Customers Name],Sales_Data[[#This Row],[Customers Name]])</f>
        <v>45233</v>
      </c>
      <c r="U725" t="str">
        <f ca="1">IF(TODAY() - Sales_Data[[#This Row],[Last Order Date]] &gt; 180, "Inactive", "Active")</f>
        <v>Inactive</v>
      </c>
    </row>
    <row r="726" spans="1:21" x14ac:dyDescent="0.35">
      <c r="A726" t="str">
        <f>Sales_Data[[#This Row],[Customers Name]]&amp;Sales_Data[[#This Row],[Num]]</f>
        <v>GrazeCW-2023057</v>
      </c>
      <c r="B726" t="s">
        <v>85</v>
      </c>
      <c r="C726" t="s">
        <v>2103</v>
      </c>
      <c r="D726" t="s">
        <v>925</v>
      </c>
      <c r="E726" t="s">
        <v>376</v>
      </c>
      <c r="F726" s="1">
        <v>44970</v>
      </c>
      <c r="G726" t="s">
        <v>1250</v>
      </c>
      <c r="I726">
        <v>6</v>
      </c>
      <c r="J726">
        <v>22.5</v>
      </c>
      <c r="K726">
        <v>135</v>
      </c>
      <c r="L726">
        <v>2</v>
      </c>
      <c r="M726" s="1">
        <v>44958</v>
      </c>
      <c r="N726" t="s">
        <v>856</v>
      </c>
      <c r="O726" t="s">
        <v>2081</v>
      </c>
      <c r="P726" t="s">
        <v>825</v>
      </c>
      <c r="Q726">
        <v>1</v>
      </c>
      <c r="R726">
        <f>VLOOKUP(Sales_Data[[#This Row],[Memo]],Items_List[[Description]:[Price]],3,FALSE)</f>
        <v>18.670000000000002</v>
      </c>
      <c r="S726">
        <f>Sales_Data[[#This Row],[Qty]]*Sales_Data[[#This Row],[Cost]]</f>
        <v>112.02000000000001</v>
      </c>
      <c r="T726" s="1">
        <f>_xlfn.MAXIFS(Sales_Data[Date],Sales_Data[Customers Name],Sales_Data[[#This Row],[Customers Name]])</f>
        <v>45056</v>
      </c>
      <c r="U726" t="str">
        <f ca="1">IF(TODAY() - Sales_Data[[#This Row],[Last Order Date]] &gt; 180, "Inactive", "Active")</f>
        <v>Inactive</v>
      </c>
    </row>
    <row r="727" spans="1:21" x14ac:dyDescent="0.35">
      <c r="A727" t="str">
        <f>Sales_Data[[#This Row],[Customers Name]]&amp;Sales_Data[[#This Row],[Num]]</f>
        <v>Island ProvisionsCW-2023131</v>
      </c>
      <c r="B727" t="s">
        <v>93</v>
      </c>
      <c r="C727" t="s">
        <v>2103</v>
      </c>
      <c r="D727" t="s">
        <v>875</v>
      </c>
      <c r="E727" t="s">
        <v>722</v>
      </c>
      <c r="F727" s="1">
        <v>45030</v>
      </c>
      <c r="G727" t="s">
        <v>1260</v>
      </c>
      <c r="I727">
        <v>6</v>
      </c>
      <c r="J727">
        <v>13</v>
      </c>
      <c r="K727">
        <v>78</v>
      </c>
      <c r="L727">
        <v>4</v>
      </c>
      <c r="M727" s="1">
        <v>45017</v>
      </c>
      <c r="N727" t="s">
        <v>934</v>
      </c>
      <c r="O727" t="s">
        <v>2086</v>
      </c>
      <c r="P727" t="s">
        <v>842</v>
      </c>
      <c r="Q727">
        <v>5</v>
      </c>
      <c r="R727">
        <f>VLOOKUP(Sales_Data[[#This Row],[Memo]],Items_List[[Description]:[Price]],3,FALSE)</f>
        <v>10</v>
      </c>
      <c r="S727">
        <f>Sales_Data[[#This Row],[Qty]]*Sales_Data[[#This Row],[Cost]]</f>
        <v>60</v>
      </c>
      <c r="T727" s="1">
        <f>_xlfn.MAXIFS(Sales_Data[Date],Sales_Data[Customers Name],Sales_Data[[#This Row],[Customers Name]])</f>
        <v>45030</v>
      </c>
      <c r="U727" t="str">
        <f ca="1">IF(TODAY() - Sales_Data[[#This Row],[Last Order Date]] &gt; 180, "Inactive", "Active")</f>
        <v>Inactive</v>
      </c>
    </row>
    <row r="728" spans="1:21" x14ac:dyDescent="0.35">
      <c r="A728" t="str">
        <f>Sales_Data[[#This Row],[Customers Name]]&amp;Sales_Data[[#This Row],[Num]]</f>
        <v>Jessamine + VineCW-2023265</v>
      </c>
      <c r="B728" t="s">
        <v>95</v>
      </c>
      <c r="C728" t="s">
        <v>2103</v>
      </c>
      <c r="D728" t="s">
        <v>1206</v>
      </c>
      <c r="E728" t="s">
        <v>731</v>
      </c>
      <c r="F728" s="1">
        <v>45139</v>
      </c>
      <c r="G728" t="s">
        <v>1265</v>
      </c>
      <c r="I728">
        <v>6</v>
      </c>
      <c r="J728">
        <v>21</v>
      </c>
      <c r="K728">
        <v>126</v>
      </c>
      <c r="L728">
        <v>8</v>
      </c>
      <c r="M728" s="1">
        <v>45139</v>
      </c>
      <c r="N728" t="s">
        <v>863</v>
      </c>
      <c r="O728" t="s">
        <v>2083</v>
      </c>
      <c r="P728" t="s">
        <v>832</v>
      </c>
      <c r="Q728">
        <v>2</v>
      </c>
      <c r="R728">
        <f>VLOOKUP(Sales_Data[[#This Row],[Memo]],Items_List[[Description]:[Price]],3,FALSE)</f>
        <v>16.2</v>
      </c>
      <c r="S728">
        <f>Sales_Data[[#This Row],[Qty]]*Sales_Data[[#This Row],[Cost]]</f>
        <v>97.199999999999989</v>
      </c>
      <c r="T728" s="1">
        <f>_xlfn.MAXIFS(Sales_Data[Date],Sales_Data[Customers Name],Sales_Data[[#This Row],[Customers Name]])</f>
        <v>45270</v>
      </c>
      <c r="U728" t="str">
        <f ca="1">IF(TODAY() - Sales_Data[[#This Row],[Last Order Date]] &gt; 180, "Inactive", "Active")</f>
        <v>Inactive</v>
      </c>
    </row>
    <row r="729" spans="1:21" x14ac:dyDescent="0.35">
      <c r="A729" t="str">
        <f>Sales_Data[[#This Row],[Customers Name]]&amp;Sales_Data[[#This Row],[Num]]</f>
        <v>Jessamine + VineCW-2023293</v>
      </c>
      <c r="B729" t="s">
        <v>95</v>
      </c>
      <c r="C729" t="s">
        <v>2103</v>
      </c>
      <c r="D729" t="s">
        <v>874</v>
      </c>
      <c r="E729" t="s">
        <v>724</v>
      </c>
      <c r="F729" s="1">
        <v>45159</v>
      </c>
      <c r="G729" t="s">
        <v>1267</v>
      </c>
      <c r="I729">
        <v>6</v>
      </c>
      <c r="J729">
        <v>17</v>
      </c>
      <c r="K729">
        <v>102</v>
      </c>
      <c r="L729">
        <v>8</v>
      </c>
      <c r="M729" s="1">
        <v>45139</v>
      </c>
      <c r="N729" t="s">
        <v>863</v>
      </c>
      <c r="O729" t="s">
        <v>2083</v>
      </c>
      <c r="P729" t="s">
        <v>825</v>
      </c>
      <c r="Q729">
        <v>1</v>
      </c>
      <c r="R729">
        <f>VLOOKUP(Sales_Data[[#This Row],[Memo]],Items_List[[Description]:[Price]],3,FALSE)</f>
        <v>13.16</v>
      </c>
      <c r="S729">
        <f>Sales_Data[[#This Row],[Qty]]*Sales_Data[[#This Row],[Cost]]</f>
        <v>78.960000000000008</v>
      </c>
      <c r="T729" s="1">
        <f>_xlfn.MAXIFS(Sales_Data[Date],Sales_Data[Customers Name],Sales_Data[[#This Row],[Customers Name]])</f>
        <v>45270</v>
      </c>
      <c r="U729" t="str">
        <f ca="1">IF(TODAY() - Sales_Data[[#This Row],[Last Order Date]] &gt; 180, "Inactive", "Active")</f>
        <v>Inactive</v>
      </c>
    </row>
    <row r="730" spans="1:21" x14ac:dyDescent="0.35">
      <c r="A730" t="str">
        <f>Sales_Data[[#This Row],[Customers Name]]&amp;Sales_Data[[#This Row],[Num]]</f>
        <v>Jessamine + VineCW-2023329</v>
      </c>
      <c r="B730" t="s">
        <v>95</v>
      </c>
      <c r="C730" t="s">
        <v>2103</v>
      </c>
      <c r="D730" t="s">
        <v>901</v>
      </c>
      <c r="E730" t="s">
        <v>700</v>
      </c>
      <c r="F730" s="1">
        <v>45188</v>
      </c>
      <c r="G730" t="s">
        <v>1268</v>
      </c>
      <c r="I730">
        <v>6</v>
      </c>
      <c r="J730">
        <v>15.66</v>
      </c>
      <c r="K730">
        <v>93.96</v>
      </c>
      <c r="L730">
        <v>9</v>
      </c>
      <c r="M730" s="1">
        <v>45170</v>
      </c>
      <c r="N730" t="s">
        <v>831</v>
      </c>
      <c r="O730" t="s">
        <v>2078</v>
      </c>
      <c r="P730" t="s">
        <v>832</v>
      </c>
      <c r="Q730">
        <v>2</v>
      </c>
      <c r="R730">
        <f>VLOOKUP(Sales_Data[[#This Row],[Memo]],Items_List[[Description]:[Price]],3,FALSE)</f>
        <v>12</v>
      </c>
      <c r="S730">
        <f>Sales_Data[[#This Row],[Qty]]*Sales_Data[[#This Row],[Cost]]</f>
        <v>72</v>
      </c>
      <c r="T730" s="1">
        <f>_xlfn.MAXIFS(Sales_Data[Date],Sales_Data[Customers Name],Sales_Data[[#This Row],[Customers Name]])</f>
        <v>45270</v>
      </c>
      <c r="U730" t="str">
        <f ca="1">IF(TODAY() - Sales_Data[[#This Row],[Last Order Date]] &gt; 180, "Inactive", "Active")</f>
        <v>Inactive</v>
      </c>
    </row>
    <row r="731" spans="1:21" x14ac:dyDescent="0.35">
      <c r="A731" t="str">
        <f>Sales_Data[[#This Row],[Customers Name]]&amp;Sales_Data[[#This Row],[Num]]</f>
        <v>Jessamine + VineCW-2023329</v>
      </c>
      <c r="B731" t="s">
        <v>95</v>
      </c>
      <c r="C731" t="s">
        <v>2103</v>
      </c>
      <c r="D731" t="s">
        <v>918</v>
      </c>
      <c r="E731" t="s">
        <v>690</v>
      </c>
      <c r="F731" s="1">
        <v>45188</v>
      </c>
      <c r="G731" t="s">
        <v>1268</v>
      </c>
      <c r="I731">
        <v>6</v>
      </c>
      <c r="J731">
        <v>12.99</v>
      </c>
      <c r="K731">
        <v>77.94</v>
      </c>
      <c r="L731">
        <v>9</v>
      </c>
      <c r="M731" s="1">
        <v>45170</v>
      </c>
      <c r="N731" t="s">
        <v>831</v>
      </c>
      <c r="O731" t="s">
        <v>2078</v>
      </c>
      <c r="P731" t="s">
        <v>832</v>
      </c>
      <c r="Q731">
        <v>2</v>
      </c>
      <c r="R731">
        <f>VLOOKUP(Sales_Data[[#This Row],[Memo]],Items_List[[Description]:[Price]],3,FALSE)</f>
        <v>9.0299999999999994</v>
      </c>
      <c r="S731">
        <f>Sales_Data[[#This Row],[Qty]]*Sales_Data[[#This Row],[Cost]]</f>
        <v>54.179999999999993</v>
      </c>
      <c r="T731" s="1">
        <f>_xlfn.MAXIFS(Sales_Data[Date],Sales_Data[Customers Name],Sales_Data[[#This Row],[Customers Name]])</f>
        <v>45270</v>
      </c>
      <c r="U731" t="str">
        <f ca="1">IF(TODAY() - Sales_Data[[#This Row],[Last Order Date]] &gt; 180, "Inactive", "Active")</f>
        <v>Inactive</v>
      </c>
    </row>
    <row r="732" spans="1:21" x14ac:dyDescent="0.35">
      <c r="A732" t="str">
        <f>Sales_Data[[#This Row],[Customers Name]]&amp;Sales_Data[[#This Row],[Num]]</f>
        <v>Kings Leaf DowntownCW-2023113</v>
      </c>
      <c r="B732" t="s">
        <v>98</v>
      </c>
      <c r="C732" t="s">
        <v>2103</v>
      </c>
      <c r="D732" t="s">
        <v>1273</v>
      </c>
      <c r="E732" t="s">
        <v>735</v>
      </c>
      <c r="F732" s="1">
        <v>45001</v>
      </c>
      <c r="G732" t="s">
        <v>1280</v>
      </c>
      <c r="I732">
        <v>6</v>
      </c>
      <c r="J732">
        <v>32.75</v>
      </c>
      <c r="K732">
        <v>196.5</v>
      </c>
      <c r="L732">
        <v>3</v>
      </c>
      <c r="M732" s="1">
        <v>44986</v>
      </c>
      <c r="N732" t="s">
        <v>892</v>
      </c>
      <c r="O732" t="s">
        <v>2080</v>
      </c>
      <c r="P732" t="s">
        <v>814</v>
      </c>
      <c r="Q732">
        <v>4</v>
      </c>
      <c r="R732">
        <f>VLOOKUP(Sales_Data[[#This Row],[Memo]],Items_List[[Description]:[Price]],3,FALSE)</f>
        <v>26.23</v>
      </c>
      <c r="S732">
        <f>Sales_Data[[#This Row],[Qty]]*Sales_Data[[#This Row],[Cost]]</f>
        <v>157.38</v>
      </c>
      <c r="T732" s="1">
        <f>_xlfn.MAXIFS(Sales_Data[Date],Sales_Data[Customers Name],Sales_Data[[#This Row],[Customers Name]])</f>
        <v>45261</v>
      </c>
      <c r="U732" t="str">
        <f ca="1">IF(TODAY() - Sales_Data[[#This Row],[Last Order Date]] &gt; 180, "Inactive", "Active")</f>
        <v>Inactive</v>
      </c>
    </row>
    <row r="733" spans="1:21" x14ac:dyDescent="0.35">
      <c r="A733" t="str">
        <f>Sales_Data[[#This Row],[Customers Name]]&amp;Sales_Data[[#This Row],[Num]]</f>
        <v>Kings Leaf SummervilleCW-2023052</v>
      </c>
      <c r="B733" t="s">
        <v>100</v>
      </c>
      <c r="C733" t="s">
        <v>2103</v>
      </c>
      <c r="D733" t="s">
        <v>889</v>
      </c>
      <c r="E733" t="s">
        <v>265</v>
      </c>
      <c r="F733" s="1">
        <v>44968</v>
      </c>
      <c r="G733" t="s">
        <v>1286</v>
      </c>
      <c r="I733">
        <v>6</v>
      </c>
      <c r="J733">
        <v>13</v>
      </c>
      <c r="K733">
        <v>78</v>
      </c>
      <c r="L733">
        <v>2</v>
      </c>
      <c r="M733" s="1">
        <v>44958</v>
      </c>
      <c r="N733" t="s">
        <v>856</v>
      </c>
      <c r="O733" t="s">
        <v>2081</v>
      </c>
      <c r="P733" t="s">
        <v>1170</v>
      </c>
      <c r="Q733">
        <v>6</v>
      </c>
      <c r="R733">
        <f>VLOOKUP(Sales_Data[[#This Row],[Memo]],Items_List[[Description]:[Price]],3,FALSE)</f>
        <v>9.9</v>
      </c>
      <c r="S733">
        <f>Sales_Data[[#This Row],[Qty]]*Sales_Data[[#This Row],[Cost]]</f>
        <v>59.400000000000006</v>
      </c>
      <c r="T733" s="1">
        <f>_xlfn.MAXIFS(Sales_Data[Date],Sales_Data[Customers Name],Sales_Data[[#This Row],[Customers Name]])</f>
        <v>45230</v>
      </c>
      <c r="U733" t="str">
        <f ca="1">IF(TODAY() - Sales_Data[[#This Row],[Last Order Date]] &gt; 180, "Inactive", "Active")</f>
        <v>Inactive</v>
      </c>
    </row>
    <row r="734" spans="1:21" x14ac:dyDescent="0.35">
      <c r="A734" t="str">
        <f>Sales_Data[[#This Row],[Customers Name]]&amp;Sales_Data[[#This Row],[Num]]</f>
        <v>Kings Leaf SummervilleCW-2023052</v>
      </c>
      <c r="B734" t="s">
        <v>100</v>
      </c>
      <c r="C734" t="s">
        <v>2103</v>
      </c>
      <c r="D734" t="s">
        <v>853</v>
      </c>
      <c r="E734" t="s">
        <v>261</v>
      </c>
      <c r="F734" s="1">
        <v>44968</v>
      </c>
      <c r="G734" t="s">
        <v>1286</v>
      </c>
      <c r="I734">
        <v>6</v>
      </c>
      <c r="J734">
        <v>12</v>
      </c>
      <c r="K734">
        <v>72</v>
      </c>
      <c r="L734">
        <v>2</v>
      </c>
      <c r="M734" s="1">
        <v>44958</v>
      </c>
      <c r="N734" t="s">
        <v>856</v>
      </c>
      <c r="O734" t="s">
        <v>2081</v>
      </c>
      <c r="P734" t="s">
        <v>1170</v>
      </c>
      <c r="Q734">
        <v>6</v>
      </c>
      <c r="R734">
        <f>VLOOKUP(Sales_Data[[#This Row],[Memo]],Items_List[[Description]:[Price]],3,FALSE)</f>
        <v>9.1999999999999993</v>
      </c>
      <c r="S734">
        <f>Sales_Data[[#This Row],[Qty]]*Sales_Data[[#This Row],[Cost]]</f>
        <v>55.199999999999996</v>
      </c>
      <c r="T734" s="1">
        <f>_xlfn.MAXIFS(Sales_Data[Date],Sales_Data[Customers Name],Sales_Data[[#This Row],[Customers Name]])</f>
        <v>45230</v>
      </c>
      <c r="U734" t="str">
        <f ca="1">IF(TODAY() - Sales_Data[[#This Row],[Last Order Date]] &gt; 180, "Inactive", "Active")</f>
        <v>Inactive</v>
      </c>
    </row>
    <row r="735" spans="1:21" x14ac:dyDescent="0.35">
      <c r="A735" t="str">
        <f>Sales_Data[[#This Row],[Customers Name]]&amp;Sales_Data[[#This Row],[Num]]</f>
        <v>Laurel RestaurantCW-2023194</v>
      </c>
      <c r="B735" t="s">
        <v>107</v>
      </c>
      <c r="C735" t="s">
        <v>2103</v>
      </c>
      <c r="D735" t="s">
        <v>901</v>
      </c>
      <c r="E735" t="s">
        <v>700</v>
      </c>
      <c r="F735" s="1">
        <v>45086</v>
      </c>
      <c r="G735" t="s">
        <v>1306</v>
      </c>
      <c r="I735">
        <v>6</v>
      </c>
      <c r="J735">
        <v>15.66</v>
      </c>
      <c r="K735">
        <v>93.96</v>
      </c>
      <c r="L735">
        <v>6</v>
      </c>
      <c r="M735" s="1">
        <v>45078</v>
      </c>
      <c r="N735" t="s">
        <v>818</v>
      </c>
      <c r="O735" t="s">
        <v>2082</v>
      </c>
      <c r="P735" t="s">
        <v>842</v>
      </c>
      <c r="Q735">
        <v>5</v>
      </c>
      <c r="R735">
        <f>VLOOKUP(Sales_Data[[#This Row],[Memo]],Items_List[[Description]:[Price]],3,FALSE)</f>
        <v>12</v>
      </c>
      <c r="S735">
        <f>Sales_Data[[#This Row],[Qty]]*Sales_Data[[#This Row],[Cost]]</f>
        <v>72</v>
      </c>
      <c r="T735" s="1">
        <f>_xlfn.MAXIFS(Sales_Data[Date],Sales_Data[Customers Name],Sales_Data[[#This Row],[Customers Name]])</f>
        <v>45146</v>
      </c>
      <c r="U735" t="str">
        <f ca="1">IF(TODAY() - Sales_Data[[#This Row],[Last Order Date]] &gt; 180, "Inactive", "Active")</f>
        <v>Inactive</v>
      </c>
    </row>
    <row r="736" spans="1:21" x14ac:dyDescent="0.35">
      <c r="A736" t="str">
        <f>Sales_Data[[#This Row],[Customers Name]]&amp;Sales_Data[[#This Row],[Num]]</f>
        <v>Laurel RestaurantCW-2023276</v>
      </c>
      <c r="B736" t="s">
        <v>107</v>
      </c>
      <c r="C736" t="s">
        <v>2103</v>
      </c>
      <c r="D736" t="s">
        <v>1273</v>
      </c>
      <c r="E736" t="s">
        <v>735</v>
      </c>
      <c r="F736" s="1">
        <v>45146</v>
      </c>
      <c r="G736" t="s">
        <v>1310</v>
      </c>
      <c r="I736">
        <v>6</v>
      </c>
      <c r="J736">
        <v>32.75</v>
      </c>
      <c r="K736">
        <v>196.5</v>
      </c>
      <c r="L736">
        <v>8</v>
      </c>
      <c r="M736" s="1">
        <v>45139</v>
      </c>
      <c r="N736" t="s">
        <v>863</v>
      </c>
      <c r="O736" t="s">
        <v>2083</v>
      </c>
      <c r="P736" t="s">
        <v>832</v>
      </c>
      <c r="Q736">
        <v>2</v>
      </c>
      <c r="R736">
        <f>VLOOKUP(Sales_Data[[#This Row],[Memo]],Items_List[[Description]:[Price]],3,FALSE)</f>
        <v>26.23</v>
      </c>
      <c r="S736">
        <f>Sales_Data[[#This Row],[Qty]]*Sales_Data[[#This Row],[Cost]]</f>
        <v>157.38</v>
      </c>
      <c r="T736" s="1">
        <f>_xlfn.MAXIFS(Sales_Data[Date],Sales_Data[Customers Name],Sales_Data[[#This Row],[Customers Name]])</f>
        <v>45146</v>
      </c>
      <c r="U736" t="str">
        <f ca="1">IF(TODAY() - Sales_Data[[#This Row],[Last Order Date]] &gt; 180, "Inactive", "Active")</f>
        <v>Inactive</v>
      </c>
    </row>
    <row r="737" spans="1:21" x14ac:dyDescent="0.35">
      <c r="A737" t="str">
        <f>Sales_Data[[#This Row],[Customers Name]]&amp;Sales_Data[[#This Row],[Num]]</f>
        <v>New York Butcher Shoppe DiCW-2023059</v>
      </c>
      <c r="B737" t="s">
        <v>118</v>
      </c>
      <c r="C737" t="s">
        <v>2103</v>
      </c>
      <c r="D737" t="s">
        <v>916</v>
      </c>
      <c r="E737" t="s">
        <v>222</v>
      </c>
      <c r="F737" s="1">
        <v>44973</v>
      </c>
      <c r="G737" t="s">
        <v>1318</v>
      </c>
      <c r="I737">
        <v>6</v>
      </c>
      <c r="J737">
        <v>13.66667</v>
      </c>
      <c r="K737">
        <v>82.000020000000006</v>
      </c>
      <c r="L737">
        <v>2</v>
      </c>
      <c r="M737" s="1">
        <v>44958</v>
      </c>
      <c r="N737" t="s">
        <v>856</v>
      </c>
      <c r="O737" t="s">
        <v>2081</v>
      </c>
      <c r="P737" t="s">
        <v>814</v>
      </c>
      <c r="Q737">
        <v>4</v>
      </c>
      <c r="R737">
        <f>VLOOKUP(Sales_Data[[#This Row],[Memo]],Items_List[[Description]:[Price]],3,FALSE)</f>
        <v>11.5</v>
      </c>
      <c r="S737">
        <f>Sales_Data[[#This Row],[Qty]]*Sales_Data[[#This Row],[Cost]]</f>
        <v>69</v>
      </c>
      <c r="T737" s="1">
        <f>_xlfn.MAXIFS(Sales_Data[Date],Sales_Data[Customers Name],Sales_Data[[#This Row],[Customers Name]])</f>
        <v>45266</v>
      </c>
      <c r="U737" t="str">
        <f ca="1">IF(TODAY() - Sales_Data[[#This Row],[Last Order Date]] &gt; 180, "Inactive", "Active")</f>
        <v>Inactive</v>
      </c>
    </row>
    <row r="738" spans="1:21" x14ac:dyDescent="0.35">
      <c r="A738" t="str">
        <f>Sales_Data[[#This Row],[Customers Name]]&amp;Sales_Data[[#This Row],[Num]]</f>
        <v>New York Butcher Shoppe DiCW-2023093</v>
      </c>
      <c r="B738" t="s">
        <v>118</v>
      </c>
      <c r="C738" t="s">
        <v>2103</v>
      </c>
      <c r="D738" t="s">
        <v>916</v>
      </c>
      <c r="E738" t="s">
        <v>222</v>
      </c>
      <c r="F738" s="1">
        <v>44992</v>
      </c>
      <c r="G738" t="s">
        <v>1319</v>
      </c>
      <c r="I738">
        <v>6</v>
      </c>
      <c r="J738">
        <v>13.66667</v>
      </c>
      <c r="K738">
        <v>82.000020000000006</v>
      </c>
      <c r="L738">
        <v>3</v>
      </c>
      <c r="M738" s="1">
        <v>44986</v>
      </c>
      <c r="N738" t="s">
        <v>892</v>
      </c>
      <c r="O738" t="s">
        <v>2080</v>
      </c>
      <c r="P738" t="s">
        <v>832</v>
      </c>
      <c r="Q738">
        <v>2</v>
      </c>
      <c r="R738">
        <f>VLOOKUP(Sales_Data[[#This Row],[Memo]],Items_List[[Description]:[Price]],3,FALSE)</f>
        <v>11.5</v>
      </c>
      <c r="S738">
        <f>Sales_Data[[#This Row],[Qty]]*Sales_Data[[#This Row],[Cost]]</f>
        <v>69</v>
      </c>
      <c r="T738" s="1">
        <f>_xlfn.MAXIFS(Sales_Data[Date],Sales_Data[Customers Name],Sales_Data[[#This Row],[Customers Name]])</f>
        <v>45266</v>
      </c>
      <c r="U738" t="str">
        <f ca="1">IF(TODAY() - Sales_Data[[#This Row],[Last Order Date]] &gt; 180, "Inactive", "Active")</f>
        <v>Inactive</v>
      </c>
    </row>
    <row r="739" spans="1:21" x14ac:dyDescent="0.35">
      <c r="A739" t="str">
        <f>Sales_Data[[#This Row],[Customers Name]]&amp;Sales_Data[[#This Row],[Num]]</f>
        <v>New York Butcher Shoppe DiCW-2023254</v>
      </c>
      <c r="B739" t="s">
        <v>118</v>
      </c>
      <c r="C739" t="s">
        <v>2103</v>
      </c>
      <c r="D739" t="s">
        <v>916</v>
      </c>
      <c r="E739" t="s">
        <v>222</v>
      </c>
      <c r="F739" s="1">
        <v>45132</v>
      </c>
      <c r="G739" t="s">
        <v>1320</v>
      </c>
      <c r="I739">
        <v>6</v>
      </c>
      <c r="J739">
        <v>13.66667</v>
      </c>
      <c r="K739">
        <v>82.000020000000006</v>
      </c>
      <c r="L739">
        <v>7</v>
      </c>
      <c r="M739" s="1">
        <v>45108</v>
      </c>
      <c r="N739" t="s">
        <v>824</v>
      </c>
      <c r="O739" t="s">
        <v>2077</v>
      </c>
      <c r="P739" t="s">
        <v>832</v>
      </c>
      <c r="Q739">
        <v>2</v>
      </c>
      <c r="R739">
        <f>VLOOKUP(Sales_Data[[#This Row],[Memo]],Items_List[[Description]:[Price]],3,FALSE)</f>
        <v>11.5</v>
      </c>
      <c r="S739">
        <f>Sales_Data[[#This Row],[Qty]]*Sales_Data[[#This Row],[Cost]]</f>
        <v>69</v>
      </c>
      <c r="T739" s="1">
        <f>_xlfn.MAXIFS(Sales_Data[Date],Sales_Data[Customers Name],Sales_Data[[#This Row],[Customers Name]])</f>
        <v>45266</v>
      </c>
      <c r="U739" t="str">
        <f ca="1">IF(TODAY() - Sales_Data[[#This Row],[Last Order Date]] &gt; 180, "Inactive", "Active")</f>
        <v>Inactive</v>
      </c>
    </row>
    <row r="740" spans="1:21" x14ac:dyDescent="0.35">
      <c r="A740" t="str">
        <f>Sales_Data[[#This Row],[Customers Name]]&amp;Sales_Data[[#This Row],[Num]]</f>
        <v>New York Butcher Shoppe DiCW-2023304</v>
      </c>
      <c r="B740" t="s">
        <v>118</v>
      </c>
      <c r="C740" t="s">
        <v>2103</v>
      </c>
      <c r="D740" t="s">
        <v>916</v>
      </c>
      <c r="E740" t="s">
        <v>222</v>
      </c>
      <c r="F740" s="1">
        <v>45167</v>
      </c>
      <c r="G740" t="s">
        <v>1321</v>
      </c>
      <c r="I740">
        <v>6</v>
      </c>
      <c r="J740">
        <v>13.99</v>
      </c>
      <c r="K740">
        <v>83.94</v>
      </c>
      <c r="L740">
        <v>8</v>
      </c>
      <c r="M740" s="1">
        <v>45139</v>
      </c>
      <c r="N740" t="s">
        <v>863</v>
      </c>
      <c r="O740" t="s">
        <v>2083</v>
      </c>
      <c r="P740" t="s">
        <v>832</v>
      </c>
      <c r="Q740">
        <v>2</v>
      </c>
      <c r="R740">
        <f>VLOOKUP(Sales_Data[[#This Row],[Memo]],Items_List[[Description]:[Price]],3,FALSE)</f>
        <v>11.5</v>
      </c>
      <c r="S740">
        <f>Sales_Data[[#This Row],[Qty]]*Sales_Data[[#This Row],[Cost]]</f>
        <v>69</v>
      </c>
      <c r="T740" s="1">
        <f>_xlfn.MAXIFS(Sales_Data[Date],Sales_Data[Customers Name],Sales_Data[[#This Row],[Customers Name]])</f>
        <v>45266</v>
      </c>
      <c r="U740" t="str">
        <f ca="1">IF(TODAY() - Sales_Data[[#This Row],[Last Order Date]] &gt; 180, "Inactive", "Active")</f>
        <v>Inactive</v>
      </c>
    </row>
    <row r="741" spans="1:21" x14ac:dyDescent="0.35">
      <c r="A741" t="str">
        <f>Sales_Data[[#This Row],[Customers Name]]&amp;Sales_Data[[#This Row],[Num]]</f>
        <v>Palmetto BrewingCW-2023338</v>
      </c>
      <c r="B741" t="s">
        <v>124</v>
      </c>
      <c r="C741" t="s">
        <v>2103</v>
      </c>
      <c r="D741" t="s">
        <v>889</v>
      </c>
      <c r="E741" t="s">
        <v>265</v>
      </c>
      <c r="F741" s="1">
        <v>45192</v>
      </c>
      <c r="G741" t="s">
        <v>1360</v>
      </c>
      <c r="I741">
        <v>6</v>
      </c>
      <c r="J741">
        <v>13</v>
      </c>
      <c r="K741">
        <v>78</v>
      </c>
      <c r="L741">
        <v>9</v>
      </c>
      <c r="M741" s="1">
        <v>45170</v>
      </c>
      <c r="N741" t="s">
        <v>831</v>
      </c>
      <c r="O741" t="s">
        <v>2078</v>
      </c>
      <c r="P741" t="s">
        <v>1170</v>
      </c>
      <c r="Q741">
        <v>6</v>
      </c>
      <c r="R741">
        <f>VLOOKUP(Sales_Data[[#This Row],[Memo]],Items_List[[Description]:[Price]],3,FALSE)</f>
        <v>9.9</v>
      </c>
      <c r="S741">
        <f>Sales_Data[[#This Row],[Qty]]*Sales_Data[[#This Row],[Cost]]</f>
        <v>59.400000000000006</v>
      </c>
      <c r="T741" s="1">
        <f>_xlfn.MAXIFS(Sales_Data[Date],Sales_Data[Customers Name],Sales_Data[[#This Row],[Customers Name]])</f>
        <v>45252</v>
      </c>
      <c r="U741" t="str">
        <f ca="1">IF(TODAY() - Sales_Data[[#This Row],[Last Order Date]] &gt; 180, "Inactive", "Active")</f>
        <v>Inactive</v>
      </c>
    </row>
    <row r="742" spans="1:21" x14ac:dyDescent="0.35">
      <c r="A742" t="str">
        <f>Sales_Data[[#This Row],[Customers Name]]&amp;Sales_Data[[#This Row],[Num]]</f>
        <v>Palmetto Wine SellersCW-2023069</v>
      </c>
      <c r="B742" t="s">
        <v>126</v>
      </c>
      <c r="C742" t="s">
        <v>2103</v>
      </c>
      <c r="D742" t="s">
        <v>916</v>
      </c>
      <c r="E742" t="s">
        <v>222</v>
      </c>
      <c r="F742" s="1">
        <v>44979</v>
      </c>
      <c r="G742" t="s">
        <v>1368</v>
      </c>
      <c r="I742">
        <v>6</v>
      </c>
      <c r="J742">
        <v>13.66667</v>
      </c>
      <c r="K742">
        <v>82.000020000000006</v>
      </c>
      <c r="L742">
        <v>2</v>
      </c>
      <c r="M742" s="1">
        <v>44958</v>
      </c>
      <c r="N742" t="s">
        <v>856</v>
      </c>
      <c r="O742" t="s">
        <v>2081</v>
      </c>
      <c r="P742" t="s">
        <v>819</v>
      </c>
      <c r="Q742">
        <v>3</v>
      </c>
      <c r="R742">
        <f>VLOOKUP(Sales_Data[[#This Row],[Memo]],Items_List[[Description]:[Price]],3,FALSE)</f>
        <v>11.5</v>
      </c>
      <c r="S742">
        <f>Sales_Data[[#This Row],[Qty]]*Sales_Data[[#This Row],[Cost]]</f>
        <v>69</v>
      </c>
      <c r="T742" s="1">
        <f>_xlfn.MAXIFS(Sales_Data[Date],Sales_Data[Customers Name],Sales_Data[[#This Row],[Customers Name]])</f>
        <v>45281</v>
      </c>
      <c r="U742" t="str">
        <f ca="1">IF(TODAY() - Sales_Data[[#This Row],[Last Order Date]] &gt; 180, "Inactive", "Active")</f>
        <v>Inactive</v>
      </c>
    </row>
    <row r="743" spans="1:21" x14ac:dyDescent="0.35">
      <c r="A743" t="str">
        <f>Sales_Data[[#This Row],[Customers Name]]&amp;Sales_Data[[#This Row],[Num]]</f>
        <v>Palmetto Wine SellersCW-2023069</v>
      </c>
      <c r="B743" t="s">
        <v>126</v>
      </c>
      <c r="C743" t="s">
        <v>2103</v>
      </c>
      <c r="D743" t="s">
        <v>896</v>
      </c>
      <c r="E743" t="s">
        <v>762</v>
      </c>
      <c r="F743" s="1">
        <v>44979</v>
      </c>
      <c r="G743" t="s">
        <v>1368</v>
      </c>
      <c r="I743">
        <v>6</v>
      </c>
      <c r="J743">
        <v>13</v>
      </c>
      <c r="K743">
        <v>78</v>
      </c>
      <c r="L743">
        <v>2</v>
      </c>
      <c r="M743" s="1">
        <v>44958</v>
      </c>
      <c r="N743" t="s">
        <v>856</v>
      </c>
      <c r="O743" t="s">
        <v>2081</v>
      </c>
      <c r="P743" t="s">
        <v>819</v>
      </c>
      <c r="Q743">
        <v>3</v>
      </c>
      <c r="R743">
        <f>VLOOKUP(Sales_Data[[#This Row],[Memo]],Items_List[[Description]:[Price]],3,FALSE)</f>
        <v>10.9</v>
      </c>
      <c r="S743">
        <f>Sales_Data[[#This Row],[Qty]]*Sales_Data[[#This Row],[Cost]]</f>
        <v>65.400000000000006</v>
      </c>
      <c r="T743" s="1">
        <f>_xlfn.MAXIFS(Sales_Data[Date],Sales_Data[Customers Name],Sales_Data[[#This Row],[Customers Name]])</f>
        <v>45281</v>
      </c>
      <c r="U743" t="str">
        <f ca="1">IF(TODAY() - Sales_Data[[#This Row],[Last Order Date]] &gt; 180, "Inactive", "Active")</f>
        <v>Inactive</v>
      </c>
    </row>
    <row r="744" spans="1:21" x14ac:dyDescent="0.35">
      <c r="A744" t="str">
        <f>Sales_Data[[#This Row],[Customers Name]]&amp;Sales_Data[[#This Row],[Num]]</f>
        <v>Palmetto Wine SellersCW-2023165</v>
      </c>
      <c r="B744" t="s">
        <v>126</v>
      </c>
      <c r="C744" t="s">
        <v>2103</v>
      </c>
      <c r="D744" t="s">
        <v>894</v>
      </c>
      <c r="E744" t="s">
        <v>220</v>
      </c>
      <c r="F744" s="1">
        <v>45065</v>
      </c>
      <c r="G744" t="s">
        <v>1371</v>
      </c>
      <c r="I744">
        <v>6</v>
      </c>
      <c r="J744">
        <v>12</v>
      </c>
      <c r="K744">
        <v>72</v>
      </c>
      <c r="L744">
        <v>5</v>
      </c>
      <c r="M744" s="1">
        <v>45047</v>
      </c>
      <c r="N744" t="s">
        <v>813</v>
      </c>
      <c r="O744" t="s">
        <v>813</v>
      </c>
      <c r="P744" t="s">
        <v>842</v>
      </c>
      <c r="Q744">
        <v>5</v>
      </c>
      <c r="R744">
        <f>VLOOKUP(Sales_Data[[#This Row],[Memo]],Items_List[[Description]:[Price]],3,FALSE)</f>
        <v>9.81</v>
      </c>
      <c r="S744">
        <f>Sales_Data[[#This Row],[Qty]]*Sales_Data[[#This Row],[Cost]]</f>
        <v>58.86</v>
      </c>
      <c r="T744" s="1">
        <f>_xlfn.MAXIFS(Sales_Data[Date],Sales_Data[Customers Name],Sales_Data[[#This Row],[Customers Name]])</f>
        <v>45281</v>
      </c>
      <c r="U744" t="str">
        <f ca="1">IF(TODAY() - Sales_Data[[#This Row],[Last Order Date]] &gt; 180, "Inactive", "Active")</f>
        <v>Inactive</v>
      </c>
    </row>
    <row r="745" spans="1:21" x14ac:dyDescent="0.35">
      <c r="A745" t="str">
        <f>Sales_Data[[#This Row],[Customers Name]]&amp;Sales_Data[[#This Row],[Num]]</f>
        <v>Palmetto Wine SellersCW-2023274</v>
      </c>
      <c r="B745" t="s">
        <v>126</v>
      </c>
      <c r="C745" t="s">
        <v>2103</v>
      </c>
      <c r="D745" t="s">
        <v>898</v>
      </c>
      <c r="E745" t="s">
        <v>360</v>
      </c>
      <c r="F745" s="1">
        <v>45145</v>
      </c>
      <c r="G745" t="s">
        <v>1374</v>
      </c>
      <c r="I745">
        <v>6</v>
      </c>
      <c r="J745">
        <v>23.5</v>
      </c>
      <c r="K745">
        <v>141</v>
      </c>
      <c r="L745">
        <v>8</v>
      </c>
      <c r="M745" s="1">
        <v>45139</v>
      </c>
      <c r="N745" t="s">
        <v>863</v>
      </c>
      <c r="O745" t="s">
        <v>2083</v>
      </c>
      <c r="P745" t="s">
        <v>825</v>
      </c>
      <c r="Q745">
        <v>1</v>
      </c>
      <c r="R745">
        <f>VLOOKUP(Sales_Data[[#This Row],[Memo]],Items_List[[Description]:[Price]],3,FALSE)</f>
        <v>13.63</v>
      </c>
      <c r="S745">
        <f>Sales_Data[[#This Row],[Qty]]*Sales_Data[[#This Row],[Cost]]</f>
        <v>81.78</v>
      </c>
      <c r="T745" s="1">
        <f>_xlfn.MAXIFS(Sales_Data[Date],Sales_Data[Customers Name],Sales_Data[[#This Row],[Customers Name]])</f>
        <v>45281</v>
      </c>
      <c r="U745" t="str">
        <f ca="1">IF(TODAY() - Sales_Data[[#This Row],[Last Order Date]] &gt; 180, "Inactive", "Active")</f>
        <v>Inactive</v>
      </c>
    </row>
    <row r="746" spans="1:21" x14ac:dyDescent="0.35">
      <c r="A746" t="str">
        <f>Sales_Data[[#This Row],[Customers Name]]&amp;Sales_Data[[#This Row],[Num]]</f>
        <v>Palmetto Wine SellersCW-2023295</v>
      </c>
      <c r="B746" t="s">
        <v>126</v>
      </c>
      <c r="C746" t="s">
        <v>2103</v>
      </c>
      <c r="D746" t="s">
        <v>916</v>
      </c>
      <c r="E746" t="s">
        <v>222</v>
      </c>
      <c r="F746" s="1">
        <v>45160</v>
      </c>
      <c r="G746" t="s">
        <v>1375</v>
      </c>
      <c r="I746">
        <v>6</v>
      </c>
      <c r="J746">
        <v>13.99</v>
      </c>
      <c r="K746">
        <v>83.94</v>
      </c>
      <c r="L746">
        <v>8</v>
      </c>
      <c r="M746" s="1">
        <v>45139</v>
      </c>
      <c r="N746" t="s">
        <v>863</v>
      </c>
      <c r="O746" t="s">
        <v>2083</v>
      </c>
      <c r="P746" t="s">
        <v>832</v>
      </c>
      <c r="Q746">
        <v>2</v>
      </c>
      <c r="R746">
        <f>VLOOKUP(Sales_Data[[#This Row],[Memo]],Items_List[[Description]:[Price]],3,FALSE)</f>
        <v>11.5</v>
      </c>
      <c r="S746">
        <f>Sales_Data[[#This Row],[Qty]]*Sales_Data[[#This Row],[Cost]]</f>
        <v>69</v>
      </c>
      <c r="T746" s="1">
        <f>_xlfn.MAXIFS(Sales_Data[Date],Sales_Data[Customers Name],Sales_Data[[#This Row],[Customers Name]])</f>
        <v>45281</v>
      </c>
      <c r="U746" t="str">
        <f ca="1">IF(TODAY() - Sales_Data[[#This Row],[Last Order Date]] &gt; 180, "Inactive", "Active")</f>
        <v>Inactive</v>
      </c>
    </row>
    <row r="747" spans="1:21" x14ac:dyDescent="0.35">
      <c r="A747" t="str">
        <f>Sales_Data[[#This Row],[Customers Name]]&amp;Sales_Data[[#This Row],[Num]]</f>
        <v>Palmetto Wine SellersCW-2023295</v>
      </c>
      <c r="B747" t="s">
        <v>126</v>
      </c>
      <c r="C747" t="s">
        <v>2103</v>
      </c>
      <c r="D747" t="s">
        <v>898</v>
      </c>
      <c r="E747" t="s">
        <v>360</v>
      </c>
      <c r="F747" s="1">
        <v>45160</v>
      </c>
      <c r="G747" t="s">
        <v>1375</v>
      </c>
      <c r="I747">
        <v>6</v>
      </c>
      <c r="J747">
        <v>23</v>
      </c>
      <c r="K747">
        <v>138</v>
      </c>
      <c r="L747">
        <v>8</v>
      </c>
      <c r="M747" s="1">
        <v>45139</v>
      </c>
      <c r="N747" t="s">
        <v>863</v>
      </c>
      <c r="O747" t="s">
        <v>2083</v>
      </c>
      <c r="P747" t="s">
        <v>832</v>
      </c>
      <c r="Q747">
        <v>2</v>
      </c>
      <c r="R747">
        <f>VLOOKUP(Sales_Data[[#This Row],[Memo]],Items_List[[Description]:[Price]],3,FALSE)</f>
        <v>13.63</v>
      </c>
      <c r="S747">
        <f>Sales_Data[[#This Row],[Qty]]*Sales_Data[[#This Row],[Cost]]</f>
        <v>81.78</v>
      </c>
      <c r="T747" s="1">
        <f>_xlfn.MAXIFS(Sales_Data[Date],Sales_Data[Customers Name],Sales_Data[[#This Row],[Customers Name]])</f>
        <v>45281</v>
      </c>
      <c r="U747" t="str">
        <f ca="1">IF(TODAY() - Sales_Data[[#This Row],[Last Order Date]] &gt; 180, "Inactive", "Active")</f>
        <v>Inactive</v>
      </c>
    </row>
    <row r="748" spans="1:21" x14ac:dyDescent="0.35">
      <c r="A748" t="str">
        <f>Sales_Data[[#This Row],[Customers Name]]&amp;Sales_Data[[#This Row],[Num]]</f>
        <v>Rebel TaqueriaCW-2023320</v>
      </c>
      <c r="B748" t="s">
        <v>137</v>
      </c>
      <c r="C748" t="s">
        <v>2103</v>
      </c>
      <c r="D748" t="s">
        <v>1022</v>
      </c>
      <c r="E748" t="s">
        <v>748</v>
      </c>
      <c r="F748" s="1">
        <v>45182</v>
      </c>
      <c r="G748" t="s">
        <v>1405</v>
      </c>
      <c r="I748">
        <v>6</v>
      </c>
      <c r="J748">
        <v>6.5</v>
      </c>
      <c r="K748">
        <v>39</v>
      </c>
      <c r="L748">
        <v>9</v>
      </c>
      <c r="M748" s="1">
        <v>45170</v>
      </c>
      <c r="N748" t="s">
        <v>831</v>
      </c>
      <c r="O748" t="s">
        <v>2078</v>
      </c>
      <c r="P748" t="s">
        <v>819</v>
      </c>
      <c r="Q748">
        <v>3</v>
      </c>
      <c r="R748">
        <f>VLOOKUP(Sales_Data[[#This Row],[Memo]],Items_List[[Description]:[Price]],3,FALSE)</f>
        <v>5.39</v>
      </c>
      <c r="S748">
        <f>Sales_Data[[#This Row],[Qty]]*Sales_Data[[#This Row],[Cost]]</f>
        <v>32.339999999999996</v>
      </c>
      <c r="T748" s="1">
        <f>_xlfn.MAXIFS(Sales_Data[Date],Sales_Data[Customers Name],Sales_Data[[#This Row],[Customers Name]])</f>
        <v>45217</v>
      </c>
      <c r="U748" t="str">
        <f ca="1">IF(TODAY() - Sales_Data[[#This Row],[Last Order Date]] &gt; 180, "Inactive", "Active")</f>
        <v>Inactive</v>
      </c>
    </row>
    <row r="749" spans="1:21" x14ac:dyDescent="0.35">
      <c r="A749" t="str">
        <f>Sales_Data[[#This Row],[Customers Name]]&amp;Sales_Data[[#This Row],[Num]]</f>
        <v>RootedCW-2023042</v>
      </c>
      <c r="B749" t="s">
        <v>143</v>
      </c>
      <c r="C749" t="s">
        <v>2103</v>
      </c>
      <c r="D749" t="s">
        <v>871</v>
      </c>
      <c r="E749" t="s">
        <v>728</v>
      </c>
      <c r="F749" s="1">
        <v>44960</v>
      </c>
      <c r="G749" t="s">
        <v>1416</v>
      </c>
      <c r="I749">
        <v>6</v>
      </c>
      <c r="J749">
        <v>13</v>
      </c>
      <c r="K749">
        <v>78</v>
      </c>
      <c r="L749">
        <v>2</v>
      </c>
      <c r="M749" s="1">
        <v>44958</v>
      </c>
      <c r="N749" t="s">
        <v>856</v>
      </c>
      <c r="O749" t="s">
        <v>2081</v>
      </c>
      <c r="P749" t="s">
        <v>842</v>
      </c>
      <c r="Q749">
        <v>5</v>
      </c>
      <c r="R749">
        <f>VLOOKUP(Sales_Data[[#This Row],[Memo]],Items_List[[Description]:[Price]],3,FALSE)</f>
        <v>10</v>
      </c>
      <c r="S749">
        <f>Sales_Data[[#This Row],[Qty]]*Sales_Data[[#This Row],[Cost]]</f>
        <v>60</v>
      </c>
      <c r="T749" s="1">
        <f>_xlfn.MAXIFS(Sales_Data[Date],Sales_Data[Customers Name],Sales_Data[[#This Row],[Customers Name]])</f>
        <v>45270</v>
      </c>
      <c r="U749" t="str">
        <f ca="1">IF(TODAY() - Sales_Data[[#This Row],[Last Order Date]] &gt; 180, "Inactive", "Active")</f>
        <v>Inactive</v>
      </c>
    </row>
    <row r="750" spans="1:21" x14ac:dyDescent="0.35">
      <c r="A750" t="str">
        <f>Sales_Data[[#This Row],[Customers Name]]&amp;Sales_Data[[#This Row],[Num]]</f>
        <v>RootedCW-2023067</v>
      </c>
      <c r="B750" t="s">
        <v>143</v>
      </c>
      <c r="C750" t="s">
        <v>2103</v>
      </c>
      <c r="D750" t="s">
        <v>889</v>
      </c>
      <c r="E750" t="s">
        <v>265</v>
      </c>
      <c r="F750" s="1">
        <v>44977</v>
      </c>
      <c r="G750" t="s">
        <v>1417</v>
      </c>
      <c r="I750">
        <v>6</v>
      </c>
      <c r="J750">
        <v>13</v>
      </c>
      <c r="K750">
        <v>78</v>
      </c>
      <c r="L750">
        <v>2</v>
      </c>
      <c r="M750" s="1">
        <v>44958</v>
      </c>
      <c r="N750" t="s">
        <v>856</v>
      </c>
      <c r="O750" t="s">
        <v>2081</v>
      </c>
      <c r="P750" t="s">
        <v>825</v>
      </c>
      <c r="Q750">
        <v>1</v>
      </c>
      <c r="R750">
        <f>VLOOKUP(Sales_Data[[#This Row],[Memo]],Items_List[[Description]:[Price]],3,FALSE)</f>
        <v>9.9</v>
      </c>
      <c r="S750">
        <f>Sales_Data[[#This Row],[Qty]]*Sales_Data[[#This Row],[Cost]]</f>
        <v>59.400000000000006</v>
      </c>
      <c r="T750" s="1">
        <f>_xlfn.MAXIFS(Sales_Data[Date],Sales_Data[Customers Name],Sales_Data[[#This Row],[Customers Name]])</f>
        <v>45270</v>
      </c>
      <c r="U750" t="str">
        <f ca="1">IF(TODAY() - Sales_Data[[#This Row],[Last Order Date]] &gt; 180, "Inactive", "Active")</f>
        <v>Inactive</v>
      </c>
    </row>
    <row r="751" spans="1:21" x14ac:dyDescent="0.35">
      <c r="A751" t="str">
        <f>Sales_Data[[#This Row],[Customers Name]]&amp;Sales_Data[[#This Row],[Num]]</f>
        <v>RootedCW-2023067</v>
      </c>
      <c r="B751" t="s">
        <v>143</v>
      </c>
      <c r="C751" t="s">
        <v>2103</v>
      </c>
      <c r="D751" t="s">
        <v>853</v>
      </c>
      <c r="E751" t="s">
        <v>261</v>
      </c>
      <c r="F751" s="1">
        <v>44977</v>
      </c>
      <c r="G751" t="s">
        <v>1417</v>
      </c>
      <c r="I751">
        <v>6</v>
      </c>
      <c r="J751">
        <v>12</v>
      </c>
      <c r="K751">
        <v>72</v>
      </c>
      <c r="L751">
        <v>2</v>
      </c>
      <c r="M751" s="1">
        <v>44958</v>
      </c>
      <c r="N751" t="s">
        <v>856</v>
      </c>
      <c r="O751" t="s">
        <v>2081</v>
      </c>
      <c r="P751" t="s">
        <v>825</v>
      </c>
      <c r="Q751">
        <v>1</v>
      </c>
      <c r="R751">
        <f>VLOOKUP(Sales_Data[[#This Row],[Memo]],Items_List[[Description]:[Price]],3,FALSE)</f>
        <v>9.1999999999999993</v>
      </c>
      <c r="S751">
        <f>Sales_Data[[#This Row],[Qty]]*Sales_Data[[#This Row],[Cost]]</f>
        <v>55.199999999999996</v>
      </c>
      <c r="T751" s="1">
        <f>_xlfn.MAXIFS(Sales_Data[Date],Sales_Data[Customers Name],Sales_Data[[#This Row],[Customers Name]])</f>
        <v>45270</v>
      </c>
      <c r="U751" t="str">
        <f ca="1">IF(TODAY() - Sales_Data[[#This Row],[Last Order Date]] &gt; 180, "Inactive", "Active")</f>
        <v>Inactive</v>
      </c>
    </row>
    <row r="752" spans="1:21" x14ac:dyDescent="0.35">
      <c r="A752" t="str">
        <f>Sales_Data[[#This Row],[Customers Name]]&amp;Sales_Data[[#This Row],[Num]]</f>
        <v>RootedCW-2023153</v>
      </c>
      <c r="B752" t="s">
        <v>143</v>
      </c>
      <c r="C752" t="s">
        <v>2103</v>
      </c>
      <c r="D752" t="s">
        <v>853</v>
      </c>
      <c r="E752" t="s">
        <v>261</v>
      </c>
      <c r="F752" s="1">
        <v>45054</v>
      </c>
      <c r="G752" t="s">
        <v>1420</v>
      </c>
      <c r="I752">
        <v>6</v>
      </c>
      <c r="J752">
        <v>12</v>
      </c>
      <c r="K752">
        <v>72</v>
      </c>
      <c r="L752">
        <v>5</v>
      </c>
      <c r="M752" s="1">
        <v>45047</v>
      </c>
      <c r="N752" t="s">
        <v>813</v>
      </c>
      <c r="O752" t="s">
        <v>813</v>
      </c>
      <c r="P752" t="s">
        <v>825</v>
      </c>
      <c r="Q752">
        <v>1</v>
      </c>
      <c r="R752">
        <f>VLOOKUP(Sales_Data[[#This Row],[Memo]],Items_List[[Description]:[Price]],3,FALSE)</f>
        <v>9.1999999999999993</v>
      </c>
      <c r="S752">
        <f>Sales_Data[[#This Row],[Qty]]*Sales_Data[[#This Row],[Cost]]</f>
        <v>55.199999999999996</v>
      </c>
      <c r="T752" s="1">
        <f>_xlfn.MAXIFS(Sales_Data[Date],Sales_Data[Customers Name],Sales_Data[[#This Row],[Customers Name]])</f>
        <v>45270</v>
      </c>
      <c r="U752" t="str">
        <f ca="1">IF(TODAY() - Sales_Data[[#This Row],[Last Order Date]] &gt; 180, "Inactive", "Active")</f>
        <v>Inactive</v>
      </c>
    </row>
    <row r="753" spans="1:21" x14ac:dyDescent="0.35">
      <c r="A753" t="str">
        <f>Sales_Data[[#This Row],[Customers Name]]&amp;Sales_Data[[#This Row],[Num]]</f>
        <v>RootedCW-2023153</v>
      </c>
      <c r="B753" t="s">
        <v>143</v>
      </c>
      <c r="C753" t="s">
        <v>2103</v>
      </c>
      <c r="D753" t="s">
        <v>878</v>
      </c>
      <c r="E753" t="s">
        <v>708</v>
      </c>
      <c r="F753" s="1">
        <v>45054</v>
      </c>
      <c r="G753" t="s">
        <v>1420</v>
      </c>
      <c r="I753">
        <v>6</v>
      </c>
      <c r="J753">
        <v>8.99</v>
      </c>
      <c r="K753">
        <v>53.94</v>
      </c>
      <c r="L753">
        <v>5</v>
      </c>
      <c r="M753" s="1">
        <v>45047</v>
      </c>
      <c r="N753" t="s">
        <v>813</v>
      </c>
      <c r="O753" t="s">
        <v>813</v>
      </c>
      <c r="P753" t="s">
        <v>825</v>
      </c>
      <c r="Q753">
        <v>1</v>
      </c>
      <c r="R753">
        <f>VLOOKUP(Sales_Data[[#This Row],[Memo]],Items_List[[Description]:[Price]],3,FALSE)</f>
        <v>5.85</v>
      </c>
      <c r="S753">
        <f>Sales_Data[[#This Row],[Qty]]*Sales_Data[[#This Row],[Cost]]</f>
        <v>35.099999999999994</v>
      </c>
      <c r="T753" s="1">
        <f>_xlfn.MAXIFS(Sales_Data[Date],Sales_Data[Customers Name],Sales_Data[[#This Row],[Customers Name]])</f>
        <v>45270</v>
      </c>
      <c r="U753" t="str">
        <f ca="1">IF(TODAY() - Sales_Data[[#This Row],[Last Order Date]] &gt; 180, "Inactive", "Active")</f>
        <v>Inactive</v>
      </c>
    </row>
    <row r="754" spans="1:21" x14ac:dyDescent="0.35">
      <c r="A754" t="str">
        <f>Sales_Data[[#This Row],[Customers Name]]&amp;Sales_Data[[#This Row],[Num]]</f>
        <v>RootedCW-2023195</v>
      </c>
      <c r="B754" t="s">
        <v>143</v>
      </c>
      <c r="C754" t="s">
        <v>2103</v>
      </c>
      <c r="D754" t="s">
        <v>853</v>
      </c>
      <c r="E754" t="s">
        <v>261</v>
      </c>
      <c r="F754" s="1">
        <v>45089</v>
      </c>
      <c r="G754" t="s">
        <v>1423</v>
      </c>
      <c r="I754">
        <v>6</v>
      </c>
      <c r="J754">
        <v>12</v>
      </c>
      <c r="K754">
        <v>72</v>
      </c>
      <c r="L754">
        <v>6</v>
      </c>
      <c r="M754" s="1">
        <v>45078</v>
      </c>
      <c r="N754" t="s">
        <v>818</v>
      </c>
      <c r="O754" t="s">
        <v>2082</v>
      </c>
      <c r="P754" t="s">
        <v>825</v>
      </c>
      <c r="Q754">
        <v>1</v>
      </c>
      <c r="R754">
        <f>VLOOKUP(Sales_Data[[#This Row],[Memo]],Items_List[[Description]:[Price]],3,FALSE)</f>
        <v>9.1999999999999993</v>
      </c>
      <c r="S754">
        <f>Sales_Data[[#This Row],[Qty]]*Sales_Data[[#This Row],[Cost]]</f>
        <v>55.199999999999996</v>
      </c>
      <c r="T754" s="1">
        <f>_xlfn.MAXIFS(Sales_Data[Date],Sales_Data[Customers Name],Sales_Data[[#This Row],[Customers Name]])</f>
        <v>45270</v>
      </c>
      <c r="U754" t="str">
        <f ca="1">IF(TODAY() - Sales_Data[[#This Row],[Last Order Date]] &gt; 180, "Inactive", "Active")</f>
        <v>Inactive</v>
      </c>
    </row>
    <row r="755" spans="1:21" x14ac:dyDescent="0.35">
      <c r="A755" t="str">
        <f>Sales_Data[[#This Row],[Customers Name]]&amp;Sales_Data[[#This Row],[Num]]</f>
        <v>RootedCW-2023195</v>
      </c>
      <c r="B755" t="s">
        <v>143</v>
      </c>
      <c r="C755" t="s">
        <v>2103</v>
      </c>
      <c r="D755" t="s">
        <v>851</v>
      </c>
      <c r="E755" t="s">
        <v>362</v>
      </c>
      <c r="F755" s="1">
        <v>45089</v>
      </c>
      <c r="G755" t="s">
        <v>1423</v>
      </c>
      <c r="I755">
        <v>6</v>
      </c>
      <c r="J755">
        <v>12.5</v>
      </c>
      <c r="K755">
        <v>75</v>
      </c>
      <c r="L755">
        <v>6</v>
      </c>
      <c r="M755" s="1">
        <v>45078</v>
      </c>
      <c r="N755" t="s">
        <v>818</v>
      </c>
      <c r="O755" t="s">
        <v>2082</v>
      </c>
      <c r="P755" t="s">
        <v>825</v>
      </c>
      <c r="Q755">
        <v>1</v>
      </c>
      <c r="R755">
        <f>VLOOKUP(Sales_Data[[#This Row],[Memo]],Items_List[[Description]:[Price]],3,FALSE)</f>
        <v>9.6</v>
      </c>
      <c r="S755">
        <f>Sales_Data[[#This Row],[Qty]]*Sales_Data[[#This Row],[Cost]]</f>
        <v>57.599999999999994</v>
      </c>
      <c r="T755" s="1">
        <f>_xlfn.MAXIFS(Sales_Data[Date],Sales_Data[Customers Name],Sales_Data[[#This Row],[Customers Name]])</f>
        <v>45270</v>
      </c>
      <c r="U755" t="str">
        <f ca="1">IF(TODAY() - Sales_Data[[#This Row],[Last Order Date]] &gt; 180, "Inactive", "Active")</f>
        <v>Inactive</v>
      </c>
    </row>
    <row r="756" spans="1:21" x14ac:dyDescent="0.35">
      <c r="A756" t="str">
        <f>Sales_Data[[#This Row],[Customers Name]]&amp;Sales_Data[[#This Row],[Num]]</f>
        <v>Sermet'S CourtyardCW-2023054</v>
      </c>
      <c r="B756" t="s">
        <v>157</v>
      </c>
      <c r="C756" t="s">
        <v>2103</v>
      </c>
      <c r="D756" t="s">
        <v>916</v>
      </c>
      <c r="E756" t="s">
        <v>222</v>
      </c>
      <c r="F756" s="1">
        <v>44966</v>
      </c>
      <c r="G756" t="s">
        <v>1438</v>
      </c>
      <c r="I756">
        <v>6</v>
      </c>
      <c r="J756">
        <v>13.66667</v>
      </c>
      <c r="K756">
        <v>82.000020000000006</v>
      </c>
      <c r="L756">
        <v>2</v>
      </c>
      <c r="M756" s="1">
        <v>44958</v>
      </c>
      <c r="N756" t="s">
        <v>856</v>
      </c>
      <c r="O756" t="s">
        <v>2081</v>
      </c>
      <c r="P756" t="s">
        <v>814</v>
      </c>
      <c r="Q756">
        <v>4</v>
      </c>
      <c r="R756">
        <f>VLOOKUP(Sales_Data[[#This Row],[Memo]],Items_List[[Description]:[Price]],3,FALSE)</f>
        <v>11.5</v>
      </c>
      <c r="S756">
        <f>Sales_Data[[#This Row],[Qty]]*Sales_Data[[#This Row],[Cost]]</f>
        <v>69</v>
      </c>
      <c r="T756" s="1">
        <f>_xlfn.MAXIFS(Sales_Data[Date],Sales_Data[Customers Name],Sales_Data[[#This Row],[Customers Name]])</f>
        <v>45283</v>
      </c>
      <c r="U756" t="str">
        <f ca="1">IF(TODAY() - Sales_Data[[#This Row],[Last Order Date]] &gt; 180, "Inactive", "Active")</f>
        <v>Inactive</v>
      </c>
    </row>
    <row r="757" spans="1:21" x14ac:dyDescent="0.35">
      <c r="A757" t="str">
        <f>Sales_Data[[#This Row],[Customers Name]]&amp;Sales_Data[[#This Row],[Num]]</f>
        <v>Sermet'S CourtyardCW-2023060</v>
      </c>
      <c r="B757" t="s">
        <v>157</v>
      </c>
      <c r="C757" t="s">
        <v>2103</v>
      </c>
      <c r="D757" t="s">
        <v>916</v>
      </c>
      <c r="E757" t="s">
        <v>222</v>
      </c>
      <c r="F757" s="1">
        <v>44973</v>
      </c>
      <c r="G757" t="s">
        <v>1439</v>
      </c>
      <c r="I757">
        <v>6</v>
      </c>
      <c r="J757">
        <v>13.66667</v>
      </c>
      <c r="K757">
        <v>82.000020000000006</v>
      </c>
      <c r="L757">
        <v>2</v>
      </c>
      <c r="M757" s="1">
        <v>44958</v>
      </c>
      <c r="N757" t="s">
        <v>856</v>
      </c>
      <c r="O757" t="s">
        <v>2081</v>
      </c>
      <c r="P757" t="s">
        <v>814</v>
      </c>
      <c r="Q757">
        <v>4</v>
      </c>
      <c r="R757">
        <f>VLOOKUP(Sales_Data[[#This Row],[Memo]],Items_List[[Description]:[Price]],3,FALSE)</f>
        <v>11.5</v>
      </c>
      <c r="S757">
        <f>Sales_Data[[#This Row],[Qty]]*Sales_Data[[#This Row],[Cost]]</f>
        <v>69</v>
      </c>
      <c r="T757" s="1">
        <f>_xlfn.MAXIFS(Sales_Data[Date],Sales_Data[Customers Name],Sales_Data[[#This Row],[Customers Name]])</f>
        <v>45283</v>
      </c>
      <c r="U757" t="str">
        <f ca="1">IF(TODAY() - Sales_Data[[#This Row],[Last Order Date]] &gt; 180, "Inactive", "Active")</f>
        <v>Inactive</v>
      </c>
    </row>
    <row r="758" spans="1:21" x14ac:dyDescent="0.35">
      <c r="A758" t="str">
        <f>Sales_Data[[#This Row],[Customers Name]]&amp;Sales_Data[[#This Row],[Num]]</f>
        <v>Sermet'S CourtyardCW-2023111</v>
      </c>
      <c r="B758" t="s">
        <v>157</v>
      </c>
      <c r="C758" t="s">
        <v>2103</v>
      </c>
      <c r="D758" t="s">
        <v>916</v>
      </c>
      <c r="E758" t="s">
        <v>222</v>
      </c>
      <c r="F758" s="1">
        <v>45000</v>
      </c>
      <c r="G758" t="s">
        <v>1441</v>
      </c>
      <c r="I758">
        <v>6</v>
      </c>
      <c r="J758">
        <v>13.66667</v>
      </c>
      <c r="K758">
        <v>82.000020000000006</v>
      </c>
      <c r="L758">
        <v>3</v>
      </c>
      <c r="M758" s="1">
        <v>44986</v>
      </c>
      <c r="N758" t="s">
        <v>892</v>
      </c>
      <c r="O758" t="s">
        <v>2080</v>
      </c>
      <c r="P758" t="s">
        <v>819</v>
      </c>
      <c r="Q758">
        <v>3</v>
      </c>
      <c r="R758">
        <f>VLOOKUP(Sales_Data[[#This Row],[Memo]],Items_List[[Description]:[Price]],3,FALSE)</f>
        <v>11.5</v>
      </c>
      <c r="S758">
        <f>Sales_Data[[#This Row],[Qty]]*Sales_Data[[#This Row],[Cost]]</f>
        <v>69</v>
      </c>
      <c r="T758" s="1">
        <f>_xlfn.MAXIFS(Sales_Data[Date],Sales_Data[Customers Name],Sales_Data[[#This Row],[Customers Name]])</f>
        <v>45283</v>
      </c>
      <c r="U758" t="str">
        <f ca="1">IF(TODAY() - Sales_Data[[#This Row],[Last Order Date]] &gt; 180, "Inactive", "Active")</f>
        <v>Inactive</v>
      </c>
    </row>
    <row r="759" spans="1:21" x14ac:dyDescent="0.35">
      <c r="A759" t="str">
        <f>Sales_Data[[#This Row],[Customers Name]]&amp;Sales_Data[[#This Row],[Num]]</f>
        <v>Sermet'S CourtyardCW-2023118</v>
      </c>
      <c r="B759" t="s">
        <v>157</v>
      </c>
      <c r="C759" t="s">
        <v>2103</v>
      </c>
      <c r="D759" t="s">
        <v>916</v>
      </c>
      <c r="E759" t="s">
        <v>222</v>
      </c>
      <c r="F759" s="1">
        <v>45014</v>
      </c>
      <c r="G759" t="s">
        <v>1442</v>
      </c>
      <c r="I759">
        <v>6</v>
      </c>
      <c r="J759">
        <v>13.66667</v>
      </c>
      <c r="K759">
        <v>82.000020000000006</v>
      </c>
      <c r="L759">
        <v>3</v>
      </c>
      <c r="M759" s="1">
        <v>44986</v>
      </c>
      <c r="N759" t="s">
        <v>892</v>
      </c>
      <c r="O759" t="s">
        <v>2080</v>
      </c>
      <c r="P759" t="s">
        <v>819</v>
      </c>
      <c r="Q759">
        <v>3</v>
      </c>
      <c r="R759">
        <f>VLOOKUP(Sales_Data[[#This Row],[Memo]],Items_List[[Description]:[Price]],3,FALSE)</f>
        <v>11.5</v>
      </c>
      <c r="S759">
        <f>Sales_Data[[#This Row],[Qty]]*Sales_Data[[#This Row],[Cost]]</f>
        <v>69</v>
      </c>
      <c r="T759" s="1">
        <f>_xlfn.MAXIFS(Sales_Data[Date],Sales_Data[Customers Name],Sales_Data[[#This Row],[Customers Name]])</f>
        <v>45283</v>
      </c>
      <c r="U759" t="str">
        <f ca="1">IF(TODAY() - Sales_Data[[#This Row],[Last Order Date]] &gt; 180, "Inactive", "Active")</f>
        <v>Inactive</v>
      </c>
    </row>
    <row r="760" spans="1:21" x14ac:dyDescent="0.35">
      <c r="A760" t="str">
        <f>Sales_Data[[#This Row],[Customers Name]]&amp;Sales_Data[[#This Row],[Num]]</f>
        <v>Sermet'S CourtyardCW-2023127</v>
      </c>
      <c r="B760" t="s">
        <v>157</v>
      </c>
      <c r="C760" t="s">
        <v>2103</v>
      </c>
      <c r="D760" t="s">
        <v>925</v>
      </c>
      <c r="E760" t="s">
        <v>376</v>
      </c>
      <c r="F760" s="1">
        <v>45027</v>
      </c>
      <c r="G760" t="s">
        <v>1443</v>
      </c>
      <c r="I760">
        <v>6</v>
      </c>
      <c r="J760">
        <v>22.5</v>
      </c>
      <c r="K760">
        <v>135</v>
      </c>
      <c r="L760">
        <v>4</v>
      </c>
      <c r="M760" s="1">
        <v>45017</v>
      </c>
      <c r="N760" t="s">
        <v>934</v>
      </c>
      <c r="O760" t="s">
        <v>2086</v>
      </c>
      <c r="P760" t="s">
        <v>832</v>
      </c>
      <c r="Q760">
        <v>2</v>
      </c>
      <c r="R760">
        <f>VLOOKUP(Sales_Data[[#This Row],[Memo]],Items_List[[Description]:[Price]],3,FALSE)</f>
        <v>18.670000000000002</v>
      </c>
      <c r="S760">
        <f>Sales_Data[[#This Row],[Qty]]*Sales_Data[[#This Row],[Cost]]</f>
        <v>112.02000000000001</v>
      </c>
      <c r="T760" s="1">
        <f>_xlfn.MAXIFS(Sales_Data[Date],Sales_Data[Customers Name],Sales_Data[[#This Row],[Customers Name]])</f>
        <v>45283</v>
      </c>
      <c r="U760" t="str">
        <f ca="1">IF(TODAY() - Sales_Data[[#This Row],[Last Order Date]] &gt; 180, "Inactive", "Active")</f>
        <v>Inactive</v>
      </c>
    </row>
    <row r="761" spans="1:21" x14ac:dyDescent="0.35">
      <c r="A761" t="str">
        <f>Sales_Data[[#This Row],[Customers Name]]&amp;Sales_Data[[#This Row],[Num]]</f>
        <v>Sermet'S CourtyardCW-2023139</v>
      </c>
      <c r="B761" t="s">
        <v>157</v>
      </c>
      <c r="C761" t="s">
        <v>2103</v>
      </c>
      <c r="D761" t="s">
        <v>916</v>
      </c>
      <c r="E761" t="s">
        <v>222</v>
      </c>
      <c r="F761" s="1">
        <v>45041</v>
      </c>
      <c r="G761" t="s">
        <v>1445</v>
      </c>
      <c r="I761">
        <v>6</v>
      </c>
      <c r="J761">
        <v>13.66667</v>
      </c>
      <c r="K761">
        <v>82.000020000000006</v>
      </c>
      <c r="L761">
        <v>4</v>
      </c>
      <c r="M761" s="1">
        <v>45017</v>
      </c>
      <c r="N761" t="s">
        <v>934</v>
      </c>
      <c r="O761" t="s">
        <v>2086</v>
      </c>
      <c r="P761" t="s">
        <v>832</v>
      </c>
      <c r="Q761">
        <v>2</v>
      </c>
      <c r="R761">
        <f>VLOOKUP(Sales_Data[[#This Row],[Memo]],Items_List[[Description]:[Price]],3,FALSE)</f>
        <v>11.5</v>
      </c>
      <c r="S761">
        <f>Sales_Data[[#This Row],[Qty]]*Sales_Data[[#This Row],[Cost]]</f>
        <v>69</v>
      </c>
      <c r="T761" s="1">
        <f>_xlfn.MAXIFS(Sales_Data[Date],Sales_Data[Customers Name],Sales_Data[[#This Row],[Customers Name]])</f>
        <v>45283</v>
      </c>
      <c r="U761" t="str">
        <f ca="1">IF(TODAY() - Sales_Data[[#This Row],[Last Order Date]] &gt; 180, "Inactive", "Active")</f>
        <v>Inactive</v>
      </c>
    </row>
    <row r="762" spans="1:21" x14ac:dyDescent="0.35">
      <c r="A762" t="str">
        <f>Sales_Data[[#This Row],[Customers Name]]&amp;Sales_Data[[#This Row],[Num]]</f>
        <v>Sermet'S CourtyardCW-2023152</v>
      </c>
      <c r="B762" t="s">
        <v>157</v>
      </c>
      <c r="C762" t="s">
        <v>2103</v>
      </c>
      <c r="D762" t="s">
        <v>925</v>
      </c>
      <c r="E762" t="s">
        <v>376</v>
      </c>
      <c r="F762" s="1">
        <v>45054</v>
      </c>
      <c r="G762" t="s">
        <v>1446</v>
      </c>
      <c r="I762">
        <v>6</v>
      </c>
      <c r="J762">
        <v>22.5</v>
      </c>
      <c r="K762">
        <v>135</v>
      </c>
      <c r="L762">
        <v>5</v>
      </c>
      <c r="M762" s="1">
        <v>45047</v>
      </c>
      <c r="N762" t="s">
        <v>813</v>
      </c>
      <c r="O762" t="s">
        <v>813</v>
      </c>
      <c r="P762" t="s">
        <v>825</v>
      </c>
      <c r="Q762">
        <v>1</v>
      </c>
      <c r="R762">
        <f>VLOOKUP(Sales_Data[[#This Row],[Memo]],Items_List[[Description]:[Price]],3,FALSE)</f>
        <v>18.670000000000002</v>
      </c>
      <c r="S762">
        <f>Sales_Data[[#This Row],[Qty]]*Sales_Data[[#This Row],[Cost]]</f>
        <v>112.02000000000001</v>
      </c>
      <c r="T762" s="1">
        <f>_xlfn.MAXIFS(Sales_Data[Date],Sales_Data[Customers Name],Sales_Data[[#This Row],[Customers Name]])</f>
        <v>45283</v>
      </c>
      <c r="U762" t="str">
        <f ca="1">IF(TODAY() - Sales_Data[[#This Row],[Last Order Date]] &gt; 180, "Inactive", "Active")</f>
        <v>Inactive</v>
      </c>
    </row>
    <row r="763" spans="1:21" x14ac:dyDescent="0.35">
      <c r="A763" t="str">
        <f>Sales_Data[[#This Row],[Customers Name]]&amp;Sales_Data[[#This Row],[Num]]</f>
        <v>Sermet'S CourtyardCW-2023169</v>
      </c>
      <c r="B763" t="s">
        <v>157</v>
      </c>
      <c r="C763" t="s">
        <v>2103</v>
      </c>
      <c r="D763" t="s">
        <v>925</v>
      </c>
      <c r="E763" t="s">
        <v>376</v>
      </c>
      <c r="F763" s="1">
        <v>45068</v>
      </c>
      <c r="G763" t="s">
        <v>1447</v>
      </c>
      <c r="I763">
        <v>6</v>
      </c>
      <c r="J763">
        <v>22.5</v>
      </c>
      <c r="K763">
        <v>135</v>
      </c>
      <c r="L763">
        <v>5</v>
      </c>
      <c r="M763" s="1">
        <v>45047</v>
      </c>
      <c r="N763" t="s">
        <v>813</v>
      </c>
      <c r="O763" t="s">
        <v>813</v>
      </c>
      <c r="P763" t="s">
        <v>825</v>
      </c>
      <c r="Q763">
        <v>1</v>
      </c>
      <c r="R763">
        <f>VLOOKUP(Sales_Data[[#This Row],[Memo]],Items_List[[Description]:[Price]],3,FALSE)</f>
        <v>18.670000000000002</v>
      </c>
      <c r="S763">
        <f>Sales_Data[[#This Row],[Qty]]*Sales_Data[[#This Row],[Cost]]</f>
        <v>112.02000000000001</v>
      </c>
      <c r="T763" s="1">
        <f>_xlfn.MAXIFS(Sales_Data[Date],Sales_Data[Customers Name],Sales_Data[[#This Row],[Customers Name]])</f>
        <v>45283</v>
      </c>
      <c r="U763" t="str">
        <f ca="1">IF(TODAY() - Sales_Data[[#This Row],[Last Order Date]] &gt; 180, "Inactive", "Active")</f>
        <v>Inactive</v>
      </c>
    </row>
    <row r="764" spans="1:21" x14ac:dyDescent="0.35">
      <c r="A764" t="str">
        <f>Sales_Data[[#This Row],[Customers Name]]&amp;Sales_Data[[#This Row],[Num]]</f>
        <v>Sermet'S CourtyardCW-2023251</v>
      </c>
      <c r="B764" t="s">
        <v>157</v>
      </c>
      <c r="C764" t="s">
        <v>2103</v>
      </c>
      <c r="D764" t="s">
        <v>925</v>
      </c>
      <c r="E764" t="s">
        <v>376</v>
      </c>
      <c r="F764" s="1">
        <v>45132</v>
      </c>
      <c r="G764" t="s">
        <v>1452</v>
      </c>
      <c r="I764">
        <v>6</v>
      </c>
      <c r="J764">
        <v>22.5</v>
      </c>
      <c r="K764">
        <v>135</v>
      </c>
      <c r="L764">
        <v>7</v>
      </c>
      <c r="M764" s="1">
        <v>45108</v>
      </c>
      <c r="N764" t="s">
        <v>824</v>
      </c>
      <c r="O764" t="s">
        <v>2077</v>
      </c>
      <c r="P764" t="s">
        <v>832</v>
      </c>
      <c r="Q764">
        <v>2</v>
      </c>
      <c r="R764">
        <f>VLOOKUP(Sales_Data[[#This Row],[Memo]],Items_List[[Description]:[Price]],3,FALSE)</f>
        <v>18.670000000000002</v>
      </c>
      <c r="S764">
        <f>Sales_Data[[#This Row],[Qty]]*Sales_Data[[#This Row],[Cost]]</f>
        <v>112.02000000000001</v>
      </c>
      <c r="T764" s="1">
        <f>_xlfn.MAXIFS(Sales_Data[Date],Sales_Data[Customers Name],Sales_Data[[#This Row],[Customers Name]])</f>
        <v>45283</v>
      </c>
      <c r="U764" t="str">
        <f ca="1">IF(TODAY() - Sales_Data[[#This Row],[Last Order Date]] &gt; 180, "Inactive", "Active")</f>
        <v>Inactive</v>
      </c>
    </row>
    <row r="765" spans="1:21" x14ac:dyDescent="0.35">
      <c r="A765" t="str">
        <f>Sales_Data[[#This Row],[Customers Name]]&amp;Sales_Data[[#This Row],[Num]]</f>
        <v>Sermet'S CourtyardCW-2023251</v>
      </c>
      <c r="B765" t="s">
        <v>157</v>
      </c>
      <c r="C765" t="s">
        <v>2103</v>
      </c>
      <c r="D765" t="s">
        <v>916</v>
      </c>
      <c r="E765" t="s">
        <v>222</v>
      </c>
      <c r="F765" s="1">
        <v>45132</v>
      </c>
      <c r="G765" t="s">
        <v>1452</v>
      </c>
      <c r="I765">
        <v>6</v>
      </c>
      <c r="J765">
        <v>13.66667</v>
      </c>
      <c r="K765">
        <v>82.000020000000006</v>
      </c>
      <c r="L765">
        <v>7</v>
      </c>
      <c r="M765" s="1">
        <v>45108</v>
      </c>
      <c r="N765" t="s">
        <v>824</v>
      </c>
      <c r="O765" t="s">
        <v>2077</v>
      </c>
      <c r="P765" t="s">
        <v>832</v>
      </c>
      <c r="Q765">
        <v>2</v>
      </c>
      <c r="R765">
        <f>VLOOKUP(Sales_Data[[#This Row],[Memo]],Items_List[[Description]:[Price]],3,FALSE)</f>
        <v>11.5</v>
      </c>
      <c r="S765">
        <f>Sales_Data[[#This Row],[Qty]]*Sales_Data[[#This Row],[Cost]]</f>
        <v>69</v>
      </c>
      <c r="T765" s="1">
        <f>_xlfn.MAXIFS(Sales_Data[Date],Sales_Data[Customers Name],Sales_Data[[#This Row],[Customers Name]])</f>
        <v>45283</v>
      </c>
      <c r="U765" t="str">
        <f ca="1">IF(TODAY() - Sales_Data[[#This Row],[Last Order Date]] &gt; 180, "Inactive", "Active")</f>
        <v>Inactive</v>
      </c>
    </row>
    <row r="766" spans="1:21" x14ac:dyDescent="0.35">
      <c r="A766" t="str">
        <f>Sales_Data[[#This Row],[Customers Name]]&amp;Sales_Data[[#This Row],[Num]]</f>
        <v>Sermet'S CourtyardCW-2023281</v>
      </c>
      <c r="B766" t="s">
        <v>157</v>
      </c>
      <c r="C766" t="s">
        <v>2103</v>
      </c>
      <c r="D766" t="s">
        <v>916</v>
      </c>
      <c r="E766" t="s">
        <v>222</v>
      </c>
      <c r="F766" s="1">
        <v>45152</v>
      </c>
      <c r="G766" t="s">
        <v>1453</v>
      </c>
      <c r="I766">
        <v>6</v>
      </c>
      <c r="J766">
        <v>13.99</v>
      </c>
      <c r="K766">
        <v>83.94</v>
      </c>
      <c r="L766">
        <v>8</v>
      </c>
      <c r="M766" s="1">
        <v>45139</v>
      </c>
      <c r="N766" t="s">
        <v>863</v>
      </c>
      <c r="O766" t="s">
        <v>2083</v>
      </c>
      <c r="P766" t="s">
        <v>825</v>
      </c>
      <c r="Q766">
        <v>1</v>
      </c>
      <c r="R766">
        <f>VLOOKUP(Sales_Data[[#This Row],[Memo]],Items_List[[Description]:[Price]],3,FALSE)</f>
        <v>11.5</v>
      </c>
      <c r="S766">
        <f>Sales_Data[[#This Row],[Qty]]*Sales_Data[[#This Row],[Cost]]</f>
        <v>69</v>
      </c>
      <c r="T766" s="1">
        <f>_xlfn.MAXIFS(Sales_Data[Date],Sales_Data[Customers Name],Sales_Data[[#This Row],[Customers Name]])</f>
        <v>45283</v>
      </c>
      <c r="U766" t="str">
        <f ca="1">IF(TODAY() - Sales_Data[[#This Row],[Last Order Date]] &gt; 180, "Inactive", "Active")</f>
        <v>Inactive</v>
      </c>
    </row>
    <row r="767" spans="1:21" x14ac:dyDescent="0.35">
      <c r="A767" t="str">
        <f>Sales_Data[[#This Row],[Customers Name]]&amp;Sales_Data[[#This Row],[Num]]</f>
        <v>Sermet'S CourtyardCW-2023296</v>
      </c>
      <c r="B767" t="s">
        <v>157</v>
      </c>
      <c r="C767" t="s">
        <v>2103</v>
      </c>
      <c r="D767" t="s">
        <v>916</v>
      </c>
      <c r="E767" t="s">
        <v>222</v>
      </c>
      <c r="F767" s="1">
        <v>45160</v>
      </c>
      <c r="G767" t="s">
        <v>1454</v>
      </c>
      <c r="I767">
        <v>6</v>
      </c>
      <c r="J767">
        <v>13.99</v>
      </c>
      <c r="K767">
        <v>83.94</v>
      </c>
      <c r="L767">
        <v>8</v>
      </c>
      <c r="M767" s="1">
        <v>45139</v>
      </c>
      <c r="N767" t="s">
        <v>863</v>
      </c>
      <c r="O767" t="s">
        <v>2083</v>
      </c>
      <c r="P767" t="s">
        <v>832</v>
      </c>
      <c r="Q767">
        <v>2</v>
      </c>
      <c r="R767">
        <f>VLOOKUP(Sales_Data[[#This Row],[Memo]],Items_List[[Description]:[Price]],3,FALSE)</f>
        <v>11.5</v>
      </c>
      <c r="S767">
        <f>Sales_Data[[#This Row],[Qty]]*Sales_Data[[#This Row],[Cost]]</f>
        <v>69</v>
      </c>
      <c r="T767" s="1">
        <f>_xlfn.MAXIFS(Sales_Data[Date],Sales_Data[Customers Name],Sales_Data[[#This Row],[Customers Name]])</f>
        <v>45283</v>
      </c>
      <c r="U767" t="str">
        <f ca="1">IF(TODAY() - Sales_Data[[#This Row],[Last Order Date]] &gt; 180, "Inactive", "Active")</f>
        <v>Inactive</v>
      </c>
    </row>
    <row r="768" spans="1:21" x14ac:dyDescent="0.35">
      <c r="A768" t="str">
        <f>Sales_Data[[#This Row],[Customers Name]]&amp;Sales_Data[[#This Row],[Num]]</f>
        <v>Sermet'S CourtyardCW-2023305</v>
      </c>
      <c r="B768" t="s">
        <v>157</v>
      </c>
      <c r="C768" t="s">
        <v>2103</v>
      </c>
      <c r="D768" t="s">
        <v>916</v>
      </c>
      <c r="E768" t="s">
        <v>222</v>
      </c>
      <c r="F768" s="1">
        <v>45167</v>
      </c>
      <c r="G768" t="s">
        <v>1455</v>
      </c>
      <c r="I768">
        <v>6</v>
      </c>
      <c r="J768">
        <v>13.99</v>
      </c>
      <c r="K768">
        <v>83.94</v>
      </c>
      <c r="L768">
        <v>8</v>
      </c>
      <c r="M768" s="1">
        <v>45139</v>
      </c>
      <c r="N768" t="s">
        <v>863</v>
      </c>
      <c r="O768" t="s">
        <v>2083</v>
      </c>
      <c r="P768" t="s">
        <v>832</v>
      </c>
      <c r="Q768">
        <v>2</v>
      </c>
      <c r="R768">
        <f>VLOOKUP(Sales_Data[[#This Row],[Memo]],Items_List[[Description]:[Price]],3,FALSE)</f>
        <v>11.5</v>
      </c>
      <c r="S768">
        <f>Sales_Data[[#This Row],[Qty]]*Sales_Data[[#This Row],[Cost]]</f>
        <v>69</v>
      </c>
      <c r="T768" s="1">
        <f>_xlfn.MAXIFS(Sales_Data[Date],Sales_Data[Customers Name],Sales_Data[[#This Row],[Customers Name]])</f>
        <v>45283</v>
      </c>
      <c r="U768" t="str">
        <f ca="1">IF(TODAY() - Sales_Data[[#This Row],[Last Order Date]] &gt; 180, "Inactive", "Active")</f>
        <v>Inactive</v>
      </c>
    </row>
    <row r="769" spans="1:21" x14ac:dyDescent="0.35">
      <c r="A769" t="str">
        <f>Sales_Data[[#This Row],[Customers Name]]&amp;Sales_Data[[#This Row],[Num]]</f>
        <v>Sermet'S CourtyardCW-2023307</v>
      </c>
      <c r="B769" t="s">
        <v>157</v>
      </c>
      <c r="C769" t="s">
        <v>2103</v>
      </c>
      <c r="D769" t="s">
        <v>916</v>
      </c>
      <c r="E769" t="s">
        <v>222</v>
      </c>
      <c r="F769" s="1">
        <v>45174</v>
      </c>
      <c r="G769" t="s">
        <v>1456</v>
      </c>
      <c r="I769">
        <v>6</v>
      </c>
      <c r="J769">
        <v>13.99</v>
      </c>
      <c r="K769">
        <v>83.94</v>
      </c>
      <c r="L769">
        <v>9</v>
      </c>
      <c r="M769" s="1">
        <v>45170</v>
      </c>
      <c r="N769" t="s">
        <v>831</v>
      </c>
      <c r="O769" t="s">
        <v>2078</v>
      </c>
      <c r="P769" t="s">
        <v>832</v>
      </c>
      <c r="Q769">
        <v>2</v>
      </c>
      <c r="R769">
        <f>VLOOKUP(Sales_Data[[#This Row],[Memo]],Items_List[[Description]:[Price]],3,FALSE)</f>
        <v>11.5</v>
      </c>
      <c r="S769">
        <f>Sales_Data[[#This Row],[Qty]]*Sales_Data[[#This Row],[Cost]]</f>
        <v>69</v>
      </c>
      <c r="T769" s="1">
        <f>_xlfn.MAXIFS(Sales_Data[Date],Sales_Data[Customers Name],Sales_Data[[#This Row],[Customers Name]])</f>
        <v>45283</v>
      </c>
      <c r="U769" t="str">
        <f ca="1">IF(TODAY() - Sales_Data[[#This Row],[Last Order Date]] &gt; 180, "Inactive", "Active")</f>
        <v>Inactive</v>
      </c>
    </row>
    <row r="770" spans="1:21" x14ac:dyDescent="0.35">
      <c r="A770" t="str">
        <f>Sales_Data[[#This Row],[Customers Name]]&amp;Sales_Data[[#This Row],[Num]]</f>
        <v>Sermet'S CourtyardCW-2023328</v>
      </c>
      <c r="B770" t="s">
        <v>157</v>
      </c>
      <c r="C770" t="s">
        <v>2103</v>
      </c>
      <c r="D770" t="s">
        <v>916</v>
      </c>
      <c r="E770" t="s">
        <v>222</v>
      </c>
      <c r="F770" s="1">
        <v>45188</v>
      </c>
      <c r="G770" t="s">
        <v>1457</v>
      </c>
      <c r="I770">
        <v>6</v>
      </c>
      <c r="J770">
        <v>13.99</v>
      </c>
      <c r="K770">
        <v>83.94</v>
      </c>
      <c r="L770">
        <v>9</v>
      </c>
      <c r="M770" s="1">
        <v>45170</v>
      </c>
      <c r="N770" t="s">
        <v>831</v>
      </c>
      <c r="O770" t="s">
        <v>2078</v>
      </c>
      <c r="P770" t="s">
        <v>832</v>
      </c>
      <c r="Q770">
        <v>2</v>
      </c>
      <c r="R770">
        <f>VLOOKUP(Sales_Data[[#This Row],[Memo]],Items_List[[Description]:[Price]],3,FALSE)</f>
        <v>11.5</v>
      </c>
      <c r="S770">
        <f>Sales_Data[[#This Row],[Qty]]*Sales_Data[[#This Row],[Cost]]</f>
        <v>69</v>
      </c>
      <c r="T770" s="1">
        <f>_xlfn.MAXIFS(Sales_Data[Date],Sales_Data[Customers Name],Sales_Data[[#This Row],[Customers Name]])</f>
        <v>45283</v>
      </c>
      <c r="U770" t="str">
        <f ca="1">IF(TODAY() - Sales_Data[[#This Row],[Last Order Date]] &gt; 180, "Inactive", "Active")</f>
        <v>Inactive</v>
      </c>
    </row>
    <row r="771" spans="1:21" x14ac:dyDescent="0.35">
      <c r="A771" t="str">
        <f>Sales_Data[[#This Row],[Customers Name]]&amp;Sales_Data[[#This Row],[Num]]</f>
        <v>Somm Wine BarCW-2023180</v>
      </c>
      <c r="B771" t="s">
        <v>163</v>
      </c>
      <c r="C771" t="s">
        <v>2103</v>
      </c>
      <c r="D771" t="s">
        <v>894</v>
      </c>
      <c r="E771" t="s">
        <v>220</v>
      </c>
      <c r="F771" s="1">
        <v>45076</v>
      </c>
      <c r="G771" t="s">
        <v>1471</v>
      </c>
      <c r="I771">
        <v>6</v>
      </c>
      <c r="J771">
        <v>12</v>
      </c>
      <c r="K771">
        <v>72</v>
      </c>
      <c r="L771">
        <v>5</v>
      </c>
      <c r="M771" s="1">
        <v>45047</v>
      </c>
      <c r="N771" t="s">
        <v>813</v>
      </c>
      <c r="O771" t="s">
        <v>813</v>
      </c>
      <c r="P771" t="s">
        <v>832</v>
      </c>
      <c r="Q771">
        <v>2</v>
      </c>
      <c r="R771">
        <f>VLOOKUP(Sales_Data[[#This Row],[Memo]],Items_List[[Description]:[Price]],3,FALSE)</f>
        <v>9.81</v>
      </c>
      <c r="S771">
        <f>Sales_Data[[#This Row],[Qty]]*Sales_Data[[#This Row],[Cost]]</f>
        <v>58.86</v>
      </c>
      <c r="T771" s="1">
        <f>_xlfn.MAXIFS(Sales_Data[Date],Sales_Data[Customers Name],Sales_Data[[#This Row],[Customers Name]])</f>
        <v>45289</v>
      </c>
      <c r="U771" t="str">
        <f ca="1">IF(TODAY() - Sales_Data[[#This Row],[Last Order Date]] &gt; 180, "Inactive", "Active")</f>
        <v>Inactive</v>
      </c>
    </row>
    <row r="772" spans="1:21" x14ac:dyDescent="0.35">
      <c r="A772" t="str">
        <f>Sales_Data[[#This Row],[Customers Name]]&amp;Sales_Data[[#This Row],[Num]]</f>
        <v>Somm Wine BarCW-2023180</v>
      </c>
      <c r="B772" t="s">
        <v>163</v>
      </c>
      <c r="C772" t="s">
        <v>2103</v>
      </c>
      <c r="D772" t="s">
        <v>916</v>
      </c>
      <c r="E772" t="s">
        <v>222</v>
      </c>
      <c r="F772" s="1">
        <v>45076</v>
      </c>
      <c r="G772" t="s">
        <v>1471</v>
      </c>
      <c r="I772">
        <v>6</v>
      </c>
      <c r="J772">
        <v>13.66667</v>
      </c>
      <c r="K772">
        <v>82.000020000000006</v>
      </c>
      <c r="L772">
        <v>5</v>
      </c>
      <c r="M772" s="1">
        <v>45047</v>
      </c>
      <c r="N772" t="s">
        <v>813</v>
      </c>
      <c r="O772" t="s">
        <v>813</v>
      </c>
      <c r="P772" t="s">
        <v>832</v>
      </c>
      <c r="Q772">
        <v>2</v>
      </c>
      <c r="R772">
        <f>VLOOKUP(Sales_Data[[#This Row],[Memo]],Items_List[[Description]:[Price]],3,FALSE)</f>
        <v>11.5</v>
      </c>
      <c r="S772">
        <f>Sales_Data[[#This Row],[Qty]]*Sales_Data[[#This Row],[Cost]]</f>
        <v>69</v>
      </c>
      <c r="T772" s="1">
        <f>_xlfn.MAXIFS(Sales_Data[Date],Sales_Data[Customers Name],Sales_Data[[#This Row],[Customers Name]])</f>
        <v>45289</v>
      </c>
      <c r="U772" t="str">
        <f ca="1">IF(TODAY() - Sales_Data[[#This Row],[Last Order Date]] &gt; 180, "Inactive", "Active")</f>
        <v>Inactive</v>
      </c>
    </row>
    <row r="773" spans="1:21" x14ac:dyDescent="0.35">
      <c r="A773" t="str">
        <f>Sales_Data[[#This Row],[Customers Name]]&amp;Sales_Data[[#This Row],[Num]]</f>
        <v>Somm Wine BarCW-2023180</v>
      </c>
      <c r="B773" t="s">
        <v>163</v>
      </c>
      <c r="C773" t="s">
        <v>2103</v>
      </c>
      <c r="D773" t="s">
        <v>925</v>
      </c>
      <c r="E773" t="s">
        <v>376</v>
      </c>
      <c r="F773" s="1">
        <v>45076</v>
      </c>
      <c r="G773" t="s">
        <v>1471</v>
      </c>
      <c r="I773">
        <v>6</v>
      </c>
      <c r="J773">
        <v>22.5</v>
      </c>
      <c r="K773">
        <v>135</v>
      </c>
      <c r="L773">
        <v>5</v>
      </c>
      <c r="M773" s="1">
        <v>45047</v>
      </c>
      <c r="N773" t="s">
        <v>813</v>
      </c>
      <c r="O773" t="s">
        <v>813</v>
      </c>
      <c r="P773" t="s">
        <v>832</v>
      </c>
      <c r="Q773">
        <v>2</v>
      </c>
      <c r="R773">
        <f>VLOOKUP(Sales_Data[[#This Row],[Memo]],Items_List[[Description]:[Price]],3,FALSE)</f>
        <v>18.670000000000002</v>
      </c>
      <c r="S773">
        <f>Sales_Data[[#This Row],[Qty]]*Sales_Data[[#This Row],[Cost]]</f>
        <v>112.02000000000001</v>
      </c>
      <c r="T773" s="1">
        <f>_xlfn.MAXIFS(Sales_Data[Date],Sales_Data[Customers Name],Sales_Data[[#This Row],[Customers Name]])</f>
        <v>45289</v>
      </c>
      <c r="U773" t="str">
        <f ca="1">IF(TODAY() - Sales_Data[[#This Row],[Last Order Date]] &gt; 180, "Inactive", "Active")</f>
        <v>Inactive</v>
      </c>
    </row>
    <row r="774" spans="1:21" x14ac:dyDescent="0.35">
      <c r="A774" t="str">
        <f>Sales_Data[[#This Row],[Customers Name]]&amp;Sales_Data[[#This Row],[Num]]</f>
        <v>Somm Wine BarCW-2023180</v>
      </c>
      <c r="B774" t="s">
        <v>163</v>
      </c>
      <c r="C774" t="s">
        <v>2103</v>
      </c>
      <c r="D774" t="s">
        <v>854</v>
      </c>
      <c r="E774" t="s">
        <v>251</v>
      </c>
      <c r="F774" s="1">
        <v>45076</v>
      </c>
      <c r="G774" t="s">
        <v>1471</v>
      </c>
      <c r="I774">
        <v>6</v>
      </c>
      <c r="J774">
        <v>18.75</v>
      </c>
      <c r="K774">
        <v>112.5</v>
      </c>
      <c r="L774">
        <v>5</v>
      </c>
      <c r="M774" s="1">
        <v>45047</v>
      </c>
      <c r="N774" t="s">
        <v>813</v>
      </c>
      <c r="O774" t="s">
        <v>813</v>
      </c>
      <c r="P774" t="s">
        <v>832</v>
      </c>
      <c r="Q774">
        <v>2</v>
      </c>
      <c r="R774">
        <f>VLOOKUP(Sales_Data[[#This Row],[Memo]],Items_List[[Description]:[Price]],3,FALSE)</f>
        <v>14.36</v>
      </c>
      <c r="S774">
        <f>Sales_Data[[#This Row],[Qty]]*Sales_Data[[#This Row],[Cost]]</f>
        <v>86.16</v>
      </c>
      <c r="T774" s="1">
        <f>_xlfn.MAXIFS(Sales_Data[Date],Sales_Data[Customers Name],Sales_Data[[#This Row],[Customers Name]])</f>
        <v>45289</v>
      </c>
      <c r="U774" t="str">
        <f ca="1">IF(TODAY() - Sales_Data[[#This Row],[Last Order Date]] &gt; 180, "Inactive", "Active")</f>
        <v>Inactive</v>
      </c>
    </row>
    <row r="775" spans="1:21" x14ac:dyDescent="0.35">
      <c r="A775" t="str">
        <f>Sales_Data[[#This Row],[Customers Name]]&amp;Sales_Data[[#This Row],[Num]]</f>
        <v>Somm Wine BarCW-2023180</v>
      </c>
      <c r="B775" t="s">
        <v>163</v>
      </c>
      <c r="C775" t="s">
        <v>2103</v>
      </c>
      <c r="D775" t="s">
        <v>838</v>
      </c>
      <c r="E775" t="s">
        <v>764</v>
      </c>
      <c r="F775" s="1">
        <v>45076</v>
      </c>
      <c r="G775" t="s">
        <v>1471</v>
      </c>
      <c r="I775">
        <v>6</v>
      </c>
      <c r="J775">
        <v>12.5</v>
      </c>
      <c r="K775">
        <v>75</v>
      </c>
      <c r="L775">
        <v>5</v>
      </c>
      <c r="M775" s="1">
        <v>45047</v>
      </c>
      <c r="N775" t="s">
        <v>813</v>
      </c>
      <c r="O775" t="s">
        <v>813</v>
      </c>
      <c r="P775" t="s">
        <v>832</v>
      </c>
      <c r="Q775">
        <v>2</v>
      </c>
      <c r="R775">
        <f>VLOOKUP(Sales_Data[[#This Row],[Memo]],Items_List[[Description]:[Price]],3,FALSE)</f>
        <v>9.3000000000000007</v>
      </c>
      <c r="S775">
        <f>Sales_Data[[#This Row],[Qty]]*Sales_Data[[#This Row],[Cost]]</f>
        <v>55.800000000000004</v>
      </c>
      <c r="T775" s="1">
        <f>_xlfn.MAXIFS(Sales_Data[Date],Sales_Data[Customers Name],Sales_Data[[#This Row],[Customers Name]])</f>
        <v>45289</v>
      </c>
      <c r="U775" t="str">
        <f ca="1">IF(TODAY() - Sales_Data[[#This Row],[Last Order Date]] &gt; 180, "Inactive", "Active")</f>
        <v>Inactive</v>
      </c>
    </row>
    <row r="776" spans="1:21" x14ac:dyDescent="0.35">
      <c r="A776" t="str">
        <f>Sales_Data[[#This Row],[Customers Name]]&amp;Sales_Data[[#This Row],[Num]]</f>
        <v>Somm Wine BarCW-2023225</v>
      </c>
      <c r="B776" t="s">
        <v>163</v>
      </c>
      <c r="C776" t="s">
        <v>2103</v>
      </c>
      <c r="D776" t="s">
        <v>838</v>
      </c>
      <c r="E776" t="s">
        <v>764</v>
      </c>
      <c r="F776" s="1">
        <v>45113</v>
      </c>
      <c r="G776" t="s">
        <v>1474</v>
      </c>
      <c r="I776">
        <v>6</v>
      </c>
      <c r="J776">
        <v>12.5</v>
      </c>
      <c r="K776">
        <v>75</v>
      </c>
      <c r="L776">
        <v>7</v>
      </c>
      <c r="M776" s="1">
        <v>45108</v>
      </c>
      <c r="N776" t="s">
        <v>824</v>
      </c>
      <c r="O776" t="s">
        <v>2077</v>
      </c>
      <c r="P776" t="s">
        <v>814</v>
      </c>
      <c r="Q776">
        <v>4</v>
      </c>
      <c r="R776">
        <f>VLOOKUP(Sales_Data[[#This Row],[Memo]],Items_List[[Description]:[Price]],3,FALSE)</f>
        <v>9.3000000000000007</v>
      </c>
      <c r="S776">
        <f>Sales_Data[[#This Row],[Qty]]*Sales_Data[[#This Row],[Cost]]</f>
        <v>55.800000000000004</v>
      </c>
      <c r="T776" s="1">
        <f>_xlfn.MAXIFS(Sales_Data[Date],Sales_Data[Customers Name],Sales_Data[[#This Row],[Customers Name]])</f>
        <v>45289</v>
      </c>
      <c r="U776" t="str">
        <f ca="1">IF(TODAY() - Sales_Data[[#This Row],[Last Order Date]] &gt; 180, "Inactive", "Active")</f>
        <v>Inactive</v>
      </c>
    </row>
    <row r="777" spans="1:21" x14ac:dyDescent="0.35">
      <c r="A777" t="str">
        <f>Sales_Data[[#This Row],[Customers Name]]&amp;Sales_Data[[#This Row],[Num]]</f>
        <v>Somm Wine BarCW-2023245</v>
      </c>
      <c r="B777" t="s">
        <v>163</v>
      </c>
      <c r="C777" t="s">
        <v>2103</v>
      </c>
      <c r="D777" t="s">
        <v>853</v>
      </c>
      <c r="E777" t="s">
        <v>261</v>
      </c>
      <c r="F777" s="1">
        <v>45128</v>
      </c>
      <c r="G777" t="s">
        <v>1475</v>
      </c>
      <c r="I777">
        <v>6</v>
      </c>
      <c r="J777">
        <v>12</v>
      </c>
      <c r="K777">
        <v>72</v>
      </c>
      <c r="L777">
        <v>7</v>
      </c>
      <c r="M777" s="1">
        <v>45108</v>
      </c>
      <c r="N777" t="s">
        <v>824</v>
      </c>
      <c r="O777" t="s">
        <v>2077</v>
      </c>
      <c r="P777" t="s">
        <v>842</v>
      </c>
      <c r="Q777">
        <v>5</v>
      </c>
      <c r="R777">
        <f>VLOOKUP(Sales_Data[[#This Row],[Memo]],Items_List[[Description]:[Price]],3,FALSE)</f>
        <v>9.1999999999999993</v>
      </c>
      <c r="S777">
        <f>Sales_Data[[#This Row],[Qty]]*Sales_Data[[#This Row],[Cost]]</f>
        <v>55.199999999999996</v>
      </c>
      <c r="T777" s="1">
        <f>_xlfn.MAXIFS(Sales_Data[Date],Sales_Data[Customers Name],Sales_Data[[#This Row],[Customers Name]])</f>
        <v>45289</v>
      </c>
      <c r="U777" t="str">
        <f ca="1">IF(TODAY() - Sales_Data[[#This Row],[Last Order Date]] &gt; 180, "Inactive", "Active")</f>
        <v>Inactive</v>
      </c>
    </row>
    <row r="778" spans="1:21" x14ac:dyDescent="0.35">
      <c r="A778" t="str">
        <f>Sales_Data[[#This Row],[Customers Name]]&amp;Sales_Data[[#This Row],[Num]]</f>
        <v>Somm Wine BarCW-2023256</v>
      </c>
      <c r="B778" t="s">
        <v>163</v>
      </c>
      <c r="C778" t="s">
        <v>2103</v>
      </c>
      <c r="D778" t="s">
        <v>838</v>
      </c>
      <c r="E778" t="s">
        <v>764</v>
      </c>
      <c r="F778" s="1">
        <v>45132</v>
      </c>
      <c r="G778" t="s">
        <v>1476</v>
      </c>
      <c r="I778">
        <v>6</v>
      </c>
      <c r="J778">
        <v>12.5</v>
      </c>
      <c r="K778">
        <v>75</v>
      </c>
      <c r="L778">
        <v>7</v>
      </c>
      <c r="M778" s="1">
        <v>45108</v>
      </c>
      <c r="N778" t="s">
        <v>824</v>
      </c>
      <c r="O778" t="s">
        <v>2077</v>
      </c>
      <c r="P778" t="s">
        <v>832</v>
      </c>
      <c r="Q778">
        <v>2</v>
      </c>
      <c r="R778">
        <f>VLOOKUP(Sales_Data[[#This Row],[Memo]],Items_List[[Description]:[Price]],3,FALSE)</f>
        <v>9.3000000000000007</v>
      </c>
      <c r="S778">
        <f>Sales_Data[[#This Row],[Qty]]*Sales_Data[[#This Row],[Cost]]</f>
        <v>55.800000000000004</v>
      </c>
      <c r="T778" s="1">
        <f>_xlfn.MAXIFS(Sales_Data[Date],Sales_Data[Customers Name],Sales_Data[[#This Row],[Customers Name]])</f>
        <v>45289</v>
      </c>
      <c r="U778" t="str">
        <f ca="1">IF(TODAY() - Sales_Data[[#This Row],[Last Order Date]] &gt; 180, "Inactive", "Active")</f>
        <v>Inactive</v>
      </c>
    </row>
    <row r="779" spans="1:21" x14ac:dyDescent="0.35">
      <c r="A779" t="str">
        <f>Sales_Data[[#This Row],[Customers Name]]&amp;Sales_Data[[#This Row],[Num]]</f>
        <v>Somm Wine BarCW-2023270</v>
      </c>
      <c r="B779" t="s">
        <v>163</v>
      </c>
      <c r="C779" t="s">
        <v>2103</v>
      </c>
      <c r="D779" t="s">
        <v>925</v>
      </c>
      <c r="E779" t="s">
        <v>376</v>
      </c>
      <c r="F779" s="1">
        <v>45145</v>
      </c>
      <c r="G779" t="s">
        <v>1477</v>
      </c>
      <c r="I779">
        <v>6</v>
      </c>
      <c r="J779">
        <v>22.5</v>
      </c>
      <c r="K779">
        <v>135</v>
      </c>
      <c r="L779">
        <v>8</v>
      </c>
      <c r="M779" s="1">
        <v>45139</v>
      </c>
      <c r="N779" t="s">
        <v>863</v>
      </c>
      <c r="O779" t="s">
        <v>2083</v>
      </c>
      <c r="P779" t="s">
        <v>825</v>
      </c>
      <c r="Q779">
        <v>1</v>
      </c>
      <c r="R779">
        <f>VLOOKUP(Sales_Data[[#This Row],[Memo]],Items_List[[Description]:[Price]],3,FALSE)</f>
        <v>18.670000000000002</v>
      </c>
      <c r="S779">
        <f>Sales_Data[[#This Row],[Qty]]*Sales_Data[[#This Row],[Cost]]</f>
        <v>112.02000000000001</v>
      </c>
      <c r="T779" s="1">
        <f>_xlfn.MAXIFS(Sales_Data[Date],Sales_Data[Customers Name],Sales_Data[[#This Row],[Customers Name]])</f>
        <v>45289</v>
      </c>
      <c r="U779" t="str">
        <f ca="1">IF(TODAY() - Sales_Data[[#This Row],[Last Order Date]] &gt; 180, "Inactive", "Active")</f>
        <v>Inactive</v>
      </c>
    </row>
    <row r="780" spans="1:21" x14ac:dyDescent="0.35">
      <c r="A780" t="str">
        <f>Sales_Data[[#This Row],[Customers Name]]&amp;Sales_Data[[#This Row],[Num]]</f>
        <v>Somm Wine BarCW-2023291</v>
      </c>
      <c r="B780" t="s">
        <v>163</v>
      </c>
      <c r="C780" t="s">
        <v>2103</v>
      </c>
      <c r="D780" t="s">
        <v>925</v>
      </c>
      <c r="E780" t="s">
        <v>376</v>
      </c>
      <c r="F780" s="1">
        <v>45159</v>
      </c>
      <c r="G780" t="s">
        <v>1478</v>
      </c>
      <c r="I780">
        <v>6</v>
      </c>
      <c r="J780">
        <v>22.5</v>
      </c>
      <c r="K780">
        <v>135</v>
      </c>
      <c r="L780">
        <v>8</v>
      </c>
      <c r="M780" s="1">
        <v>45139</v>
      </c>
      <c r="N780" t="s">
        <v>863</v>
      </c>
      <c r="O780" t="s">
        <v>2083</v>
      </c>
      <c r="P780" t="s">
        <v>825</v>
      </c>
      <c r="Q780">
        <v>1</v>
      </c>
      <c r="R780">
        <f>VLOOKUP(Sales_Data[[#This Row],[Memo]],Items_List[[Description]:[Price]],3,FALSE)</f>
        <v>18.670000000000002</v>
      </c>
      <c r="S780">
        <f>Sales_Data[[#This Row],[Qty]]*Sales_Data[[#This Row],[Cost]]</f>
        <v>112.02000000000001</v>
      </c>
      <c r="T780" s="1">
        <f>_xlfn.MAXIFS(Sales_Data[Date],Sales_Data[Customers Name],Sales_Data[[#This Row],[Customers Name]])</f>
        <v>45289</v>
      </c>
      <c r="U780" t="str">
        <f ca="1">IF(TODAY() - Sales_Data[[#This Row],[Last Order Date]] &gt; 180, "Inactive", "Active")</f>
        <v>Inactive</v>
      </c>
    </row>
    <row r="781" spans="1:21" x14ac:dyDescent="0.35">
      <c r="A781" t="str">
        <f>Sales_Data[[#This Row],[Customers Name]]&amp;Sales_Data[[#This Row],[Num]]</f>
        <v>Somm Wine BarCW-2023291</v>
      </c>
      <c r="B781" t="s">
        <v>163</v>
      </c>
      <c r="C781" t="s">
        <v>2103</v>
      </c>
      <c r="D781" t="s">
        <v>894</v>
      </c>
      <c r="E781" t="s">
        <v>220</v>
      </c>
      <c r="F781" s="1">
        <v>45159</v>
      </c>
      <c r="G781" t="s">
        <v>1478</v>
      </c>
      <c r="I781">
        <v>6</v>
      </c>
      <c r="J781">
        <v>13</v>
      </c>
      <c r="K781">
        <v>78</v>
      </c>
      <c r="L781">
        <v>8</v>
      </c>
      <c r="M781" s="1">
        <v>45139</v>
      </c>
      <c r="N781" t="s">
        <v>863</v>
      </c>
      <c r="O781" t="s">
        <v>2083</v>
      </c>
      <c r="P781" t="s">
        <v>825</v>
      </c>
      <c r="Q781">
        <v>1</v>
      </c>
      <c r="R781">
        <f>VLOOKUP(Sales_Data[[#This Row],[Memo]],Items_List[[Description]:[Price]],3,FALSE)</f>
        <v>9.81</v>
      </c>
      <c r="S781">
        <f>Sales_Data[[#This Row],[Qty]]*Sales_Data[[#This Row],[Cost]]</f>
        <v>58.86</v>
      </c>
      <c r="T781" s="1">
        <f>_xlfn.MAXIFS(Sales_Data[Date],Sales_Data[Customers Name],Sales_Data[[#This Row],[Customers Name]])</f>
        <v>45289</v>
      </c>
      <c r="U781" t="str">
        <f ca="1">IF(TODAY() - Sales_Data[[#This Row],[Last Order Date]] &gt; 180, "Inactive", "Active")</f>
        <v>Inactive</v>
      </c>
    </row>
    <row r="782" spans="1:21" x14ac:dyDescent="0.35">
      <c r="A782" t="str">
        <f>Sales_Data[[#This Row],[Customers Name]]&amp;Sales_Data[[#This Row],[Num]]</f>
        <v>Somm Wine BarCW-2023311</v>
      </c>
      <c r="B782" t="s">
        <v>163</v>
      </c>
      <c r="C782" t="s">
        <v>2103</v>
      </c>
      <c r="D782" t="s">
        <v>925</v>
      </c>
      <c r="E782" t="s">
        <v>376</v>
      </c>
      <c r="F782" s="1">
        <v>45175</v>
      </c>
      <c r="G782" t="s">
        <v>1479</v>
      </c>
      <c r="I782">
        <v>6</v>
      </c>
      <c r="J782">
        <v>22.5</v>
      </c>
      <c r="K782">
        <v>135</v>
      </c>
      <c r="L782">
        <v>9</v>
      </c>
      <c r="M782" s="1">
        <v>45170</v>
      </c>
      <c r="N782" t="s">
        <v>831</v>
      </c>
      <c r="O782" t="s">
        <v>2078</v>
      </c>
      <c r="P782" t="s">
        <v>819</v>
      </c>
      <c r="Q782">
        <v>3</v>
      </c>
      <c r="R782">
        <f>VLOOKUP(Sales_Data[[#This Row],[Memo]],Items_List[[Description]:[Price]],3,FALSE)</f>
        <v>18.670000000000002</v>
      </c>
      <c r="S782">
        <f>Sales_Data[[#This Row],[Qty]]*Sales_Data[[#This Row],[Cost]]</f>
        <v>112.02000000000001</v>
      </c>
      <c r="T782" s="1">
        <f>_xlfn.MAXIFS(Sales_Data[Date],Sales_Data[Customers Name],Sales_Data[[#This Row],[Customers Name]])</f>
        <v>45289</v>
      </c>
      <c r="U782" t="str">
        <f ca="1">IF(TODAY() - Sales_Data[[#This Row],[Last Order Date]] &gt; 180, "Inactive", "Active")</f>
        <v>Inactive</v>
      </c>
    </row>
    <row r="783" spans="1:21" x14ac:dyDescent="0.35">
      <c r="A783" t="str">
        <f>Sales_Data[[#This Row],[Customers Name]]&amp;Sales_Data[[#This Row],[Num]]</f>
        <v>Tpc Myrtle BeachCW-2023355</v>
      </c>
      <c r="B783" t="s">
        <v>184</v>
      </c>
      <c r="C783" t="s">
        <v>2104</v>
      </c>
      <c r="D783" t="s">
        <v>1120</v>
      </c>
      <c r="E783" t="s">
        <v>568</v>
      </c>
      <c r="F783" s="1">
        <v>45180</v>
      </c>
      <c r="G783" t="s">
        <v>1491</v>
      </c>
      <c r="I783">
        <v>6</v>
      </c>
      <c r="J783">
        <v>9.99</v>
      </c>
      <c r="K783">
        <v>59.94</v>
      </c>
      <c r="L783">
        <v>9</v>
      </c>
      <c r="M783" s="1">
        <v>45170</v>
      </c>
      <c r="N783" t="s">
        <v>831</v>
      </c>
      <c r="O783" t="s">
        <v>2078</v>
      </c>
      <c r="P783" t="s">
        <v>825</v>
      </c>
      <c r="Q783">
        <v>1</v>
      </c>
      <c r="R783">
        <f>VLOOKUP(Sales_Data[[#This Row],[Memo]],Items_List[[Description]:[Price]],3,FALSE)</f>
        <v>9.99</v>
      </c>
      <c r="S783">
        <f>Sales_Data[[#This Row],[Qty]]*Sales_Data[[#This Row],[Cost]]</f>
        <v>59.94</v>
      </c>
      <c r="T783" s="1">
        <f>_xlfn.MAXIFS(Sales_Data[Date],Sales_Data[Customers Name],Sales_Data[[#This Row],[Customers Name]])</f>
        <v>45270</v>
      </c>
      <c r="U783" t="str">
        <f ca="1">IF(TODAY() - Sales_Data[[#This Row],[Last Order Date]] &gt; 180, "Inactive", "Active")</f>
        <v>Inactive</v>
      </c>
    </row>
    <row r="784" spans="1:21" x14ac:dyDescent="0.35">
      <c r="A784" t="str">
        <f>Sales_Data[[#This Row],[Customers Name]]&amp;Sales_Data[[#This Row],[Num]]</f>
        <v>Tpc Myrtle BeachCW-2023355</v>
      </c>
      <c r="B784" t="s">
        <v>184</v>
      </c>
      <c r="C784" t="s">
        <v>2104</v>
      </c>
      <c r="D784" t="s">
        <v>951</v>
      </c>
      <c r="E784" t="s">
        <v>547</v>
      </c>
      <c r="F784" s="1">
        <v>45180</v>
      </c>
      <c r="G784" t="s">
        <v>1491</v>
      </c>
      <c r="I784">
        <v>6</v>
      </c>
      <c r="J784">
        <v>9.99</v>
      </c>
      <c r="K784">
        <v>59.94</v>
      </c>
      <c r="L784">
        <v>9</v>
      </c>
      <c r="M784" s="1">
        <v>45170</v>
      </c>
      <c r="N784" t="s">
        <v>831</v>
      </c>
      <c r="O784" t="s">
        <v>2078</v>
      </c>
      <c r="P784" t="s">
        <v>825</v>
      </c>
      <c r="Q784">
        <v>1</v>
      </c>
      <c r="R784">
        <f>VLOOKUP(Sales_Data[[#This Row],[Memo]],Items_List[[Description]:[Price]],3,FALSE)</f>
        <v>9.99</v>
      </c>
      <c r="S784">
        <f>Sales_Data[[#This Row],[Qty]]*Sales_Data[[#This Row],[Cost]]</f>
        <v>59.94</v>
      </c>
      <c r="T784" s="1">
        <f>_xlfn.MAXIFS(Sales_Data[Date],Sales_Data[Customers Name],Sales_Data[[#This Row],[Customers Name]])</f>
        <v>45270</v>
      </c>
      <c r="U784" t="str">
        <f ca="1">IF(TODAY() - Sales_Data[[#This Row],[Last Order Date]] &gt; 180, "Inactive", "Active")</f>
        <v>Inactive</v>
      </c>
    </row>
    <row r="785" spans="1:21" x14ac:dyDescent="0.35">
      <c r="A785" t="str">
        <f>Sales_Data[[#This Row],[Customers Name]]&amp;Sales_Data[[#This Row],[Num]]</f>
        <v>Tpc Myrtle BeachCW-2023355</v>
      </c>
      <c r="B785" t="s">
        <v>184</v>
      </c>
      <c r="C785" t="s">
        <v>2104</v>
      </c>
      <c r="D785" t="s">
        <v>1492</v>
      </c>
      <c r="E785" t="s">
        <v>490</v>
      </c>
      <c r="F785" s="1">
        <v>45180</v>
      </c>
      <c r="G785" t="s">
        <v>1491</v>
      </c>
      <c r="I785">
        <v>6</v>
      </c>
      <c r="J785">
        <v>26.67</v>
      </c>
      <c r="K785">
        <v>160.02000000000001</v>
      </c>
      <c r="L785">
        <v>9</v>
      </c>
      <c r="M785" s="1">
        <v>45170</v>
      </c>
      <c r="N785" t="s">
        <v>831</v>
      </c>
      <c r="O785" t="s">
        <v>2078</v>
      </c>
      <c r="P785" t="s">
        <v>825</v>
      </c>
      <c r="Q785">
        <v>1</v>
      </c>
      <c r="R785">
        <f>VLOOKUP(Sales_Data[[#This Row],[Memo]],Items_List[[Description]:[Price]],3,FALSE)</f>
        <v>26.67</v>
      </c>
      <c r="S785">
        <f>Sales_Data[[#This Row],[Qty]]*Sales_Data[[#This Row],[Cost]]</f>
        <v>160.02000000000001</v>
      </c>
      <c r="T785" s="1">
        <f>_xlfn.MAXIFS(Sales_Data[Date],Sales_Data[Customers Name],Sales_Data[[#This Row],[Customers Name]])</f>
        <v>45270</v>
      </c>
      <c r="U785" t="str">
        <f ca="1">IF(TODAY() - Sales_Data[[#This Row],[Last Order Date]] &gt; 180, "Inactive", "Active")</f>
        <v>Inactive</v>
      </c>
    </row>
    <row r="786" spans="1:21" x14ac:dyDescent="0.35">
      <c r="A786" t="str">
        <f>Sales_Data[[#This Row],[Customers Name]]&amp;Sales_Data[[#This Row],[Num]]</f>
        <v>Tpc Myrtle BeachCW-2023355</v>
      </c>
      <c r="B786" t="s">
        <v>184</v>
      </c>
      <c r="C786" t="s">
        <v>2104</v>
      </c>
      <c r="D786" t="s">
        <v>948</v>
      </c>
      <c r="E786" t="s">
        <v>570</v>
      </c>
      <c r="F786" s="1">
        <v>45180</v>
      </c>
      <c r="G786" t="s">
        <v>1491</v>
      </c>
      <c r="I786">
        <v>6</v>
      </c>
      <c r="J786">
        <v>29.99</v>
      </c>
      <c r="K786">
        <v>179.94</v>
      </c>
      <c r="L786">
        <v>9</v>
      </c>
      <c r="M786" s="1">
        <v>45170</v>
      </c>
      <c r="N786" t="s">
        <v>831</v>
      </c>
      <c r="O786" t="s">
        <v>2078</v>
      </c>
      <c r="P786" t="s">
        <v>825</v>
      </c>
      <c r="Q786">
        <v>1</v>
      </c>
      <c r="R786">
        <f>VLOOKUP(Sales_Data[[#This Row],[Memo]],Items_List[[Description]:[Price]],3,FALSE)</f>
        <v>29.99</v>
      </c>
      <c r="S786">
        <f>Sales_Data[[#This Row],[Qty]]*Sales_Data[[#This Row],[Cost]]</f>
        <v>179.94</v>
      </c>
      <c r="T786" s="1">
        <f>_xlfn.MAXIFS(Sales_Data[Date],Sales_Data[Customers Name],Sales_Data[[#This Row],[Customers Name]])</f>
        <v>45270</v>
      </c>
      <c r="U786" t="str">
        <f ca="1">IF(TODAY() - Sales_Data[[#This Row],[Last Order Date]] &gt; 180, "Inactive", "Active")</f>
        <v>Inactive</v>
      </c>
    </row>
    <row r="787" spans="1:21" x14ac:dyDescent="0.35">
      <c r="A787" t="str">
        <f>Sales_Data[[#This Row],[Customers Name]]&amp;Sales_Data[[#This Row],[Num]]</f>
        <v>Tpc Myrtle BeachCW-2023356</v>
      </c>
      <c r="B787" t="s">
        <v>184</v>
      </c>
      <c r="C787" t="s">
        <v>2104</v>
      </c>
      <c r="D787" t="s">
        <v>1495</v>
      </c>
      <c r="E787" t="s">
        <v>621</v>
      </c>
      <c r="F787" s="1">
        <v>45190</v>
      </c>
      <c r="G787" t="s">
        <v>1493</v>
      </c>
      <c r="I787">
        <v>6</v>
      </c>
      <c r="J787">
        <v>128</v>
      </c>
      <c r="K787">
        <v>768</v>
      </c>
      <c r="L787">
        <v>9</v>
      </c>
      <c r="M787" s="1">
        <v>45170</v>
      </c>
      <c r="N787" t="s">
        <v>831</v>
      </c>
      <c r="O787" t="s">
        <v>2078</v>
      </c>
      <c r="P787" t="s">
        <v>814</v>
      </c>
      <c r="Q787">
        <v>4</v>
      </c>
      <c r="R787">
        <f>VLOOKUP(Sales_Data[[#This Row],[Memo]],Items_List[[Description]:[Price]],3,FALSE)</f>
        <v>128</v>
      </c>
      <c r="S787">
        <f>Sales_Data[[#This Row],[Qty]]*Sales_Data[[#This Row],[Cost]]</f>
        <v>768</v>
      </c>
      <c r="T787" s="1">
        <f>_xlfn.MAXIFS(Sales_Data[Date],Sales_Data[Customers Name],Sales_Data[[#This Row],[Customers Name]])</f>
        <v>45270</v>
      </c>
      <c r="U787" t="str">
        <f ca="1">IF(TODAY() - Sales_Data[[#This Row],[Last Order Date]] &gt; 180, "Inactive", "Active")</f>
        <v>Inactive</v>
      </c>
    </row>
    <row r="788" spans="1:21" x14ac:dyDescent="0.35">
      <c r="A788" t="str">
        <f>Sales_Data[[#This Row],[Customers Name]]&amp;Sales_Data[[#This Row],[Num]]</f>
        <v>Uncork CharlestonCW-2023066</v>
      </c>
      <c r="B788" t="s">
        <v>186</v>
      </c>
      <c r="C788" t="s">
        <v>2103</v>
      </c>
      <c r="D788" t="s">
        <v>1509</v>
      </c>
      <c r="E788" t="s">
        <v>340</v>
      </c>
      <c r="F788" s="1">
        <v>44977</v>
      </c>
      <c r="G788" t="s">
        <v>1510</v>
      </c>
      <c r="I788">
        <v>6</v>
      </c>
      <c r="J788">
        <v>13</v>
      </c>
      <c r="K788">
        <v>78</v>
      </c>
      <c r="L788">
        <v>2</v>
      </c>
      <c r="M788" s="1">
        <v>44958</v>
      </c>
      <c r="N788" t="s">
        <v>856</v>
      </c>
      <c r="O788" t="s">
        <v>2081</v>
      </c>
      <c r="P788" t="s">
        <v>825</v>
      </c>
      <c r="Q788">
        <v>1</v>
      </c>
      <c r="R788">
        <f>VLOOKUP(Sales_Data[[#This Row],[Memo]],Items_List[[Description]:[Price]],3,FALSE)</f>
        <v>10.8</v>
      </c>
      <c r="S788">
        <f>Sales_Data[[#This Row],[Qty]]*Sales_Data[[#This Row],[Cost]]</f>
        <v>64.800000000000011</v>
      </c>
      <c r="T788" s="1">
        <f>_xlfn.MAXIFS(Sales_Data[Date],Sales_Data[Customers Name],Sales_Data[[#This Row],[Customers Name]])</f>
        <v>45259</v>
      </c>
      <c r="U788" t="str">
        <f ca="1">IF(TODAY() - Sales_Data[[#This Row],[Last Order Date]] &gt; 180, "Inactive", "Active")</f>
        <v>Inactive</v>
      </c>
    </row>
    <row r="789" spans="1:21" x14ac:dyDescent="0.35">
      <c r="A789" t="str">
        <f>Sales_Data[[#This Row],[Customers Name]]&amp;Sales_Data[[#This Row],[Num]]</f>
        <v>Uncork CharlestonCW-2023103</v>
      </c>
      <c r="B789" t="s">
        <v>186</v>
      </c>
      <c r="C789" t="s">
        <v>2103</v>
      </c>
      <c r="D789" t="s">
        <v>894</v>
      </c>
      <c r="E789" t="s">
        <v>220</v>
      </c>
      <c r="F789" s="1">
        <v>44995</v>
      </c>
      <c r="G789" t="s">
        <v>1511</v>
      </c>
      <c r="I789">
        <v>6</v>
      </c>
      <c r="J789">
        <v>12</v>
      </c>
      <c r="K789">
        <v>72</v>
      </c>
      <c r="L789">
        <v>3</v>
      </c>
      <c r="M789" s="1">
        <v>44986</v>
      </c>
      <c r="N789" t="s">
        <v>892</v>
      </c>
      <c r="O789" t="s">
        <v>2080</v>
      </c>
      <c r="P789" t="s">
        <v>842</v>
      </c>
      <c r="Q789">
        <v>5</v>
      </c>
      <c r="R789">
        <f>VLOOKUP(Sales_Data[[#This Row],[Memo]],Items_List[[Description]:[Price]],3,FALSE)</f>
        <v>9.81</v>
      </c>
      <c r="S789">
        <f>Sales_Data[[#This Row],[Qty]]*Sales_Data[[#This Row],[Cost]]</f>
        <v>58.86</v>
      </c>
      <c r="T789" s="1">
        <f>_xlfn.MAXIFS(Sales_Data[Date],Sales_Data[Customers Name],Sales_Data[[#This Row],[Customers Name]])</f>
        <v>45259</v>
      </c>
      <c r="U789" t="str">
        <f ca="1">IF(TODAY() - Sales_Data[[#This Row],[Last Order Date]] &gt; 180, "Inactive", "Active")</f>
        <v>Inactive</v>
      </c>
    </row>
    <row r="790" spans="1:21" x14ac:dyDescent="0.35">
      <c r="A790" t="str">
        <f>Sales_Data[[#This Row],[Customers Name]]&amp;Sales_Data[[#This Row],[Num]]</f>
        <v>Uncork CharlestonCW-2023103</v>
      </c>
      <c r="B790" t="s">
        <v>186</v>
      </c>
      <c r="C790" t="s">
        <v>2103</v>
      </c>
      <c r="D790" t="s">
        <v>875</v>
      </c>
      <c r="E790" t="s">
        <v>722</v>
      </c>
      <c r="F790" s="1">
        <v>44995</v>
      </c>
      <c r="G790" t="s">
        <v>1511</v>
      </c>
      <c r="I790">
        <v>6</v>
      </c>
      <c r="J790">
        <v>13</v>
      </c>
      <c r="K790">
        <v>78</v>
      </c>
      <c r="L790">
        <v>3</v>
      </c>
      <c r="M790" s="1">
        <v>44986</v>
      </c>
      <c r="N790" t="s">
        <v>892</v>
      </c>
      <c r="O790" t="s">
        <v>2080</v>
      </c>
      <c r="P790" t="s">
        <v>842</v>
      </c>
      <c r="Q790">
        <v>5</v>
      </c>
      <c r="R790">
        <f>VLOOKUP(Sales_Data[[#This Row],[Memo]],Items_List[[Description]:[Price]],3,FALSE)</f>
        <v>10</v>
      </c>
      <c r="S790">
        <f>Sales_Data[[#This Row],[Qty]]*Sales_Data[[#This Row],[Cost]]</f>
        <v>60</v>
      </c>
      <c r="T790" s="1">
        <f>_xlfn.MAXIFS(Sales_Data[Date],Sales_Data[Customers Name],Sales_Data[[#This Row],[Customers Name]])</f>
        <v>45259</v>
      </c>
      <c r="U790" t="str">
        <f ca="1">IF(TODAY() - Sales_Data[[#This Row],[Last Order Date]] &gt; 180, "Inactive", "Active")</f>
        <v>Inactive</v>
      </c>
    </row>
    <row r="791" spans="1:21" x14ac:dyDescent="0.35">
      <c r="A791" t="str">
        <f>Sales_Data[[#This Row],[Customers Name]]&amp;Sales_Data[[#This Row],[Num]]</f>
        <v>Uncork CharlestonCW-2023103</v>
      </c>
      <c r="B791" t="s">
        <v>186</v>
      </c>
      <c r="C791" t="s">
        <v>2103</v>
      </c>
      <c r="D791" t="s">
        <v>1035</v>
      </c>
      <c r="E791" t="s">
        <v>760</v>
      </c>
      <c r="F791" s="1">
        <v>44995</v>
      </c>
      <c r="G791" t="s">
        <v>1511</v>
      </c>
      <c r="I791">
        <v>6</v>
      </c>
      <c r="J791">
        <v>16</v>
      </c>
      <c r="K791">
        <v>96</v>
      </c>
      <c r="L791">
        <v>3</v>
      </c>
      <c r="M791" s="1">
        <v>44986</v>
      </c>
      <c r="N791" t="s">
        <v>892</v>
      </c>
      <c r="O791" t="s">
        <v>2080</v>
      </c>
      <c r="P791" t="s">
        <v>842</v>
      </c>
      <c r="Q791">
        <v>5</v>
      </c>
      <c r="R791">
        <f>VLOOKUP(Sales_Data[[#This Row],[Memo]],Items_List[[Description]:[Price]],3,FALSE)</f>
        <v>13.33</v>
      </c>
      <c r="S791">
        <f>Sales_Data[[#This Row],[Qty]]*Sales_Data[[#This Row],[Cost]]</f>
        <v>79.98</v>
      </c>
      <c r="T791" s="1">
        <f>_xlfn.MAXIFS(Sales_Data[Date],Sales_Data[Customers Name],Sales_Data[[#This Row],[Customers Name]])</f>
        <v>45259</v>
      </c>
      <c r="U791" t="str">
        <f ca="1">IF(TODAY() - Sales_Data[[#This Row],[Last Order Date]] &gt; 180, "Inactive", "Active")</f>
        <v>Inactive</v>
      </c>
    </row>
    <row r="792" spans="1:21" x14ac:dyDescent="0.35">
      <c r="A792" t="str">
        <f>Sales_Data[[#This Row],[Customers Name]]&amp;Sales_Data[[#This Row],[Num]]</f>
        <v>Uncork CharlestonCW-2023125</v>
      </c>
      <c r="B792" t="s">
        <v>186</v>
      </c>
      <c r="C792" t="s">
        <v>2103</v>
      </c>
      <c r="D792" t="s">
        <v>894</v>
      </c>
      <c r="E792" t="s">
        <v>220</v>
      </c>
      <c r="F792" s="1">
        <v>45015</v>
      </c>
      <c r="G792" t="s">
        <v>1512</v>
      </c>
      <c r="I792">
        <v>6</v>
      </c>
      <c r="J792">
        <v>12</v>
      </c>
      <c r="K792">
        <v>72</v>
      </c>
      <c r="L792">
        <v>3</v>
      </c>
      <c r="M792" s="1">
        <v>44986</v>
      </c>
      <c r="N792" t="s">
        <v>892</v>
      </c>
      <c r="O792" t="s">
        <v>2080</v>
      </c>
      <c r="P792" t="s">
        <v>814</v>
      </c>
      <c r="Q792">
        <v>4</v>
      </c>
      <c r="R792">
        <f>VLOOKUP(Sales_Data[[#This Row],[Memo]],Items_List[[Description]:[Price]],3,FALSE)</f>
        <v>9.81</v>
      </c>
      <c r="S792">
        <f>Sales_Data[[#This Row],[Qty]]*Sales_Data[[#This Row],[Cost]]</f>
        <v>58.86</v>
      </c>
      <c r="T792" s="1">
        <f>_xlfn.MAXIFS(Sales_Data[Date],Sales_Data[Customers Name],Sales_Data[[#This Row],[Customers Name]])</f>
        <v>45259</v>
      </c>
      <c r="U792" t="str">
        <f ca="1">IF(TODAY() - Sales_Data[[#This Row],[Last Order Date]] &gt; 180, "Inactive", "Active")</f>
        <v>Inactive</v>
      </c>
    </row>
    <row r="793" spans="1:21" x14ac:dyDescent="0.35">
      <c r="A793" t="str">
        <f>Sales_Data[[#This Row],[Customers Name]]&amp;Sales_Data[[#This Row],[Num]]</f>
        <v>Uncork CharlestonCW-2023125</v>
      </c>
      <c r="B793" t="s">
        <v>186</v>
      </c>
      <c r="C793" t="s">
        <v>2103</v>
      </c>
      <c r="D793" t="s">
        <v>875</v>
      </c>
      <c r="E793" t="s">
        <v>722</v>
      </c>
      <c r="F793" s="1">
        <v>45015</v>
      </c>
      <c r="G793" t="s">
        <v>1512</v>
      </c>
      <c r="I793">
        <v>6</v>
      </c>
      <c r="J793">
        <v>13</v>
      </c>
      <c r="K793">
        <v>78</v>
      </c>
      <c r="L793">
        <v>3</v>
      </c>
      <c r="M793" s="1">
        <v>44986</v>
      </c>
      <c r="N793" t="s">
        <v>892</v>
      </c>
      <c r="O793" t="s">
        <v>2080</v>
      </c>
      <c r="P793" t="s">
        <v>814</v>
      </c>
      <c r="Q793">
        <v>4</v>
      </c>
      <c r="R793">
        <f>VLOOKUP(Sales_Data[[#This Row],[Memo]],Items_List[[Description]:[Price]],3,FALSE)</f>
        <v>10</v>
      </c>
      <c r="S793">
        <f>Sales_Data[[#This Row],[Qty]]*Sales_Data[[#This Row],[Cost]]</f>
        <v>60</v>
      </c>
      <c r="T793" s="1">
        <f>_xlfn.MAXIFS(Sales_Data[Date],Sales_Data[Customers Name],Sales_Data[[#This Row],[Customers Name]])</f>
        <v>45259</v>
      </c>
      <c r="U793" t="str">
        <f ca="1">IF(TODAY() - Sales_Data[[#This Row],[Last Order Date]] &gt; 180, "Inactive", "Active")</f>
        <v>Inactive</v>
      </c>
    </row>
    <row r="794" spans="1:21" x14ac:dyDescent="0.35">
      <c r="A794" t="str">
        <f>Sales_Data[[#This Row],[Customers Name]]&amp;Sales_Data[[#This Row],[Num]]</f>
        <v>Uncork CharlestonCW-2023172</v>
      </c>
      <c r="B794" t="s">
        <v>186</v>
      </c>
      <c r="C794" t="s">
        <v>2103</v>
      </c>
      <c r="D794" t="s">
        <v>898</v>
      </c>
      <c r="E794" t="s">
        <v>360</v>
      </c>
      <c r="F794" s="1">
        <v>45071</v>
      </c>
      <c r="G794" t="s">
        <v>1513</v>
      </c>
      <c r="I794">
        <v>6</v>
      </c>
      <c r="J794">
        <v>22.5</v>
      </c>
      <c r="K794">
        <v>135</v>
      </c>
      <c r="L794">
        <v>5</v>
      </c>
      <c r="M794" s="1">
        <v>45047</v>
      </c>
      <c r="N794" t="s">
        <v>813</v>
      </c>
      <c r="O794" t="s">
        <v>813</v>
      </c>
      <c r="P794" t="s">
        <v>814</v>
      </c>
      <c r="Q794">
        <v>4</v>
      </c>
      <c r="R794">
        <f>VLOOKUP(Sales_Data[[#This Row],[Memo]],Items_List[[Description]:[Price]],3,FALSE)</f>
        <v>13.63</v>
      </c>
      <c r="S794">
        <f>Sales_Data[[#This Row],[Qty]]*Sales_Data[[#This Row],[Cost]]</f>
        <v>81.78</v>
      </c>
      <c r="T794" s="1">
        <f>_xlfn.MAXIFS(Sales_Data[Date],Sales_Data[Customers Name],Sales_Data[[#This Row],[Customers Name]])</f>
        <v>45259</v>
      </c>
      <c r="U794" t="str">
        <f ca="1">IF(TODAY() - Sales_Data[[#This Row],[Last Order Date]] &gt; 180, "Inactive", "Active")</f>
        <v>Inactive</v>
      </c>
    </row>
    <row r="795" spans="1:21" x14ac:dyDescent="0.35">
      <c r="A795" t="str">
        <f>Sales_Data[[#This Row],[Customers Name]]&amp;Sales_Data[[#This Row],[Num]]</f>
        <v>Uncork CharlestonCW-2023172</v>
      </c>
      <c r="B795" t="s">
        <v>186</v>
      </c>
      <c r="C795" t="s">
        <v>2103</v>
      </c>
      <c r="D795" t="s">
        <v>903</v>
      </c>
      <c r="E795" t="s">
        <v>356</v>
      </c>
      <c r="F795" s="1">
        <v>45071</v>
      </c>
      <c r="G795" t="s">
        <v>1513</v>
      </c>
      <c r="I795">
        <v>6</v>
      </c>
      <c r="J795">
        <v>14.75</v>
      </c>
      <c r="K795">
        <v>88.5</v>
      </c>
      <c r="L795">
        <v>5</v>
      </c>
      <c r="M795" s="1">
        <v>45047</v>
      </c>
      <c r="N795" t="s">
        <v>813</v>
      </c>
      <c r="O795" t="s">
        <v>813</v>
      </c>
      <c r="P795" t="s">
        <v>814</v>
      </c>
      <c r="Q795">
        <v>4</v>
      </c>
      <c r="R795">
        <f>VLOOKUP(Sales_Data[[#This Row],[Memo]],Items_List[[Description]:[Price]],3,FALSE)</f>
        <v>11.375</v>
      </c>
      <c r="S795">
        <f>Sales_Data[[#This Row],[Qty]]*Sales_Data[[#This Row],[Cost]]</f>
        <v>68.25</v>
      </c>
      <c r="T795" s="1">
        <f>_xlfn.MAXIFS(Sales_Data[Date],Sales_Data[Customers Name],Sales_Data[[#This Row],[Customers Name]])</f>
        <v>45259</v>
      </c>
      <c r="U795" t="str">
        <f ca="1">IF(TODAY() - Sales_Data[[#This Row],[Last Order Date]] &gt; 180, "Inactive", "Active")</f>
        <v>Inactive</v>
      </c>
    </row>
    <row r="796" spans="1:21" x14ac:dyDescent="0.35">
      <c r="A796" t="str">
        <f>Sales_Data[[#This Row],[Customers Name]]&amp;Sales_Data[[#This Row],[Num]]</f>
        <v>Vino Garage Wine And BeerCW-2023219</v>
      </c>
      <c r="B796" t="s">
        <v>189</v>
      </c>
      <c r="C796" t="s">
        <v>2103</v>
      </c>
      <c r="D796" t="s">
        <v>853</v>
      </c>
      <c r="E796" t="s">
        <v>261</v>
      </c>
      <c r="F796" s="1">
        <v>45106</v>
      </c>
      <c r="G796" t="s">
        <v>1522</v>
      </c>
      <c r="I796">
        <v>6</v>
      </c>
      <c r="J796">
        <v>12</v>
      </c>
      <c r="K796">
        <v>72</v>
      </c>
      <c r="L796">
        <v>6</v>
      </c>
      <c r="M796" s="1">
        <v>45078</v>
      </c>
      <c r="N796" t="s">
        <v>818</v>
      </c>
      <c r="O796" t="s">
        <v>2082</v>
      </c>
      <c r="P796" t="s">
        <v>814</v>
      </c>
      <c r="Q796">
        <v>4</v>
      </c>
      <c r="R796">
        <f>VLOOKUP(Sales_Data[[#This Row],[Memo]],Items_List[[Description]:[Price]],3,FALSE)</f>
        <v>9.1999999999999993</v>
      </c>
      <c r="S796">
        <f>Sales_Data[[#This Row],[Qty]]*Sales_Data[[#This Row],[Cost]]</f>
        <v>55.199999999999996</v>
      </c>
      <c r="T796" s="1">
        <f>_xlfn.MAXIFS(Sales_Data[Date],Sales_Data[Customers Name],Sales_Data[[#This Row],[Customers Name]])</f>
        <v>45281</v>
      </c>
      <c r="U796" t="str">
        <f ca="1">IF(TODAY() - Sales_Data[[#This Row],[Last Order Date]] &gt; 180, "Inactive", "Active")</f>
        <v>Inactive</v>
      </c>
    </row>
    <row r="797" spans="1:21" x14ac:dyDescent="0.35">
      <c r="A797" t="str">
        <f>Sales_Data[[#This Row],[Customers Name]]&amp;Sales_Data[[#This Row],[Num]]</f>
        <v>Xiao Bao BiscuitCW-2023146</v>
      </c>
      <c r="B797" t="s">
        <v>207</v>
      </c>
      <c r="C797" t="s">
        <v>2103</v>
      </c>
      <c r="D797" t="s">
        <v>894</v>
      </c>
      <c r="E797" t="s">
        <v>220</v>
      </c>
      <c r="F797" s="1">
        <v>45047</v>
      </c>
      <c r="G797" t="s">
        <v>1553</v>
      </c>
      <c r="I797">
        <v>6</v>
      </c>
      <c r="J797">
        <v>12</v>
      </c>
      <c r="K797">
        <v>72</v>
      </c>
      <c r="L797">
        <v>5</v>
      </c>
      <c r="M797" s="1">
        <v>45047</v>
      </c>
      <c r="N797" t="s">
        <v>813</v>
      </c>
      <c r="O797" t="s">
        <v>813</v>
      </c>
      <c r="P797" t="s">
        <v>825</v>
      </c>
      <c r="Q797">
        <v>1</v>
      </c>
      <c r="R797">
        <f>VLOOKUP(Sales_Data[[#This Row],[Memo]],Items_List[[Description]:[Price]],3,FALSE)</f>
        <v>9.81</v>
      </c>
      <c r="S797">
        <f>Sales_Data[[#This Row],[Qty]]*Sales_Data[[#This Row],[Cost]]</f>
        <v>58.86</v>
      </c>
      <c r="T797" s="1">
        <f>_xlfn.MAXIFS(Sales_Data[Date],Sales_Data[Customers Name],Sales_Data[[#This Row],[Customers Name]])</f>
        <v>45266</v>
      </c>
      <c r="U797" t="str">
        <f ca="1">IF(TODAY() - Sales_Data[[#This Row],[Last Order Date]] &gt; 180, "Inactive", "Active")</f>
        <v>Inactive</v>
      </c>
    </row>
    <row r="798" spans="1:21" x14ac:dyDescent="0.35">
      <c r="A798" t="str">
        <f>Sales_Data[[#This Row],[Customers Name]]&amp;Sales_Data[[#This Row],[Num]]</f>
        <v>Xiao Bao BiscuitCW-2023146</v>
      </c>
      <c r="B798" t="s">
        <v>207</v>
      </c>
      <c r="C798" t="s">
        <v>2103</v>
      </c>
      <c r="D798" t="s">
        <v>876</v>
      </c>
      <c r="E798" t="s">
        <v>224</v>
      </c>
      <c r="F798" s="1">
        <v>45047</v>
      </c>
      <c r="G798" t="s">
        <v>1553</v>
      </c>
      <c r="I798">
        <v>6</v>
      </c>
      <c r="J798">
        <v>12</v>
      </c>
      <c r="K798">
        <v>72</v>
      </c>
      <c r="L798">
        <v>5</v>
      </c>
      <c r="M798" s="1">
        <v>45047</v>
      </c>
      <c r="N798" t="s">
        <v>813</v>
      </c>
      <c r="O798" t="s">
        <v>813</v>
      </c>
      <c r="P798" t="s">
        <v>825</v>
      </c>
      <c r="Q798">
        <v>1</v>
      </c>
      <c r="R798">
        <f>VLOOKUP(Sales_Data[[#This Row],[Memo]],Items_List[[Description]:[Price]],3,FALSE)</f>
        <v>9</v>
      </c>
      <c r="S798">
        <f>Sales_Data[[#This Row],[Qty]]*Sales_Data[[#This Row],[Cost]]</f>
        <v>54</v>
      </c>
      <c r="T798" s="1">
        <f>_xlfn.MAXIFS(Sales_Data[Date],Sales_Data[Customers Name],Sales_Data[[#This Row],[Customers Name]])</f>
        <v>45266</v>
      </c>
      <c r="U798" t="str">
        <f ca="1">IF(TODAY() - Sales_Data[[#This Row],[Last Order Date]] &gt; 180, "Inactive", "Active")</f>
        <v>Inactive</v>
      </c>
    </row>
    <row r="799" spans="1:21" x14ac:dyDescent="0.35">
      <c r="A799" t="str">
        <f>Sales_Data[[#This Row],[Customers Name]]&amp;Sales_Data[[#This Row],[Num]]</f>
        <v>Xiao Bao BiscuitCW-2023154</v>
      </c>
      <c r="B799" t="s">
        <v>207</v>
      </c>
      <c r="C799" t="s">
        <v>2103</v>
      </c>
      <c r="D799" t="s">
        <v>894</v>
      </c>
      <c r="E799" t="s">
        <v>220</v>
      </c>
      <c r="F799" s="1">
        <v>45054</v>
      </c>
      <c r="G799" t="s">
        <v>1554</v>
      </c>
      <c r="I799">
        <v>6</v>
      </c>
      <c r="J799">
        <v>12</v>
      </c>
      <c r="K799">
        <v>72</v>
      </c>
      <c r="L799">
        <v>5</v>
      </c>
      <c r="M799" s="1">
        <v>45047</v>
      </c>
      <c r="N799" t="s">
        <v>813</v>
      </c>
      <c r="O799" t="s">
        <v>813</v>
      </c>
      <c r="P799" t="s">
        <v>825</v>
      </c>
      <c r="Q799">
        <v>1</v>
      </c>
      <c r="R799">
        <f>VLOOKUP(Sales_Data[[#This Row],[Memo]],Items_List[[Description]:[Price]],3,FALSE)</f>
        <v>9.81</v>
      </c>
      <c r="S799">
        <f>Sales_Data[[#This Row],[Qty]]*Sales_Data[[#This Row],[Cost]]</f>
        <v>58.86</v>
      </c>
      <c r="T799" s="1">
        <f>_xlfn.MAXIFS(Sales_Data[Date],Sales_Data[Customers Name],Sales_Data[[#This Row],[Customers Name]])</f>
        <v>45266</v>
      </c>
      <c r="U799" t="str">
        <f ca="1">IF(TODAY() - Sales_Data[[#This Row],[Last Order Date]] &gt; 180, "Inactive", "Active")</f>
        <v>Inactive</v>
      </c>
    </row>
    <row r="800" spans="1:21" x14ac:dyDescent="0.35">
      <c r="A800" t="str">
        <f>Sales_Data[[#This Row],[Customers Name]]&amp;Sales_Data[[#This Row],[Num]]</f>
        <v>Xiao Bao BiscuitCW-2023154</v>
      </c>
      <c r="B800" t="s">
        <v>207</v>
      </c>
      <c r="C800" t="s">
        <v>2103</v>
      </c>
      <c r="D800" t="s">
        <v>876</v>
      </c>
      <c r="E800" t="s">
        <v>224</v>
      </c>
      <c r="F800" s="1">
        <v>45054</v>
      </c>
      <c r="G800" t="s">
        <v>1554</v>
      </c>
      <c r="I800">
        <v>6</v>
      </c>
      <c r="J800">
        <v>12</v>
      </c>
      <c r="K800">
        <v>72</v>
      </c>
      <c r="L800">
        <v>5</v>
      </c>
      <c r="M800" s="1">
        <v>45047</v>
      </c>
      <c r="N800" t="s">
        <v>813</v>
      </c>
      <c r="O800" t="s">
        <v>813</v>
      </c>
      <c r="P800" t="s">
        <v>825</v>
      </c>
      <c r="Q800">
        <v>1</v>
      </c>
      <c r="R800">
        <f>VLOOKUP(Sales_Data[[#This Row],[Memo]],Items_List[[Description]:[Price]],3,FALSE)</f>
        <v>9</v>
      </c>
      <c r="S800">
        <f>Sales_Data[[#This Row],[Qty]]*Sales_Data[[#This Row],[Cost]]</f>
        <v>54</v>
      </c>
      <c r="T800" s="1">
        <f>_xlfn.MAXIFS(Sales_Data[Date],Sales_Data[Customers Name],Sales_Data[[#This Row],[Customers Name]])</f>
        <v>45266</v>
      </c>
      <c r="U800" t="str">
        <f ca="1">IF(TODAY() - Sales_Data[[#This Row],[Last Order Date]] &gt; 180, "Inactive", "Active")</f>
        <v>Inactive</v>
      </c>
    </row>
    <row r="801" spans="1:21" x14ac:dyDescent="0.35">
      <c r="A801" t="str">
        <f>Sales_Data[[#This Row],[Customers Name]]&amp;Sales_Data[[#This Row],[Num]]</f>
        <v>Xiao Bao BiscuitCW-2023163</v>
      </c>
      <c r="B801" t="s">
        <v>207</v>
      </c>
      <c r="C801" t="s">
        <v>2103</v>
      </c>
      <c r="D801" t="s">
        <v>894</v>
      </c>
      <c r="E801" t="s">
        <v>220</v>
      </c>
      <c r="F801" s="1">
        <v>45063</v>
      </c>
      <c r="G801" t="s">
        <v>1555</v>
      </c>
      <c r="I801">
        <v>6</v>
      </c>
      <c r="J801">
        <v>12</v>
      </c>
      <c r="K801">
        <v>72</v>
      </c>
      <c r="L801">
        <v>5</v>
      </c>
      <c r="M801" s="1">
        <v>45047</v>
      </c>
      <c r="N801" t="s">
        <v>813</v>
      </c>
      <c r="O801" t="s">
        <v>813</v>
      </c>
      <c r="P801" t="s">
        <v>819</v>
      </c>
      <c r="Q801">
        <v>3</v>
      </c>
      <c r="R801">
        <f>VLOOKUP(Sales_Data[[#This Row],[Memo]],Items_List[[Description]:[Price]],3,FALSE)</f>
        <v>9.81</v>
      </c>
      <c r="S801">
        <f>Sales_Data[[#This Row],[Qty]]*Sales_Data[[#This Row],[Cost]]</f>
        <v>58.86</v>
      </c>
      <c r="T801" s="1">
        <f>_xlfn.MAXIFS(Sales_Data[Date],Sales_Data[Customers Name],Sales_Data[[#This Row],[Customers Name]])</f>
        <v>45266</v>
      </c>
      <c r="U801" t="str">
        <f ca="1">IF(TODAY() - Sales_Data[[#This Row],[Last Order Date]] &gt; 180, "Inactive", "Active")</f>
        <v>Inactive</v>
      </c>
    </row>
    <row r="802" spans="1:21" x14ac:dyDescent="0.35">
      <c r="A802" t="str">
        <f>Sales_Data[[#This Row],[Customers Name]]&amp;Sales_Data[[#This Row],[Num]]</f>
        <v>Accent On Wine Park CircleCW-2023200</v>
      </c>
      <c r="B802" t="s">
        <v>4</v>
      </c>
      <c r="C802" t="s">
        <v>2103</v>
      </c>
      <c r="D802" t="s">
        <v>820</v>
      </c>
      <c r="E802" t="s">
        <v>318</v>
      </c>
      <c r="F802" s="1">
        <v>45091</v>
      </c>
      <c r="G802" t="s">
        <v>817</v>
      </c>
      <c r="I802">
        <v>12</v>
      </c>
      <c r="J802">
        <v>10</v>
      </c>
      <c r="K802">
        <v>120</v>
      </c>
      <c r="L802">
        <v>6</v>
      </c>
      <c r="M802" s="1">
        <v>45078</v>
      </c>
      <c r="N802" t="s">
        <v>818</v>
      </c>
      <c r="O802" t="s">
        <v>2082</v>
      </c>
      <c r="P802" t="s">
        <v>819</v>
      </c>
      <c r="Q802">
        <v>3</v>
      </c>
      <c r="R802">
        <f>VLOOKUP(Sales_Data[[#This Row],[Memo]],Items_List[[Description]:[Price]],3,FALSE)</f>
        <v>7.0250000000000004</v>
      </c>
      <c r="S802">
        <f>Sales_Data[[#This Row],[Qty]]*Sales_Data[[#This Row],[Cost]]</f>
        <v>84.300000000000011</v>
      </c>
      <c r="T802" s="1">
        <f>_xlfn.MAXIFS(Sales_Data[Date],Sales_Data[Customers Name],Sales_Data[[#This Row],[Customers Name]])</f>
        <v>45281</v>
      </c>
      <c r="U802" t="str">
        <f ca="1">IF(TODAY() - Sales_Data[[#This Row],[Last Order Date]] &gt; 180, "Inactive", "Active")</f>
        <v>Inactive</v>
      </c>
    </row>
    <row r="803" spans="1:21" x14ac:dyDescent="0.35">
      <c r="A803" t="str">
        <f>Sales_Data[[#This Row],[Customers Name]]&amp;Sales_Data[[#This Row],[Num]]</f>
        <v>Accent On Wine Park CircleCW-2023200</v>
      </c>
      <c r="B803" t="s">
        <v>4</v>
      </c>
      <c r="C803" t="s">
        <v>2103</v>
      </c>
      <c r="D803" t="s">
        <v>821</v>
      </c>
      <c r="E803" t="s">
        <v>312</v>
      </c>
      <c r="F803" s="1">
        <v>45091</v>
      </c>
      <c r="G803" t="s">
        <v>817</v>
      </c>
      <c r="I803">
        <v>12</v>
      </c>
      <c r="J803">
        <v>10</v>
      </c>
      <c r="K803">
        <v>120</v>
      </c>
      <c r="L803">
        <v>6</v>
      </c>
      <c r="M803" s="1">
        <v>45078</v>
      </c>
      <c r="N803" t="s">
        <v>818</v>
      </c>
      <c r="O803" t="s">
        <v>2082</v>
      </c>
      <c r="P803" t="s">
        <v>819</v>
      </c>
      <c r="Q803">
        <v>3</v>
      </c>
      <c r="R803">
        <f>VLOOKUP(Sales_Data[[#This Row],[Memo]],Items_List[[Description]:[Price]],3,FALSE)</f>
        <v>7.35</v>
      </c>
      <c r="S803">
        <f>Sales_Data[[#This Row],[Qty]]*Sales_Data[[#This Row],[Cost]]</f>
        <v>88.199999999999989</v>
      </c>
      <c r="T803" s="1">
        <f>_xlfn.MAXIFS(Sales_Data[Date],Sales_Data[Customers Name],Sales_Data[[#This Row],[Customers Name]])</f>
        <v>45281</v>
      </c>
      <c r="U803" t="str">
        <f ca="1">IF(TODAY() - Sales_Data[[#This Row],[Last Order Date]] &gt; 180, "Inactive", "Active")</f>
        <v>Inactive</v>
      </c>
    </row>
    <row r="804" spans="1:21" x14ac:dyDescent="0.35">
      <c r="A804" t="str">
        <f>Sales_Data[[#This Row],[Customers Name]]&amp;Sales_Data[[#This Row],[Num]]</f>
        <v>Accent On Wine Park CircleCW-2023239</v>
      </c>
      <c r="B804" t="s">
        <v>4</v>
      </c>
      <c r="C804" t="s">
        <v>2103</v>
      </c>
      <c r="D804" t="s">
        <v>822</v>
      </c>
      <c r="E804" t="s">
        <v>744</v>
      </c>
      <c r="F804" s="1">
        <v>45124</v>
      </c>
      <c r="G804" t="s">
        <v>823</v>
      </c>
      <c r="I804">
        <v>12</v>
      </c>
      <c r="J804">
        <v>13</v>
      </c>
      <c r="K804">
        <v>156</v>
      </c>
      <c r="L804">
        <v>7</v>
      </c>
      <c r="M804" s="1">
        <v>45108</v>
      </c>
      <c r="N804" t="s">
        <v>824</v>
      </c>
      <c r="O804" t="s">
        <v>2077</v>
      </c>
      <c r="P804" t="s">
        <v>825</v>
      </c>
      <c r="Q804">
        <v>1</v>
      </c>
      <c r="R804">
        <f>VLOOKUP(Sales_Data[[#This Row],[Memo]],Items_List[[Description]:[Price]],3,FALSE)</f>
        <v>8</v>
      </c>
      <c r="S804">
        <f>Sales_Data[[#This Row],[Qty]]*Sales_Data[[#This Row],[Cost]]</f>
        <v>96</v>
      </c>
      <c r="T804" s="1">
        <f>_xlfn.MAXIFS(Sales_Data[Date],Sales_Data[Customers Name],Sales_Data[[#This Row],[Customers Name]])</f>
        <v>45281</v>
      </c>
      <c r="U804" t="str">
        <f ca="1">IF(TODAY() - Sales_Data[[#This Row],[Last Order Date]] &gt; 180, "Inactive", "Active")</f>
        <v>Inactive</v>
      </c>
    </row>
    <row r="805" spans="1:21" x14ac:dyDescent="0.35">
      <c r="A805" t="str">
        <f>Sales_Data[[#This Row],[Customers Name]]&amp;Sales_Data[[#This Row],[Num]]</f>
        <v>Accent On Wine Park CircleCW-2023239</v>
      </c>
      <c r="B805" t="s">
        <v>4</v>
      </c>
      <c r="C805" t="s">
        <v>2103</v>
      </c>
      <c r="D805" t="s">
        <v>826</v>
      </c>
      <c r="E805" t="s">
        <v>316</v>
      </c>
      <c r="F805" s="1">
        <v>45124</v>
      </c>
      <c r="G805" t="s">
        <v>823</v>
      </c>
      <c r="I805">
        <v>12</v>
      </c>
      <c r="J805">
        <v>9.5</v>
      </c>
      <c r="K805">
        <v>114</v>
      </c>
      <c r="L805">
        <v>7</v>
      </c>
      <c r="M805" s="1">
        <v>45108</v>
      </c>
      <c r="N805" t="s">
        <v>824</v>
      </c>
      <c r="O805" t="s">
        <v>2077</v>
      </c>
      <c r="P805" t="s">
        <v>825</v>
      </c>
      <c r="Q805">
        <v>1</v>
      </c>
      <c r="R805">
        <f>VLOOKUP(Sales_Data[[#This Row],[Memo]],Items_List[[Description]:[Price]],3,FALSE)</f>
        <v>6.7</v>
      </c>
      <c r="S805">
        <f>Sales_Data[[#This Row],[Qty]]*Sales_Data[[#This Row],[Cost]]</f>
        <v>80.400000000000006</v>
      </c>
      <c r="T805" s="1">
        <f>_xlfn.MAXIFS(Sales_Data[Date],Sales_Data[Customers Name],Sales_Data[[#This Row],[Customers Name]])</f>
        <v>45281</v>
      </c>
      <c r="U805" t="str">
        <f ca="1">IF(TODAY() - Sales_Data[[#This Row],[Last Order Date]] &gt; 180, "Inactive", "Active")</f>
        <v>Inactive</v>
      </c>
    </row>
    <row r="806" spans="1:21" x14ac:dyDescent="0.35">
      <c r="A806" t="str">
        <f>Sales_Data[[#This Row],[Customers Name]]&amp;Sales_Data[[#This Row],[Num]]</f>
        <v>Accent On Wine Park CircleCW-2023308</v>
      </c>
      <c r="B806" t="s">
        <v>4</v>
      </c>
      <c r="C806" t="s">
        <v>2103</v>
      </c>
      <c r="D806" t="s">
        <v>834</v>
      </c>
      <c r="E806" t="s">
        <v>678</v>
      </c>
      <c r="F806" s="1">
        <v>45174</v>
      </c>
      <c r="G806" t="s">
        <v>830</v>
      </c>
      <c r="I806">
        <v>12</v>
      </c>
      <c r="J806">
        <v>14.25</v>
      </c>
      <c r="K806">
        <v>171</v>
      </c>
      <c r="L806">
        <v>9</v>
      </c>
      <c r="M806" s="1">
        <v>45170</v>
      </c>
      <c r="N806" t="s">
        <v>831</v>
      </c>
      <c r="O806" t="s">
        <v>2078</v>
      </c>
      <c r="P806" t="s">
        <v>832</v>
      </c>
      <c r="Q806">
        <v>2</v>
      </c>
      <c r="R806">
        <f>VLOOKUP(Sales_Data[[#This Row],[Memo]],Items_List[[Description]:[Price]],3,FALSE)</f>
        <v>10</v>
      </c>
      <c r="S806">
        <f>Sales_Data[[#This Row],[Qty]]*Sales_Data[[#This Row],[Cost]]</f>
        <v>120</v>
      </c>
      <c r="T806" s="1">
        <f>_xlfn.MAXIFS(Sales_Data[Date],Sales_Data[Customers Name],Sales_Data[[#This Row],[Customers Name]])</f>
        <v>45281</v>
      </c>
      <c r="U806" t="str">
        <f ca="1">IF(TODAY() - Sales_Data[[#This Row],[Last Order Date]] &gt; 180, "Inactive", "Active")</f>
        <v>Inactive</v>
      </c>
    </row>
    <row r="807" spans="1:21" x14ac:dyDescent="0.35">
      <c r="A807" t="str">
        <f>Sales_Data[[#This Row],[Customers Name]]&amp;Sales_Data[[#This Row],[Num]]</f>
        <v>Accent On Wine Park CircleCW-2023308</v>
      </c>
      <c r="B807" t="s">
        <v>4</v>
      </c>
      <c r="C807" t="s">
        <v>2103</v>
      </c>
      <c r="D807" t="s">
        <v>835</v>
      </c>
      <c r="E807" t="s">
        <v>681</v>
      </c>
      <c r="F807" s="1">
        <v>45174</v>
      </c>
      <c r="G807" t="s">
        <v>830</v>
      </c>
      <c r="I807">
        <v>12</v>
      </c>
      <c r="J807">
        <v>10.75</v>
      </c>
      <c r="K807">
        <v>129</v>
      </c>
      <c r="L807">
        <v>9</v>
      </c>
      <c r="M807" s="1">
        <v>45170</v>
      </c>
      <c r="N807" t="s">
        <v>831</v>
      </c>
      <c r="O807" t="s">
        <v>2078</v>
      </c>
      <c r="P807" t="s">
        <v>832</v>
      </c>
      <c r="Q807">
        <v>2</v>
      </c>
      <c r="R807">
        <f>VLOOKUP(Sales_Data[[#This Row],[Memo]],Items_List[[Description]:[Price]],3,FALSE)</f>
        <v>7.5</v>
      </c>
      <c r="S807">
        <f>Sales_Data[[#This Row],[Qty]]*Sales_Data[[#This Row],[Cost]]</f>
        <v>90</v>
      </c>
      <c r="T807" s="1">
        <f>_xlfn.MAXIFS(Sales_Data[Date],Sales_Data[Customers Name],Sales_Data[[#This Row],[Customers Name]])</f>
        <v>45281</v>
      </c>
      <c r="U807" t="str">
        <f ca="1">IF(TODAY() - Sales_Data[[#This Row],[Last Order Date]] &gt; 180, "Inactive", "Active")</f>
        <v>Inactive</v>
      </c>
    </row>
    <row r="808" spans="1:21" x14ac:dyDescent="0.35">
      <c r="A808" t="str">
        <f>Sales_Data[[#This Row],[Customers Name]]&amp;Sales_Data[[#This Row],[Num]]</f>
        <v>Accent On Wine Park CircleCW-2023308</v>
      </c>
      <c r="B808" t="s">
        <v>4</v>
      </c>
      <c r="C808" t="s">
        <v>2103</v>
      </c>
      <c r="D808" t="s">
        <v>822</v>
      </c>
      <c r="E808" t="s">
        <v>744</v>
      </c>
      <c r="F808" s="1">
        <v>45174</v>
      </c>
      <c r="G808" t="s">
        <v>830</v>
      </c>
      <c r="I808">
        <v>12</v>
      </c>
      <c r="J808">
        <v>13</v>
      </c>
      <c r="K808">
        <v>156</v>
      </c>
      <c r="L808">
        <v>9</v>
      </c>
      <c r="M808" s="1">
        <v>45170</v>
      </c>
      <c r="N808" t="s">
        <v>831</v>
      </c>
      <c r="O808" t="s">
        <v>2078</v>
      </c>
      <c r="P808" t="s">
        <v>832</v>
      </c>
      <c r="Q808">
        <v>2</v>
      </c>
      <c r="R808">
        <f>VLOOKUP(Sales_Data[[#This Row],[Memo]],Items_List[[Description]:[Price]],3,FALSE)</f>
        <v>8</v>
      </c>
      <c r="S808">
        <f>Sales_Data[[#This Row],[Qty]]*Sales_Data[[#This Row],[Cost]]</f>
        <v>96</v>
      </c>
      <c r="T808" s="1">
        <f>_xlfn.MAXIFS(Sales_Data[Date],Sales_Data[Customers Name],Sales_Data[[#This Row],[Customers Name]])</f>
        <v>45281</v>
      </c>
      <c r="U808" t="str">
        <f ca="1">IF(TODAY() - Sales_Data[[#This Row],[Last Order Date]] &gt; 180, "Inactive", "Active")</f>
        <v>Inactive</v>
      </c>
    </row>
    <row r="809" spans="1:21" x14ac:dyDescent="0.35">
      <c r="A809" t="str">
        <f>Sales_Data[[#This Row],[Customers Name]]&amp;Sales_Data[[#This Row],[Num]]</f>
        <v>Accent On Wine Park CircleCW-2023321</v>
      </c>
      <c r="B809" t="s">
        <v>4</v>
      </c>
      <c r="C809" t="s">
        <v>2103</v>
      </c>
      <c r="D809" t="s">
        <v>836</v>
      </c>
      <c r="E809" t="s">
        <v>371</v>
      </c>
      <c r="F809" s="1">
        <v>45182</v>
      </c>
      <c r="G809" t="s">
        <v>837</v>
      </c>
      <c r="I809">
        <v>12</v>
      </c>
      <c r="J809">
        <v>12.5</v>
      </c>
      <c r="K809">
        <v>150</v>
      </c>
      <c r="L809">
        <v>9</v>
      </c>
      <c r="M809" s="1">
        <v>45170</v>
      </c>
      <c r="N809" t="s">
        <v>831</v>
      </c>
      <c r="O809" t="s">
        <v>2078</v>
      </c>
      <c r="P809" t="s">
        <v>819</v>
      </c>
      <c r="Q809">
        <v>3</v>
      </c>
      <c r="R809">
        <f>VLOOKUP(Sales_Data[[#This Row],[Memo]],Items_List[[Description]:[Price]],3,FALSE)</f>
        <v>10.18</v>
      </c>
      <c r="S809">
        <f>Sales_Data[[#This Row],[Qty]]*Sales_Data[[#This Row],[Cost]]</f>
        <v>122.16</v>
      </c>
      <c r="T809" s="1">
        <f>_xlfn.MAXIFS(Sales_Data[Date],Sales_Data[Customers Name],Sales_Data[[#This Row],[Customers Name]])</f>
        <v>45281</v>
      </c>
      <c r="U809" t="str">
        <f ca="1">IF(TODAY() - Sales_Data[[#This Row],[Last Order Date]] &gt; 180, "Inactive", "Active")</f>
        <v>Inactive</v>
      </c>
    </row>
    <row r="810" spans="1:21" x14ac:dyDescent="0.35">
      <c r="A810" t="str">
        <f>Sales_Data[[#This Row],[Customers Name]]&amp;Sales_Data[[#This Row],[Num]]</f>
        <v>Accent On Wine Park CircleCW-2023391</v>
      </c>
      <c r="B810" t="s">
        <v>4</v>
      </c>
      <c r="C810" t="s">
        <v>2103</v>
      </c>
      <c r="D810" t="s">
        <v>838</v>
      </c>
      <c r="E810" t="s">
        <v>764</v>
      </c>
      <c r="F810" s="1">
        <v>45226</v>
      </c>
      <c r="G810" t="s">
        <v>839</v>
      </c>
      <c r="H810" t="s">
        <v>840</v>
      </c>
      <c r="I810">
        <v>12</v>
      </c>
      <c r="J810">
        <v>12.5</v>
      </c>
      <c r="K810">
        <v>150</v>
      </c>
      <c r="L810">
        <v>10</v>
      </c>
      <c r="M810" s="1">
        <v>45200</v>
      </c>
      <c r="N810" t="s">
        <v>841</v>
      </c>
      <c r="O810" t="s">
        <v>2084</v>
      </c>
      <c r="P810" t="s">
        <v>842</v>
      </c>
      <c r="Q810">
        <v>5</v>
      </c>
      <c r="R810">
        <f>VLOOKUP(Sales_Data[[#This Row],[Memo]],Items_List[[Description]:[Price]],3,FALSE)</f>
        <v>9.3000000000000007</v>
      </c>
      <c r="S810">
        <f>Sales_Data[[#This Row],[Qty]]*Sales_Data[[#This Row],[Cost]]</f>
        <v>111.60000000000001</v>
      </c>
      <c r="T810" s="1">
        <f>_xlfn.MAXIFS(Sales_Data[Date],Sales_Data[Customers Name],Sales_Data[[#This Row],[Customers Name]])</f>
        <v>45281</v>
      </c>
      <c r="U810" t="str">
        <f ca="1">IF(TODAY() - Sales_Data[[#This Row],[Last Order Date]] &gt; 180, "Inactive", "Active")</f>
        <v>Inactive</v>
      </c>
    </row>
    <row r="811" spans="1:21" x14ac:dyDescent="0.35">
      <c r="A811" t="str">
        <f>Sales_Data[[#This Row],[Customers Name]]&amp;Sales_Data[[#This Row],[Num]]</f>
        <v>Accent On Wine Park CircleCW-2023391</v>
      </c>
      <c r="B811" t="s">
        <v>4</v>
      </c>
      <c r="C811" t="s">
        <v>2103</v>
      </c>
      <c r="D811" t="s">
        <v>843</v>
      </c>
      <c r="E811" t="s">
        <v>367</v>
      </c>
      <c r="F811" s="1">
        <v>45226</v>
      </c>
      <c r="G811" t="s">
        <v>839</v>
      </c>
      <c r="H811" t="s">
        <v>840</v>
      </c>
      <c r="I811">
        <v>12</v>
      </c>
      <c r="J811">
        <v>14</v>
      </c>
      <c r="K811">
        <v>168</v>
      </c>
      <c r="L811">
        <v>10</v>
      </c>
      <c r="M811" s="1">
        <v>45200</v>
      </c>
      <c r="N811" t="s">
        <v>841</v>
      </c>
      <c r="O811" t="s">
        <v>2084</v>
      </c>
      <c r="P811" t="s">
        <v>842</v>
      </c>
      <c r="Q811">
        <v>5</v>
      </c>
      <c r="R811">
        <f>VLOOKUP(Sales_Data[[#This Row],[Memo]],Items_List[[Description]:[Price]],3,FALSE)</f>
        <v>11</v>
      </c>
      <c r="S811">
        <f>Sales_Data[[#This Row],[Qty]]*Sales_Data[[#This Row],[Cost]]</f>
        <v>132</v>
      </c>
      <c r="T811" s="1">
        <f>_xlfn.MAXIFS(Sales_Data[Date],Sales_Data[Customers Name],Sales_Data[[#This Row],[Customers Name]])</f>
        <v>45281</v>
      </c>
      <c r="U811" t="str">
        <f ca="1">IF(TODAY() - Sales_Data[[#This Row],[Last Order Date]] &gt; 180, "Inactive", "Active")</f>
        <v>Inactive</v>
      </c>
    </row>
    <row r="812" spans="1:21" x14ac:dyDescent="0.35">
      <c r="A812" t="str">
        <f>Sales_Data[[#This Row],[Customers Name]]&amp;Sales_Data[[#This Row],[Num]]</f>
        <v>Accent On Wine Park CircleCW-2023391</v>
      </c>
      <c r="B812" t="s">
        <v>4</v>
      </c>
      <c r="C812" t="s">
        <v>2103</v>
      </c>
      <c r="D812" t="s">
        <v>844</v>
      </c>
      <c r="E812" t="s">
        <v>352</v>
      </c>
      <c r="F812" s="1">
        <v>45226</v>
      </c>
      <c r="G812" t="s">
        <v>839</v>
      </c>
      <c r="H812" t="s">
        <v>840</v>
      </c>
      <c r="I812">
        <v>12</v>
      </c>
      <c r="J812">
        <v>16.850000000000001</v>
      </c>
      <c r="K812">
        <v>202.2</v>
      </c>
      <c r="L812">
        <v>10</v>
      </c>
      <c r="M812" s="1">
        <v>45200</v>
      </c>
      <c r="N812" t="s">
        <v>841</v>
      </c>
      <c r="O812" t="s">
        <v>2084</v>
      </c>
      <c r="P812" t="s">
        <v>842</v>
      </c>
      <c r="Q812">
        <v>5</v>
      </c>
      <c r="R812">
        <f>VLOOKUP(Sales_Data[[#This Row],[Memo]],Items_List[[Description]:[Price]],3,FALSE)</f>
        <v>12</v>
      </c>
      <c r="S812">
        <f>Sales_Data[[#This Row],[Qty]]*Sales_Data[[#This Row],[Cost]]</f>
        <v>144</v>
      </c>
      <c r="T812" s="1">
        <f>_xlfn.MAXIFS(Sales_Data[Date],Sales_Data[Customers Name],Sales_Data[[#This Row],[Customers Name]])</f>
        <v>45281</v>
      </c>
      <c r="U812" t="str">
        <f ca="1">IF(TODAY() - Sales_Data[[#This Row],[Last Order Date]] &gt; 180, "Inactive", "Active")</f>
        <v>Inactive</v>
      </c>
    </row>
    <row r="813" spans="1:21" x14ac:dyDescent="0.35">
      <c r="A813" t="str">
        <f>Sales_Data[[#This Row],[Customers Name]]&amp;Sales_Data[[#This Row],[Num]]</f>
        <v>Accent On Wine Park CircleCW-2023474</v>
      </c>
      <c r="B813" t="s">
        <v>4</v>
      </c>
      <c r="C813" t="s">
        <v>2103</v>
      </c>
      <c r="D813" t="s">
        <v>822</v>
      </c>
      <c r="E813" t="s">
        <v>744</v>
      </c>
      <c r="F813" s="1">
        <v>45281</v>
      </c>
      <c r="G813" t="s">
        <v>845</v>
      </c>
      <c r="H813" t="s">
        <v>840</v>
      </c>
      <c r="I813">
        <v>12</v>
      </c>
      <c r="J813">
        <v>13</v>
      </c>
      <c r="K813">
        <v>156</v>
      </c>
      <c r="L813">
        <v>12</v>
      </c>
      <c r="M813" s="1">
        <v>45261</v>
      </c>
      <c r="N813" t="s">
        <v>846</v>
      </c>
      <c r="O813" t="s">
        <v>2079</v>
      </c>
      <c r="P813" t="s">
        <v>814</v>
      </c>
      <c r="Q813">
        <v>4</v>
      </c>
      <c r="R813">
        <f>VLOOKUP(Sales_Data[[#This Row],[Memo]],Items_List[[Description]:[Price]],3,FALSE)</f>
        <v>8</v>
      </c>
      <c r="S813">
        <f>Sales_Data[[#This Row],[Qty]]*Sales_Data[[#This Row],[Cost]]</f>
        <v>96</v>
      </c>
      <c r="T813" s="1">
        <f>_xlfn.MAXIFS(Sales_Data[Date],Sales_Data[Customers Name],Sales_Data[[#This Row],[Customers Name]])</f>
        <v>45281</v>
      </c>
      <c r="U813" t="str">
        <f ca="1">IF(TODAY() - Sales_Data[[#This Row],[Last Order Date]] &gt; 180, "Inactive", "Active")</f>
        <v>Inactive</v>
      </c>
    </row>
    <row r="814" spans="1:21" x14ac:dyDescent="0.35">
      <c r="A814" t="str">
        <f>Sales_Data[[#This Row],[Customers Name]]&amp;Sales_Data[[#This Row],[Num]]</f>
        <v>Accent On Wine SummervilleCW-2023226</v>
      </c>
      <c r="B814" t="s">
        <v>7</v>
      </c>
      <c r="C814" t="s">
        <v>2103</v>
      </c>
      <c r="D814" t="s">
        <v>847</v>
      </c>
      <c r="E814" t="s">
        <v>703</v>
      </c>
      <c r="F814" s="1">
        <v>45113</v>
      </c>
      <c r="G814" t="s">
        <v>859</v>
      </c>
      <c r="I814">
        <v>12</v>
      </c>
      <c r="J814">
        <v>10</v>
      </c>
      <c r="K814">
        <v>120</v>
      </c>
      <c r="L814">
        <v>7</v>
      </c>
      <c r="M814" s="1">
        <v>45108</v>
      </c>
      <c r="N814" t="s">
        <v>824</v>
      </c>
      <c r="O814" t="s">
        <v>2077</v>
      </c>
      <c r="P814" t="s">
        <v>814</v>
      </c>
      <c r="Q814">
        <v>4</v>
      </c>
      <c r="R814">
        <f>VLOOKUP(Sales_Data[[#This Row],[Memo]],Items_List[[Description]:[Price]],3,FALSE)</f>
        <v>8</v>
      </c>
      <c r="S814">
        <f>Sales_Data[[#This Row],[Qty]]*Sales_Data[[#This Row],[Cost]]</f>
        <v>96</v>
      </c>
      <c r="T814" s="1">
        <f>_xlfn.MAXIFS(Sales_Data[Date],Sales_Data[Customers Name],Sales_Data[[#This Row],[Customers Name]])</f>
        <v>45153</v>
      </c>
      <c r="U814" t="str">
        <f ca="1">IF(TODAY() - Sales_Data[[#This Row],[Last Order Date]] &gt; 180, "Inactive", "Active")</f>
        <v>Inactive</v>
      </c>
    </row>
    <row r="815" spans="1:21" x14ac:dyDescent="0.35">
      <c r="A815" t="str">
        <f>Sales_Data[[#This Row],[Customers Name]]&amp;Sales_Data[[#This Row],[Num]]</f>
        <v>Accent On Wine WhitehallCW-2023325</v>
      </c>
      <c r="B815" t="s">
        <v>10</v>
      </c>
      <c r="C815" t="s">
        <v>2103</v>
      </c>
      <c r="D815" t="s">
        <v>864</v>
      </c>
      <c r="E815" t="s">
        <v>752</v>
      </c>
      <c r="F815" s="1">
        <v>45184</v>
      </c>
      <c r="G815" t="s">
        <v>865</v>
      </c>
      <c r="I815">
        <v>12</v>
      </c>
      <c r="J815">
        <v>13</v>
      </c>
      <c r="K815">
        <v>156</v>
      </c>
      <c r="L815">
        <v>9</v>
      </c>
      <c r="M815" s="1">
        <v>45170</v>
      </c>
      <c r="N815" t="s">
        <v>831</v>
      </c>
      <c r="O815" t="s">
        <v>2078</v>
      </c>
      <c r="P815" t="s">
        <v>842</v>
      </c>
      <c r="Q815">
        <v>5</v>
      </c>
      <c r="R815">
        <f>VLOOKUP(Sales_Data[[#This Row],[Memo]],Items_List[[Description]:[Price]],3,FALSE)</f>
        <v>8.94</v>
      </c>
      <c r="S815">
        <f>Sales_Data[[#This Row],[Qty]]*Sales_Data[[#This Row],[Cost]]</f>
        <v>107.28</v>
      </c>
      <c r="T815" s="1">
        <f>_xlfn.MAXIFS(Sales_Data[Date],Sales_Data[Customers Name],Sales_Data[[#This Row],[Customers Name]])</f>
        <v>45266</v>
      </c>
      <c r="U815" t="str">
        <f ca="1">IF(TODAY() - Sales_Data[[#This Row],[Last Order Date]] &gt; 180, "Inactive", "Active")</f>
        <v>Inactive</v>
      </c>
    </row>
    <row r="816" spans="1:21" x14ac:dyDescent="0.35">
      <c r="A816" t="str">
        <f>Sales_Data[[#This Row],[Customers Name]]&amp;Sales_Data[[#This Row],[Num]]</f>
        <v>Accent On Wine WhitehallCW-2023325</v>
      </c>
      <c r="B816" t="s">
        <v>10</v>
      </c>
      <c r="C816" t="s">
        <v>2103</v>
      </c>
      <c r="D816" t="s">
        <v>866</v>
      </c>
      <c r="E816" t="s">
        <v>754</v>
      </c>
      <c r="F816" s="1">
        <v>45184</v>
      </c>
      <c r="G816" t="s">
        <v>865</v>
      </c>
      <c r="I816">
        <v>12</v>
      </c>
      <c r="J816">
        <v>13</v>
      </c>
      <c r="K816">
        <v>156</v>
      </c>
      <c r="L816">
        <v>9</v>
      </c>
      <c r="M816" s="1">
        <v>45170</v>
      </c>
      <c r="N816" t="s">
        <v>831</v>
      </c>
      <c r="O816" t="s">
        <v>2078</v>
      </c>
      <c r="P816" t="s">
        <v>842</v>
      </c>
      <c r="Q816">
        <v>5</v>
      </c>
      <c r="R816">
        <f>VLOOKUP(Sales_Data[[#This Row],[Memo]],Items_List[[Description]:[Price]],3,FALSE)</f>
        <v>12.37</v>
      </c>
      <c r="S816">
        <f>Sales_Data[[#This Row],[Qty]]*Sales_Data[[#This Row],[Cost]]</f>
        <v>148.44</v>
      </c>
      <c r="T816" s="1">
        <f>_xlfn.MAXIFS(Sales_Data[Date],Sales_Data[Customers Name],Sales_Data[[#This Row],[Customers Name]])</f>
        <v>45266</v>
      </c>
      <c r="U816" t="str">
        <f ca="1">IF(TODAY() - Sales_Data[[#This Row],[Last Order Date]] &gt; 180, "Inactive", "Active")</f>
        <v>Inactive</v>
      </c>
    </row>
    <row r="817" spans="1:21" x14ac:dyDescent="0.35">
      <c r="A817" t="str">
        <f>Sales_Data[[#This Row],[Customers Name]]&amp;Sales_Data[[#This Row],[Num]]</f>
        <v>Accent On Wine WhitehallCW-2023325</v>
      </c>
      <c r="B817" t="s">
        <v>10</v>
      </c>
      <c r="C817" t="s">
        <v>2103</v>
      </c>
      <c r="D817" t="s">
        <v>867</v>
      </c>
      <c r="E817" t="s">
        <v>746</v>
      </c>
      <c r="F817" s="1">
        <v>45184</v>
      </c>
      <c r="G817" t="s">
        <v>865</v>
      </c>
      <c r="I817">
        <v>12</v>
      </c>
      <c r="J817">
        <v>12.5</v>
      </c>
      <c r="K817">
        <v>150</v>
      </c>
      <c r="L817">
        <v>9</v>
      </c>
      <c r="M817" s="1">
        <v>45170</v>
      </c>
      <c r="N817" t="s">
        <v>831</v>
      </c>
      <c r="O817" t="s">
        <v>2078</v>
      </c>
      <c r="P817" t="s">
        <v>842</v>
      </c>
      <c r="Q817">
        <v>5</v>
      </c>
      <c r="R817">
        <f>VLOOKUP(Sales_Data[[#This Row],[Memo]],Items_List[[Description]:[Price]],3,FALSE)</f>
        <v>7.89</v>
      </c>
      <c r="S817">
        <f>Sales_Data[[#This Row],[Qty]]*Sales_Data[[#This Row],[Cost]]</f>
        <v>94.679999999999993</v>
      </c>
      <c r="T817" s="1">
        <f>_xlfn.MAXIFS(Sales_Data[Date],Sales_Data[Customers Name],Sales_Data[[#This Row],[Customers Name]])</f>
        <v>45266</v>
      </c>
      <c r="U817" t="str">
        <f ca="1">IF(TODAY() - Sales_Data[[#This Row],[Last Order Date]] &gt; 180, "Inactive", "Active")</f>
        <v>Inactive</v>
      </c>
    </row>
    <row r="818" spans="1:21" x14ac:dyDescent="0.35">
      <c r="A818" t="str">
        <f>Sales_Data[[#This Row],[Customers Name]]&amp;Sales_Data[[#This Row],[Num]]</f>
        <v>Accent On Wine WhitehallCW-2023325</v>
      </c>
      <c r="B818" t="s">
        <v>10</v>
      </c>
      <c r="C818" t="s">
        <v>2103</v>
      </c>
      <c r="D818" t="s">
        <v>822</v>
      </c>
      <c r="E818" t="s">
        <v>744</v>
      </c>
      <c r="F818" s="1">
        <v>45184</v>
      </c>
      <c r="G818" t="s">
        <v>865</v>
      </c>
      <c r="I818">
        <v>12</v>
      </c>
      <c r="J818">
        <v>13</v>
      </c>
      <c r="K818">
        <v>156</v>
      </c>
      <c r="L818">
        <v>9</v>
      </c>
      <c r="M818" s="1">
        <v>45170</v>
      </c>
      <c r="N818" t="s">
        <v>831</v>
      </c>
      <c r="O818" t="s">
        <v>2078</v>
      </c>
      <c r="P818" t="s">
        <v>842</v>
      </c>
      <c r="Q818">
        <v>5</v>
      </c>
      <c r="R818">
        <f>VLOOKUP(Sales_Data[[#This Row],[Memo]],Items_List[[Description]:[Price]],3,FALSE)</f>
        <v>8</v>
      </c>
      <c r="S818">
        <f>Sales_Data[[#This Row],[Qty]]*Sales_Data[[#This Row],[Cost]]</f>
        <v>96</v>
      </c>
      <c r="T818" s="1">
        <f>_xlfn.MAXIFS(Sales_Data[Date],Sales_Data[Customers Name],Sales_Data[[#This Row],[Customers Name]])</f>
        <v>45266</v>
      </c>
      <c r="U818" t="str">
        <f ca="1">IF(TODAY() - Sales_Data[[#This Row],[Last Order Date]] &gt; 180, "Inactive", "Active")</f>
        <v>Inactive</v>
      </c>
    </row>
    <row r="819" spans="1:21" x14ac:dyDescent="0.35">
      <c r="A819" t="str">
        <f>Sales_Data[[#This Row],[Customers Name]]&amp;Sales_Data[[#This Row],[Num]]</f>
        <v>Accent On Wine WhitehallCW-2023344</v>
      </c>
      <c r="B819" t="s">
        <v>10</v>
      </c>
      <c r="C819" t="s">
        <v>2103</v>
      </c>
      <c r="D819" t="s">
        <v>822</v>
      </c>
      <c r="E819" t="s">
        <v>744</v>
      </c>
      <c r="F819" s="1">
        <v>45195</v>
      </c>
      <c r="G819" t="s">
        <v>868</v>
      </c>
      <c r="I819">
        <v>12</v>
      </c>
      <c r="J819">
        <v>13</v>
      </c>
      <c r="K819">
        <v>156</v>
      </c>
      <c r="L819">
        <v>9</v>
      </c>
      <c r="M819" s="1">
        <v>45170</v>
      </c>
      <c r="N819" t="s">
        <v>831</v>
      </c>
      <c r="O819" t="s">
        <v>2078</v>
      </c>
      <c r="P819" t="s">
        <v>832</v>
      </c>
      <c r="Q819">
        <v>2</v>
      </c>
      <c r="R819">
        <f>VLOOKUP(Sales_Data[[#This Row],[Memo]],Items_List[[Description]:[Price]],3,FALSE)</f>
        <v>8</v>
      </c>
      <c r="S819">
        <f>Sales_Data[[#This Row],[Qty]]*Sales_Data[[#This Row],[Cost]]</f>
        <v>96</v>
      </c>
      <c r="T819" s="1">
        <f>_xlfn.MAXIFS(Sales_Data[Date],Sales_Data[Customers Name],Sales_Data[[#This Row],[Customers Name]])</f>
        <v>45266</v>
      </c>
      <c r="U819" t="str">
        <f ca="1">IF(TODAY() - Sales_Data[[#This Row],[Last Order Date]] &gt; 180, "Inactive", "Active")</f>
        <v>Inactive</v>
      </c>
    </row>
    <row r="820" spans="1:21" x14ac:dyDescent="0.35">
      <c r="A820" t="str">
        <f>Sales_Data[[#This Row],[Customers Name]]&amp;Sales_Data[[#This Row],[Num]]</f>
        <v>Accent On Wine WhitehallCW-2023447</v>
      </c>
      <c r="B820" t="s">
        <v>10</v>
      </c>
      <c r="C820" t="s">
        <v>2103</v>
      </c>
      <c r="D820" t="s">
        <v>866</v>
      </c>
      <c r="E820" t="s">
        <v>754</v>
      </c>
      <c r="F820" s="1">
        <v>45266</v>
      </c>
      <c r="G820" t="s">
        <v>869</v>
      </c>
      <c r="H820" t="s">
        <v>840</v>
      </c>
      <c r="I820">
        <v>12</v>
      </c>
      <c r="J820">
        <v>13</v>
      </c>
      <c r="K820">
        <v>156</v>
      </c>
      <c r="L820">
        <v>12</v>
      </c>
      <c r="M820" s="1">
        <v>45261</v>
      </c>
      <c r="N820" t="s">
        <v>846</v>
      </c>
      <c r="O820" t="s">
        <v>2079</v>
      </c>
      <c r="P820" t="s">
        <v>819</v>
      </c>
      <c r="Q820">
        <v>3</v>
      </c>
      <c r="R820">
        <f>VLOOKUP(Sales_Data[[#This Row],[Memo]],Items_List[[Description]:[Price]],3,FALSE)</f>
        <v>12.37</v>
      </c>
      <c r="S820">
        <f>Sales_Data[[#This Row],[Qty]]*Sales_Data[[#This Row],[Cost]]</f>
        <v>148.44</v>
      </c>
      <c r="T820" s="1">
        <f>_xlfn.MAXIFS(Sales_Data[Date],Sales_Data[Customers Name],Sales_Data[[#This Row],[Customers Name]])</f>
        <v>45266</v>
      </c>
      <c r="U820" t="str">
        <f ca="1">IF(TODAY() - Sales_Data[[#This Row],[Last Order Date]] &gt; 180, "Inactive", "Active")</f>
        <v>Inactive</v>
      </c>
    </row>
    <row r="821" spans="1:21" x14ac:dyDescent="0.35">
      <c r="A821" t="str">
        <f>Sales_Data[[#This Row],[Customers Name]]&amp;Sales_Data[[#This Row],[Num]]</f>
        <v>Agaves Cantina Mt. PleasantCW-2023206</v>
      </c>
      <c r="B821" t="s">
        <v>13</v>
      </c>
      <c r="C821" t="s">
        <v>2103</v>
      </c>
      <c r="D821" t="s">
        <v>864</v>
      </c>
      <c r="E821" t="s">
        <v>752</v>
      </c>
      <c r="F821" s="1">
        <v>45097</v>
      </c>
      <c r="G821" t="s">
        <v>870</v>
      </c>
      <c r="I821">
        <v>12</v>
      </c>
      <c r="J821">
        <v>12</v>
      </c>
      <c r="K821">
        <v>144</v>
      </c>
      <c r="L821">
        <v>6</v>
      </c>
      <c r="M821" s="1">
        <v>45078</v>
      </c>
      <c r="N821" t="s">
        <v>818</v>
      </c>
      <c r="O821" t="s">
        <v>2082</v>
      </c>
      <c r="P821" t="s">
        <v>832</v>
      </c>
      <c r="Q821">
        <v>2</v>
      </c>
      <c r="R821">
        <f>VLOOKUP(Sales_Data[[#This Row],[Memo]],Items_List[[Description]:[Price]],3,FALSE)</f>
        <v>8.94</v>
      </c>
      <c r="S821">
        <f>Sales_Data[[#This Row],[Qty]]*Sales_Data[[#This Row],[Cost]]</f>
        <v>107.28</v>
      </c>
      <c r="T821" s="1">
        <f>_xlfn.MAXIFS(Sales_Data[Date],Sales_Data[Customers Name],Sales_Data[[#This Row],[Customers Name]])</f>
        <v>45097</v>
      </c>
      <c r="U821" t="str">
        <f ca="1">IF(TODAY() - Sales_Data[[#This Row],[Last Order Date]] &gt; 180, "Inactive", "Active")</f>
        <v>Inactive</v>
      </c>
    </row>
    <row r="822" spans="1:21" x14ac:dyDescent="0.35">
      <c r="A822" t="str">
        <f>Sales_Data[[#This Row],[Customers Name]]&amp;Sales_Data[[#This Row],[Num]]</f>
        <v>Agaves Cantina Mt. PleasantCW-2023206</v>
      </c>
      <c r="B822" t="s">
        <v>13</v>
      </c>
      <c r="C822" t="s">
        <v>2103</v>
      </c>
      <c r="D822" t="s">
        <v>867</v>
      </c>
      <c r="E822" t="s">
        <v>746</v>
      </c>
      <c r="F822" s="1">
        <v>45097</v>
      </c>
      <c r="G822" t="s">
        <v>870</v>
      </c>
      <c r="I822">
        <v>12</v>
      </c>
      <c r="J822">
        <v>12</v>
      </c>
      <c r="K822">
        <v>144</v>
      </c>
      <c r="L822">
        <v>6</v>
      </c>
      <c r="M822" s="1">
        <v>45078</v>
      </c>
      <c r="N822" t="s">
        <v>818</v>
      </c>
      <c r="O822" t="s">
        <v>2082</v>
      </c>
      <c r="P822" t="s">
        <v>832</v>
      </c>
      <c r="Q822">
        <v>2</v>
      </c>
      <c r="R822">
        <f>VLOOKUP(Sales_Data[[#This Row],[Memo]],Items_List[[Description]:[Price]],3,FALSE)</f>
        <v>7.89</v>
      </c>
      <c r="S822">
        <f>Sales_Data[[#This Row],[Qty]]*Sales_Data[[#This Row],[Cost]]</f>
        <v>94.679999999999993</v>
      </c>
      <c r="T822" s="1">
        <f>_xlfn.MAXIFS(Sales_Data[Date],Sales_Data[Customers Name],Sales_Data[[#This Row],[Customers Name]])</f>
        <v>45097</v>
      </c>
      <c r="U822" t="str">
        <f ca="1">IF(TODAY() - Sales_Data[[#This Row],[Last Order Date]] &gt; 180, "Inactive", "Active")</f>
        <v>Inactive</v>
      </c>
    </row>
    <row r="823" spans="1:21" x14ac:dyDescent="0.35">
      <c r="A823" t="str">
        <f>Sales_Data[[#This Row],[Customers Name]]&amp;Sales_Data[[#This Row],[Num]]</f>
        <v>Alchemist Wine &amp; SpiritCW-2023062</v>
      </c>
      <c r="B823" t="s">
        <v>18</v>
      </c>
      <c r="C823" t="s">
        <v>2103</v>
      </c>
      <c r="D823" t="s">
        <v>882</v>
      </c>
      <c r="E823" t="s">
        <v>771</v>
      </c>
      <c r="F823" s="1">
        <v>44974</v>
      </c>
      <c r="G823" t="s">
        <v>883</v>
      </c>
      <c r="I823">
        <v>12</v>
      </c>
      <c r="J823">
        <v>10</v>
      </c>
      <c r="K823">
        <v>120</v>
      </c>
      <c r="L823">
        <v>2</v>
      </c>
      <c r="M823" s="1">
        <v>44958</v>
      </c>
      <c r="N823" t="s">
        <v>856</v>
      </c>
      <c r="O823" t="s">
        <v>2081</v>
      </c>
      <c r="P823" t="s">
        <v>842</v>
      </c>
      <c r="Q823">
        <v>5</v>
      </c>
      <c r="R823">
        <f>VLOOKUP(Sales_Data[[#This Row],[Memo]],Items_List[[Description]:[Price]],3,FALSE)</f>
        <v>8.5</v>
      </c>
      <c r="S823">
        <f>Sales_Data[[#This Row],[Qty]]*Sales_Data[[#This Row],[Cost]]</f>
        <v>102</v>
      </c>
      <c r="T823" s="1">
        <f>_xlfn.MAXIFS(Sales_Data[Date],Sales_Data[Customers Name],Sales_Data[[#This Row],[Customers Name]])</f>
        <v>45247</v>
      </c>
      <c r="U823" t="str">
        <f ca="1">IF(TODAY() - Sales_Data[[#This Row],[Last Order Date]] &gt; 180, "Inactive", "Active")</f>
        <v>Inactive</v>
      </c>
    </row>
    <row r="824" spans="1:21" x14ac:dyDescent="0.35">
      <c r="A824" t="str">
        <f>Sales_Data[[#This Row],[Customers Name]]&amp;Sales_Data[[#This Row],[Num]]</f>
        <v>Alchemist Wine &amp; SpiritCW-2023062</v>
      </c>
      <c r="B824" t="s">
        <v>18</v>
      </c>
      <c r="C824" t="s">
        <v>2103</v>
      </c>
      <c r="D824" t="s">
        <v>884</v>
      </c>
      <c r="E824" t="s">
        <v>775</v>
      </c>
      <c r="F824" s="1">
        <v>44974</v>
      </c>
      <c r="G824" t="s">
        <v>883</v>
      </c>
      <c r="I824">
        <v>12</v>
      </c>
      <c r="J824">
        <v>10</v>
      </c>
      <c r="K824">
        <v>120</v>
      </c>
      <c r="L824">
        <v>2</v>
      </c>
      <c r="M824" s="1">
        <v>44958</v>
      </c>
      <c r="N824" t="s">
        <v>856</v>
      </c>
      <c r="O824" t="s">
        <v>2081</v>
      </c>
      <c r="P824" t="s">
        <v>842</v>
      </c>
      <c r="Q824">
        <v>5</v>
      </c>
      <c r="R824">
        <f>VLOOKUP(Sales_Data[[#This Row],[Memo]],Items_List[[Description]:[Price]],3,FALSE)</f>
        <v>8.5</v>
      </c>
      <c r="S824">
        <f>Sales_Data[[#This Row],[Qty]]*Sales_Data[[#This Row],[Cost]]</f>
        <v>102</v>
      </c>
      <c r="T824" s="1">
        <f>_xlfn.MAXIFS(Sales_Data[Date],Sales_Data[Customers Name],Sales_Data[[#This Row],[Customers Name]])</f>
        <v>45247</v>
      </c>
      <c r="U824" t="str">
        <f ca="1">IF(TODAY() - Sales_Data[[#This Row],[Last Order Date]] &gt; 180, "Inactive", "Active")</f>
        <v>Inactive</v>
      </c>
    </row>
    <row r="825" spans="1:21" x14ac:dyDescent="0.35">
      <c r="A825" t="str">
        <f>Sales_Data[[#This Row],[Customers Name]]&amp;Sales_Data[[#This Row],[Num]]</f>
        <v>Alchemist Wine &amp; SpiritCW-2023062</v>
      </c>
      <c r="B825" t="s">
        <v>18</v>
      </c>
      <c r="C825" t="s">
        <v>2103</v>
      </c>
      <c r="D825" t="s">
        <v>885</v>
      </c>
      <c r="E825" t="s">
        <v>767</v>
      </c>
      <c r="F825" s="1">
        <v>44974</v>
      </c>
      <c r="G825" t="s">
        <v>883</v>
      </c>
      <c r="I825">
        <v>12</v>
      </c>
      <c r="J825">
        <v>10</v>
      </c>
      <c r="K825">
        <v>120</v>
      </c>
      <c r="L825">
        <v>2</v>
      </c>
      <c r="M825" s="1">
        <v>44958</v>
      </c>
      <c r="N825" t="s">
        <v>856</v>
      </c>
      <c r="O825" t="s">
        <v>2081</v>
      </c>
      <c r="P825" t="s">
        <v>842</v>
      </c>
      <c r="Q825">
        <v>5</v>
      </c>
      <c r="R825">
        <f>VLOOKUP(Sales_Data[[#This Row],[Memo]],Items_List[[Description]:[Price]],3,FALSE)</f>
        <v>8.5</v>
      </c>
      <c r="S825">
        <f>Sales_Data[[#This Row],[Qty]]*Sales_Data[[#This Row],[Cost]]</f>
        <v>102</v>
      </c>
      <c r="T825" s="1">
        <f>_xlfn.MAXIFS(Sales_Data[Date],Sales_Data[Customers Name],Sales_Data[[#This Row],[Customers Name]])</f>
        <v>45247</v>
      </c>
      <c r="U825" t="str">
        <f ca="1">IF(TODAY() - Sales_Data[[#This Row],[Last Order Date]] &gt; 180, "Inactive", "Active")</f>
        <v>Inactive</v>
      </c>
    </row>
    <row r="826" spans="1:21" x14ac:dyDescent="0.35">
      <c r="A826" t="str">
        <f>Sales_Data[[#This Row],[Customers Name]]&amp;Sales_Data[[#This Row],[Num]]</f>
        <v>Alchemist Wine &amp; SpiritCW-2023068</v>
      </c>
      <c r="B826" t="s">
        <v>18</v>
      </c>
      <c r="C826" t="s">
        <v>2103</v>
      </c>
      <c r="D826" t="s">
        <v>878</v>
      </c>
      <c r="E826" t="s">
        <v>708</v>
      </c>
      <c r="F826" s="1">
        <v>44977</v>
      </c>
      <c r="G826" t="s">
        <v>887</v>
      </c>
      <c r="I826">
        <v>12</v>
      </c>
      <c r="J826">
        <v>8.99</v>
      </c>
      <c r="K826">
        <v>107.88</v>
      </c>
      <c r="L826">
        <v>2</v>
      </c>
      <c r="M826" s="1">
        <v>44958</v>
      </c>
      <c r="N826" t="s">
        <v>856</v>
      </c>
      <c r="O826" t="s">
        <v>2081</v>
      </c>
      <c r="P826" t="s">
        <v>825</v>
      </c>
      <c r="Q826">
        <v>1</v>
      </c>
      <c r="R826">
        <f>VLOOKUP(Sales_Data[[#This Row],[Memo]],Items_List[[Description]:[Price]],3,FALSE)</f>
        <v>5.85</v>
      </c>
      <c r="S826">
        <f>Sales_Data[[#This Row],[Qty]]*Sales_Data[[#This Row],[Cost]]</f>
        <v>70.199999999999989</v>
      </c>
      <c r="T826" s="1">
        <f>_xlfn.MAXIFS(Sales_Data[Date],Sales_Data[Customers Name],Sales_Data[[#This Row],[Customers Name]])</f>
        <v>45247</v>
      </c>
      <c r="U826" t="str">
        <f ca="1">IF(TODAY() - Sales_Data[[#This Row],[Last Order Date]] &gt; 180, "Inactive", "Active")</f>
        <v>Inactive</v>
      </c>
    </row>
    <row r="827" spans="1:21" x14ac:dyDescent="0.35">
      <c r="A827" t="str">
        <f>Sales_Data[[#This Row],[Customers Name]]&amp;Sales_Data[[#This Row],[Num]]</f>
        <v>Alchemist Wine &amp; SpiritCW-2023081</v>
      </c>
      <c r="B827" t="s">
        <v>18</v>
      </c>
      <c r="C827" t="s">
        <v>2103</v>
      </c>
      <c r="D827" t="s">
        <v>853</v>
      </c>
      <c r="E827" t="s">
        <v>261</v>
      </c>
      <c r="F827" s="1">
        <v>44984</v>
      </c>
      <c r="G827" t="s">
        <v>888</v>
      </c>
      <c r="I827">
        <v>12</v>
      </c>
      <c r="J827">
        <v>12</v>
      </c>
      <c r="K827">
        <v>144</v>
      </c>
      <c r="L827">
        <v>2</v>
      </c>
      <c r="M827" s="1">
        <v>44958</v>
      </c>
      <c r="N827" t="s">
        <v>856</v>
      </c>
      <c r="O827" t="s">
        <v>2081</v>
      </c>
      <c r="P827" t="s">
        <v>825</v>
      </c>
      <c r="Q827">
        <v>1</v>
      </c>
      <c r="R827">
        <f>VLOOKUP(Sales_Data[[#This Row],[Memo]],Items_List[[Description]:[Price]],3,FALSE)</f>
        <v>9.1999999999999993</v>
      </c>
      <c r="S827">
        <f>Sales_Data[[#This Row],[Qty]]*Sales_Data[[#This Row],[Cost]]</f>
        <v>110.39999999999999</v>
      </c>
      <c r="T827" s="1">
        <f>_xlfn.MAXIFS(Sales_Data[Date],Sales_Data[Customers Name],Sales_Data[[#This Row],[Customers Name]])</f>
        <v>45247</v>
      </c>
      <c r="U827" t="str">
        <f ca="1">IF(TODAY() - Sales_Data[[#This Row],[Last Order Date]] &gt; 180, "Inactive", "Active")</f>
        <v>Inactive</v>
      </c>
    </row>
    <row r="828" spans="1:21" x14ac:dyDescent="0.35">
      <c r="A828" t="str">
        <f>Sales_Data[[#This Row],[Customers Name]]&amp;Sales_Data[[#This Row],[Num]]</f>
        <v>Alchemist Wine &amp; SpiritCW-2023081</v>
      </c>
      <c r="B828" t="s">
        <v>18</v>
      </c>
      <c r="C828" t="s">
        <v>2103</v>
      </c>
      <c r="D828" t="s">
        <v>889</v>
      </c>
      <c r="E828" t="s">
        <v>265</v>
      </c>
      <c r="F828" s="1">
        <v>44984</v>
      </c>
      <c r="G828" t="s">
        <v>888</v>
      </c>
      <c r="I828">
        <v>12</v>
      </c>
      <c r="J828">
        <v>13</v>
      </c>
      <c r="K828">
        <v>156</v>
      </c>
      <c r="L828">
        <v>2</v>
      </c>
      <c r="M828" s="1">
        <v>44958</v>
      </c>
      <c r="N828" t="s">
        <v>856</v>
      </c>
      <c r="O828" t="s">
        <v>2081</v>
      </c>
      <c r="P828" t="s">
        <v>825</v>
      </c>
      <c r="Q828">
        <v>1</v>
      </c>
      <c r="R828">
        <f>VLOOKUP(Sales_Data[[#This Row],[Memo]],Items_List[[Description]:[Price]],3,FALSE)</f>
        <v>9.9</v>
      </c>
      <c r="S828">
        <f>Sales_Data[[#This Row],[Qty]]*Sales_Data[[#This Row],[Cost]]</f>
        <v>118.80000000000001</v>
      </c>
      <c r="T828" s="1">
        <f>_xlfn.MAXIFS(Sales_Data[Date],Sales_Data[Customers Name],Sales_Data[[#This Row],[Customers Name]])</f>
        <v>45247</v>
      </c>
      <c r="U828" t="str">
        <f ca="1">IF(TODAY() - Sales_Data[[#This Row],[Last Order Date]] &gt; 180, "Inactive", "Active")</f>
        <v>Inactive</v>
      </c>
    </row>
    <row r="829" spans="1:21" x14ac:dyDescent="0.35">
      <c r="A829" t="str">
        <f>Sales_Data[[#This Row],[Customers Name]]&amp;Sales_Data[[#This Row],[Num]]</f>
        <v>Alchemist Wine &amp; SpiritCW-2023081</v>
      </c>
      <c r="B829" t="s">
        <v>18</v>
      </c>
      <c r="C829" t="s">
        <v>2103</v>
      </c>
      <c r="D829" t="s">
        <v>890</v>
      </c>
      <c r="E829" t="s">
        <v>267</v>
      </c>
      <c r="F829" s="1">
        <v>44984</v>
      </c>
      <c r="G829" t="s">
        <v>888</v>
      </c>
      <c r="I829">
        <v>12</v>
      </c>
      <c r="J829">
        <v>20.5</v>
      </c>
      <c r="K829">
        <v>246</v>
      </c>
      <c r="L829">
        <v>2</v>
      </c>
      <c r="M829" s="1">
        <v>44958</v>
      </c>
      <c r="N829" t="s">
        <v>856</v>
      </c>
      <c r="O829" t="s">
        <v>2081</v>
      </c>
      <c r="P829" t="s">
        <v>825</v>
      </c>
      <c r="Q829">
        <v>1</v>
      </c>
      <c r="R829">
        <f>VLOOKUP(Sales_Data[[#This Row],[Memo]],Items_List[[Description]:[Price]],3,FALSE)</f>
        <v>15.78</v>
      </c>
      <c r="S829">
        <f>Sales_Data[[#This Row],[Qty]]*Sales_Data[[#This Row],[Cost]]</f>
        <v>189.35999999999999</v>
      </c>
      <c r="T829" s="1">
        <f>_xlfn.MAXIFS(Sales_Data[Date],Sales_Data[Customers Name],Sales_Data[[#This Row],[Customers Name]])</f>
        <v>45247</v>
      </c>
      <c r="U829" t="str">
        <f ca="1">IF(TODAY() - Sales_Data[[#This Row],[Last Order Date]] &gt; 180, "Inactive", "Active")</f>
        <v>Inactive</v>
      </c>
    </row>
    <row r="830" spans="1:21" x14ac:dyDescent="0.35">
      <c r="A830" t="str">
        <f>Sales_Data[[#This Row],[Customers Name]]&amp;Sales_Data[[#This Row],[Num]]</f>
        <v>Alchemist Wine &amp; SpiritCW-2023107</v>
      </c>
      <c r="B830" t="s">
        <v>18</v>
      </c>
      <c r="C830" t="s">
        <v>2103</v>
      </c>
      <c r="D830" t="s">
        <v>878</v>
      </c>
      <c r="E830" t="s">
        <v>708</v>
      </c>
      <c r="F830" s="1">
        <v>44999</v>
      </c>
      <c r="G830" t="s">
        <v>893</v>
      </c>
      <c r="I830">
        <v>12</v>
      </c>
      <c r="J830">
        <v>8.99</v>
      </c>
      <c r="K830">
        <v>107.88</v>
      </c>
      <c r="L830">
        <v>3</v>
      </c>
      <c r="M830" s="1">
        <v>44986</v>
      </c>
      <c r="N830" t="s">
        <v>892</v>
      </c>
      <c r="O830" t="s">
        <v>2080</v>
      </c>
      <c r="P830" t="s">
        <v>832</v>
      </c>
      <c r="Q830">
        <v>2</v>
      </c>
      <c r="R830">
        <f>VLOOKUP(Sales_Data[[#This Row],[Memo]],Items_List[[Description]:[Price]],3,FALSE)</f>
        <v>5.85</v>
      </c>
      <c r="S830">
        <f>Sales_Data[[#This Row],[Qty]]*Sales_Data[[#This Row],[Cost]]</f>
        <v>70.199999999999989</v>
      </c>
      <c r="T830" s="1">
        <f>_xlfn.MAXIFS(Sales_Data[Date],Sales_Data[Customers Name],Sales_Data[[#This Row],[Customers Name]])</f>
        <v>45247</v>
      </c>
      <c r="U830" t="str">
        <f ca="1">IF(TODAY() - Sales_Data[[#This Row],[Last Order Date]] &gt; 180, "Inactive", "Active")</f>
        <v>Inactive</v>
      </c>
    </row>
    <row r="831" spans="1:21" x14ac:dyDescent="0.35">
      <c r="A831" t="str">
        <f>Sales_Data[[#This Row],[Customers Name]]&amp;Sales_Data[[#This Row],[Num]]</f>
        <v>Alchemist Wine &amp; SpiritCW-2023145</v>
      </c>
      <c r="B831" t="s">
        <v>18</v>
      </c>
      <c r="C831" t="s">
        <v>2103</v>
      </c>
      <c r="D831" t="s">
        <v>851</v>
      </c>
      <c r="E831" t="s">
        <v>362</v>
      </c>
      <c r="F831" s="1">
        <v>45047</v>
      </c>
      <c r="G831" t="s">
        <v>895</v>
      </c>
      <c r="I831">
        <v>12</v>
      </c>
      <c r="J831">
        <v>12.5</v>
      </c>
      <c r="K831">
        <v>150</v>
      </c>
      <c r="L831">
        <v>5</v>
      </c>
      <c r="M831" s="1">
        <v>45047</v>
      </c>
      <c r="N831" t="s">
        <v>813</v>
      </c>
      <c r="O831" t="s">
        <v>813</v>
      </c>
      <c r="P831" t="s">
        <v>825</v>
      </c>
      <c r="Q831">
        <v>1</v>
      </c>
      <c r="R831">
        <f>VLOOKUP(Sales_Data[[#This Row],[Memo]],Items_List[[Description]:[Price]],3,FALSE)</f>
        <v>9.6</v>
      </c>
      <c r="S831">
        <f>Sales_Data[[#This Row],[Qty]]*Sales_Data[[#This Row],[Cost]]</f>
        <v>115.19999999999999</v>
      </c>
      <c r="T831" s="1">
        <f>_xlfn.MAXIFS(Sales_Data[Date],Sales_Data[Customers Name],Sales_Data[[#This Row],[Customers Name]])</f>
        <v>45247</v>
      </c>
      <c r="U831" t="str">
        <f ca="1">IF(TODAY() - Sales_Data[[#This Row],[Last Order Date]] &gt; 180, "Inactive", "Active")</f>
        <v>Inactive</v>
      </c>
    </row>
    <row r="832" spans="1:21" x14ac:dyDescent="0.35">
      <c r="A832" t="str">
        <f>Sales_Data[[#This Row],[Customers Name]]&amp;Sales_Data[[#This Row],[Num]]</f>
        <v>Alchemist Wine &amp; SpiritCW-2023150</v>
      </c>
      <c r="B832" t="s">
        <v>18</v>
      </c>
      <c r="C832" t="s">
        <v>2103</v>
      </c>
      <c r="D832" t="s">
        <v>836</v>
      </c>
      <c r="E832" t="s">
        <v>371</v>
      </c>
      <c r="F832" s="1">
        <v>45051</v>
      </c>
      <c r="G832" t="s">
        <v>897</v>
      </c>
      <c r="I832">
        <v>12</v>
      </c>
      <c r="J832">
        <v>12.5</v>
      </c>
      <c r="K832">
        <v>150</v>
      </c>
      <c r="L832">
        <v>5</v>
      </c>
      <c r="M832" s="1">
        <v>45047</v>
      </c>
      <c r="N832" t="s">
        <v>813</v>
      </c>
      <c r="O832" t="s">
        <v>813</v>
      </c>
      <c r="P832" t="s">
        <v>842</v>
      </c>
      <c r="Q832">
        <v>5</v>
      </c>
      <c r="R832">
        <f>VLOOKUP(Sales_Data[[#This Row],[Memo]],Items_List[[Description]:[Price]],3,FALSE)</f>
        <v>10.18</v>
      </c>
      <c r="S832">
        <f>Sales_Data[[#This Row],[Qty]]*Sales_Data[[#This Row],[Cost]]</f>
        <v>122.16</v>
      </c>
      <c r="T832" s="1">
        <f>_xlfn.MAXIFS(Sales_Data[Date],Sales_Data[Customers Name],Sales_Data[[#This Row],[Customers Name]])</f>
        <v>45247</v>
      </c>
      <c r="U832" t="str">
        <f ca="1">IF(TODAY() - Sales_Data[[#This Row],[Last Order Date]] &gt; 180, "Inactive", "Active")</f>
        <v>Inactive</v>
      </c>
    </row>
    <row r="833" spans="1:21" x14ac:dyDescent="0.35">
      <c r="A833" t="str">
        <f>Sales_Data[[#This Row],[Customers Name]]&amp;Sales_Data[[#This Row],[Num]]</f>
        <v>Alchemist Wine &amp; SpiritCW-2023199</v>
      </c>
      <c r="B833" t="s">
        <v>18</v>
      </c>
      <c r="C833" t="s">
        <v>2103</v>
      </c>
      <c r="D833" t="s">
        <v>826</v>
      </c>
      <c r="E833" t="s">
        <v>316</v>
      </c>
      <c r="F833" s="1">
        <v>45091</v>
      </c>
      <c r="G833" t="s">
        <v>900</v>
      </c>
      <c r="I833">
        <v>12</v>
      </c>
      <c r="J833">
        <v>9.5</v>
      </c>
      <c r="K833">
        <v>114</v>
      </c>
      <c r="L833">
        <v>6</v>
      </c>
      <c r="M833" s="1">
        <v>45078</v>
      </c>
      <c r="N833" t="s">
        <v>818</v>
      </c>
      <c r="O833" t="s">
        <v>2082</v>
      </c>
      <c r="P833" t="s">
        <v>819</v>
      </c>
      <c r="Q833">
        <v>3</v>
      </c>
      <c r="R833">
        <f>VLOOKUP(Sales_Data[[#This Row],[Memo]],Items_List[[Description]:[Price]],3,FALSE)</f>
        <v>6.7</v>
      </c>
      <c r="S833">
        <f>Sales_Data[[#This Row],[Qty]]*Sales_Data[[#This Row],[Cost]]</f>
        <v>80.400000000000006</v>
      </c>
      <c r="T833" s="1">
        <f>_xlfn.MAXIFS(Sales_Data[Date],Sales_Data[Customers Name],Sales_Data[[#This Row],[Customers Name]])</f>
        <v>45247</v>
      </c>
      <c r="U833" t="str">
        <f ca="1">IF(TODAY() - Sales_Data[[#This Row],[Last Order Date]] &gt; 180, "Inactive", "Active")</f>
        <v>Inactive</v>
      </c>
    </row>
    <row r="834" spans="1:21" x14ac:dyDescent="0.35">
      <c r="A834" t="str">
        <f>Sales_Data[[#This Row],[Customers Name]]&amp;Sales_Data[[#This Row],[Num]]</f>
        <v>Alchemist Wine &amp; SpiritCW-2023212</v>
      </c>
      <c r="B834" t="s">
        <v>18</v>
      </c>
      <c r="C834" t="s">
        <v>2103</v>
      </c>
      <c r="D834" t="s">
        <v>903</v>
      </c>
      <c r="E834" t="s">
        <v>356</v>
      </c>
      <c r="F834" s="1">
        <v>45103</v>
      </c>
      <c r="G834" t="s">
        <v>904</v>
      </c>
      <c r="I834">
        <v>12</v>
      </c>
      <c r="J834">
        <v>14.75</v>
      </c>
      <c r="K834">
        <v>177</v>
      </c>
      <c r="L834">
        <v>6</v>
      </c>
      <c r="M834" s="1">
        <v>45078</v>
      </c>
      <c r="N834" t="s">
        <v>818</v>
      </c>
      <c r="O834" t="s">
        <v>2082</v>
      </c>
      <c r="P834" t="s">
        <v>825</v>
      </c>
      <c r="Q834">
        <v>1</v>
      </c>
      <c r="R834">
        <f>VLOOKUP(Sales_Data[[#This Row],[Memo]],Items_List[[Description]:[Price]],3,FALSE)</f>
        <v>11.375</v>
      </c>
      <c r="S834">
        <f>Sales_Data[[#This Row],[Qty]]*Sales_Data[[#This Row],[Cost]]</f>
        <v>136.5</v>
      </c>
      <c r="T834" s="1">
        <f>_xlfn.MAXIFS(Sales_Data[Date],Sales_Data[Customers Name],Sales_Data[[#This Row],[Customers Name]])</f>
        <v>45247</v>
      </c>
      <c r="U834" t="str">
        <f ca="1">IF(TODAY() - Sales_Data[[#This Row],[Last Order Date]] &gt; 180, "Inactive", "Active")</f>
        <v>Inactive</v>
      </c>
    </row>
    <row r="835" spans="1:21" x14ac:dyDescent="0.35">
      <c r="A835" t="str">
        <f>Sales_Data[[#This Row],[Customers Name]]&amp;Sales_Data[[#This Row],[Num]]</f>
        <v>Alchemist Wine &amp; SpiritCW-2023212</v>
      </c>
      <c r="B835" t="s">
        <v>18</v>
      </c>
      <c r="C835" t="s">
        <v>2103</v>
      </c>
      <c r="D835" t="s">
        <v>905</v>
      </c>
      <c r="E835" t="s">
        <v>358</v>
      </c>
      <c r="F835" s="1">
        <v>45103</v>
      </c>
      <c r="G835" t="s">
        <v>904</v>
      </c>
      <c r="I835">
        <v>12</v>
      </c>
      <c r="J835">
        <v>14.5</v>
      </c>
      <c r="K835">
        <v>174</v>
      </c>
      <c r="L835">
        <v>6</v>
      </c>
      <c r="M835" s="1">
        <v>45078</v>
      </c>
      <c r="N835" t="s">
        <v>818</v>
      </c>
      <c r="O835" t="s">
        <v>2082</v>
      </c>
      <c r="P835" t="s">
        <v>825</v>
      </c>
      <c r="Q835">
        <v>1</v>
      </c>
      <c r="R835">
        <f>VLOOKUP(Sales_Data[[#This Row],[Memo]],Items_List[[Description]:[Price]],3,FALSE)</f>
        <v>11.11</v>
      </c>
      <c r="S835">
        <f>Sales_Data[[#This Row],[Qty]]*Sales_Data[[#This Row],[Cost]]</f>
        <v>133.32</v>
      </c>
      <c r="T835" s="1">
        <f>_xlfn.MAXIFS(Sales_Data[Date],Sales_Data[Customers Name],Sales_Data[[#This Row],[Customers Name]])</f>
        <v>45247</v>
      </c>
      <c r="U835" t="str">
        <f ca="1">IF(TODAY() - Sales_Data[[#This Row],[Last Order Date]] &gt; 180, "Inactive", "Active")</f>
        <v>Inactive</v>
      </c>
    </row>
    <row r="836" spans="1:21" x14ac:dyDescent="0.35">
      <c r="A836" t="str">
        <f>Sales_Data[[#This Row],[Customers Name]]&amp;Sales_Data[[#This Row],[Num]]</f>
        <v>Alchemist Wine &amp; SpiritCW-2023234</v>
      </c>
      <c r="B836" t="s">
        <v>18</v>
      </c>
      <c r="C836" t="s">
        <v>2103</v>
      </c>
      <c r="D836" t="s">
        <v>822</v>
      </c>
      <c r="E836" t="s">
        <v>744</v>
      </c>
      <c r="F836" s="1">
        <v>45119</v>
      </c>
      <c r="G836" t="s">
        <v>907</v>
      </c>
      <c r="I836">
        <v>12</v>
      </c>
      <c r="J836">
        <v>13</v>
      </c>
      <c r="K836">
        <v>156</v>
      </c>
      <c r="L836">
        <v>7</v>
      </c>
      <c r="M836" s="1">
        <v>45108</v>
      </c>
      <c r="N836" t="s">
        <v>824</v>
      </c>
      <c r="O836" t="s">
        <v>2077</v>
      </c>
      <c r="P836" t="s">
        <v>819</v>
      </c>
      <c r="Q836">
        <v>3</v>
      </c>
      <c r="R836">
        <f>VLOOKUP(Sales_Data[[#This Row],[Memo]],Items_List[[Description]:[Price]],3,FALSE)</f>
        <v>8</v>
      </c>
      <c r="S836">
        <f>Sales_Data[[#This Row],[Qty]]*Sales_Data[[#This Row],[Cost]]</f>
        <v>96</v>
      </c>
      <c r="T836" s="1">
        <f>_xlfn.MAXIFS(Sales_Data[Date],Sales_Data[Customers Name],Sales_Data[[#This Row],[Customers Name]])</f>
        <v>45247</v>
      </c>
      <c r="U836" t="str">
        <f ca="1">IF(TODAY() - Sales_Data[[#This Row],[Last Order Date]] &gt; 180, "Inactive", "Active")</f>
        <v>Inactive</v>
      </c>
    </row>
    <row r="837" spans="1:21" x14ac:dyDescent="0.35">
      <c r="A837" t="str">
        <f>Sales_Data[[#This Row],[Customers Name]]&amp;Sales_Data[[#This Row],[Num]]</f>
        <v>Alchemist Wine &amp; SpiritCW-2023234</v>
      </c>
      <c r="B837" t="s">
        <v>18</v>
      </c>
      <c r="C837" t="s">
        <v>2103</v>
      </c>
      <c r="D837" t="s">
        <v>866</v>
      </c>
      <c r="E837" t="s">
        <v>754</v>
      </c>
      <c r="F837" s="1">
        <v>45119</v>
      </c>
      <c r="G837" t="s">
        <v>907</v>
      </c>
      <c r="I837">
        <v>12</v>
      </c>
      <c r="J837">
        <v>13</v>
      </c>
      <c r="K837">
        <v>156</v>
      </c>
      <c r="L837">
        <v>7</v>
      </c>
      <c r="M837" s="1">
        <v>45108</v>
      </c>
      <c r="N837" t="s">
        <v>824</v>
      </c>
      <c r="O837" t="s">
        <v>2077</v>
      </c>
      <c r="P837" t="s">
        <v>819</v>
      </c>
      <c r="Q837">
        <v>3</v>
      </c>
      <c r="R837">
        <f>VLOOKUP(Sales_Data[[#This Row],[Memo]],Items_List[[Description]:[Price]],3,FALSE)</f>
        <v>12.37</v>
      </c>
      <c r="S837">
        <f>Sales_Data[[#This Row],[Qty]]*Sales_Data[[#This Row],[Cost]]</f>
        <v>148.44</v>
      </c>
      <c r="T837" s="1">
        <f>_xlfn.MAXIFS(Sales_Data[Date],Sales_Data[Customers Name],Sales_Data[[#This Row],[Customers Name]])</f>
        <v>45247</v>
      </c>
      <c r="U837" t="str">
        <f ca="1">IF(TODAY() - Sales_Data[[#This Row],[Last Order Date]] &gt; 180, "Inactive", "Active")</f>
        <v>Inactive</v>
      </c>
    </row>
    <row r="838" spans="1:21" x14ac:dyDescent="0.35">
      <c r="A838" t="str">
        <f>Sales_Data[[#This Row],[Customers Name]]&amp;Sales_Data[[#This Row],[Num]]</f>
        <v>Alchemist Wine &amp; SpiritCW-2023234</v>
      </c>
      <c r="B838" t="s">
        <v>18</v>
      </c>
      <c r="C838" t="s">
        <v>2103</v>
      </c>
      <c r="D838" t="s">
        <v>908</v>
      </c>
      <c r="E838" t="s">
        <v>750</v>
      </c>
      <c r="F838" s="1">
        <v>45119</v>
      </c>
      <c r="G838" t="s">
        <v>907</v>
      </c>
      <c r="I838">
        <v>12</v>
      </c>
      <c r="J838">
        <v>12</v>
      </c>
      <c r="K838">
        <v>144</v>
      </c>
      <c r="L838">
        <v>7</v>
      </c>
      <c r="M838" s="1">
        <v>45108</v>
      </c>
      <c r="N838" t="s">
        <v>824</v>
      </c>
      <c r="O838" t="s">
        <v>2077</v>
      </c>
      <c r="P838" t="s">
        <v>819</v>
      </c>
      <c r="Q838">
        <v>3</v>
      </c>
      <c r="R838">
        <f>VLOOKUP(Sales_Data[[#This Row],[Memo]],Items_List[[Description]:[Price]],3,FALSE)</f>
        <v>7.32</v>
      </c>
      <c r="S838">
        <f>Sales_Data[[#This Row],[Qty]]*Sales_Data[[#This Row],[Cost]]</f>
        <v>87.84</v>
      </c>
      <c r="T838" s="1">
        <f>_xlfn.MAXIFS(Sales_Data[Date],Sales_Data[Customers Name],Sales_Data[[#This Row],[Customers Name]])</f>
        <v>45247</v>
      </c>
      <c r="U838" t="str">
        <f ca="1">IF(TODAY() - Sales_Data[[#This Row],[Last Order Date]] &gt; 180, "Inactive", "Active")</f>
        <v>Inactive</v>
      </c>
    </row>
    <row r="839" spans="1:21" x14ac:dyDescent="0.35">
      <c r="A839" t="str">
        <f>Sales_Data[[#This Row],[Customers Name]]&amp;Sales_Data[[#This Row],[Num]]</f>
        <v>Alchemist Wine &amp; SpiritCW-2023258</v>
      </c>
      <c r="B839" t="s">
        <v>18</v>
      </c>
      <c r="C839" t="s">
        <v>2103</v>
      </c>
      <c r="D839" t="s">
        <v>826</v>
      </c>
      <c r="E839" t="s">
        <v>316</v>
      </c>
      <c r="F839" s="1">
        <v>45133</v>
      </c>
      <c r="G839" t="s">
        <v>909</v>
      </c>
      <c r="I839">
        <v>12</v>
      </c>
      <c r="J839">
        <v>9.5</v>
      </c>
      <c r="K839">
        <v>114</v>
      </c>
      <c r="L839">
        <v>7</v>
      </c>
      <c r="M839" s="1">
        <v>45108</v>
      </c>
      <c r="N839" t="s">
        <v>824</v>
      </c>
      <c r="O839" t="s">
        <v>2077</v>
      </c>
      <c r="P839" t="s">
        <v>819</v>
      </c>
      <c r="Q839">
        <v>3</v>
      </c>
      <c r="R839">
        <f>VLOOKUP(Sales_Data[[#This Row],[Memo]],Items_List[[Description]:[Price]],3,FALSE)</f>
        <v>6.7</v>
      </c>
      <c r="S839">
        <f>Sales_Data[[#This Row],[Qty]]*Sales_Data[[#This Row],[Cost]]</f>
        <v>80.400000000000006</v>
      </c>
      <c r="T839" s="1">
        <f>_xlfn.MAXIFS(Sales_Data[Date],Sales_Data[Customers Name],Sales_Data[[#This Row],[Customers Name]])</f>
        <v>45247</v>
      </c>
      <c r="U839" t="str">
        <f ca="1">IF(TODAY() - Sales_Data[[#This Row],[Last Order Date]] &gt; 180, "Inactive", "Active")</f>
        <v>Inactive</v>
      </c>
    </row>
    <row r="840" spans="1:21" x14ac:dyDescent="0.35">
      <c r="A840" t="str">
        <f>Sales_Data[[#This Row],[Customers Name]]&amp;Sales_Data[[#This Row],[Num]]</f>
        <v>Alchemist Wine &amp; SpiritCW-2023268</v>
      </c>
      <c r="B840" t="s">
        <v>18</v>
      </c>
      <c r="C840" t="s">
        <v>2103</v>
      </c>
      <c r="D840" t="s">
        <v>910</v>
      </c>
      <c r="E840" t="s">
        <v>314</v>
      </c>
      <c r="F840" s="1">
        <v>45140</v>
      </c>
      <c r="G840" t="s">
        <v>911</v>
      </c>
      <c r="I840">
        <v>12</v>
      </c>
      <c r="J840">
        <v>9.5</v>
      </c>
      <c r="K840">
        <v>114</v>
      </c>
      <c r="L840">
        <v>8</v>
      </c>
      <c r="M840" s="1">
        <v>45139</v>
      </c>
      <c r="N840" t="s">
        <v>863</v>
      </c>
      <c r="O840" t="s">
        <v>2083</v>
      </c>
      <c r="P840" t="s">
        <v>819</v>
      </c>
      <c r="Q840">
        <v>3</v>
      </c>
      <c r="R840">
        <f>VLOOKUP(Sales_Data[[#This Row],[Memo]],Items_List[[Description]:[Price]],3,FALSE)</f>
        <v>6.7</v>
      </c>
      <c r="S840">
        <f>Sales_Data[[#This Row],[Qty]]*Sales_Data[[#This Row],[Cost]]</f>
        <v>80.400000000000006</v>
      </c>
      <c r="T840" s="1">
        <f>_xlfn.MAXIFS(Sales_Data[Date],Sales_Data[Customers Name],Sales_Data[[#This Row],[Customers Name]])</f>
        <v>45247</v>
      </c>
      <c r="U840" t="str">
        <f ca="1">IF(TODAY() - Sales_Data[[#This Row],[Last Order Date]] &gt; 180, "Inactive", "Active")</f>
        <v>Inactive</v>
      </c>
    </row>
    <row r="841" spans="1:21" x14ac:dyDescent="0.35">
      <c r="A841" t="str">
        <f>Sales_Data[[#This Row],[Customers Name]]&amp;Sales_Data[[#This Row],[Num]]</f>
        <v>Alchemist Wine &amp; SpiritCW-2023268</v>
      </c>
      <c r="B841" t="s">
        <v>18</v>
      </c>
      <c r="C841" t="s">
        <v>2103</v>
      </c>
      <c r="D841" t="s">
        <v>912</v>
      </c>
      <c r="E841" t="s">
        <v>270</v>
      </c>
      <c r="F841" s="1">
        <v>45140</v>
      </c>
      <c r="G841" t="s">
        <v>911</v>
      </c>
      <c r="I841">
        <v>12</v>
      </c>
      <c r="J841">
        <v>3.25</v>
      </c>
      <c r="K841">
        <v>39</v>
      </c>
      <c r="L841">
        <v>8</v>
      </c>
      <c r="M841" s="1">
        <v>45139</v>
      </c>
      <c r="N841" t="s">
        <v>863</v>
      </c>
      <c r="O841" t="s">
        <v>2083</v>
      </c>
      <c r="P841" t="s">
        <v>819</v>
      </c>
      <c r="Q841">
        <v>3</v>
      </c>
      <c r="R841">
        <f>VLOOKUP(Sales_Data[[#This Row],[Memo]],Items_List[[Description]:[Price]],3,FALSE)</f>
        <v>3</v>
      </c>
      <c r="S841">
        <f>Sales_Data[[#This Row],[Qty]]*Sales_Data[[#This Row],[Cost]]</f>
        <v>36</v>
      </c>
      <c r="T841" s="1">
        <f>_xlfn.MAXIFS(Sales_Data[Date],Sales_Data[Customers Name],Sales_Data[[#This Row],[Customers Name]])</f>
        <v>45247</v>
      </c>
      <c r="U841" t="str">
        <f ca="1">IF(TODAY() - Sales_Data[[#This Row],[Last Order Date]] &gt; 180, "Inactive", "Active")</f>
        <v>Inactive</v>
      </c>
    </row>
    <row r="842" spans="1:21" x14ac:dyDescent="0.35">
      <c r="A842" t="str">
        <f>Sales_Data[[#This Row],[Customers Name]]&amp;Sales_Data[[#This Row],[Num]]</f>
        <v>Alchemist Wine &amp; SpiritCW-2023294</v>
      </c>
      <c r="B842" t="s">
        <v>18</v>
      </c>
      <c r="C842" t="s">
        <v>2103</v>
      </c>
      <c r="D842" t="s">
        <v>913</v>
      </c>
      <c r="E842" t="s">
        <v>350</v>
      </c>
      <c r="F842" s="1">
        <v>45160</v>
      </c>
      <c r="G842" t="s">
        <v>914</v>
      </c>
      <c r="I842">
        <v>12</v>
      </c>
      <c r="J842">
        <v>12.5</v>
      </c>
      <c r="K842">
        <v>150</v>
      </c>
      <c r="L842">
        <v>8</v>
      </c>
      <c r="M842" s="1">
        <v>45139</v>
      </c>
      <c r="N842" t="s">
        <v>863</v>
      </c>
      <c r="O842" t="s">
        <v>2083</v>
      </c>
      <c r="P842" t="s">
        <v>832</v>
      </c>
      <c r="Q842">
        <v>2</v>
      </c>
      <c r="R842">
        <f>VLOOKUP(Sales_Data[[#This Row],[Memo]],Items_List[[Description]:[Price]],3,FALSE)</f>
        <v>9.6</v>
      </c>
      <c r="S842">
        <f>Sales_Data[[#This Row],[Qty]]*Sales_Data[[#This Row],[Cost]]</f>
        <v>115.19999999999999</v>
      </c>
      <c r="T842" s="1">
        <f>_xlfn.MAXIFS(Sales_Data[Date],Sales_Data[Customers Name],Sales_Data[[#This Row],[Customers Name]])</f>
        <v>45247</v>
      </c>
      <c r="U842" t="str">
        <f ca="1">IF(TODAY() - Sales_Data[[#This Row],[Last Order Date]] &gt; 180, "Inactive", "Active")</f>
        <v>Inactive</v>
      </c>
    </row>
    <row r="843" spans="1:21" x14ac:dyDescent="0.35">
      <c r="A843" t="str">
        <f>Sales_Data[[#This Row],[Customers Name]]&amp;Sales_Data[[#This Row],[Num]]</f>
        <v>Alchemist Wine &amp; SpiritCW-2023294</v>
      </c>
      <c r="B843" t="s">
        <v>18</v>
      </c>
      <c r="C843" t="s">
        <v>2103</v>
      </c>
      <c r="D843" t="s">
        <v>851</v>
      </c>
      <c r="E843" t="s">
        <v>362</v>
      </c>
      <c r="F843" s="1">
        <v>45160</v>
      </c>
      <c r="G843" t="s">
        <v>914</v>
      </c>
      <c r="I843">
        <v>12</v>
      </c>
      <c r="J843">
        <v>12.5</v>
      </c>
      <c r="K843">
        <v>150</v>
      </c>
      <c r="L843">
        <v>8</v>
      </c>
      <c r="M843" s="1">
        <v>45139</v>
      </c>
      <c r="N843" t="s">
        <v>863</v>
      </c>
      <c r="O843" t="s">
        <v>2083</v>
      </c>
      <c r="P843" t="s">
        <v>832</v>
      </c>
      <c r="Q843">
        <v>2</v>
      </c>
      <c r="R843">
        <f>VLOOKUP(Sales_Data[[#This Row],[Memo]],Items_List[[Description]:[Price]],3,FALSE)</f>
        <v>9.6</v>
      </c>
      <c r="S843">
        <f>Sales_Data[[#This Row],[Qty]]*Sales_Data[[#This Row],[Cost]]</f>
        <v>115.19999999999999</v>
      </c>
      <c r="T843" s="1">
        <f>_xlfn.MAXIFS(Sales_Data[Date],Sales_Data[Customers Name],Sales_Data[[#This Row],[Customers Name]])</f>
        <v>45247</v>
      </c>
      <c r="U843" t="str">
        <f ca="1">IF(TODAY() - Sales_Data[[#This Row],[Last Order Date]] &gt; 180, "Inactive", "Active")</f>
        <v>Inactive</v>
      </c>
    </row>
    <row r="844" spans="1:21" x14ac:dyDescent="0.35">
      <c r="A844" t="str">
        <f>Sales_Data[[#This Row],[Customers Name]]&amp;Sales_Data[[#This Row],[Num]]</f>
        <v>Alchemist Wine &amp; SpiritCW-2023309</v>
      </c>
      <c r="B844" t="s">
        <v>18</v>
      </c>
      <c r="C844" t="s">
        <v>2103</v>
      </c>
      <c r="D844" t="s">
        <v>835</v>
      </c>
      <c r="E844" t="s">
        <v>681</v>
      </c>
      <c r="F844" s="1">
        <v>45174</v>
      </c>
      <c r="G844" t="s">
        <v>915</v>
      </c>
      <c r="I844">
        <v>12</v>
      </c>
      <c r="J844">
        <v>10.75</v>
      </c>
      <c r="K844">
        <v>129</v>
      </c>
      <c r="L844">
        <v>9</v>
      </c>
      <c r="M844" s="1">
        <v>45170</v>
      </c>
      <c r="N844" t="s">
        <v>831</v>
      </c>
      <c r="O844" t="s">
        <v>2078</v>
      </c>
      <c r="P844" t="s">
        <v>832</v>
      </c>
      <c r="Q844">
        <v>2</v>
      </c>
      <c r="R844">
        <f>VLOOKUP(Sales_Data[[#This Row],[Memo]],Items_List[[Description]:[Price]],3,FALSE)</f>
        <v>7.5</v>
      </c>
      <c r="S844">
        <f>Sales_Data[[#This Row],[Qty]]*Sales_Data[[#This Row],[Cost]]</f>
        <v>90</v>
      </c>
      <c r="T844" s="1">
        <f>_xlfn.MAXIFS(Sales_Data[Date],Sales_Data[Customers Name],Sales_Data[[#This Row],[Customers Name]])</f>
        <v>45247</v>
      </c>
      <c r="U844" t="str">
        <f ca="1">IF(TODAY() - Sales_Data[[#This Row],[Last Order Date]] &gt; 180, "Inactive", "Active")</f>
        <v>Inactive</v>
      </c>
    </row>
    <row r="845" spans="1:21" x14ac:dyDescent="0.35">
      <c r="A845" t="str">
        <f>Sales_Data[[#This Row],[Customers Name]]&amp;Sales_Data[[#This Row],[Num]]</f>
        <v>Alchemist Wine &amp; SpiritCW-2023309</v>
      </c>
      <c r="B845" t="s">
        <v>18</v>
      </c>
      <c r="C845" t="s">
        <v>2103</v>
      </c>
      <c r="D845" t="s">
        <v>822</v>
      </c>
      <c r="E845" t="s">
        <v>744</v>
      </c>
      <c r="F845" s="1">
        <v>45174</v>
      </c>
      <c r="G845" t="s">
        <v>915</v>
      </c>
      <c r="I845">
        <v>12</v>
      </c>
      <c r="J845">
        <v>13</v>
      </c>
      <c r="K845">
        <v>156</v>
      </c>
      <c r="L845">
        <v>9</v>
      </c>
      <c r="M845" s="1">
        <v>45170</v>
      </c>
      <c r="N845" t="s">
        <v>831</v>
      </c>
      <c r="O845" t="s">
        <v>2078</v>
      </c>
      <c r="P845" t="s">
        <v>832</v>
      </c>
      <c r="Q845">
        <v>2</v>
      </c>
      <c r="R845">
        <f>VLOOKUP(Sales_Data[[#This Row],[Memo]],Items_List[[Description]:[Price]],3,FALSE)</f>
        <v>8</v>
      </c>
      <c r="S845">
        <f>Sales_Data[[#This Row],[Qty]]*Sales_Data[[#This Row],[Cost]]</f>
        <v>96</v>
      </c>
      <c r="T845" s="1">
        <f>_xlfn.MAXIFS(Sales_Data[Date],Sales_Data[Customers Name],Sales_Data[[#This Row],[Customers Name]])</f>
        <v>45247</v>
      </c>
      <c r="U845" t="str">
        <f ca="1">IF(TODAY() - Sales_Data[[#This Row],[Last Order Date]] &gt; 180, "Inactive", "Active")</f>
        <v>Inactive</v>
      </c>
    </row>
    <row r="846" spans="1:21" x14ac:dyDescent="0.35">
      <c r="A846" t="str">
        <f>Sales_Data[[#This Row],[Customers Name]]&amp;Sales_Data[[#This Row],[Num]]</f>
        <v>Alchemist Wine &amp; SpiritCW-2023345</v>
      </c>
      <c r="B846" t="s">
        <v>18</v>
      </c>
      <c r="C846" t="s">
        <v>2103</v>
      </c>
      <c r="D846" t="s">
        <v>878</v>
      </c>
      <c r="E846" t="s">
        <v>708</v>
      </c>
      <c r="F846" s="1">
        <v>45195</v>
      </c>
      <c r="G846" t="s">
        <v>917</v>
      </c>
      <c r="I846">
        <v>12</v>
      </c>
      <c r="J846">
        <v>8.99</v>
      </c>
      <c r="K846">
        <v>107.88</v>
      </c>
      <c r="L846">
        <v>9</v>
      </c>
      <c r="M846" s="1">
        <v>45170</v>
      </c>
      <c r="N846" t="s">
        <v>831</v>
      </c>
      <c r="O846" t="s">
        <v>2078</v>
      </c>
      <c r="P846" t="s">
        <v>832</v>
      </c>
      <c r="Q846">
        <v>2</v>
      </c>
      <c r="R846">
        <f>VLOOKUP(Sales_Data[[#This Row],[Memo]],Items_List[[Description]:[Price]],3,FALSE)</f>
        <v>5.85</v>
      </c>
      <c r="S846">
        <f>Sales_Data[[#This Row],[Qty]]*Sales_Data[[#This Row],[Cost]]</f>
        <v>70.199999999999989</v>
      </c>
      <c r="T846" s="1">
        <f>_xlfn.MAXIFS(Sales_Data[Date],Sales_Data[Customers Name],Sales_Data[[#This Row],[Customers Name]])</f>
        <v>45247</v>
      </c>
      <c r="U846" t="str">
        <f ca="1">IF(TODAY() - Sales_Data[[#This Row],[Last Order Date]] &gt; 180, "Inactive", "Active")</f>
        <v>Inactive</v>
      </c>
    </row>
    <row r="847" spans="1:21" x14ac:dyDescent="0.35">
      <c r="A847" t="str">
        <f>Sales_Data[[#This Row],[Customers Name]]&amp;Sales_Data[[#This Row],[Num]]</f>
        <v>Alchemist Wine &amp; SpiritCW-2023412</v>
      </c>
      <c r="B847" t="s">
        <v>18</v>
      </c>
      <c r="C847" t="s">
        <v>2103</v>
      </c>
      <c r="D847" t="s">
        <v>918</v>
      </c>
      <c r="E847" t="s">
        <v>690</v>
      </c>
      <c r="F847" s="1">
        <v>45237</v>
      </c>
      <c r="G847" t="s">
        <v>919</v>
      </c>
      <c r="H847" t="s">
        <v>840</v>
      </c>
      <c r="I847">
        <v>12</v>
      </c>
      <c r="J847">
        <v>12.99</v>
      </c>
      <c r="K847">
        <v>155.88</v>
      </c>
      <c r="L847">
        <v>11</v>
      </c>
      <c r="M847" s="1">
        <v>45231</v>
      </c>
      <c r="N847" t="s">
        <v>920</v>
      </c>
      <c r="O847" t="s">
        <v>2085</v>
      </c>
      <c r="P847" t="s">
        <v>832</v>
      </c>
      <c r="Q847">
        <v>2</v>
      </c>
      <c r="R847">
        <f>VLOOKUP(Sales_Data[[#This Row],[Memo]],Items_List[[Description]:[Price]],3,FALSE)</f>
        <v>9.0299999999999994</v>
      </c>
      <c r="S847">
        <f>Sales_Data[[#This Row],[Qty]]*Sales_Data[[#This Row],[Cost]]</f>
        <v>108.35999999999999</v>
      </c>
      <c r="T847" s="1">
        <f>_xlfn.MAXIFS(Sales_Data[Date],Sales_Data[Customers Name],Sales_Data[[#This Row],[Customers Name]])</f>
        <v>45247</v>
      </c>
      <c r="U847" t="str">
        <f ca="1">IF(TODAY() - Sales_Data[[#This Row],[Last Order Date]] &gt; 180, "Inactive", "Active")</f>
        <v>Inactive</v>
      </c>
    </row>
    <row r="848" spans="1:21" x14ac:dyDescent="0.35">
      <c r="A848" t="str">
        <f>Sales_Data[[#This Row],[Customers Name]]&amp;Sales_Data[[#This Row],[Num]]</f>
        <v>Alchemist Wine &amp; SpiritCW-2023412</v>
      </c>
      <c r="B848" t="s">
        <v>18</v>
      </c>
      <c r="C848" t="s">
        <v>2103</v>
      </c>
      <c r="D848" t="s">
        <v>834</v>
      </c>
      <c r="E848" t="s">
        <v>678</v>
      </c>
      <c r="F848" s="1">
        <v>45237</v>
      </c>
      <c r="G848" t="s">
        <v>919</v>
      </c>
      <c r="H848" t="s">
        <v>840</v>
      </c>
      <c r="I848">
        <v>12</v>
      </c>
      <c r="J848">
        <v>14.25</v>
      </c>
      <c r="K848">
        <v>171</v>
      </c>
      <c r="L848">
        <v>11</v>
      </c>
      <c r="M848" s="1">
        <v>45231</v>
      </c>
      <c r="N848" t="s">
        <v>920</v>
      </c>
      <c r="O848" t="s">
        <v>2085</v>
      </c>
      <c r="P848" t="s">
        <v>832</v>
      </c>
      <c r="Q848">
        <v>2</v>
      </c>
      <c r="R848">
        <f>VLOOKUP(Sales_Data[[#This Row],[Memo]],Items_List[[Description]:[Price]],3,FALSE)</f>
        <v>10</v>
      </c>
      <c r="S848">
        <f>Sales_Data[[#This Row],[Qty]]*Sales_Data[[#This Row],[Cost]]</f>
        <v>120</v>
      </c>
      <c r="T848" s="1">
        <f>_xlfn.MAXIFS(Sales_Data[Date],Sales_Data[Customers Name],Sales_Data[[#This Row],[Customers Name]])</f>
        <v>45247</v>
      </c>
      <c r="U848" t="str">
        <f ca="1">IF(TODAY() - Sales_Data[[#This Row],[Last Order Date]] &gt; 180, "Inactive", "Active")</f>
        <v>Inactive</v>
      </c>
    </row>
    <row r="849" spans="1:21" x14ac:dyDescent="0.35">
      <c r="A849" t="str">
        <f>Sales_Data[[#This Row],[Customers Name]]&amp;Sales_Data[[#This Row],[Num]]</f>
        <v>Alchemist Wine &amp; SpiritCW-2023424</v>
      </c>
      <c r="B849" t="s">
        <v>18</v>
      </c>
      <c r="C849" t="s">
        <v>2103</v>
      </c>
      <c r="D849" t="s">
        <v>921</v>
      </c>
      <c r="E849" t="s">
        <v>308</v>
      </c>
      <c r="F849" s="1">
        <v>45247</v>
      </c>
      <c r="G849" t="s">
        <v>922</v>
      </c>
      <c r="H849" t="s">
        <v>840</v>
      </c>
      <c r="I849">
        <v>12</v>
      </c>
      <c r="J849">
        <v>8.1</v>
      </c>
      <c r="K849">
        <v>97.2</v>
      </c>
      <c r="L849">
        <v>11</v>
      </c>
      <c r="M849" s="1">
        <v>45231</v>
      </c>
      <c r="N849" t="s">
        <v>920</v>
      </c>
      <c r="O849" t="s">
        <v>2085</v>
      </c>
      <c r="P849" t="s">
        <v>842</v>
      </c>
      <c r="Q849">
        <v>5</v>
      </c>
      <c r="R849">
        <f>VLOOKUP(Sales_Data[[#This Row],[Memo]],Items_List[[Description]:[Price]],3,FALSE)</f>
        <v>7.15</v>
      </c>
      <c r="S849">
        <f>Sales_Data[[#This Row],[Qty]]*Sales_Data[[#This Row],[Cost]]</f>
        <v>85.800000000000011</v>
      </c>
      <c r="T849" s="1">
        <f>_xlfn.MAXIFS(Sales_Data[Date],Sales_Data[Customers Name],Sales_Data[[#This Row],[Customers Name]])</f>
        <v>45247</v>
      </c>
      <c r="U849" t="str">
        <f ca="1">IF(TODAY() - Sales_Data[[#This Row],[Last Order Date]] &gt; 180, "Inactive", "Active")</f>
        <v>Inactive</v>
      </c>
    </row>
    <row r="850" spans="1:21" x14ac:dyDescent="0.35">
      <c r="A850" t="str">
        <f>Sales_Data[[#This Row],[Customers Name]]&amp;Sales_Data[[#This Row],[Num]]</f>
        <v>Alchemist Wine &amp; SpiritCW-2023424</v>
      </c>
      <c r="B850" t="s">
        <v>18</v>
      </c>
      <c r="C850" t="s">
        <v>2103</v>
      </c>
      <c r="D850" t="s">
        <v>923</v>
      </c>
      <c r="E850" t="s">
        <v>320</v>
      </c>
      <c r="F850" s="1">
        <v>45247</v>
      </c>
      <c r="G850" t="s">
        <v>922</v>
      </c>
      <c r="H850" t="s">
        <v>840</v>
      </c>
      <c r="I850">
        <v>12</v>
      </c>
      <c r="J850">
        <v>8.1</v>
      </c>
      <c r="K850">
        <v>97.2</v>
      </c>
      <c r="L850">
        <v>11</v>
      </c>
      <c r="M850" s="1">
        <v>45231</v>
      </c>
      <c r="N850" t="s">
        <v>920</v>
      </c>
      <c r="O850" t="s">
        <v>2085</v>
      </c>
      <c r="P850" t="s">
        <v>842</v>
      </c>
      <c r="Q850">
        <v>5</v>
      </c>
      <c r="R850">
        <f>VLOOKUP(Sales_Data[[#This Row],[Memo]],Items_List[[Description]:[Price]],3,FALSE)</f>
        <v>7.15</v>
      </c>
      <c r="S850">
        <f>Sales_Data[[#This Row],[Qty]]*Sales_Data[[#This Row],[Cost]]</f>
        <v>85.800000000000011</v>
      </c>
      <c r="T850" s="1">
        <f>_xlfn.MAXIFS(Sales_Data[Date],Sales_Data[Customers Name],Sales_Data[[#This Row],[Customers Name]])</f>
        <v>45247</v>
      </c>
      <c r="U850" t="str">
        <f ca="1">IF(TODAY() - Sales_Data[[#This Row],[Last Order Date]] &gt; 180, "Inactive", "Active")</f>
        <v>Inactive</v>
      </c>
    </row>
    <row r="851" spans="1:21" x14ac:dyDescent="0.35">
      <c r="A851" t="str">
        <f>Sales_Data[[#This Row],[Customers Name]]&amp;Sales_Data[[#This Row],[Num]]</f>
        <v>Alchemist Wine &amp; SpiritCW-2023424</v>
      </c>
      <c r="B851" t="s">
        <v>18</v>
      </c>
      <c r="C851" t="s">
        <v>2103</v>
      </c>
      <c r="D851" t="s">
        <v>910</v>
      </c>
      <c r="E851" t="s">
        <v>314</v>
      </c>
      <c r="F851" s="1">
        <v>45247</v>
      </c>
      <c r="G851" t="s">
        <v>922</v>
      </c>
      <c r="H851" t="s">
        <v>840</v>
      </c>
      <c r="I851">
        <v>12</v>
      </c>
      <c r="J851">
        <v>7.6</v>
      </c>
      <c r="K851">
        <v>91.2</v>
      </c>
      <c r="L851">
        <v>11</v>
      </c>
      <c r="M851" s="1">
        <v>45231</v>
      </c>
      <c r="N851" t="s">
        <v>920</v>
      </c>
      <c r="O851" t="s">
        <v>2085</v>
      </c>
      <c r="P851" t="s">
        <v>842</v>
      </c>
      <c r="Q851">
        <v>5</v>
      </c>
      <c r="R851">
        <f>VLOOKUP(Sales_Data[[#This Row],[Memo]],Items_List[[Description]:[Price]],3,FALSE)</f>
        <v>6.7</v>
      </c>
      <c r="S851">
        <f>Sales_Data[[#This Row],[Qty]]*Sales_Data[[#This Row],[Cost]]</f>
        <v>80.400000000000006</v>
      </c>
      <c r="T851" s="1">
        <f>_xlfn.MAXIFS(Sales_Data[Date],Sales_Data[Customers Name],Sales_Data[[#This Row],[Customers Name]])</f>
        <v>45247</v>
      </c>
      <c r="U851" t="str">
        <f ca="1">IF(TODAY() - Sales_Data[[#This Row],[Last Order Date]] &gt; 180, "Inactive", "Active")</f>
        <v>Inactive</v>
      </c>
    </row>
    <row r="852" spans="1:21" x14ac:dyDescent="0.35">
      <c r="A852" t="str">
        <f>Sales_Data[[#This Row],[Customers Name]]&amp;Sales_Data[[#This Row],[Num]]</f>
        <v>Alchemist Wine &amp; SpiritCW-2023424</v>
      </c>
      <c r="B852" t="s">
        <v>18</v>
      </c>
      <c r="C852" t="s">
        <v>2103</v>
      </c>
      <c r="D852" t="s">
        <v>827</v>
      </c>
      <c r="E852" t="s">
        <v>310</v>
      </c>
      <c r="F852" s="1">
        <v>45247</v>
      </c>
      <c r="G852" t="s">
        <v>922</v>
      </c>
      <c r="H852" t="s">
        <v>840</v>
      </c>
      <c r="I852">
        <v>12</v>
      </c>
      <c r="J852">
        <v>9.1</v>
      </c>
      <c r="K852">
        <v>109.2</v>
      </c>
      <c r="L852">
        <v>11</v>
      </c>
      <c r="M852" s="1">
        <v>45231</v>
      </c>
      <c r="N852" t="s">
        <v>920</v>
      </c>
      <c r="O852" t="s">
        <v>2085</v>
      </c>
      <c r="P852" t="s">
        <v>842</v>
      </c>
      <c r="Q852">
        <v>5</v>
      </c>
      <c r="R852">
        <f>VLOOKUP(Sales_Data[[#This Row],[Memo]],Items_List[[Description]:[Price]],3,FALSE)</f>
        <v>7</v>
      </c>
      <c r="S852">
        <f>Sales_Data[[#This Row],[Qty]]*Sales_Data[[#This Row],[Cost]]</f>
        <v>84</v>
      </c>
      <c r="T852" s="1">
        <f>_xlfn.MAXIFS(Sales_Data[Date],Sales_Data[Customers Name],Sales_Data[[#This Row],[Customers Name]])</f>
        <v>45247</v>
      </c>
      <c r="U852" t="str">
        <f ca="1">IF(TODAY() - Sales_Data[[#This Row],[Last Order Date]] &gt; 180, "Inactive", "Active")</f>
        <v>Inactive</v>
      </c>
    </row>
    <row r="853" spans="1:21" x14ac:dyDescent="0.35">
      <c r="A853" t="str">
        <f>Sales_Data[[#This Row],[Customers Name]]&amp;Sales_Data[[#This Row],[Num]]</f>
        <v>Alchemist Wine &amp; SpiritCW-2023424</v>
      </c>
      <c r="B853" t="s">
        <v>18</v>
      </c>
      <c r="C853" t="s">
        <v>2103</v>
      </c>
      <c r="D853" t="s">
        <v>821</v>
      </c>
      <c r="E853" t="s">
        <v>312</v>
      </c>
      <c r="F853" s="1">
        <v>45247</v>
      </c>
      <c r="G853" t="s">
        <v>922</v>
      </c>
      <c r="H853" t="s">
        <v>840</v>
      </c>
      <c r="I853">
        <v>12</v>
      </c>
      <c r="J853">
        <v>9.1</v>
      </c>
      <c r="K853">
        <v>109.2</v>
      </c>
      <c r="L853">
        <v>11</v>
      </c>
      <c r="M853" s="1">
        <v>45231</v>
      </c>
      <c r="N853" t="s">
        <v>920</v>
      </c>
      <c r="O853" t="s">
        <v>2085</v>
      </c>
      <c r="P853" t="s">
        <v>842</v>
      </c>
      <c r="Q853">
        <v>5</v>
      </c>
      <c r="R853">
        <f>VLOOKUP(Sales_Data[[#This Row],[Memo]],Items_List[[Description]:[Price]],3,FALSE)</f>
        <v>7.35</v>
      </c>
      <c r="S853">
        <f>Sales_Data[[#This Row],[Qty]]*Sales_Data[[#This Row],[Cost]]</f>
        <v>88.199999999999989</v>
      </c>
      <c r="T853" s="1">
        <f>_xlfn.MAXIFS(Sales_Data[Date],Sales_Data[Customers Name],Sales_Data[[#This Row],[Customers Name]])</f>
        <v>45247</v>
      </c>
      <c r="U853" t="str">
        <f ca="1">IF(TODAY() - Sales_Data[[#This Row],[Last Order Date]] &gt; 180, "Inactive", "Active")</f>
        <v>Inactive</v>
      </c>
    </row>
    <row r="854" spans="1:21" x14ac:dyDescent="0.35">
      <c r="A854" t="str">
        <f>Sales_Data[[#This Row],[Customers Name]]&amp;Sales_Data[[#This Row],[Num]]</f>
        <v>Ardoa Wine Bar LlcCW-2023056</v>
      </c>
      <c r="B854" t="s">
        <v>21</v>
      </c>
      <c r="C854" t="s">
        <v>2103</v>
      </c>
      <c r="D854" t="s">
        <v>838</v>
      </c>
      <c r="E854" t="s">
        <v>764</v>
      </c>
      <c r="F854" s="1">
        <v>44963</v>
      </c>
      <c r="G854" t="s">
        <v>929</v>
      </c>
      <c r="I854">
        <v>12</v>
      </c>
      <c r="J854">
        <v>12.5</v>
      </c>
      <c r="K854">
        <v>150</v>
      </c>
      <c r="L854">
        <v>2</v>
      </c>
      <c r="M854" s="1">
        <v>44958</v>
      </c>
      <c r="N854" t="s">
        <v>856</v>
      </c>
      <c r="O854" t="s">
        <v>2081</v>
      </c>
      <c r="P854" t="s">
        <v>825</v>
      </c>
      <c r="Q854">
        <v>1</v>
      </c>
      <c r="R854">
        <f>VLOOKUP(Sales_Data[[#This Row],[Memo]],Items_List[[Description]:[Price]],3,FALSE)</f>
        <v>9.3000000000000007</v>
      </c>
      <c r="S854">
        <f>Sales_Data[[#This Row],[Qty]]*Sales_Data[[#This Row],[Cost]]</f>
        <v>111.60000000000001</v>
      </c>
      <c r="T854" s="1">
        <f>_xlfn.MAXIFS(Sales_Data[Date],Sales_Data[Customers Name],Sales_Data[[#This Row],[Customers Name]])</f>
        <v>45182</v>
      </c>
      <c r="U854" t="str">
        <f ca="1">IF(TODAY() - Sales_Data[[#This Row],[Last Order Date]] &gt; 180, "Inactive", "Active")</f>
        <v>Inactive</v>
      </c>
    </row>
    <row r="855" spans="1:21" x14ac:dyDescent="0.35">
      <c r="A855" t="str">
        <f>Sales_Data[[#This Row],[Customers Name]]&amp;Sales_Data[[#This Row],[Num]]</f>
        <v>Ardoa Wine Bar LlcCW-2023178</v>
      </c>
      <c r="B855" t="s">
        <v>21</v>
      </c>
      <c r="C855" t="s">
        <v>2103</v>
      </c>
      <c r="D855" t="s">
        <v>913</v>
      </c>
      <c r="E855" t="s">
        <v>350</v>
      </c>
      <c r="F855" s="1">
        <v>45076</v>
      </c>
      <c r="G855" t="s">
        <v>935</v>
      </c>
      <c r="I855">
        <v>12</v>
      </c>
      <c r="J855">
        <v>12.5</v>
      </c>
      <c r="K855">
        <v>150</v>
      </c>
      <c r="L855">
        <v>5</v>
      </c>
      <c r="M855" s="1">
        <v>45047</v>
      </c>
      <c r="N855" t="s">
        <v>813</v>
      </c>
      <c r="O855" t="s">
        <v>813</v>
      </c>
      <c r="P855" t="s">
        <v>832</v>
      </c>
      <c r="Q855">
        <v>2</v>
      </c>
      <c r="R855">
        <f>VLOOKUP(Sales_Data[[#This Row],[Memo]],Items_List[[Description]:[Price]],3,FALSE)</f>
        <v>9.6</v>
      </c>
      <c r="S855">
        <f>Sales_Data[[#This Row],[Qty]]*Sales_Data[[#This Row],[Cost]]</f>
        <v>115.19999999999999</v>
      </c>
      <c r="T855" s="1">
        <f>_xlfn.MAXIFS(Sales_Data[Date],Sales_Data[Customers Name],Sales_Data[[#This Row],[Customers Name]])</f>
        <v>45182</v>
      </c>
      <c r="U855" t="str">
        <f ca="1">IF(TODAY() - Sales_Data[[#This Row],[Last Order Date]] &gt; 180, "Inactive", "Active")</f>
        <v>Inactive</v>
      </c>
    </row>
    <row r="856" spans="1:21" x14ac:dyDescent="0.35">
      <c r="A856" t="str">
        <f>Sales_Data[[#This Row],[Customers Name]]&amp;Sales_Data[[#This Row],[Num]]</f>
        <v>Azul James IslandCW-2023224</v>
      </c>
      <c r="B856" t="s">
        <v>24</v>
      </c>
      <c r="C856" t="s">
        <v>2103</v>
      </c>
      <c r="D856" t="s">
        <v>908</v>
      </c>
      <c r="E856" t="s">
        <v>750</v>
      </c>
      <c r="F856" s="1">
        <v>45113</v>
      </c>
      <c r="G856" t="s">
        <v>938</v>
      </c>
      <c r="I856">
        <v>12</v>
      </c>
      <c r="J856">
        <v>12</v>
      </c>
      <c r="K856">
        <v>144</v>
      </c>
      <c r="L856">
        <v>7</v>
      </c>
      <c r="M856" s="1">
        <v>45108</v>
      </c>
      <c r="N856" t="s">
        <v>824</v>
      </c>
      <c r="O856" t="s">
        <v>2077</v>
      </c>
      <c r="P856" t="s">
        <v>814</v>
      </c>
      <c r="Q856">
        <v>4</v>
      </c>
      <c r="R856">
        <f>VLOOKUP(Sales_Data[[#This Row],[Memo]],Items_List[[Description]:[Price]],3,FALSE)</f>
        <v>7.32</v>
      </c>
      <c r="S856">
        <f>Sales_Data[[#This Row],[Qty]]*Sales_Data[[#This Row],[Cost]]</f>
        <v>87.84</v>
      </c>
      <c r="T856" s="1">
        <f>_xlfn.MAXIFS(Sales_Data[Date],Sales_Data[Customers Name],Sales_Data[[#This Row],[Customers Name]])</f>
        <v>45217</v>
      </c>
      <c r="U856" t="str">
        <f ca="1">IF(TODAY() - Sales_Data[[#This Row],[Last Order Date]] &gt; 180, "Inactive", "Active")</f>
        <v>Inactive</v>
      </c>
    </row>
    <row r="857" spans="1:21" x14ac:dyDescent="0.35">
      <c r="A857" t="str">
        <f>Sales_Data[[#This Row],[Customers Name]]&amp;Sales_Data[[#This Row],[Num]]</f>
        <v>Azul James IslandCW-2023381</v>
      </c>
      <c r="B857" t="s">
        <v>24</v>
      </c>
      <c r="C857" t="s">
        <v>2103</v>
      </c>
      <c r="D857" t="s">
        <v>864</v>
      </c>
      <c r="E857" t="s">
        <v>752</v>
      </c>
      <c r="F857" s="1">
        <v>45217</v>
      </c>
      <c r="G857" t="s">
        <v>941</v>
      </c>
      <c r="H857" t="s">
        <v>840</v>
      </c>
      <c r="I857">
        <v>12</v>
      </c>
      <c r="J857">
        <v>13</v>
      </c>
      <c r="K857">
        <v>156</v>
      </c>
      <c r="L857">
        <v>10</v>
      </c>
      <c r="M857" s="1">
        <v>45200</v>
      </c>
      <c r="N857" t="s">
        <v>841</v>
      </c>
      <c r="O857" t="s">
        <v>2084</v>
      </c>
      <c r="P857" t="s">
        <v>819</v>
      </c>
      <c r="Q857">
        <v>3</v>
      </c>
      <c r="R857">
        <f>VLOOKUP(Sales_Data[[#This Row],[Memo]],Items_List[[Description]:[Price]],3,FALSE)</f>
        <v>8.94</v>
      </c>
      <c r="S857">
        <f>Sales_Data[[#This Row],[Qty]]*Sales_Data[[#This Row],[Cost]]</f>
        <v>107.28</v>
      </c>
      <c r="T857" s="1">
        <f>_xlfn.MAXIFS(Sales_Data[Date],Sales_Data[Customers Name],Sales_Data[[#This Row],[Customers Name]])</f>
        <v>45217</v>
      </c>
      <c r="U857" t="str">
        <f ca="1">IF(TODAY() - Sales_Data[[#This Row],[Last Order Date]] &gt; 180, "Inactive", "Active")</f>
        <v>Inactive</v>
      </c>
    </row>
    <row r="858" spans="1:21" x14ac:dyDescent="0.35">
      <c r="A858" t="str">
        <f>Sales_Data[[#This Row],[Customers Name]]&amp;Sales_Data[[#This Row],[Num]]</f>
        <v>Beer ManCW-2023229</v>
      </c>
      <c r="B858" t="s">
        <v>29</v>
      </c>
      <c r="C858" t="s">
        <v>2103</v>
      </c>
      <c r="D858" t="s">
        <v>912</v>
      </c>
      <c r="E858" t="s">
        <v>270</v>
      </c>
      <c r="F858" s="1">
        <v>45117</v>
      </c>
      <c r="G858" t="s">
        <v>942</v>
      </c>
      <c r="I858">
        <v>12</v>
      </c>
      <c r="J858">
        <v>3.25</v>
      </c>
      <c r="K858">
        <v>39</v>
      </c>
      <c r="L858">
        <v>7</v>
      </c>
      <c r="M858" s="1">
        <v>45108</v>
      </c>
      <c r="N858" t="s">
        <v>824</v>
      </c>
      <c r="O858" t="s">
        <v>2077</v>
      </c>
      <c r="P858" t="s">
        <v>825</v>
      </c>
      <c r="Q858">
        <v>1</v>
      </c>
      <c r="R858">
        <f>VLOOKUP(Sales_Data[[#This Row],[Memo]],Items_List[[Description]:[Price]],3,FALSE)</f>
        <v>3</v>
      </c>
      <c r="S858">
        <f>Sales_Data[[#This Row],[Qty]]*Sales_Data[[#This Row],[Cost]]</f>
        <v>36</v>
      </c>
      <c r="T858" s="1">
        <f>_xlfn.MAXIFS(Sales_Data[Date],Sales_Data[Customers Name],Sales_Data[[#This Row],[Customers Name]])</f>
        <v>45156</v>
      </c>
      <c r="U858" t="str">
        <f ca="1">IF(TODAY() - Sales_Data[[#This Row],[Last Order Date]] &gt; 180, "Inactive", "Active")</f>
        <v>Inactive</v>
      </c>
    </row>
    <row r="859" spans="1:21" x14ac:dyDescent="0.35">
      <c r="A859" t="str">
        <f>Sales_Data[[#This Row],[Customers Name]]&amp;Sales_Data[[#This Row],[Num]]</f>
        <v>Beer ManCW-2023287</v>
      </c>
      <c r="B859" t="s">
        <v>29</v>
      </c>
      <c r="C859" t="s">
        <v>2103</v>
      </c>
      <c r="D859" t="s">
        <v>912</v>
      </c>
      <c r="E859" t="s">
        <v>270</v>
      </c>
      <c r="F859" s="1">
        <v>45156</v>
      </c>
      <c r="G859" t="s">
        <v>944</v>
      </c>
      <c r="I859">
        <v>12</v>
      </c>
      <c r="J859">
        <v>3.25</v>
      </c>
      <c r="K859">
        <v>39</v>
      </c>
      <c r="L859">
        <v>8</v>
      </c>
      <c r="M859" s="1">
        <v>45139</v>
      </c>
      <c r="N859" t="s">
        <v>863</v>
      </c>
      <c r="O859" t="s">
        <v>2083</v>
      </c>
      <c r="P859" t="s">
        <v>842</v>
      </c>
      <c r="Q859">
        <v>5</v>
      </c>
      <c r="R859">
        <f>VLOOKUP(Sales_Data[[#This Row],[Memo]],Items_List[[Description]:[Price]],3,FALSE)</f>
        <v>3</v>
      </c>
      <c r="S859">
        <f>Sales_Data[[#This Row],[Qty]]*Sales_Data[[#This Row],[Cost]]</f>
        <v>36</v>
      </c>
      <c r="T859" s="1">
        <f>_xlfn.MAXIFS(Sales_Data[Date],Sales_Data[Customers Name],Sales_Data[[#This Row],[Customers Name]])</f>
        <v>45156</v>
      </c>
      <c r="U859" t="str">
        <f ca="1">IF(TODAY() - Sales_Data[[#This Row],[Last Order Date]] &gt; 180, "Inactive", "Active")</f>
        <v>Inactive</v>
      </c>
    </row>
    <row r="860" spans="1:21" x14ac:dyDescent="0.35">
      <c r="A860" t="str">
        <f>Sales_Data[[#This Row],[Customers Name]]&amp;Sales_Data[[#This Row],[Num]]</f>
        <v>Blue ElephantCW-2023354</v>
      </c>
      <c r="B860" t="s">
        <v>34</v>
      </c>
      <c r="C860" t="s">
        <v>2103</v>
      </c>
      <c r="D860" t="s">
        <v>945</v>
      </c>
      <c r="E860" t="s">
        <v>486</v>
      </c>
      <c r="F860" s="1">
        <v>45180</v>
      </c>
      <c r="G860" t="s">
        <v>946</v>
      </c>
      <c r="I860">
        <v>12</v>
      </c>
      <c r="J860">
        <v>26.67</v>
      </c>
      <c r="K860">
        <v>320.04000000000002</v>
      </c>
      <c r="L860">
        <v>9</v>
      </c>
      <c r="M860" s="1">
        <v>45170</v>
      </c>
      <c r="N860" t="s">
        <v>831</v>
      </c>
      <c r="O860" t="s">
        <v>2078</v>
      </c>
      <c r="P860" t="s">
        <v>825</v>
      </c>
      <c r="Q860">
        <v>1</v>
      </c>
      <c r="R860">
        <f>VLOOKUP(Sales_Data[[#This Row],[Memo]],Items_List[[Description]:[Price]],3,FALSE)</f>
        <v>27.83</v>
      </c>
      <c r="S860">
        <f>Sales_Data[[#This Row],[Qty]]*Sales_Data[[#This Row],[Cost]]</f>
        <v>333.96</v>
      </c>
      <c r="T860" s="1">
        <f>_xlfn.MAXIFS(Sales_Data[Date],Sales_Data[Customers Name],Sales_Data[[#This Row],[Customers Name]])</f>
        <v>45247</v>
      </c>
      <c r="U860" t="str">
        <f ca="1">IF(TODAY() - Sales_Data[[#This Row],[Last Order Date]] &gt; 180, "Inactive", "Active")</f>
        <v>Inactive</v>
      </c>
    </row>
    <row r="861" spans="1:21" x14ac:dyDescent="0.35">
      <c r="A861" t="str">
        <f>Sales_Data[[#This Row],[Customers Name]]&amp;Sales_Data[[#This Row],[Num]]</f>
        <v>Blue ElephantCW-2023354</v>
      </c>
      <c r="B861" t="s">
        <v>34</v>
      </c>
      <c r="C861" t="s">
        <v>2103</v>
      </c>
      <c r="D861" t="s">
        <v>947</v>
      </c>
      <c r="E861" t="s">
        <v>406</v>
      </c>
      <c r="F861" s="1">
        <v>45180</v>
      </c>
      <c r="G861" t="s">
        <v>946</v>
      </c>
      <c r="I861">
        <v>12</v>
      </c>
      <c r="J861">
        <v>19.329999999999998</v>
      </c>
      <c r="K861">
        <v>231.96</v>
      </c>
      <c r="L861">
        <v>9</v>
      </c>
      <c r="M861" s="1">
        <v>45170</v>
      </c>
      <c r="N861" t="s">
        <v>831</v>
      </c>
      <c r="O861" t="s">
        <v>2078</v>
      </c>
      <c r="P861" t="s">
        <v>825</v>
      </c>
      <c r="Q861">
        <v>1</v>
      </c>
      <c r="R861">
        <f>VLOOKUP(Sales_Data[[#This Row],[Memo]],Items_List[[Description]:[Price]],3,FALSE)</f>
        <v>19.329999999999998</v>
      </c>
      <c r="S861">
        <f>Sales_Data[[#This Row],[Qty]]*Sales_Data[[#This Row],[Cost]]</f>
        <v>231.95999999999998</v>
      </c>
      <c r="T861" s="1">
        <f>_xlfn.MAXIFS(Sales_Data[Date],Sales_Data[Customers Name],Sales_Data[[#This Row],[Customers Name]])</f>
        <v>45247</v>
      </c>
      <c r="U861" t="str">
        <f ca="1">IF(TODAY() - Sales_Data[[#This Row],[Last Order Date]] &gt; 180, "Inactive", "Active")</f>
        <v>Inactive</v>
      </c>
    </row>
    <row r="862" spans="1:21" x14ac:dyDescent="0.35">
      <c r="A862" t="str">
        <f>Sales_Data[[#This Row],[Customers Name]]&amp;Sales_Data[[#This Row],[Num]]</f>
        <v>Blue ElephantCW-2023354</v>
      </c>
      <c r="B862" t="s">
        <v>34</v>
      </c>
      <c r="C862" t="s">
        <v>2103</v>
      </c>
      <c r="D862" t="s">
        <v>948</v>
      </c>
      <c r="E862" t="s">
        <v>570</v>
      </c>
      <c r="F862" s="1">
        <v>45180</v>
      </c>
      <c r="G862" t="s">
        <v>946</v>
      </c>
      <c r="I862">
        <v>12</v>
      </c>
      <c r="J862">
        <v>29.99</v>
      </c>
      <c r="K862">
        <v>359.88</v>
      </c>
      <c r="L862">
        <v>9</v>
      </c>
      <c r="M862" s="1">
        <v>45170</v>
      </c>
      <c r="N862" t="s">
        <v>831</v>
      </c>
      <c r="O862" t="s">
        <v>2078</v>
      </c>
      <c r="P862" t="s">
        <v>825</v>
      </c>
      <c r="Q862">
        <v>1</v>
      </c>
      <c r="R862">
        <f>VLOOKUP(Sales_Data[[#This Row],[Memo]],Items_List[[Description]:[Price]],3,FALSE)</f>
        <v>29.99</v>
      </c>
      <c r="S862">
        <f>Sales_Data[[#This Row],[Qty]]*Sales_Data[[#This Row],[Cost]]</f>
        <v>359.88</v>
      </c>
      <c r="T862" s="1">
        <f>_xlfn.MAXIFS(Sales_Data[Date],Sales_Data[Customers Name],Sales_Data[[#This Row],[Customers Name]])</f>
        <v>45247</v>
      </c>
      <c r="U862" t="str">
        <f ca="1">IF(TODAY() - Sales_Data[[#This Row],[Last Order Date]] &gt; 180, "Inactive", "Active")</f>
        <v>Inactive</v>
      </c>
    </row>
    <row r="863" spans="1:21" x14ac:dyDescent="0.35">
      <c r="A863" t="str">
        <f>Sales_Data[[#This Row],[Customers Name]]&amp;Sales_Data[[#This Row],[Num]]</f>
        <v>Blue ElephantCW-2023354</v>
      </c>
      <c r="B863" t="s">
        <v>34</v>
      </c>
      <c r="C863" t="s">
        <v>2103</v>
      </c>
      <c r="D863" t="s">
        <v>949</v>
      </c>
      <c r="E863" t="s">
        <v>480</v>
      </c>
      <c r="F863" s="1">
        <v>45180</v>
      </c>
      <c r="G863" t="s">
        <v>946</v>
      </c>
      <c r="I863">
        <v>12</v>
      </c>
      <c r="J863">
        <v>11.99</v>
      </c>
      <c r="K863">
        <v>143.88</v>
      </c>
      <c r="L863">
        <v>9</v>
      </c>
      <c r="M863" s="1">
        <v>45170</v>
      </c>
      <c r="N863" t="s">
        <v>831</v>
      </c>
      <c r="O863" t="s">
        <v>2078</v>
      </c>
      <c r="P863" t="s">
        <v>825</v>
      </c>
      <c r="Q863">
        <v>1</v>
      </c>
      <c r="R863">
        <f>VLOOKUP(Sales_Data[[#This Row],[Memo]],Items_List[[Description]:[Price]],3,FALSE)</f>
        <v>11.99</v>
      </c>
      <c r="S863">
        <f>Sales_Data[[#This Row],[Qty]]*Sales_Data[[#This Row],[Cost]]</f>
        <v>143.88</v>
      </c>
      <c r="T863" s="1">
        <f>_xlfn.MAXIFS(Sales_Data[Date],Sales_Data[Customers Name],Sales_Data[[#This Row],[Customers Name]])</f>
        <v>45247</v>
      </c>
      <c r="U863" t="str">
        <f ca="1">IF(TODAY() - Sales_Data[[#This Row],[Last Order Date]] &gt; 180, "Inactive", "Active")</f>
        <v>Inactive</v>
      </c>
    </row>
    <row r="864" spans="1:21" x14ac:dyDescent="0.35">
      <c r="A864" t="str">
        <f>Sales_Data[[#This Row],[Customers Name]]&amp;Sales_Data[[#This Row],[Num]]</f>
        <v>Blue ElephantCW-2023354</v>
      </c>
      <c r="B864" t="s">
        <v>34</v>
      </c>
      <c r="C864" t="s">
        <v>2103</v>
      </c>
      <c r="D864" t="s">
        <v>950</v>
      </c>
      <c r="E864" t="s">
        <v>625</v>
      </c>
      <c r="F864" s="1">
        <v>45180</v>
      </c>
      <c r="G864" t="s">
        <v>946</v>
      </c>
      <c r="I864">
        <v>12</v>
      </c>
      <c r="J864">
        <v>13.33</v>
      </c>
      <c r="K864">
        <v>159.96</v>
      </c>
      <c r="L864">
        <v>9</v>
      </c>
      <c r="M864" s="1">
        <v>45170</v>
      </c>
      <c r="N864" t="s">
        <v>831</v>
      </c>
      <c r="O864" t="s">
        <v>2078</v>
      </c>
      <c r="P864" t="s">
        <v>825</v>
      </c>
      <c r="Q864">
        <v>1</v>
      </c>
      <c r="R864">
        <f>VLOOKUP(Sales_Data[[#This Row],[Memo]],Items_List[[Description]:[Price]],3,FALSE)</f>
        <v>13.33</v>
      </c>
      <c r="S864">
        <f>Sales_Data[[#This Row],[Qty]]*Sales_Data[[#This Row],[Cost]]</f>
        <v>159.96</v>
      </c>
      <c r="T864" s="1">
        <f>_xlfn.MAXIFS(Sales_Data[Date],Sales_Data[Customers Name],Sales_Data[[#This Row],[Customers Name]])</f>
        <v>45247</v>
      </c>
      <c r="U864" t="str">
        <f ca="1">IF(TODAY() - Sales_Data[[#This Row],[Last Order Date]] &gt; 180, "Inactive", "Active")</f>
        <v>Inactive</v>
      </c>
    </row>
    <row r="865" spans="1:21" x14ac:dyDescent="0.35">
      <c r="A865" t="str">
        <f>Sales_Data[[#This Row],[Customers Name]]&amp;Sales_Data[[#This Row],[Num]]</f>
        <v>Blue ElephantCW-2023354</v>
      </c>
      <c r="B865" t="s">
        <v>34</v>
      </c>
      <c r="C865" t="s">
        <v>2103</v>
      </c>
      <c r="D865" t="s">
        <v>951</v>
      </c>
      <c r="E865" t="s">
        <v>547</v>
      </c>
      <c r="F865" s="1">
        <v>45180</v>
      </c>
      <c r="G865" t="s">
        <v>946</v>
      </c>
      <c r="I865">
        <v>12</v>
      </c>
      <c r="J865">
        <v>9.99</v>
      </c>
      <c r="K865">
        <v>119.88</v>
      </c>
      <c r="L865">
        <v>9</v>
      </c>
      <c r="M865" s="1">
        <v>45170</v>
      </c>
      <c r="N865" t="s">
        <v>831</v>
      </c>
      <c r="O865" t="s">
        <v>2078</v>
      </c>
      <c r="P865" t="s">
        <v>825</v>
      </c>
      <c r="Q865">
        <v>1</v>
      </c>
      <c r="R865">
        <f>VLOOKUP(Sales_Data[[#This Row],[Memo]],Items_List[[Description]:[Price]],3,FALSE)</f>
        <v>9.99</v>
      </c>
      <c r="S865">
        <f>Sales_Data[[#This Row],[Qty]]*Sales_Data[[#This Row],[Cost]]</f>
        <v>119.88</v>
      </c>
      <c r="T865" s="1">
        <f>_xlfn.MAXIFS(Sales_Data[Date],Sales_Data[Customers Name],Sales_Data[[#This Row],[Customers Name]])</f>
        <v>45247</v>
      </c>
      <c r="U865" t="str">
        <f ca="1">IF(TODAY() - Sales_Data[[#This Row],[Last Order Date]] &gt; 180, "Inactive", "Active")</f>
        <v>Inactive</v>
      </c>
    </row>
    <row r="866" spans="1:21" x14ac:dyDescent="0.35">
      <c r="A866" t="str">
        <f>Sales_Data[[#This Row],[Customers Name]]&amp;Sales_Data[[#This Row],[Num]]</f>
        <v>Blue ElephantCW-2023354</v>
      </c>
      <c r="B866" t="s">
        <v>34</v>
      </c>
      <c r="C866" t="s">
        <v>2103</v>
      </c>
      <c r="D866" t="s">
        <v>952</v>
      </c>
      <c r="E866" t="s">
        <v>613</v>
      </c>
      <c r="F866" s="1">
        <v>45180</v>
      </c>
      <c r="G866" t="s">
        <v>946</v>
      </c>
      <c r="I866">
        <v>12</v>
      </c>
      <c r="J866">
        <v>9.99</v>
      </c>
      <c r="K866">
        <v>119.88</v>
      </c>
      <c r="L866">
        <v>9</v>
      </c>
      <c r="M866" s="1">
        <v>45170</v>
      </c>
      <c r="N866" t="s">
        <v>831</v>
      </c>
      <c r="O866" t="s">
        <v>2078</v>
      </c>
      <c r="P866" t="s">
        <v>825</v>
      </c>
      <c r="Q866">
        <v>1</v>
      </c>
      <c r="R866">
        <f>VLOOKUP(Sales_Data[[#This Row],[Memo]],Items_List[[Description]:[Price]],3,FALSE)</f>
        <v>9.99</v>
      </c>
      <c r="S866">
        <f>Sales_Data[[#This Row],[Qty]]*Sales_Data[[#This Row],[Cost]]</f>
        <v>119.88</v>
      </c>
      <c r="T866" s="1">
        <f>_xlfn.MAXIFS(Sales_Data[Date],Sales_Data[Customers Name],Sales_Data[[#This Row],[Customers Name]])</f>
        <v>45247</v>
      </c>
      <c r="U866" t="str">
        <f ca="1">IF(TODAY() - Sales_Data[[#This Row],[Last Order Date]] &gt; 180, "Inactive", "Active")</f>
        <v>Inactive</v>
      </c>
    </row>
    <row r="867" spans="1:21" x14ac:dyDescent="0.35">
      <c r="A867" t="str">
        <f>Sales_Data[[#This Row],[Customers Name]]&amp;Sales_Data[[#This Row],[Num]]</f>
        <v>Blue ElephantCW-2023450</v>
      </c>
      <c r="B867" t="s">
        <v>34</v>
      </c>
      <c r="C867" t="s">
        <v>2103</v>
      </c>
      <c r="D867" t="s">
        <v>954</v>
      </c>
      <c r="E867" t="s">
        <v>422</v>
      </c>
      <c r="F867" s="1">
        <v>45205</v>
      </c>
      <c r="G867" t="s">
        <v>955</v>
      </c>
      <c r="H867" t="s">
        <v>956</v>
      </c>
      <c r="I867">
        <v>12</v>
      </c>
      <c r="J867">
        <v>6.99</v>
      </c>
      <c r="K867">
        <v>83.88</v>
      </c>
      <c r="L867">
        <v>10</v>
      </c>
      <c r="M867" s="1">
        <v>45200</v>
      </c>
      <c r="N867" t="s">
        <v>841</v>
      </c>
      <c r="O867" t="s">
        <v>2084</v>
      </c>
      <c r="P867" t="s">
        <v>842</v>
      </c>
      <c r="Q867">
        <v>5</v>
      </c>
      <c r="R867">
        <f>VLOOKUP(Sales_Data[[#This Row],[Memo]],Items_List[[Description]:[Price]],3,FALSE)</f>
        <v>6.99</v>
      </c>
      <c r="S867">
        <f>Sales_Data[[#This Row],[Qty]]*Sales_Data[[#This Row],[Cost]]</f>
        <v>83.88</v>
      </c>
      <c r="T867" s="1">
        <f>_xlfn.MAXIFS(Sales_Data[Date],Sales_Data[Customers Name],Sales_Data[[#This Row],[Customers Name]])</f>
        <v>45247</v>
      </c>
      <c r="U867" t="str">
        <f ca="1">IF(TODAY() - Sales_Data[[#This Row],[Last Order Date]] &gt; 180, "Inactive", "Active")</f>
        <v>Inactive</v>
      </c>
    </row>
    <row r="868" spans="1:21" x14ac:dyDescent="0.35">
      <c r="A868" t="str">
        <f>Sales_Data[[#This Row],[Customers Name]]&amp;Sales_Data[[#This Row],[Num]]</f>
        <v>Blue ElephantCW-2023450</v>
      </c>
      <c r="B868" t="s">
        <v>34</v>
      </c>
      <c r="C868" t="s">
        <v>2103</v>
      </c>
      <c r="D868" t="s">
        <v>951</v>
      </c>
      <c r="E868" t="s">
        <v>547</v>
      </c>
      <c r="F868" s="1">
        <v>45205</v>
      </c>
      <c r="G868" t="s">
        <v>955</v>
      </c>
      <c r="H868" t="s">
        <v>956</v>
      </c>
      <c r="I868">
        <v>12</v>
      </c>
      <c r="J868">
        <v>9.99</v>
      </c>
      <c r="K868">
        <v>119.88</v>
      </c>
      <c r="L868">
        <v>10</v>
      </c>
      <c r="M868" s="1">
        <v>45200</v>
      </c>
      <c r="N868" t="s">
        <v>841</v>
      </c>
      <c r="O868" t="s">
        <v>2084</v>
      </c>
      <c r="P868" t="s">
        <v>842</v>
      </c>
      <c r="Q868">
        <v>5</v>
      </c>
      <c r="R868">
        <f>VLOOKUP(Sales_Data[[#This Row],[Memo]],Items_List[[Description]:[Price]],3,FALSE)</f>
        <v>9.99</v>
      </c>
      <c r="S868">
        <f>Sales_Data[[#This Row],[Qty]]*Sales_Data[[#This Row],[Cost]]</f>
        <v>119.88</v>
      </c>
      <c r="T868" s="1">
        <f>_xlfn.MAXIFS(Sales_Data[Date],Sales_Data[Customers Name],Sales_Data[[#This Row],[Customers Name]])</f>
        <v>45247</v>
      </c>
      <c r="U868" t="str">
        <f ca="1">IF(TODAY() - Sales_Data[[#This Row],[Last Order Date]] &gt; 180, "Inactive", "Active")</f>
        <v>Inactive</v>
      </c>
    </row>
    <row r="869" spans="1:21" x14ac:dyDescent="0.35">
      <c r="A869" t="str">
        <f>Sales_Data[[#This Row],[Customers Name]]&amp;Sales_Data[[#This Row],[Num]]</f>
        <v>Blue ElephantCW-2023450</v>
      </c>
      <c r="B869" t="s">
        <v>34</v>
      </c>
      <c r="C869" t="s">
        <v>2103</v>
      </c>
      <c r="D869" t="s">
        <v>948</v>
      </c>
      <c r="E869" t="s">
        <v>570</v>
      </c>
      <c r="F869" s="1">
        <v>45205</v>
      </c>
      <c r="G869" t="s">
        <v>955</v>
      </c>
      <c r="H869" t="s">
        <v>956</v>
      </c>
      <c r="I869">
        <v>12</v>
      </c>
      <c r="J869">
        <v>29.99</v>
      </c>
      <c r="K869">
        <v>359.88</v>
      </c>
      <c r="L869">
        <v>10</v>
      </c>
      <c r="M869" s="1">
        <v>45200</v>
      </c>
      <c r="N869" t="s">
        <v>841</v>
      </c>
      <c r="O869" t="s">
        <v>2084</v>
      </c>
      <c r="P869" t="s">
        <v>842</v>
      </c>
      <c r="Q869">
        <v>5</v>
      </c>
      <c r="R869">
        <f>VLOOKUP(Sales_Data[[#This Row],[Memo]],Items_List[[Description]:[Price]],3,FALSE)</f>
        <v>29.99</v>
      </c>
      <c r="S869">
        <f>Sales_Data[[#This Row],[Qty]]*Sales_Data[[#This Row],[Cost]]</f>
        <v>359.88</v>
      </c>
      <c r="T869" s="1">
        <f>_xlfn.MAXIFS(Sales_Data[Date],Sales_Data[Customers Name],Sales_Data[[#This Row],[Customers Name]])</f>
        <v>45247</v>
      </c>
      <c r="U869" t="str">
        <f ca="1">IF(TODAY() - Sales_Data[[#This Row],[Last Order Date]] &gt; 180, "Inactive", "Active")</f>
        <v>Inactive</v>
      </c>
    </row>
    <row r="870" spans="1:21" x14ac:dyDescent="0.35">
      <c r="A870" t="str">
        <f>Sales_Data[[#This Row],[Customers Name]]&amp;Sales_Data[[#This Row],[Num]]</f>
        <v>Blue ElephantCW-2023480</v>
      </c>
      <c r="B870" t="s">
        <v>34</v>
      </c>
      <c r="C870" t="s">
        <v>2103</v>
      </c>
      <c r="D870" t="s">
        <v>959</v>
      </c>
      <c r="E870" t="s">
        <v>545</v>
      </c>
      <c r="F870" s="1">
        <v>45247</v>
      </c>
      <c r="G870" t="s">
        <v>957</v>
      </c>
      <c r="H870" t="s">
        <v>958</v>
      </c>
      <c r="I870">
        <v>12</v>
      </c>
      <c r="J870">
        <v>24.99</v>
      </c>
      <c r="K870">
        <v>299.88</v>
      </c>
      <c r="L870">
        <v>11</v>
      </c>
      <c r="M870" s="1">
        <v>45231</v>
      </c>
      <c r="N870" t="s">
        <v>920</v>
      </c>
      <c r="O870" t="s">
        <v>2085</v>
      </c>
      <c r="P870" t="s">
        <v>842</v>
      </c>
      <c r="Q870">
        <v>5</v>
      </c>
      <c r="R870">
        <f>VLOOKUP(Sales_Data[[#This Row],[Memo]],Items_List[[Description]:[Price]],3,FALSE)</f>
        <v>24.99</v>
      </c>
      <c r="S870">
        <f>Sales_Data[[#This Row],[Qty]]*Sales_Data[[#This Row],[Cost]]</f>
        <v>299.88</v>
      </c>
      <c r="T870" s="1">
        <f>_xlfn.MAXIFS(Sales_Data[Date],Sales_Data[Customers Name],Sales_Data[[#This Row],[Customers Name]])</f>
        <v>45247</v>
      </c>
      <c r="U870" t="str">
        <f ca="1">IF(TODAY() - Sales_Data[[#This Row],[Last Order Date]] &gt; 180, "Inactive", "Active")</f>
        <v>Inactive</v>
      </c>
    </row>
    <row r="871" spans="1:21" x14ac:dyDescent="0.35">
      <c r="A871" t="str">
        <f>Sales_Data[[#This Row],[Customers Name]]&amp;Sales_Data[[#This Row],[Num]]</f>
        <v>Blue ElephantCW-2023480</v>
      </c>
      <c r="B871" t="s">
        <v>34</v>
      </c>
      <c r="C871" t="s">
        <v>2103</v>
      </c>
      <c r="D871" t="s">
        <v>954</v>
      </c>
      <c r="E871" t="s">
        <v>422</v>
      </c>
      <c r="F871" s="1">
        <v>45247</v>
      </c>
      <c r="G871" t="s">
        <v>957</v>
      </c>
      <c r="H871" t="s">
        <v>958</v>
      </c>
      <c r="I871">
        <v>12</v>
      </c>
      <c r="J871">
        <v>6.99</v>
      </c>
      <c r="K871">
        <v>83.88</v>
      </c>
      <c r="L871">
        <v>11</v>
      </c>
      <c r="M871" s="1">
        <v>45231</v>
      </c>
      <c r="N871" t="s">
        <v>920</v>
      </c>
      <c r="O871" t="s">
        <v>2085</v>
      </c>
      <c r="P871" t="s">
        <v>842</v>
      </c>
      <c r="Q871">
        <v>5</v>
      </c>
      <c r="R871">
        <f>VLOOKUP(Sales_Data[[#This Row],[Memo]],Items_List[[Description]:[Price]],3,FALSE)</f>
        <v>6.99</v>
      </c>
      <c r="S871">
        <f>Sales_Data[[#This Row],[Qty]]*Sales_Data[[#This Row],[Cost]]</f>
        <v>83.88</v>
      </c>
      <c r="T871" s="1">
        <f>_xlfn.MAXIFS(Sales_Data[Date],Sales_Data[Customers Name],Sales_Data[[#This Row],[Customers Name]])</f>
        <v>45247</v>
      </c>
      <c r="U871" t="str">
        <f ca="1">IF(TODAY() - Sales_Data[[#This Row],[Last Order Date]] &gt; 180, "Inactive", "Active")</f>
        <v>Inactive</v>
      </c>
    </row>
    <row r="872" spans="1:21" x14ac:dyDescent="0.35">
      <c r="A872" t="str">
        <f>Sales_Data[[#This Row],[Customers Name]]&amp;Sales_Data[[#This Row],[Num]]</f>
        <v>Blue ElephantCW-2023480</v>
      </c>
      <c r="B872" t="s">
        <v>34</v>
      </c>
      <c r="C872" t="s">
        <v>2103</v>
      </c>
      <c r="D872" t="s">
        <v>949</v>
      </c>
      <c r="E872" t="s">
        <v>480</v>
      </c>
      <c r="F872" s="1">
        <v>45247</v>
      </c>
      <c r="G872" t="s">
        <v>957</v>
      </c>
      <c r="H872" t="s">
        <v>958</v>
      </c>
      <c r="I872">
        <v>12</v>
      </c>
      <c r="J872">
        <v>11.99</v>
      </c>
      <c r="K872">
        <v>143.88</v>
      </c>
      <c r="L872">
        <v>11</v>
      </c>
      <c r="M872" s="1">
        <v>45231</v>
      </c>
      <c r="N872" t="s">
        <v>920</v>
      </c>
      <c r="O872" t="s">
        <v>2085</v>
      </c>
      <c r="P872" t="s">
        <v>842</v>
      </c>
      <c r="Q872">
        <v>5</v>
      </c>
      <c r="R872">
        <f>VLOOKUP(Sales_Data[[#This Row],[Memo]],Items_List[[Description]:[Price]],3,FALSE)</f>
        <v>11.99</v>
      </c>
      <c r="S872">
        <f>Sales_Data[[#This Row],[Qty]]*Sales_Data[[#This Row],[Cost]]</f>
        <v>143.88</v>
      </c>
      <c r="T872" s="1">
        <f>_xlfn.MAXIFS(Sales_Data[Date],Sales_Data[Customers Name],Sales_Data[[#This Row],[Customers Name]])</f>
        <v>45247</v>
      </c>
      <c r="U872" t="str">
        <f ca="1">IF(TODAY() - Sales_Data[[#This Row],[Last Order Date]] &gt; 180, "Inactive", "Active")</f>
        <v>Inactive</v>
      </c>
    </row>
    <row r="873" spans="1:21" x14ac:dyDescent="0.35">
      <c r="A873" t="str">
        <f>Sales_Data[[#This Row],[Customers Name]]&amp;Sales_Data[[#This Row],[Num]]</f>
        <v>Bond Street WinesCW-2023045</v>
      </c>
      <c r="B873" t="s">
        <v>36</v>
      </c>
      <c r="C873" t="s">
        <v>2104</v>
      </c>
      <c r="D873" t="s">
        <v>965</v>
      </c>
      <c r="E873" t="s">
        <v>543</v>
      </c>
      <c r="F873" s="1">
        <v>44963</v>
      </c>
      <c r="G873" t="s">
        <v>969</v>
      </c>
      <c r="I873">
        <v>12</v>
      </c>
      <c r="J873">
        <v>23.99</v>
      </c>
      <c r="K873">
        <v>287.88</v>
      </c>
      <c r="L873">
        <v>2</v>
      </c>
      <c r="M873" s="1">
        <v>44958</v>
      </c>
      <c r="N873" t="s">
        <v>856</v>
      </c>
      <c r="O873" t="s">
        <v>2081</v>
      </c>
      <c r="P873" t="s">
        <v>825</v>
      </c>
      <c r="Q873">
        <v>1</v>
      </c>
      <c r="R873">
        <f>VLOOKUP(Sales_Data[[#This Row],[Memo]],Items_List[[Description]:[Price]],3,FALSE)</f>
        <v>23.99</v>
      </c>
      <c r="S873">
        <f>Sales_Data[[#This Row],[Qty]]*Sales_Data[[#This Row],[Cost]]</f>
        <v>287.88</v>
      </c>
      <c r="T873" s="1">
        <f>_xlfn.MAXIFS(Sales_Data[Date],Sales_Data[Customers Name],Sales_Data[[#This Row],[Customers Name]])</f>
        <v>45131</v>
      </c>
      <c r="U873" t="str">
        <f ca="1">IF(TODAY() - Sales_Data[[#This Row],[Last Order Date]] &gt; 180, "Inactive", "Active")</f>
        <v>Inactive</v>
      </c>
    </row>
    <row r="874" spans="1:21" x14ac:dyDescent="0.35">
      <c r="A874" t="str">
        <f>Sales_Data[[#This Row],[Customers Name]]&amp;Sales_Data[[#This Row],[Num]]</f>
        <v>Bond Street WinesCW-2023045</v>
      </c>
      <c r="B874" t="s">
        <v>36</v>
      </c>
      <c r="C874" t="s">
        <v>2104</v>
      </c>
      <c r="D874" t="s">
        <v>970</v>
      </c>
      <c r="E874" t="s">
        <v>549</v>
      </c>
      <c r="F874" s="1">
        <v>44963</v>
      </c>
      <c r="G874" t="s">
        <v>969</v>
      </c>
      <c r="I874">
        <v>12</v>
      </c>
      <c r="J874">
        <v>24.99</v>
      </c>
      <c r="K874">
        <v>299.88</v>
      </c>
      <c r="L874">
        <v>2</v>
      </c>
      <c r="M874" s="1">
        <v>44958</v>
      </c>
      <c r="N874" t="s">
        <v>856</v>
      </c>
      <c r="O874" t="s">
        <v>2081</v>
      </c>
      <c r="P874" t="s">
        <v>825</v>
      </c>
      <c r="Q874">
        <v>1</v>
      </c>
      <c r="R874">
        <f>VLOOKUP(Sales_Data[[#This Row],[Memo]],Items_List[[Description]:[Price]],3,FALSE)</f>
        <v>24.99</v>
      </c>
      <c r="S874">
        <f>Sales_Data[[#This Row],[Qty]]*Sales_Data[[#This Row],[Cost]]</f>
        <v>299.88</v>
      </c>
      <c r="T874" s="1">
        <f>_xlfn.MAXIFS(Sales_Data[Date],Sales_Data[Customers Name],Sales_Data[[#This Row],[Customers Name]])</f>
        <v>45131</v>
      </c>
      <c r="U874" t="str">
        <f ca="1">IF(TODAY() - Sales_Data[[#This Row],[Last Order Date]] &gt; 180, "Inactive", "Active")</f>
        <v>Inactive</v>
      </c>
    </row>
    <row r="875" spans="1:21" x14ac:dyDescent="0.35">
      <c r="A875" t="str">
        <f>Sales_Data[[#This Row],[Customers Name]]&amp;Sales_Data[[#This Row],[Num]]</f>
        <v>Bond Street WinesCW-2023045</v>
      </c>
      <c r="B875" t="s">
        <v>36</v>
      </c>
      <c r="C875" t="s">
        <v>2104</v>
      </c>
      <c r="D875" t="s">
        <v>967</v>
      </c>
      <c r="E875" t="s">
        <v>416</v>
      </c>
      <c r="F875" s="1">
        <v>44963</v>
      </c>
      <c r="G875" t="s">
        <v>969</v>
      </c>
      <c r="I875">
        <v>12</v>
      </c>
      <c r="J875">
        <v>24.67</v>
      </c>
      <c r="K875">
        <v>296.04000000000002</v>
      </c>
      <c r="L875">
        <v>2</v>
      </c>
      <c r="M875" s="1">
        <v>44958</v>
      </c>
      <c r="N875" t="s">
        <v>856</v>
      </c>
      <c r="O875" t="s">
        <v>2081</v>
      </c>
      <c r="P875" t="s">
        <v>825</v>
      </c>
      <c r="Q875">
        <v>1</v>
      </c>
      <c r="R875">
        <f>VLOOKUP(Sales_Data[[#This Row],[Memo]],Items_List[[Description]:[Price]],3,FALSE)</f>
        <v>24.67</v>
      </c>
      <c r="S875">
        <f>Sales_Data[[#This Row],[Qty]]*Sales_Data[[#This Row],[Cost]]</f>
        <v>296.04000000000002</v>
      </c>
      <c r="T875" s="1">
        <f>_xlfn.MAXIFS(Sales_Data[Date],Sales_Data[Customers Name],Sales_Data[[#This Row],[Customers Name]])</f>
        <v>45131</v>
      </c>
      <c r="U875" t="str">
        <f ca="1">IF(TODAY() - Sales_Data[[#This Row],[Last Order Date]] &gt; 180, "Inactive", "Active")</f>
        <v>Inactive</v>
      </c>
    </row>
    <row r="876" spans="1:21" x14ac:dyDescent="0.35">
      <c r="A876" t="str">
        <f>Sales_Data[[#This Row],[Customers Name]]&amp;Sales_Data[[#This Row],[Num]]</f>
        <v>Bond Street WinesCW-2023045</v>
      </c>
      <c r="B876" t="s">
        <v>36</v>
      </c>
      <c r="C876" t="s">
        <v>2104</v>
      </c>
      <c r="D876" t="s">
        <v>971</v>
      </c>
      <c r="E876" t="s">
        <v>390</v>
      </c>
      <c r="F876" s="1">
        <v>44963</v>
      </c>
      <c r="G876" t="s">
        <v>969</v>
      </c>
      <c r="I876">
        <v>12</v>
      </c>
      <c r="J876">
        <v>29.99</v>
      </c>
      <c r="K876">
        <v>359.88</v>
      </c>
      <c r="L876">
        <v>2</v>
      </c>
      <c r="M876" s="1">
        <v>44958</v>
      </c>
      <c r="N876" t="s">
        <v>856</v>
      </c>
      <c r="O876" t="s">
        <v>2081</v>
      </c>
      <c r="P876" t="s">
        <v>825</v>
      </c>
      <c r="Q876">
        <v>1</v>
      </c>
      <c r="R876">
        <f>VLOOKUP(Sales_Data[[#This Row],[Memo]],Items_List[[Description]:[Price]],3,FALSE)</f>
        <v>36.99</v>
      </c>
      <c r="S876">
        <f>Sales_Data[[#This Row],[Qty]]*Sales_Data[[#This Row],[Cost]]</f>
        <v>443.88</v>
      </c>
      <c r="T876" s="1">
        <f>_xlfn.MAXIFS(Sales_Data[Date],Sales_Data[Customers Name],Sales_Data[[#This Row],[Customers Name]])</f>
        <v>45131</v>
      </c>
      <c r="U876" t="str">
        <f ca="1">IF(TODAY() - Sales_Data[[#This Row],[Last Order Date]] &gt; 180, "Inactive", "Active")</f>
        <v>Inactive</v>
      </c>
    </row>
    <row r="877" spans="1:21" x14ac:dyDescent="0.35">
      <c r="A877" t="str">
        <f>Sales_Data[[#This Row],[Customers Name]]&amp;Sales_Data[[#This Row],[Num]]</f>
        <v>Bond Street WinesCW-2023045</v>
      </c>
      <c r="B877" t="s">
        <v>36</v>
      </c>
      <c r="C877" t="s">
        <v>2104</v>
      </c>
      <c r="D877" t="s">
        <v>973</v>
      </c>
      <c r="E877" t="s">
        <v>561</v>
      </c>
      <c r="F877" s="1">
        <v>44963</v>
      </c>
      <c r="G877" t="s">
        <v>969</v>
      </c>
      <c r="I877">
        <v>12</v>
      </c>
      <c r="J877">
        <v>24.99</v>
      </c>
      <c r="K877">
        <v>299.88</v>
      </c>
      <c r="L877">
        <v>2</v>
      </c>
      <c r="M877" s="1">
        <v>44958</v>
      </c>
      <c r="N877" t="s">
        <v>856</v>
      </c>
      <c r="O877" t="s">
        <v>2081</v>
      </c>
      <c r="P877" t="s">
        <v>825</v>
      </c>
      <c r="Q877">
        <v>1</v>
      </c>
      <c r="R877">
        <f>VLOOKUP(Sales_Data[[#This Row],[Memo]],Items_List[[Description]:[Price]],3,FALSE)</f>
        <v>24.99</v>
      </c>
      <c r="S877">
        <f>Sales_Data[[#This Row],[Qty]]*Sales_Data[[#This Row],[Cost]]</f>
        <v>299.88</v>
      </c>
      <c r="T877" s="1">
        <f>_xlfn.MAXIFS(Sales_Data[Date],Sales_Data[Customers Name],Sales_Data[[#This Row],[Customers Name]])</f>
        <v>45131</v>
      </c>
      <c r="U877" t="str">
        <f ca="1">IF(TODAY() - Sales_Data[[#This Row],[Last Order Date]] &gt; 180, "Inactive", "Active")</f>
        <v>Inactive</v>
      </c>
    </row>
    <row r="878" spans="1:21" x14ac:dyDescent="0.35">
      <c r="A878" t="str">
        <f>Sales_Data[[#This Row],[Customers Name]]&amp;Sales_Data[[#This Row],[Num]]</f>
        <v>Bond Street WinesCW-2023080</v>
      </c>
      <c r="B878" t="s">
        <v>36</v>
      </c>
      <c r="C878" t="s">
        <v>2104</v>
      </c>
      <c r="D878" t="s">
        <v>965</v>
      </c>
      <c r="E878" t="s">
        <v>543</v>
      </c>
      <c r="F878" s="1">
        <v>44984</v>
      </c>
      <c r="G878" t="s">
        <v>974</v>
      </c>
      <c r="I878">
        <v>12</v>
      </c>
      <c r="J878">
        <v>23.99</v>
      </c>
      <c r="K878">
        <v>287.88</v>
      </c>
      <c r="L878">
        <v>2</v>
      </c>
      <c r="M878" s="1">
        <v>44958</v>
      </c>
      <c r="N878" t="s">
        <v>856</v>
      </c>
      <c r="O878" t="s">
        <v>2081</v>
      </c>
      <c r="P878" t="s">
        <v>825</v>
      </c>
      <c r="Q878">
        <v>1</v>
      </c>
      <c r="R878">
        <f>VLOOKUP(Sales_Data[[#This Row],[Memo]],Items_List[[Description]:[Price]],3,FALSE)</f>
        <v>23.99</v>
      </c>
      <c r="S878">
        <f>Sales_Data[[#This Row],[Qty]]*Sales_Data[[#This Row],[Cost]]</f>
        <v>287.88</v>
      </c>
      <c r="T878" s="1">
        <f>_xlfn.MAXIFS(Sales_Data[Date],Sales_Data[Customers Name],Sales_Data[[#This Row],[Customers Name]])</f>
        <v>45131</v>
      </c>
      <c r="U878" t="str">
        <f ca="1">IF(TODAY() - Sales_Data[[#This Row],[Last Order Date]] &gt; 180, "Inactive", "Active")</f>
        <v>Inactive</v>
      </c>
    </row>
    <row r="879" spans="1:21" x14ac:dyDescent="0.35">
      <c r="A879" t="str">
        <f>Sales_Data[[#This Row],[Customers Name]]&amp;Sales_Data[[#This Row],[Num]]</f>
        <v>Bond Street WinesCW-2023080</v>
      </c>
      <c r="B879" t="s">
        <v>36</v>
      </c>
      <c r="C879" t="s">
        <v>2104</v>
      </c>
      <c r="D879" t="s">
        <v>973</v>
      </c>
      <c r="E879" t="s">
        <v>561</v>
      </c>
      <c r="F879" s="1">
        <v>44984</v>
      </c>
      <c r="G879" t="s">
        <v>974</v>
      </c>
      <c r="I879">
        <v>12</v>
      </c>
      <c r="J879">
        <v>24.99</v>
      </c>
      <c r="K879">
        <v>299.88</v>
      </c>
      <c r="L879">
        <v>2</v>
      </c>
      <c r="M879" s="1">
        <v>44958</v>
      </c>
      <c r="N879" t="s">
        <v>856</v>
      </c>
      <c r="O879" t="s">
        <v>2081</v>
      </c>
      <c r="P879" t="s">
        <v>825</v>
      </c>
      <c r="Q879">
        <v>1</v>
      </c>
      <c r="R879">
        <f>VLOOKUP(Sales_Data[[#This Row],[Memo]],Items_List[[Description]:[Price]],3,FALSE)</f>
        <v>24.99</v>
      </c>
      <c r="S879">
        <f>Sales_Data[[#This Row],[Qty]]*Sales_Data[[#This Row],[Cost]]</f>
        <v>299.88</v>
      </c>
      <c r="T879" s="1">
        <f>_xlfn.MAXIFS(Sales_Data[Date],Sales_Data[Customers Name],Sales_Data[[#This Row],[Customers Name]])</f>
        <v>45131</v>
      </c>
      <c r="U879" t="str">
        <f ca="1">IF(TODAY() - Sales_Data[[#This Row],[Last Order Date]] &gt; 180, "Inactive", "Active")</f>
        <v>Inactive</v>
      </c>
    </row>
    <row r="880" spans="1:21" x14ac:dyDescent="0.35">
      <c r="A880" t="str">
        <f>Sales_Data[[#This Row],[Customers Name]]&amp;Sales_Data[[#This Row],[Num]]</f>
        <v>Bond Street WinesCW-2023080</v>
      </c>
      <c r="B880" t="s">
        <v>36</v>
      </c>
      <c r="C880" t="s">
        <v>2104</v>
      </c>
      <c r="D880" t="s">
        <v>975</v>
      </c>
      <c r="E880" t="s">
        <v>674</v>
      </c>
      <c r="F880" s="1">
        <v>44984</v>
      </c>
      <c r="G880" t="s">
        <v>974</v>
      </c>
      <c r="I880">
        <v>12</v>
      </c>
      <c r="J880">
        <v>35.99</v>
      </c>
      <c r="K880">
        <v>431.88</v>
      </c>
      <c r="L880">
        <v>2</v>
      </c>
      <c r="M880" s="1">
        <v>44958</v>
      </c>
      <c r="N880" t="s">
        <v>856</v>
      </c>
      <c r="O880" t="s">
        <v>2081</v>
      </c>
      <c r="P880" t="s">
        <v>825</v>
      </c>
      <c r="Q880">
        <v>1</v>
      </c>
      <c r="R880">
        <f>VLOOKUP(Sales_Data[[#This Row],[Memo]],Items_List[[Description]:[Price]],3,FALSE)</f>
        <v>35.99</v>
      </c>
      <c r="S880">
        <f>Sales_Data[[#This Row],[Qty]]*Sales_Data[[#This Row],[Cost]]</f>
        <v>431.88</v>
      </c>
      <c r="T880" s="1">
        <f>_xlfn.MAXIFS(Sales_Data[Date],Sales_Data[Customers Name],Sales_Data[[#This Row],[Customers Name]])</f>
        <v>45131</v>
      </c>
      <c r="U880" t="str">
        <f ca="1">IF(TODAY() - Sales_Data[[#This Row],[Last Order Date]] &gt; 180, "Inactive", "Active")</f>
        <v>Inactive</v>
      </c>
    </row>
    <row r="881" spans="1:21" x14ac:dyDescent="0.35">
      <c r="A881" t="str">
        <f>Sales_Data[[#This Row],[Customers Name]]&amp;Sales_Data[[#This Row],[Num]]</f>
        <v>Bond Street WinesCW-2023135</v>
      </c>
      <c r="B881" t="s">
        <v>36</v>
      </c>
      <c r="C881" t="s">
        <v>2104</v>
      </c>
      <c r="D881" t="s">
        <v>965</v>
      </c>
      <c r="E881" t="s">
        <v>543</v>
      </c>
      <c r="F881" s="1">
        <v>45036</v>
      </c>
      <c r="G881" t="s">
        <v>976</v>
      </c>
      <c r="I881">
        <v>12</v>
      </c>
      <c r="J881">
        <v>24.99</v>
      </c>
      <c r="K881">
        <v>299.88</v>
      </c>
      <c r="L881">
        <v>4</v>
      </c>
      <c r="M881" s="1">
        <v>45017</v>
      </c>
      <c r="N881" t="s">
        <v>934</v>
      </c>
      <c r="O881" t="s">
        <v>2086</v>
      </c>
      <c r="P881" t="s">
        <v>814</v>
      </c>
      <c r="Q881">
        <v>4</v>
      </c>
      <c r="R881">
        <f>VLOOKUP(Sales_Data[[#This Row],[Memo]],Items_List[[Description]:[Price]],3,FALSE)</f>
        <v>23.99</v>
      </c>
      <c r="S881">
        <f>Sales_Data[[#This Row],[Qty]]*Sales_Data[[#This Row],[Cost]]</f>
        <v>287.88</v>
      </c>
      <c r="T881" s="1">
        <f>_xlfn.MAXIFS(Sales_Data[Date],Sales_Data[Customers Name],Sales_Data[[#This Row],[Customers Name]])</f>
        <v>45131</v>
      </c>
      <c r="U881" t="str">
        <f ca="1">IF(TODAY() - Sales_Data[[#This Row],[Last Order Date]] &gt; 180, "Inactive", "Active")</f>
        <v>Inactive</v>
      </c>
    </row>
    <row r="882" spans="1:21" x14ac:dyDescent="0.35">
      <c r="A882" t="str">
        <f>Sales_Data[[#This Row],[Customers Name]]&amp;Sales_Data[[#This Row],[Num]]</f>
        <v>Bond Street WinesCW-2023135</v>
      </c>
      <c r="B882" t="s">
        <v>36</v>
      </c>
      <c r="C882" t="s">
        <v>2104</v>
      </c>
      <c r="D882" t="s">
        <v>973</v>
      </c>
      <c r="E882" t="s">
        <v>561</v>
      </c>
      <c r="F882" s="1">
        <v>45036</v>
      </c>
      <c r="G882" t="s">
        <v>976</v>
      </c>
      <c r="I882">
        <v>12</v>
      </c>
      <c r="J882">
        <v>24.99</v>
      </c>
      <c r="K882">
        <v>299.88</v>
      </c>
      <c r="L882">
        <v>4</v>
      </c>
      <c r="M882" s="1">
        <v>45017</v>
      </c>
      <c r="N882" t="s">
        <v>934</v>
      </c>
      <c r="O882" t="s">
        <v>2086</v>
      </c>
      <c r="P882" t="s">
        <v>814</v>
      </c>
      <c r="Q882">
        <v>4</v>
      </c>
      <c r="R882">
        <f>VLOOKUP(Sales_Data[[#This Row],[Memo]],Items_List[[Description]:[Price]],3,FALSE)</f>
        <v>24.99</v>
      </c>
      <c r="S882">
        <f>Sales_Data[[#This Row],[Qty]]*Sales_Data[[#This Row],[Cost]]</f>
        <v>299.88</v>
      </c>
      <c r="T882" s="1">
        <f>_xlfn.MAXIFS(Sales_Data[Date],Sales_Data[Customers Name],Sales_Data[[#This Row],[Customers Name]])</f>
        <v>45131</v>
      </c>
      <c r="U882" t="str">
        <f ca="1">IF(TODAY() - Sales_Data[[#This Row],[Last Order Date]] &gt; 180, "Inactive", "Active")</f>
        <v>Inactive</v>
      </c>
    </row>
    <row r="883" spans="1:21" x14ac:dyDescent="0.35">
      <c r="A883" t="str">
        <f>Sales_Data[[#This Row],[Customers Name]]&amp;Sales_Data[[#This Row],[Num]]</f>
        <v>Bond Street WinesCW-2023137</v>
      </c>
      <c r="B883" t="s">
        <v>36</v>
      </c>
      <c r="C883" t="s">
        <v>2104</v>
      </c>
      <c r="D883" t="s">
        <v>965</v>
      </c>
      <c r="E883" t="s">
        <v>543</v>
      </c>
      <c r="F883" s="1">
        <v>45040</v>
      </c>
      <c r="G883" t="s">
        <v>978</v>
      </c>
      <c r="I883">
        <v>12</v>
      </c>
      <c r="J883">
        <v>23.99</v>
      </c>
      <c r="K883">
        <v>287.88</v>
      </c>
      <c r="L883">
        <v>4</v>
      </c>
      <c r="M883" s="1">
        <v>45017</v>
      </c>
      <c r="N883" t="s">
        <v>934</v>
      </c>
      <c r="O883" t="s">
        <v>2086</v>
      </c>
      <c r="P883" t="s">
        <v>825</v>
      </c>
      <c r="Q883">
        <v>1</v>
      </c>
      <c r="R883">
        <f>VLOOKUP(Sales_Data[[#This Row],[Memo]],Items_List[[Description]:[Price]],3,FALSE)</f>
        <v>23.99</v>
      </c>
      <c r="S883">
        <f>Sales_Data[[#This Row],[Qty]]*Sales_Data[[#This Row],[Cost]]</f>
        <v>287.88</v>
      </c>
      <c r="T883" s="1">
        <f>_xlfn.MAXIFS(Sales_Data[Date],Sales_Data[Customers Name],Sales_Data[[#This Row],[Customers Name]])</f>
        <v>45131</v>
      </c>
      <c r="U883" t="str">
        <f ca="1">IF(TODAY() - Sales_Data[[#This Row],[Last Order Date]] &gt; 180, "Inactive", "Active")</f>
        <v>Inactive</v>
      </c>
    </row>
    <row r="884" spans="1:21" x14ac:dyDescent="0.35">
      <c r="A884" t="str">
        <f>Sales_Data[[#This Row],[Customers Name]]&amp;Sales_Data[[#This Row],[Num]]</f>
        <v>Bond Street WinesCW-2023137</v>
      </c>
      <c r="B884" t="s">
        <v>36</v>
      </c>
      <c r="C884" t="s">
        <v>2104</v>
      </c>
      <c r="D884" t="s">
        <v>981</v>
      </c>
      <c r="E884" t="s">
        <v>643</v>
      </c>
      <c r="F884" s="1">
        <v>45040</v>
      </c>
      <c r="G884" t="s">
        <v>978</v>
      </c>
      <c r="I884">
        <v>12</v>
      </c>
      <c r="J884">
        <v>17.329999999999998</v>
      </c>
      <c r="K884">
        <v>207.96</v>
      </c>
      <c r="L884">
        <v>4</v>
      </c>
      <c r="M884" s="1">
        <v>45017</v>
      </c>
      <c r="N884" t="s">
        <v>934</v>
      </c>
      <c r="O884" t="s">
        <v>2086</v>
      </c>
      <c r="P884" t="s">
        <v>825</v>
      </c>
      <c r="Q884">
        <v>1</v>
      </c>
      <c r="R884">
        <f>VLOOKUP(Sales_Data[[#This Row],[Memo]],Items_List[[Description]:[Price]],3,FALSE)</f>
        <v>17.329999999999998</v>
      </c>
      <c r="S884">
        <f>Sales_Data[[#This Row],[Qty]]*Sales_Data[[#This Row],[Cost]]</f>
        <v>207.95999999999998</v>
      </c>
      <c r="T884" s="1">
        <f>_xlfn.MAXIFS(Sales_Data[Date],Sales_Data[Customers Name],Sales_Data[[#This Row],[Customers Name]])</f>
        <v>45131</v>
      </c>
      <c r="U884" t="str">
        <f ca="1">IF(TODAY() - Sales_Data[[#This Row],[Last Order Date]] &gt; 180, "Inactive", "Active")</f>
        <v>Inactive</v>
      </c>
    </row>
    <row r="885" spans="1:21" x14ac:dyDescent="0.35">
      <c r="A885" t="str">
        <f>Sales_Data[[#This Row],[Customers Name]]&amp;Sales_Data[[#This Row],[Num]]</f>
        <v>Bond Street WinesCW-2023176</v>
      </c>
      <c r="B885" t="s">
        <v>36</v>
      </c>
      <c r="C885" t="s">
        <v>2104</v>
      </c>
      <c r="D885" t="s">
        <v>972</v>
      </c>
      <c r="E885" t="s">
        <v>530</v>
      </c>
      <c r="F885" s="1">
        <v>45071</v>
      </c>
      <c r="G885" t="s">
        <v>983</v>
      </c>
      <c r="I885">
        <v>12</v>
      </c>
      <c r="J885">
        <v>19.989999999999998</v>
      </c>
      <c r="K885">
        <v>239.88</v>
      </c>
      <c r="L885">
        <v>5</v>
      </c>
      <c r="M885" s="1">
        <v>45047</v>
      </c>
      <c r="N885" t="s">
        <v>813</v>
      </c>
      <c r="O885" t="s">
        <v>813</v>
      </c>
      <c r="P885" t="s">
        <v>814</v>
      </c>
      <c r="Q885">
        <v>4</v>
      </c>
      <c r="R885">
        <f>VLOOKUP(Sales_Data[[#This Row],[Memo]],Items_List[[Description]:[Price]],3,FALSE)</f>
        <v>20.66</v>
      </c>
      <c r="S885">
        <f>Sales_Data[[#This Row],[Qty]]*Sales_Data[[#This Row],[Cost]]</f>
        <v>247.92000000000002</v>
      </c>
      <c r="T885" s="1">
        <f>_xlfn.MAXIFS(Sales_Data[Date],Sales_Data[Customers Name],Sales_Data[[#This Row],[Customers Name]])</f>
        <v>45131</v>
      </c>
      <c r="U885" t="str">
        <f ca="1">IF(TODAY() - Sales_Data[[#This Row],[Last Order Date]] &gt; 180, "Inactive", "Active")</f>
        <v>Inactive</v>
      </c>
    </row>
    <row r="886" spans="1:21" x14ac:dyDescent="0.35">
      <c r="A886" t="str">
        <f>Sales_Data[[#This Row],[Customers Name]]&amp;Sales_Data[[#This Row],[Num]]</f>
        <v>Bond Street WinesCW-2023176</v>
      </c>
      <c r="B886" t="s">
        <v>36</v>
      </c>
      <c r="C886" t="s">
        <v>2104</v>
      </c>
      <c r="D886" t="s">
        <v>970</v>
      </c>
      <c r="E886" t="s">
        <v>549</v>
      </c>
      <c r="F886" s="1">
        <v>45071</v>
      </c>
      <c r="G886" t="s">
        <v>983</v>
      </c>
      <c r="I886">
        <v>12</v>
      </c>
      <c r="J886">
        <v>24.99</v>
      </c>
      <c r="K886">
        <v>299.88</v>
      </c>
      <c r="L886">
        <v>5</v>
      </c>
      <c r="M886" s="1">
        <v>45047</v>
      </c>
      <c r="N886" t="s">
        <v>813</v>
      </c>
      <c r="O886" t="s">
        <v>813</v>
      </c>
      <c r="P886" t="s">
        <v>814</v>
      </c>
      <c r="Q886">
        <v>4</v>
      </c>
      <c r="R886">
        <f>VLOOKUP(Sales_Data[[#This Row],[Memo]],Items_List[[Description]:[Price]],3,FALSE)</f>
        <v>24.99</v>
      </c>
      <c r="S886">
        <f>Sales_Data[[#This Row],[Qty]]*Sales_Data[[#This Row],[Cost]]</f>
        <v>299.88</v>
      </c>
      <c r="T886" s="1">
        <f>_xlfn.MAXIFS(Sales_Data[Date],Sales_Data[Customers Name],Sales_Data[[#This Row],[Customers Name]])</f>
        <v>45131</v>
      </c>
      <c r="U886" t="str">
        <f ca="1">IF(TODAY() - Sales_Data[[#This Row],[Last Order Date]] &gt; 180, "Inactive", "Active")</f>
        <v>Inactive</v>
      </c>
    </row>
    <row r="887" spans="1:21" x14ac:dyDescent="0.35">
      <c r="A887" t="str">
        <f>Sales_Data[[#This Row],[Customers Name]]&amp;Sales_Data[[#This Row],[Num]]</f>
        <v>Bond Street WinesCW-2023176</v>
      </c>
      <c r="B887" t="s">
        <v>36</v>
      </c>
      <c r="C887" t="s">
        <v>2104</v>
      </c>
      <c r="D887" t="s">
        <v>979</v>
      </c>
      <c r="E887" t="s">
        <v>502</v>
      </c>
      <c r="F887" s="1">
        <v>45071</v>
      </c>
      <c r="G887" t="s">
        <v>983</v>
      </c>
      <c r="I887">
        <v>12</v>
      </c>
      <c r="J887">
        <v>14.67</v>
      </c>
      <c r="K887">
        <v>176.04</v>
      </c>
      <c r="L887">
        <v>5</v>
      </c>
      <c r="M887" s="1">
        <v>45047</v>
      </c>
      <c r="N887" t="s">
        <v>813</v>
      </c>
      <c r="O887" t="s">
        <v>813</v>
      </c>
      <c r="P887" t="s">
        <v>814</v>
      </c>
      <c r="Q887">
        <v>4</v>
      </c>
      <c r="R887">
        <f>VLOOKUP(Sales_Data[[#This Row],[Memo]],Items_List[[Description]:[Price]],3,FALSE)</f>
        <v>14.67</v>
      </c>
      <c r="S887">
        <f>Sales_Data[[#This Row],[Qty]]*Sales_Data[[#This Row],[Cost]]</f>
        <v>176.04</v>
      </c>
      <c r="T887" s="1">
        <f>_xlfn.MAXIFS(Sales_Data[Date],Sales_Data[Customers Name],Sales_Data[[#This Row],[Customers Name]])</f>
        <v>45131</v>
      </c>
      <c r="U887" t="str">
        <f ca="1">IF(TODAY() - Sales_Data[[#This Row],[Last Order Date]] &gt; 180, "Inactive", "Active")</f>
        <v>Inactive</v>
      </c>
    </row>
    <row r="888" spans="1:21" x14ac:dyDescent="0.35">
      <c r="A888" t="str">
        <f>Sales_Data[[#This Row],[Customers Name]]&amp;Sales_Data[[#This Row],[Num]]</f>
        <v>Bond Street WinesCW-2023198</v>
      </c>
      <c r="B888" t="s">
        <v>36</v>
      </c>
      <c r="C888" t="s">
        <v>2104</v>
      </c>
      <c r="D888" t="s">
        <v>973</v>
      </c>
      <c r="E888" t="s">
        <v>561</v>
      </c>
      <c r="F888" s="1">
        <v>45091</v>
      </c>
      <c r="G888" t="s">
        <v>984</v>
      </c>
      <c r="I888">
        <v>12</v>
      </c>
      <c r="J888">
        <v>24.99</v>
      </c>
      <c r="K888">
        <v>299.88</v>
      </c>
      <c r="L888">
        <v>6</v>
      </c>
      <c r="M888" s="1">
        <v>45078</v>
      </c>
      <c r="N888" t="s">
        <v>818</v>
      </c>
      <c r="O888" t="s">
        <v>2082</v>
      </c>
      <c r="P888" t="s">
        <v>819</v>
      </c>
      <c r="Q888">
        <v>3</v>
      </c>
      <c r="R888">
        <f>VLOOKUP(Sales_Data[[#This Row],[Memo]],Items_List[[Description]:[Price]],3,FALSE)</f>
        <v>24.99</v>
      </c>
      <c r="S888">
        <f>Sales_Data[[#This Row],[Qty]]*Sales_Data[[#This Row],[Cost]]</f>
        <v>299.88</v>
      </c>
      <c r="T888" s="1">
        <f>_xlfn.MAXIFS(Sales_Data[Date],Sales_Data[Customers Name],Sales_Data[[#This Row],[Customers Name]])</f>
        <v>45131</v>
      </c>
      <c r="U888" t="str">
        <f ca="1">IF(TODAY() - Sales_Data[[#This Row],[Last Order Date]] &gt; 180, "Inactive", "Active")</f>
        <v>Inactive</v>
      </c>
    </row>
    <row r="889" spans="1:21" x14ac:dyDescent="0.35">
      <c r="A889" t="str">
        <f>Sales_Data[[#This Row],[Customers Name]]&amp;Sales_Data[[#This Row],[Num]]</f>
        <v>Bond Street WinesCW-2023198</v>
      </c>
      <c r="B889" t="s">
        <v>36</v>
      </c>
      <c r="C889" t="s">
        <v>2104</v>
      </c>
      <c r="D889" t="s">
        <v>965</v>
      </c>
      <c r="E889" t="s">
        <v>543</v>
      </c>
      <c r="F889" s="1">
        <v>45091</v>
      </c>
      <c r="G889" t="s">
        <v>984</v>
      </c>
      <c r="I889">
        <v>12</v>
      </c>
      <c r="J889">
        <v>23.99</v>
      </c>
      <c r="K889">
        <v>287.88</v>
      </c>
      <c r="L889">
        <v>6</v>
      </c>
      <c r="M889" s="1">
        <v>45078</v>
      </c>
      <c r="N889" t="s">
        <v>818</v>
      </c>
      <c r="O889" t="s">
        <v>2082</v>
      </c>
      <c r="P889" t="s">
        <v>819</v>
      </c>
      <c r="Q889">
        <v>3</v>
      </c>
      <c r="R889">
        <f>VLOOKUP(Sales_Data[[#This Row],[Memo]],Items_List[[Description]:[Price]],3,FALSE)</f>
        <v>23.99</v>
      </c>
      <c r="S889">
        <f>Sales_Data[[#This Row],[Qty]]*Sales_Data[[#This Row],[Cost]]</f>
        <v>287.88</v>
      </c>
      <c r="T889" s="1">
        <f>_xlfn.MAXIFS(Sales_Data[Date],Sales_Data[Customers Name],Sales_Data[[#This Row],[Customers Name]])</f>
        <v>45131</v>
      </c>
      <c r="U889" t="str">
        <f ca="1">IF(TODAY() - Sales_Data[[#This Row],[Last Order Date]] &gt; 180, "Inactive", "Active")</f>
        <v>Inactive</v>
      </c>
    </row>
    <row r="890" spans="1:21" x14ac:dyDescent="0.35">
      <c r="A890" t="str">
        <f>Sales_Data[[#This Row],[Customers Name]]&amp;Sales_Data[[#This Row],[Num]]</f>
        <v>Bond Street WinesCW-2023263</v>
      </c>
      <c r="B890" t="s">
        <v>36</v>
      </c>
      <c r="C890" t="s">
        <v>2104</v>
      </c>
      <c r="D890" t="s">
        <v>967</v>
      </c>
      <c r="E890" t="s">
        <v>416</v>
      </c>
      <c r="F890" s="1">
        <v>45131</v>
      </c>
      <c r="G890" t="s">
        <v>986</v>
      </c>
      <c r="I890">
        <v>12</v>
      </c>
      <c r="J890">
        <v>24.67</v>
      </c>
      <c r="K890">
        <v>296.04000000000002</v>
      </c>
      <c r="L890">
        <v>7</v>
      </c>
      <c r="M890" s="1">
        <v>45108</v>
      </c>
      <c r="N890" t="s">
        <v>824</v>
      </c>
      <c r="O890" t="s">
        <v>2077</v>
      </c>
      <c r="P890" t="s">
        <v>825</v>
      </c>
      <c r="Q890">
        <v>1</v>
      </c>
      <c r="R890">
        <f>VLOOKUP(Sales_Data[[#This Row],[Memo]],Items_List[[Description]:[Price]],3,FALSE)</f>
        <v>24.67</v>
      </c>
      <c r="S890">
        <f>Sales_Data[[#This Row],[Qty]]*Sales_Data[[#This Row],[Cost]]</f>
        <v>296.04000000000002</v>
      </c>
      <c r="T890" s="1">
        <f>_xlfn.MAXIFS(Sales_Data[Date],Sales_Data[Customers Name],Sales_Data[[#This Row],[Customers Name]])</f>
        <v>45131</v>
      </c>
      <c r="U890" t="str">
        <f ca="1">IF(TODAY() - Sales_Data[[#This Row],[Last Order Date]] &gt; 180, "Inactive", "Active")</f>
        <v>Inactive</v>
      </c>
    </row>
    <row r="891" spans="1:21" x14ac:dyDescent="0.35">
      <c r="A891" t="str">
        <f>Sales_Data[[#This Row],[Customers Name]]&amp;Sales_Data[[#This Row],[Num]]</f>
        <v>Bond Street WinesCW-2023263</v>
      </c>
      <c r="B891" t="s">
        <v>36</v>
      </c>
      <c r="C891" t="s">
        <v>2104</v>
      </c>
      <c r="D891" t="s">
        <v>973</v>
      </c>
      <c r="E891" t="s">
        <v>561</v>
      </c>
      <c r="F891" s="1">
        <v>45131</v>
      </c>
      <c r="G891" t="s">
        <v>986</v>
      </c>
      <c r="I891">
        <v>12</v>
      </c>
      <c r="J891">
        <v>24.99</v>
      </c>
      <c r="K891">
        <v>299.88</v>
      </c>
      <c r="L891">
        <v>7</v>
      </c>
      <c r="M891" s="1">
        <v>45108</v>
      </c>
      <c r="N891" t="s">
        <v>824</v>
      </c>
      <c r="O891" t="s">
        <v>2077</v>
      </c>
      <c r="P891" t="s">
        <v>825</v>
      </c>
      <c r="Q891">
        <v>1</v>
      </c>
      <c r="R891">
        <f>VLOOKUP(Sales_Data[[#This Row],[Memo]],Items_List[[Description]:[Price]],3,FALSE)</f>
        <v>24.99</v>
      </c>
      <c r="S891">
        <f>Sales_Data[[#This Row],[Qty]]*Sales_Data[[#This Row],[Cost]]</f>
        <v>299.88</v>
      </c>
      <c r="T891" s="1">
        <f>_xlfn.MAXIFS(Sales_Data[Date],Sales_Data[Customers Name],Sales_Data[[#This Row],[Customers Name]])</f>
        <v>45131</v>
      </c>
      <c r="U891" t="str">
        <f ca="1">IF(TODAY() - Sales_Data[[#This Row],[Last Order Date]] &gt; 180, "Inactive", "Active")</f>
        <v>Inactive</v>
      </c>
    </row>
    <row r="892" spans="1:21" x14ac:dyDescent="0.35">
      <c r="A892" t="str">
        <f>Sales_Data[[#This Row],[Customers Name]]&amp;Sales_Data[[#This Row],[Num]]</f>
        <v>Bond Street WinesCW-2023263</v>
      </c>
      <c r="B892" t="s">
        <v>36</v>
      </c>
      <c r="C892" t="s">
        <v>2104</v>
      </c>
      <c r="D892" t="s">
        <v>987</v>
      </c>
      <c r="E892" t="s">
        <v>607</v>
      </c>
      <c r="F892" s="1">
        <v>45131</v>
      </c>
      <c r="G892" t="s">
        <v>986</v>
      </c>
      <c r="I892">
        <v>12</v>
      </c>
      <c r="J892">
        <v>16.690000000000001</v>
      </c>
      <c r="K892">
        <v>200.28</v>
      </c>
      <c r="L892">
        <v>7</v>
      </c>
      <c r="M892" s="1">
        <v>45108</v>
      </c>
      <c r="N892" t="s">
        <v>824</v>
      </c>
      <c r="O892" t="s">
        <v>2077</v>
      </c>
      <c r="P892" t="s">
        <v>825</v>
      </c>
      <c r="Q892">
        <v>1</v>
      </c>
      <c r="R892">
        <f>VLOOKUP(Sales_Data[[#This Row],[Memo]],Items_List[[Description]:[Price]],3,FALSE)</f>
        <v>16.989999999999998</v>
      </c>
      <c r="S892">
        <f>Sales_Data[[#This Row],[Qty]]*Sales_Data[[#This Row],[Cost]]</f>
        <v>203.88</v>
      </c>
      <c r="T892" s="1">
        <f>_xlfn.MAXIFS(Sales_Data[Date],Sales_Data[Customers Name],Sales_Data[[#This Row],[Customers Name]])</f>
        <v>45131</v>
      </c>
      <c r="U892" t="str">
        <f ca="1">IF(TODAY() - Sales_Data[[#This Row],[Last Order Date]] &gt; 180, "Inactive", "Active")</f>
        <v>Inactive</v>
      </c>
    </row>
    <row r="893" spans="1:21" x14ac:dyDescent="0.35">
      <c r="A893" t="str">
        <f>Sales_Data[[#This Row],[Customers Name]]&amp;Sales_Data[[#This Row],[Num]]</f>
        <v>Bottles - ColumbiaCW-2023097</v>
      </c>
      <c r="B893" t="s">
        <v>38</v>
      </c>
      <c r="C893" t="s">
        <v>2103</v>
      </c>
      <c r="D893" t="s">
        <v>989</v>
      </c>
      <c r="E893" t="s">
        <v>282</v>
      </c>
      <c r="F893" s="1">
        <v>44992</v>
      </c>
      <c r="G893" t="s">
        <v>990</v>
      </c>
      <c r="I893">
        <v>12</v>
      </c>
      <c r="J893">
        <v>28.99</v>
      </c>
      <c r="K893">
        <v>347.88</v>
      </c>
      <c r="L893">
        <v>3</v>
      </c>
      <c r="M893" s="1">
        <v>44986</v>
      </c>
      <c r="N893" t="s">
        <v>892</v>
      </c>
      <c r="O893" t="s">
        <v>2080</v>
      </c>
      <c r="P893" t="s">
        <v>832</v>
      </c>
      <c r="Q893">
        <v>2</v>
      </c>
      <c r="R893">
        <f>VLOOKUP(Sales_Data[[#This Row],[Memo]],Items_List[[Description]:[Price]],3,FALSE)</f>
        <v>22.5</v>
      </c>
      <c r="S893">
        <f>Sales_Data[[#This Row],[Qty]]*Sales_Data[[#This Row],[Cost]]</f>
        <v>270</v>
      </c>
      <c r="T893" s="1">
        <f>_xlfn.MAXIFS(Sales_Data[Date],Sales_Data[Customers Name],Sales_Data[[#This Row],[Customers Name]])</f>
        <v>45281</v>
      </c>
      <c r="U893" t="str">
        <f ca="1">IF(TODAY() - Sales_Data[[#This Row],[Last Order Date]] &gt; 180, "Inactive", "Active")</f>
        <v>Inactive</v>
      </c>
    </row>
    <row r="894" spans="1:21" x14ac:dyDescent="0.35">
      <c r="A894" t="str">
        <f>Sales_Data[[#This Row],[Customers Name]]&amp;Sales_Data[[#This Row],[Num]]</f>
        <v>Bottles - ColumbiaCW-2023097</v>
      </c>
      <c r="B894" t="s">
        <v>38</v>
      </c>
      <c r="C894" t="s">
        <v>2103</v>
      </c>
      <c r="D894" t="s">
        <v>991</v>
      </c>
      <c r="E894" t="s">
        <v>278</v>
      </c>
      <c r="F894" s="1">
        <v>44992</v>
      </c>
      <c r="G894" t="s">
        <v>990</v>
      </c>
      <c r="I894">
        <v>12</v>
      </c>
      <c r="J894">
        <v>28.99</v>
      </c>
      <c r="K894">
        <v>347.88</v>
      </c>
      <c r="L894">
        <v>3</v>
      </c>
      <c r="M894" s="1">
        <v>44986</v>
      </c>
      <c r="N894" t="s">
        <v>892</v>
      </c>
      <c r="O894" t="s">
        <v>2080</v>
      </c>
      <c r="P894" t="s">
        <v>832</v>
      </c>
      <c r="Q894">
        <v>2</v>
      </c>
      <c r="R894">
        <f>VLOOKUP(Sales_Data[[#This Row],[Memo]],Items_List[[Description]:[Price]],3,FALSE)</f>
        <v>22.5</v>
      </c>
      <c r="S894">
        <f>Sales_Data[[#This Row],[Qty]]*Sales_Data[[#This Row],[Cost]]</f>
        <v>270</v>
      </c>
      <c r="T894" s="1">
        <f>_xlfn.MAXIFS(Sales_Data[Date],Sales_Data[Customers Name],Sales_Data[[#This Row],[Customers Name]])</f>
        <v>45281</v>
      </c>
      <c r="U894" t="str">
        <f ca="1">IF(TODAY() - Sales_Data[[#This Row],[Last Order Date]] &gt; 180, "Inactive", "Active")</f>
        <v>Inactive</v>
      </c>
    </row>
    <row r="895" spans="1:21" x14ac:dyDescent="0.35">
      <c r="A895" t="str">
        <f>Sales_Data[[#This Row],[Customers Name]]&amp;Sales_Data[[#This Row],[Num]]</f>
        <v>Bottles - ColumbiaCW-2023097</v>
      </c>
      <c r="B895" t="s">
        <v>38</v>
      </c>
      <c r="C895" t="s">
        <v>2103</v>
      </c>
      <c r="D895" t="s">
        <v>992</v>
      </c>
      <c r="E895" t="s">
        <v>292</v>
      </c>
      <c r="F895" s="1">
        <v>44992</v>
      </c>
      <c r="G895" t="s">
        <v>990</v>
      </c>
      <c r="I895">
        <v>12</v>
      </c>
      <c r="J895">
        <v>15.99</v>
      </c>
      <c r="K895">
        <v>191.88</v>
      </c>
      <c r="L895">
        <v>3</v>
      </c>
      <c r="M895" s="1">
        <v>44986</v>
      </c>
      <c r="N895" t="s">
        <v>892</v>
      </c>
      <c r="O895" t="s">
        <v>2080</v>
      </c>
      <c r="P895" t="s">
        <v>832</v>
      </c>
      <c r="Q895">
        <v>2</v>
      </c>
      <c r="R895">
        <f>VLOOKUP(Sales_Data[[#This Row],[Memo]],Items_List[[Description]:[Price]],3,FALSE)</f>
        <v>11.45</v>
      </c>
      <c r="S895">
        <f>Sales_Data[[#This Row],[Qty]]*Sales_Data[[#This Row],[Cost]]</f>
        <v>137.39999999999998</v>
      </c>
      <c r="T895" s="1">
        <f>_xlfn.MAXIFS(Sales_Data[Date],Sales_Data[Customers Name],Sales_Data[[#This Row],[Customers Name]])</f>
        <v>45281</v>
      </c>
      <c r="U895" t="str">
        <f ca="1">IF(TODAY() - Sales_Data[[#This Row],[Last Order Date]] &gt; 180, "Inactive", "Active")</f>
        <v>Inactive</v>
      </c>
    </row>
    <row r="896" spans="1:21" x14ac:dyDescent="0.35">
      <c r="A896" t="str">
        <f>Sales_Data[[#This Row],[Customers Name]]&amp;Sales_Data[[#This Row],[Num]]</f>
        <v>Bottles - ColumbiaCW-2023097</v>
      </c>
      <c r="B896" t="s">
        <v>38</v>
      </c>
      <c r="C896" t="s">
        <v>2103</v>
      </c>
      <c r="D896" t="s">
        <v>993</v>
      </c>
      <c r="E896" t="s">
        <v>298</v>
      </c>
      <c r="F896" s="1">
        <v>44992</v>
      </c>
      <c r="G896" t="s">
        <v>990</v>
      </c>
      <c r="I896">
        <v>12</v>
      </c>
      <c r="J896">
        <v>15.99</v>
      </c>
      <c r="K896">
        <v>191.88</v>
      </c>
      <c r="L896">
        <v>3</v>
      </c>
      <c r="M896" s="1">
        <v>44986</v>
      </c>
      <c r="N896" t="s">
        <v>892</v>
      </c>
      <c r="O896" t="s">
        <v>2080</v>
      </c>
      <c r="P896" t="s">
        <v>832</v>
      </c>
      <c r="Q896">
        <v>2</v>
      </c>
      <c r="R896">
        <f>VLOOKUP(Sales_Data[[#This Row],[Memo]],Items_List[[Description]:[Price]],3,FALSE)</f>
        <v>11.45</v>
      </c>
      <c r="S896">
        <f>Sales_Data[[#This Row],[Qty]]*Sales_Data[[#This Row],[Cost]]</f>
        <v>137.39999999999998</v>
      </c>
      <c r="T896" s="1">
        <f>_xlfn.MAXIFS(Sales_Data[Date],Sales_Data[Customers Name],Sales_Data[[#This Row],[Customers Name]])</f>
        <v>45281</v>
      </c>
      <c r="U896" t="str">
        <f ca="1">IF(TODAY() - Sales_Data[[#This Row],[Last Order Date]] &gt; 180, "Inactive", "Active")</f>
        <v>Inactive</v>
      </c>
    </row>
    <row r="897" spans="1:21" x14ac:dyDescent="0.35">
      <c r="A897" t="str">
        <f>Sales_Data[[#This Row],[Customers Name]]&amp;Sales_Data[[#This Row],[Num]]</f>
        <v>Bottles - ColumbiaCW-2023365</v>
      </c>
      <c r="B897" t="s">
        <v>38</v>
      </c>
      <c r="C897" t="s">
        <v>2103</v>
      </c>
      <c r="D897" t="s">
        <v>894</v>
      </c>
      <c r="E897" t="s">
        <v>220</v>
      </c>
      <c r="F897" s="1">
        <v>45209</v>
      </c>
      <c r="G897" t="s">
        <v>996</v>
      </c>
      <c r="H897" t="s">
        <v>840</v>
      </c>
      <c r="I897">
        <v>12</v>
      </c>
      <c r="J897">
        <v>13</v>
      </c>
      <c r="K897">
        <v>156</v>
      </c>
      <c r="L897">
        <v>10</v>
      </c>
      <c r="M897" s="1">
        <v>45200</v>
      </c>
      <c r="N897" t="s">
        <v>841</v>
      </c>
      <c r="O897" t="s">
        <v>2084</v>
      </c>
      <c r="P897" t="s">
        <v>832</v>
      </c>
      <c r="Q897">
        <v>2</v>
      </c>
      <c r="R897">
        <f>VLOOKUP(Sales_Data[[#This Row],[Memo]],Items_List[[Description]:[Price]],3,FALSE)</f>
        <v>9.81</v>
      </c>
      <c r="S897">
        <f>Sales_Data[[#This Row],[Qty]]*Sales_Data[[#This Row],[Cost]]</f>
        <v>117.72</v>
      </c>
      <c r="T897" s="1">
        <f>_xlfn.MAXIFS(Sales_Data[Date],Sales_Data[Customers Name],Sales_Data[[#This Row],[Customers Name]])</f>
        <v>45281</v>
      </c>
      <c r="U897" t="str">
        <f ca="1">IF(TODAY() - Sales_Data[[#This Row],[Last Order Date]] &gt; 180, "Inactive", "Active")</f>
        <v>Inactive</v>
      </c>
    </row>
    <row r="898" spans="1:21" x14ac:dyDescent="0.35">
      <c r="A898" t="str">
        <f>Sales_Data[[#This Row],[Customers Name]]&amp;Sales_Data[[#This Row],[Num]]</f>
        <v>Bottles - ColumbiaCW-2023365</v>
      </c>
      <c r="B898" t="s">
        <v>38</v>
      </c>
      <c r="C898" t="s">
        <v>2103</v>
      </c>
      <c r="D898" t="s">
        <v>864</v>
      </c>
      <c r="E898" t="s">
        <v>752</v>
      </c>
      <c r="F898" s="1">
        <v>45209</v>
      </c>
      <c r="G898" t="s">
        <v>996</v>
      </c>
      <c r="H898" t="s">
        <v>840</v>
      </c>
      <c r="I898">
        <v>12</v>
      </c>
      <c r="J898">
        <v>13</v>
      </c>
      <c r="K898">
        <v>156</v>
      </c>
      <c r="L898">
        <v>10</v>
      </c>
      <c r="M898" s="1">
        <v>45200</v>
      </c>
      <c r="N898" t="s">
        <v>841</v>
      </c>
      <c r="O898" t="s">
        <v>2084</v>
      </c>
      <c r="P898" t="s">
        <v>832</v>
      </c>
      <c r="Q898">
        <v>2</v>
      </c>
      <c r="R898">
        <f>VLOOKUP(Sales_Data[[#This Row],[Memo]],Items_List[[Description]:[Price]],3,FALSE)</f>
        <v>8.94</v>
      </c>
      <c r="S898">
        <f>Sales_Data[[#This Row],[Qty]]*Sales_Data[[#This Row],[Cost]]</f>
        <v>107.28</v>
      </c>
      <c r="T898" s="1">
        <f>_xlfn.MAXIFS(Sales_Data[Date],Sales_Data[Customers Name],Sales_Data[[#This Row],[Customers Name]])</f>
        <v>45281</v>
      </c>
      <c r="U898" t="str">
        <f ca="1">IF(TODAY() - Sales_Data[[#This Row],[Last Order Date]] &gt; 180, "Inactive", "Active")</f>
        <v>Inactive</v>
      </c>
    </row>
    <row r="899" spans="1:21" x14ac:dyDescent="0.35">
      <c r="A899" t="str">
        <f>Sales_Data[[#This Row],[Customers Name]]&amp;Sales_Data[[#This Row],[Num]]</f>
        <v>Bottles - ColumbiaCW-2023365</v>
      </c>
      <c r="B899" t="s">
        <v>38</v>
      </c>
      <c r="C899" t="s">
        <v>2103</v>
      </c>
      <c r="D899" t="s">
        <v>878</v>
      </c>
      <c r="E899" t="s">
        <v>708</v>
      </c>
      <c r="F899" s="1">
        <v>45209</v>
      </c>
      <c r="G899" t="s">
        <v>996</v>
      </c>
      <c r="H899" t="s">
        <v>840</v>
      </c>
      <c r="I899">
        <v>12</v>
      </c>
      <c r="J899">
        <v>8.99</v>
      </c>
      <c r="K899">
        <v>107.88</v>
      </c>
      <c r="L899">
        <v>10</v>
      </c>
      <c r="M899" s="1">
        <v>45200</v>
      </c>
      <c r="N899" t="s">
        <v>841</v>
      </c>
      <c r="O899" t="s">
        <v>2084</v>
      </c>
      <c r="P899" t="s">
        <v>832</v>
      </c>
      <c r="Q899">
        <v>2</v>
      </c>
      <c r="R899">
        <f>VLOOKUP(Sales_Data[[#This Row],[Memo]],Items_List[[Description]:[Price]],3,FALSE)</f>
        <v>5.85</v>
      </c>
      <c r="S899">
        <f>Sales_Data[[#This Row],[Qty]]*Sales_Data[[#This Row],[Cost]]</f>
        <v>70.199999999999989</v>
      </c>
      <c r="T899" s="1">
        <f>_xlfn.MAXIFS(Sales_Data[Date],Sales_Data[Customers Name],Sales_Data[[#This Row],[Customers Name]])</f>
        <v>45281</v>
      </c>
      <c r="U899" t="str">
        <f ca="1">IF(TODAY() - Sales_Data[[#This Row],[Last Order Date]] &gt; 180, "Inactive", "Active")</f>
        <v>Inactive</v>
      </c>
    </row>
    <row r="900" spans="1:21" x14ac:dyDescent="0.35">
      <c r="A900" t="str">
        <f>Sales_Data[[#This Row],[Customers Name]]&amp;Sales_Data[[#This Row],[Num]]</f>
        <v>Bottles - ColumbiaCW-2023417</v>
      </c>
      <c r="B900" t="s">
        <v>38</v>
      </c>
      <c r="C900" t="s">
        <v>2103</v>
      </c>
      <c r="D900" t="s">
        <v>822</v>
      </c>
      <c r="E900" t="s">
        <v>744</v>
      </c>
      <c r="F900" s="1">
        <v>45242</v>
      </c>
      <c r="G900" t="s">
        <v>999</v>
      </c>
      <c r="H900" t="s">
        <v>840</v>
      </c>
      <c r="I900">
        <v>12</v>
      </c>
      <c r="J900">
        <v>13</v>
      </c>
      <c r="K900">
        <v>156</v>
      </c>
      <c r="L900">
        <v>11</v>
      </c>
      <c r="M900" s="1">
        <v>45231</v>
      </c>
      <c r="N900" t="s">
        <v>920</v>
      </c>
      <c r="O900" t="s">
        <v>2085</v>
      </c>
      <c r="P900" t="s">
        <v>1000</v>
      </c>
      <c r="Q900">
        <v>0</v>
      </c>
      <c r="R900">
        <f>VLOOKUP(Sales_Data[[#This Row],[Memo]],Items_List[[Description]:[Price]],3,FALSE)</f>
        <v>8</v>
      </c>
      <c r="S900">
        <f>Sales_Data[[#This Row],[Qty]]*Sales_Data[[#This Row],[Cost]]</f>
        <v>96</v>
      </c>
      <c r="T900" s="1">
        <f>_xlfn.MAXIFS(Sales_Data[Date],Sales_Data[Customers Name],Sales_Data[[#This Row],[Customers Name]])</f>
        <v>45281</v>
      </c>
      <c r="U900" t="str">
        <f ca="1">IF(TODAY() - Sales_Data[[#This Row],[Last Order Date]] &gt; 180, "Inactive", "Active")</f>
        <v>Inactive</v>
      </c>
    </row>
    <row r="901" spans="1:21" x14ac:dyDescent="0.35">
      <c r="A901" t="str">
        <f>Sales_Data[[#This Row],[Customers Name]]&amp;Sales_Data[[#This Row],[Num]]</f>
        <v>Bottles - ColumbiaCW-2023466</v>
      </c>
      <c r="B901" t="s">
        <v>38</v>
      </c>
      <c r="C901" t="s">
        <v>2103</v>
      </c>
      <c r="D901" t="s">
        <v>905</v>
      </c>
      <c r="E901" t="s">
        <v>358</v>
      </c>
      <c r="F901" s="1">
        <v>45279</v>
      </c>
      <c r="G901" t="s">
        <v>1005</v>
      </c>
      <c r="H901" t="s">
        <v>840</v>
      </c>
      <c r="I901">
        <v>12</v>
      </c>
      <c r="J901">
        <v>14.5</v>
      </c>
      <c r="K901">
        <v>174</v>
      </c>
      <c r="L901">
        <v>12</v>
      </c>
      <c r="M901" s="1">
        <v>45261</v>
      </c>
      <c r="N901" t="s">
        <v>846</v>
      </c>
      <c r="O901" t="s">
        <v>2079</v>
      </c>
      <c r="P901" t="s">
        <v>832</v>
      </c>
      <c r="Q901">
        <v>2</v>
      </c>
      <c r="R901">
        <f>VLOOKUP(Sales_Data[[#This Row],[Memo]],Items_List[[Description]:[Price]],3,FALSE)</f>
        <v>11.11</v>
      </c>
      <c r="S901">
        <f>Sales_Data[[#This Row],[Qty]]*Sales_Data[[#This Row],[Cost]]</f>
        <v>133.32</v>
      </c>
      <c r="T901" s="1">
        <f>_xlfn.MAXIFS(Sales_Data[Date],Sales_Data[Customers Name],Sales_Data[[#This Row],[Customers Name]])</f>
        <v>45281</v>
      </c>
      <c r="U901" t="str">
        <f ca="1">IF(TODAY() - Sales_Data[[#This Row],[Last Order Date]] &gt; 180, "Inactive", "Active")</f>
        <v>Inactive</v>
      </c>
    </row>
    <row r="902" spans="1:21" x14ac:dyDescent="0.35">
      <c r="A902" t="str">
        <f>Sales_Data[[#This Row],[Customers Name]]&amp;Sales_Data[[#This Row],[Num]]</f>
        <v>Bottles - Mt PleasantCW-2023070</v>
      </c>
      <c r="B902" t="s">
        <v>40</v>
      </c>
      <c r="C902" t="s">
        <v>2103</v>
      </c>
      <c r="D902" t="s">
        <v>925</v>
      </c>
      <c r="E902" t="s">
        <v>376</v>
      </c>
      <c r="F902" s="1">
        <v>44977</v>
      </c>
      <c r="G902" t="s">
        <v>1012</v>
      </c>
      <c r="I902">
        <v>12</v>
      </c>
      <c r="J902">
        <v>19.75</v>
      </c>
      <c r="K902">
        <v>237</v>
      </c>
      <c r="L902">
        <v>2</v>
      </c>
      <c r="M902" s="1">
        <v>44958</v>
      </c>
      <c r="N902" t="s">
        <v>856</v>
      </c>
      <c r="O902" t="s">
        <v>2081</v>
      </c>
      <c r="P902" t="s">
        <v>825</v>
      </c>
      <c r="Q902">
        <v>1</v>
      </c>
      <c r="R902">
        <f>VLOOKUP(Sales_Data[[#This Row],[Memo]],Items_List[[Description]:[Price]],3,FALSE)</f>
        <v>18.670000000000002</v>
      </c>
      <c r="S902">
        <f>Sales_Data[[#This Row],[Qty]]*Sales_Data[[#This Row],[Cost]]</f>
        <v>224.04000000000002</v>
      </c>
      <c r="T902" s="1">
        <f>_xlfn.MAXIFS(Sales_Data[Date],Sales_Data[Customers Name],Sales_Data[[#This Row],[Customers Name]])</f>
        <v>45281</v>
      </c>
      <c r="U902" t="str">
        <f ca="1">IF(TODAY() - Sales_Data[[#This Row],[Last Order Date]] &gt; 180, "Inactive", "Active")</f>
        <v>Inactive</v>
      </c>
    </row>
    <row r="903" spans="1:21" x14ac:dyDescent="0.35">
      <c r="A903" t="str">
        <f>Sales_Data[[#This Row],[Customers Name]]&amp;Sales_Data[[#This Row],[Num]]</f>
        <v>Bottles - Mt PleasantCW-2023106</v>
      </c>
      <c r="B903" t="s">
        <v>40</v>
      </c>
      <c r="C903" t="s">
        <v>2103</v>
      </c>
      <c r="D903" t="s">
        <v>943</v>
      </c>
      <c r="E903" t="s">
        <v>347</v>
      </c>
      <c r="F903" s="1">
        <v>44999</v>
      </c>
      <c r="G903" t="s">
        <v>1013</v>
      </c>
      <c r="I903">
        <v>12</v>
      </c>
      <c r="J903">
        <v>7.75</v>
      </c>
      <c r="K903">
        <v>93</v>
      </c>
      <c r="L903">
        <v>3</v>
      </c>
      <c r="M903" s="1">
        <v>44986</v>
      </c>
      <c r="N903" t="s">
        <v>892</v>
      </c>
      <c r="O903" t="s">
        <v>2080</v>
      </c>
      <c r="P903" t="s">
        <v>832</v>
      </c>
      <c r="Q903">
        <v>2</v>
      </c>
      <c r="R903">
        <f>VLOOKUP(Sales_Data[[#This Row],[Memo]],Items_List[[Description]:[Price]],3,FALSE)</f>
        <v>6</v>
      </c>
      <c r="S903">
        <f>Sales_Data[[#This Row],[Qty]]*Sales_Data[[#This Row],[Cost]]</f>
        <v>72</v>
      </c>
      <c r="T903" s="1">
        <f>_xlfn.MAXIFS(Sales_Data[Date],Sales_Data[Customers Name],Sales_Data[[#This Row],[Customers Name]])</f>
        <v>45281</v>
      </c>
      <c r="U903" t="str">
        <f ca="1">IF(TODAY() - Sales_Data[[#This Row],[Last Order Date]] &gt; 180, "Inactive", "Active")</f>
        <v>Inactive</v>
      </c>
    </row>
    <row r="904" spans="1:21" x14ac:dyDescent="0.35">
      <c r="A904" t="str">
        <f>Sales_Data[[#This Row],[Customers Name]]&amp;Sales_Data[[#This Row],[Num]]</f>
        <v>Bottles - Mt PleasantCW-2023124</v>
      </c>
      <c r="B904" t="s">
        <v>40</v>
      </c>
      <c r="C904" t="s">
        <v>2103</v>
      </c>
      <c r="D904" t="s">
        <v>894</v>
      </c>
      <c r="E904" t="s">
        <v>220</v>
      </c>
      <c r="F904" s="1">
        <v>45015</v>
      </c>
      <c r="G904" t="s">
        <v>1014</v>
      </c>
      <c r="I904">
        <v>12</v>
      </c>
      <c r="J904">
        <v>12</v>
      </c>
      <c r="K904">
        <v>144</v>
      </c>
      <c r="L904">
        <v>3</v>
      </c>
      <c r="M904" s="1">
        <v>44986</v>
      </c>
      <c r="N904" t="s">
        <v>892</v>
      </c>
      <c r="O904" t="s">
        <v>2080</v>
      </c>
      <c r="P904" t="s">
        <v>814</v>
      </c>
      <c r="Q904">
        <v>4</v>
      </c>
      <c r="R904">
        <f>VLOOKUP(Sales_Data[[#This Row],[Memo]],Items_List[[Description]:[Price]],3,FALSE)</f>
        <v>9.81</v>
      </c>
      <c r="S904">
        <f>Sales_Data[[#This Row],[Qty]]*Sales_Data[[#This Row],[Cost]]</f>
        <v>117.72</v>
      </c>
      <c r="T904" s="1">
        <f>_xlfn.MAXIFS(Sales_Data[Date],Sales_Data[Customers Name],Sales_Data[[#This Row],[Customers Name]])</f>
        <v>45281</v>
      </c>
      <c r="U904" t="str">
        <f ca="1">IF(TODAY() - Sales_Data[[#This Row],[Last Order Date]] &gt; 180, "Inactive", "Active")</f>
        <v>Inactive</v>
      </c>
    </row>
    <row r="905" spans="1:21" x14ac:dyDescent="0.35">
      <c r="A905" t="str">
        <f>Sales_Data[[#This Row],[Customers Name]]&amp;Sales_Data[[#This Row],[Num]]</f>
        <v>Bottles - Mt PleasantCW-2023168</v>
      </c>
      <c r="B905" t="s">
        <v>40</v>
      </c>
      <c r="C905" t="s">
        <v>2103</v>
      </c>
      <c r="D905" t="s">
        <v>943</v>
      </c>
      <c r="E905" t="s">
        <v>347</v>
      </c>
      <c r="F905" s="1">
        <v>45068</v>
      </c>
      <c r="G905" t="s">
        <v>1016</v>
      </c>
      <c r="I905">
        <v>12</v>
      </c>
      <c r="J905">
        <v>7.75</v>
      </c>
      <c r="K905">
        <v>93</v>
      </c>
      <c r="L905">
        <v>5</v>
      </c>
      <c r="M905" s="1">
        <v>45047</v>
      </c>
      <c r="N905" t="s">
        <v>813</v>
      </c>
      <c r="O905" t="s">
        <v>813</v>
      </c>
      <c r="P905" t="s">
        <v>825</v>
      </c>
      <c r="Q905">
        <v>1</v>
      </c>
      <c r="R905">
        <f>VLOOKUP(Sales_Data[[#This Row],[Memo]],Items_List[[Description]:[Price]],3,FALSE)</f>
        <v>6</v>
      </c>
      <c r="S905">
        <f>Sales_Data[[#This Row],[Qty]]*Sales_Data[[#This Row],[Cost]]</f>
        <v>72</v>
      </c>
      <c r="T905" s="1">
        <f>_xlfn.MAXIFS(Sales_Data[Date],Sales_Data[Customers Name],Sales_Data[[#This Row],[Customers Name]])</f>
        <v>45281</v>
      </c>
      <c r="U905" t="str">
        <f ca="1">IF(TODAY() - Sales_Data[[#This Row],[Last Order Date]] &gt; 180, "Inactive", "Active")</f>
        <v>Inactive</v>
      </c>
    </row>
    <row r="906" spans="1:21" x14ac:dyDescent="0.35">
      <c r="A906" t="str">
        <f>Sales_Data[[#This Row],[Customers Name]]&amp;Sales_Data[[#This Row],[Num]]</f>
        <v>Bottles - Mt PleasantCW-2023189</v>
      </c>
      <c r="B906" t="s">
        <v>40</v>
      </c>
      <c r="C906" t="s">
        <v>2103</v>
      </c>
      <c r="D906" t="s">
        <v>943</v>
      </c>
      <c r="E906" t="s">
        <v>347</v>
      </c>
      <c r="F906" s="1">
        <v>45083</v>
      </c>
      <c r="G906" t="s">
        <v>1017</v>
      </c>
      <c r="I906">
        <v>12</v>
      </c>
      <c r="J906">
        <v>7.75</v>
      </c>
      <c r="K906">
        <v>93</v>
      </c>
      <c r="L906">
        <v>6</v>
      </c>
      <c r="M906" s="1">
        <v>45078</v>
      </c>
      <c r="N906" t="s">
        <v>818</v>
      </c>
      <c r="O906" t="s">
        <v>2082</v>
      </c>
      <c r="P906" t="s">
        <v>832</v>
      </c>
      <c r="Q906">
        <v>2</v>
      </c>
      <c r="R906">
        <f>VLOOKUP(Sales_Data[[#This Row],[Memo]],Items_List[[Description]:[Price]],3,FALSE)</f>
        <v>6</v>
      </c>
      <c r="S906">
        <f>Sales_Data[[#This Row],[Qty]]*Sales_Data[[#This Row],[Cost]]</f>
        <v>72</v>
      </c>
      <c r="T906" s="1">
        <f>_xlfn.MAXIFS(Sales_Data[Date],Sales_Data[Customers Name],Sales_Data[[#This Row],[Customers Name]])</f>
        <v>45281</v>
      </c>
      <c r="U906" t="str">
        <f ca="1">IF(TODAY() - Sales_Data[[#This Row],[Last Order Date]] &gt; 180, "Inactive", "Active")</f>
        <v>Inactive</v>
      </c>
    </row>
    <row r="907" spans="1:21" x14ac:dyDescent="0.35">
      <c r="A907" t="str">
        <f>Sales_Data[[#This Row],[Customers Name]]&amp;Sales_Data[[#This Row],[Num]]</f>
        <v>Bottles - Mt PleasantCW-2023223</v>
      </c>
      <c r="B907" t="s">
        <v>40</v>
      </c>
      <c r="C907" t="s">
        <v>2103</v>
      </c>
      <c r="D907" t="s">
        <v>943</v>
      </c>
      <c r="E907" t="s">
        <v>347</v>
      </c>
      <c r="F907" s="1">
        <v>45113</v>
      </c>
      <c r="G907" t="s">
        <v>1019</v>
      </c>
      <c r="I907">
        <v>12</v>
      </c>
      <c r="J907">
        <v>7.75</v>
      </c>
      <c r="K907">
        <v>93</v>
      </c>
      <c r="L907">
        <v>7</v>
      </c>
      <c r="M907" s="1">
        <v>45108</v>
      </c>
      <c r="N907" t="s">
        <v>824</v>
      </c>
      <c r="O907" t="s">
        <v>2077</v>
      </c>
      <c r="P907" t="s">
        <v>814</v>
      </c>
      <c r="Q907">
        <v>4</v>
      </c>
      <c r="R907">
        <f>VLOOKUP(Sales_Data[[#This Row],[Memo]],Items_List[[Description]:[Price]],3,FALSE)</f>
        <v>6</v>
      </c>
      <c r="S907">
        <f>Sales_Data[[#This Row],[Qty]]*Sales_Data[[#This Row],[Cost]]</f>
        <v>72</v>
      </c>
      <c r="T907" s="1">
        <f>_xlfn.MAXIFS(Sales_Data[Date],Sales_Data[Customers Name],Sales_Data[[#This Row],[Customers Name]])</f>
        <v>45281</v>
      </c>
      <c r="U907" t="str">
        <f ca="1">IF(TODAY() - Sales_Data[[#This Row],[Last Order Date]] &gt; 180, "Inactive", "Active")</f>
        <v>Inactive</v>
      </c>
    </row>
    <row r="908" spans="1:21" x14ac:dyDescent="0.35">
      <c r="A908" t="str">
        <f>Sales_Data[[#This Row],[Customers Name]]&amp;Sales_Data[[#This Row],[Num]]</f>
        <v>Bottles - Mt PleasantCW-2023231</v>
      </c>
      <c r="B908" t="s">
        <v>40</v>
      </c>
      <c r="C908" t="s">
        <v>2103</v>
      </c>
      <c r="D908" t="s">
        <v>1020</v>
      </c>
      <c r="E908" t="s">
        <v>773</v>
      </c>
      <c r="F908" s="1">
        <v>45119</v>
      </c>
      <c r="G908" t="s">
        <v>1021</v>
      </c>
      <c r="I908">
        <v>12</v>
      </c>
      <c r="J908">
        <v>20</v>
      </c>
      <c r="K908">
        <v>240</v>
      </c>
      <c r="L908">
        <v>7</v>
      </c>
      <c r="M908" s="1">
        <v>45108</v>
      </c>
      <c r="N908" t="s">
        <v>824</v>
      </c>
      <c r="O908" t="s">
        <v>2077</v>
      </c>
      <c r="P908" t="s">
        <v>819</v>
      </c>
      <c r="Q908">
        <v>3</v>
      </c>
      <c r="R908">
        <f>VLOOKUP(Sales_Data[[#This Row],[Memo]],Items_List[[Description]:[Price]],3,FALSE)</f>
        <v>19</v>
      </c>
      <c r="S908">
        <f>Sales_Data[[#This Row],[Qty]]*Sales_Data[[#This Row],[Cost]]</f>
        <v>228</v>
      </c>
      <c r="T908" s="1">
        <f>_xlfn.MAXIFS(Sales_Data[Date],Sales_Data[Customers Name],Sales_Data[[#This Row],[Customers Name]])</f>
        <v>45281</v>
      </c>
      <c r="U908" t="str">
        <f ca="1">IF(TODAY() - Sales_Data[[#This Row],[Last Order Date]] &gt; 180, "Inactive", "Active")</f>
        <v>Inactive</v>
      </c>
    </row>
    <row r="909" spans="1:21" x14ac:dyDescent="0.35">
      <c r="A909" t="str">
        <f>Sales_Data[[#This Row],[Customers Name]]&amp;Sales_Data[[#This Row],[Num]]</f>
        <v>Bottles - Mt PleasantCW-2023232</v>
      </c>
      <c r="B909" t="s">
        <v>40</v>
      </c>
      <c r="C909" t="s">
        <v>2103</v>
      </c>
      <c r="D909" t="s">
        <v>1022</v>
      </c>
      <c r="E909" t="s">
        <v>748</v>
      </c>
      <c r="F909" s="1">
        <v>45119</v>
      </c>
      <c r="G909" t="s">
        <v>1023</v>
      </c>
      <c r="I909">
        <v>12</v>
      </c>
      <c r="J909">
        <v>6.5</v>
      </c>
      <c r="K909">
        <v>78</v>
      </c>
      <c r="L909">
        <v>7</v>
      </c>
      <c r="M909" s="1">
        <v>45108</v>
      </c>
      <c r="N909" t="s">
        <v>824</v>
      </c>
      <c r="O909" t="s">
        <v>2077</v>
      </c>
      <c r="P909" t="s">
        <v>819</v>
      </c>
      <c r="Q909">
        <v>3</v>
      </c>
      <c r="R909">
        <f>VLOOKUP(Sales_Data[[#This Row],[Memo]],Items_List[[Description]:[Price]],3,FALSE)</f>
        <v>5.39</v>
      </c>
      <c r="S909">
        <f>Sales_Data[[#This Row],[Qty]]*Sales_Data[[#This Row],[Cost]]</f>
        <v>64.679999999999993</v>
      </c>
      <c r="T909" s="1">
        <f>_xlfn.MAXIFS(Sales_Data[Date],Sales_Data[Customers Name],Sales_Data[[#This Row],[Customers Name]])</f>
        <v>45281</v>
      </c>
      <c r="U909" t="str">
        <f ca="1">IF(TODAY() - Sales_Data[[#This Row],[Last Order Date]] &gt; 180, "Inactive", "Active")</f>
        <v>Inactive</v>
      </c>
    </row>
    <row r="910" spans="1:21" x14ac:dyDescent="0.35">
      <c r="A910" t="str">
        <f>Sales_Data[[#This Row],[Customers Name]]&amp;Sales_Data[[#This Row],[Num]]</f>
        <v>Bottles - Mt PleasantCW-2023237</v>
      </c>
      <c r="B910" t="s">
        <v>40</v>
      </c>
      <c r="C910" t="s">
        <v>2103</v>
      </c>
      <c r="D910" t="s">
        <v>882</v>
      </c>
      <c r="E910" t="s">
        <v>771</v>
      </c>
      <c r="F910" s="1">
        <v>45124</v>
      </c>
      <c r="G910" t="s">
        <v>1024</v>
      </c>
      <c r="I910">
        <v>12</v>
      </c>
      <c r="J910">
        <v>10</v>
      </c>
      <c r="K910">
        <v>120</v>
      </c>
      <c r="L910">
        <v>7</v>
      </c>
      <c r="M910" s="1">
        <v>45108</v>
      </c>
      <c r="N910" t="s">
        <v>824</v>
      </c>
      <c r="O910" t="s">
        <v>2077</v>
      </c>
      <c r="P910" t="s">
        <v>825</v>
      </c>
      <c r="Q910">
        <v>1</v>
      </c>
      <c r="R910">
        <f>VLOOKUP(Sales_Data[[#This Row],[Memo]],Items_List[[Description]:[Price]],3,FALSE)</f>
        <v>8.5</v>
      </c>
      <c r="S910">
        <f>Sales_Data[[#This Row],[Qty]]*Sales_Data[[#This Row],[Cost]]</f>
        <v>102</v>
      </c>
      <c r="T910" s="1">
        <f>_xlfn.MAXIFS(Sales_Data[Date],Sales_Data[Customers Name],Sales_Data[[#This Row],[Customers Name]])</f>
        <v>45281</v>
      </c>
      <c r="U910" t="str">
        <f ca="1">IF(TODAY() - Sales_Data[[#This Row],[Last Order Date]] &gt; 180, "Inactive", "Active")</f>
        <v>Inactive</v>
      </c>
    </row>
    <row r="911" spans="1:21" x14ac:dyDescent="0.35">
      <c r="A911" t="str">
        <f>Sales_Data[[#This Row],[Customers Name]]&amp;Sales_Data[[#This Row],[Num]]</f>
        <v>Bottles - Mt PleasantCW-2023252</v>
      </c>
      <c r="B911" t="s">
        <v>40</v>
      </c>
      <c r="C911" t="s">
        <v>2103</v>
      </c>
      <c r="D911" t="s">
        <v>910</v>
      </c>
      <c r="E911" t="s">
        <v>314</v>
      </c>
      <c r="F911" s="1">
        <v>45132</v>
      </c>
      <c r="G911" t="s">
        <v>1026</v>
      </c>
      <c r="I911">
        <v>12</v>
      </c>
      <c r="J911">
        <v>9.5</v>
      </c>
      <c r="K911">
        <v>114</v>
      </c>
      <c r="L911">
        <v>7</v>
      </c>
      <c r="M911" s="1">
        <v>45108</v>
      </c>
      <c r="N911" t="s">
        <v>824</v>
      </c>
      <c r="O911" t="s">
        <v>2077</v>
      </c>
      <c r="P911" t="s">
        <v>832</v>
      </c>
      <c r="Q911">
        <v>2</v>
      </c>
      <c r="R911">
        <f>VLOOKUP(Sales_Data[[#This Row],[Memo]],Items_List[[Description]:[Price]],3,FALSE)</f>
        <v>6.7</v>
      </c>
      <c r="S911">
        <f>Sales_Data[[#This Row],[Qty]]*Sales_Data[[#This Row],[Cost]]</f>
        <v>80.400000000000006</v>
      </c>
      <c r="T911" s="1">
        <f>_xlfn.MAXIFS(Sales_Data[Date],Sales_Data[Customers Name],Sales_Data[[#This Row],[Customers Name]])</f>
        <v>45281</v>
      </c>
      <c r="U911" t="str">
        <f ca="1">IF(TODAY() - Sales_Data[[#This Row],[Last Order Date]] &gt; 180, "Inactive", "Active")</f>
        <v>Inactive</v>
      </c>
    </row>
    <row r="912" spans="1:21" x14ac:dyDescent="0.35">
      <c r="A912" t="str">
        <f>Sales_Data[[#This Row],[Customers Name]]&amp;Sales_Data[[#This Row],[Num]]</f>
        <v>Bottles - Mt PleasantCW-2023253</v>
      </c>
      <c r="B912" t="s">
        <v>40</v>
      </c>
      <c r="C912" t="s">
        <v>2103</v>
      </c>
      <c r="D912" t="s">
        <v>943</v>
      </c>
      <c r="E912" t="s">
        <v>347</v>
      </c>
      <c r="F912" s="1">
        <v>45132</v>
      </c>
      <c r="G912" t="s">
        <v>1027</v>
      </c>
      <c r="I912">
        <v>12</v>
      </c>
      <c r="J912">
        <v>7.75</v>
      </c>
      <c r="K912">
        <v>93</v>
      </c>
      <c r="L912">
        <v>7</v>
      </c>
      <c r="M912" s="1">
        <v>45108</v>
      </c>
      <c r="N912" t="s">
        <v>824</v>
      </c>
      <c r="O912" t="s">
        <v>2077</v>
      </c>
      <c r="P912" t="s">
        <v>832</v>
      </c>
      <c r="Q912">
        <v>2</v>
      </c>
      <c r="R912">
        <f>VLOOKUP(Sales_Data[[#This Row],[Memo]],Items_List[[Description]:[Price]],3,FALSE)</f>
        <v>6</v>
      </c>
      <c r="S912">
        <f>Sales_Data[[#This Row],[Qty]]*Sales_Data[[#This Row],[Cost]]</f>
        <v>72</v>
      </c>
      <c r="T912" s="1">
        <f>_xlfn.MAXIFS(Sales_Data[Date],Sales_Data[Customers Name],Sales_Data[[#This Row],[Customers Name]])</f>
        <v>45281</v>
      </c>
      <c r="U912" t="str">
        <f ca="1">IF(TODAY() - Sales_Data[[#This Row],[Last Order Date]] &gt; 180, "Inactive", "Active")</f>
        <v>Inactive</v>
      </c>
    </row>
    <row r="913" spans="1:21" x14ac:dyDescent="0.35">
      <c r="A913" t="str">
        <f>Sales_Data[[#This Row],[Customers Name]]&amp;Sales_Data[[#This Row],[Num]]</f>
        <v>Bottles - Mt PleasantCW-2023272</v>
      </c>
      <c r="B913" t="s">
        <v>40</v>
      </c>
      <c r="C913" t="s">
        <v>2103</v>
      </c>
      <c r="D913" t="s">
        <v>992</v>
      </c>
      <c r="E913" t="s">
        <v>292</v>
      </c>
      <c r="F913" s="1">
        <v>45145</v>
      </c>
      <c r="G913" t="s">
        <v>1028</v>
      </c>
      <c r="I913">
        <v>12</v>
      </c>
      <c r="J913">
        <v>15.99</v>
      </c>
      <c r="K913">
        <v>191.88</v>
      </c>
      <c r="L913">
        <v>8</v>
      </c>
      <c r="M913" s="1">
        <v>45139</v>
      </c>
      <c r="N913" t="s">
        <v>863</v>
      </c>
      <c r="O913" t="s">
        <v>2083</v>
      </c>
      <c r="P913" t="s">
        <v>825</v>
      </c>
      <c r="Q913">
        <v>1</v>
      </c>
      <c r="R913">
        <f>VLOOKUP(Sales_Data[[#This Row],[Memo]],Items_List[[Description]:[Price]],3,FALSE)</f>
        <v>11.45</v>
      </c>
      <c r="S913">
        <f>Sales_Data[[#This Row],[Qty]]*Sales_Data[[#This Row],[Cost]]</f>
        <v>137.39999999999998</v>
      </c>
      <c r="T913" s="1">
        <f>_xlfn.MAXIFS(Sales_Data[Date],Sales_Data[Customers Name],Sales_Data[[#This Row],[Customers Name]])</f>
        <v>45281</v>
      </c>
      <c r="U913" t="str">
        <f ca="1">IF(TODAY() - Sales_Data[[#This Row],[Last Order Date]] &gt; 180, "Inactive", "Active")</f>
        <v>Inactive</v>
      </c>
    </row>
    <row r="914" spans="1:21" x14ac:dyDescent="0.35">
      <c r="A914" t="str">
        <f>Sales_Data[[#This Row],[Customers Name]]&amp;Sales_Data[[#This Row],[Num]]</f>
        <v>Bottles - Mt PleasantCW-2023273</v>
      </c>
      <c r="B914" t="s">
        <v>40</v>
      </c>
      <c r="C914" t="s">
        <v>2103</v>
      </c>
      <c r="D914" t="s">
        <v>943</v>
      </c>
      <c r="E914" t="s">
        <v>347</v>
      </c>
      <c r="F914" s="1">
        <v>45145</v>
      </c>
      <c r="G914" t="s">
        <v>1030</v>
      </c>
      <c r="I914">
        <v>12</v>
      </c>
      <c r="J914">
        <v>7.75</v>
      </c>
      <c r="K914">
        <v>93</v>
      </c>
      <c r="L914">
        <v>8</v>
      </c>
      <c r="M914" s="1">
        <v>45139</v>
      </c>
      <c r="N914" t="s">
        <v>863</v>
      </c>
      <c r="O914" t="s">
        <v>2083</v>
      </c>
      <c r="P914" t="s">
        <v>825</v>
      </c>
      <c r="Q914">
        <v>1</v>
      </c>
      <c r="R914">
        <f>VLOOKUP(Sales_Data[[#This Row],[Memo]],Items_List[[Description]:[Price]],3,FALSE)</f>
        <v>6</v>
      </c>
      <c r="S914">
        <f>Sales_Data[[#This Row],[Qty]]*Sales_Data[[#This Row],[Cost]]</f>
        <v>72</v>
      </c>
      <c r="T914" s="1">
        <f>_xlfn.MAXIFS(Sales_Data[Date],Sales_Data[Customers Name],Sales_Data[[#This Row],[Customers Name]])</f>
        <v>45281</v>
      </c>
      <c r="U914" t="str">
        <f ca="1">IF(TODAY() - Sales_Data[[#This Row],[Last Order Date]] &gt; 180, "Inactive", "Active")</f>
        <v>Inactive</v>
      </c>
    </row>
    <row r="915" spans="1:21" x14ac:dyDescent="0.35">
      <c r="A915" t="str">
        <f>Sales_Data[[#This Row],[Customers Name]]&amp;Sales_Data[[#This Row],[Num]]</f>
        <v>Bottles - Mt PleasantCW-2023292</v>
      </c>
      <c r="B915" t="s">
        <v>40</v>
      </c>
      <c r="C915" t="s">
        <v>2103</v>
      </c>
      <c r="D915" t="s">
        <v>925</v>
      </c>
      <c r="E915" t="s">
        <v>376</v>
      </c>
      <c r="F915" s="1">
        <v>45159</v>
      </c>
      <c r="G915" t="s">
        <v>1032</v>
      </c>
      <c r="I915">
        <v>12</v>
      </c>
      <c r="J915">
        <v>22.5</v>
      </c>
      <c r="K915">
        <v>270</v>
      </c>
      <c r="L915">
        <v>8</v>
      </c>
      <c r="M915" s="1">
        <v>45139</v>
      </c>
      <c r="N915" t="s">
        <v>863</v>
      </c>
      <c r="O915" t="s">
        <v>2083</v>
      </c>
      <c r="P915" t="s">
        <v>825</v>
      </c>
      <c r="Q915">
        <v>1</v>
      </c>
      <c r="R915">
        <f>VLOOKUP(Sales_Data[[#This Row],[Memo]],Items_List[[Description]:[Price]],3,FALSE)</f>
        <v>18.670000000000002</v>
      </c>
      <c r="S915">
        <f>Sales_Data[[#This Row],[Qty]]*Sales_Data[[#This Row],[Cost]]</f>
        <v>224.04000000000002</v>
      </c>
      <c r="T915" s="1">
        <f>_xlfn.MAXIFS(Sales_Data[Date],Sales_Data[Customers Name],Sales_Data[[#This Row],[Customers Name]])</f>
        <v>45281</v>
      </c>
      <c r="U915" t="str">
        <f ca="1">IF(TODAY() - Sales_Data[[#This Row],[Last Order Date]] &gt; 180, "Inactive", "Active")</f>
        <v>Inactive</v>
      </c>
    </row>
    <row r="916" spans="1:21" x14ac:dyDescent="0.35">
      <c r="A916" t="str">
        <f>Sales_Data[[#This Row],[Customers Name]]&amp;Sales_Data[[#This Row],[Num]]</f>
        <v>Bottles - Mt PleasantCW-2023292</v>
      </c>
      <c r="B916" t="s">
        <v>40</v>
      </c>
      <c r="C916" t="s">
        <v>2103</v>
      </c>
      <c r="D916" t="s">
        <v>916</v>
      </c>
      <c r="E916" t="s">
        <v>222</v>
      </c>
      <c r="F916" s="1">
        <v>45159</v>
      </c>
      <c r="G916" t="s">
        <v>1032</v>
      </c>
      <c r="I916">
        <v>12</v>
      </c>
      <c r="J916">
        <v>13.99</v>
      </c>
      <c r="K916">
        <v>167.88</v>
      </c>
      <c r="L916">
        <v>8</v>
      </c>
      <c r="M916" s="1">
        <v>45139</v>
      </c>
      <c r="N916" t="s">
        <v>863</v>
      </c>
      <c r="O916" t="s">
        <v>2083</v>
      </c>
      <c r="P916" t="s">
        <v>825</v>
      </c>
      <c r="Q916">
        <v>1</v>
      </c>
      <c r="R916">
        <f>VLOOKUP(Sales_Data[[#This Row],[Memo]],Items_List[[Description]:[Price]],3,FALSE)</f>
        <v>11.5</v>
      </c>
      <c r="S916">
        <f>Sales_Data[[#This Row],[Qty]]*Sales_Data[[#This Row],[Cost]]</f>
        <v>138</v>
      </c>
      <c r="T916" s="1">
        <f>_xlfn.MAXIFS(Sales_Data[Date],Sales_Data[Customers Name],Sales_Data[[#This Row],[Customers Name]])</f>
        <v>45281</v>
      </c>
      <c r="U916" t="str">
        <f ca="1">IF(TODAY() - Sales_Data[[#This Row],[Last Order Date]] &gt; 180, "Inactive", "Active")</f>
        <v>Inactive</v>
      </c>
    </row>
    <row r="917" spans="1:21" x14ac:dyDescent="0.35">
      <c r="A917" t="str">
        <f>Sales_Data[[#This Row],[Customers Name]]&amp;Sales_Data[[#This Row],[Num]]</f>
        <v>Bottles - Mt PleasantCW-2023292</v>
      </c>
      <c r="B917" t="s">
        <v>40</v>
      </c>
      <c r="C917" t="s">
        <v>2103</v>
      </c>
      <c r="D917" t="s">
        <v>894</v>
      </c>
      <c r="E917" t="s">
        <v>220</v>
      </c>
      <c r="F917" s="1">
        <v>45159</v>
      </c>
      <c r="G917" t="s">
        <v>1032</v>
      </c>
      <c r="I917">
        <v>12</v>
      </c>
      <c r="J917">
        <v>13</v>
      </c>
      <c r="K917">
        <v>156</v>
      </c>
      <c r="L917">
        <v>8</v>
      </c>
      <c r="M917" s="1">
        <v>45139</v>
      </c>
      <c r="N917" t="s">
        <v>863</v>
      </c>
      <c r="O917" t="s">
        <v>2083</v>
      </c>
      <c r="P917" t="s">
        <v>825</v>
      </c>
      <c r="Q917">
        <v>1</v>
      </c>
      <c r="R917">
        <f>VLOOKUP(Sales_Data[[#This Row],[Memo]],Items_List[[Description]:[Price]],3,FALSE)</f>
        <v>9.81</v>
      </c>
      <c r="S917">
        <f>Sales_Data[[#This Row],[Qty]]*Sales_Data[[#This Row],[Cost]]</f>
        <v>117.72</v>
      </c>
      <c r="T917" s="1">
        <f>_xlfn.MAXIFS(Sales_Data[Date],Sales_Data[Customers Name],Sales_Data[[#This Row],[Customers Name]])</f>
        <v>45281</v>
      </c>
      <c r="U917" t="str">
        <f ca="1">IF(TODAY() - Sales_Data[[#This Row],[Last Order Date]] &gt; 180, "Inactive", "Active")</f>
        <v>Inactive</v>
      </c>
    </row>
    <row r="918" spans="1:21" x14ac:dyDescent="0.35">
      <c r="A918" t="str">
        <f>Sales_Data[[#This Row],[Customers Name]]&amp;Sales_Data[[#This Row],[Num]]</f>
        <v>Bottles - Mt PleasantCW-2023302</v>
      </c>
      <c r="B918" t="s">
        <v>40</v>
      </c>
      <c r="C918" t="s">
        <v>2103</v>
      </c>
      <c r="D918" t="s">
        <v>943</v>
      </c>
      <c r="E918" t="s">
        <v>347</v>
      </c>
      <c r="F918" s="1">
        <v>45167</v>
      </c>
      <c r="G918" t="s">
        <v>1033</v>
      </c>
      <c r="I918">
        <v>12</v>
      </c>
      <c r="J918">
        <v>7.75</v>
      </c>
      <c r="K918">
        <v>93</v>
      </c>
      <c r="L918">
        <v>8</v>
      </c>
      <c r="M918" s="1">
        <v>45139</v>
      </c>
      <c r="N918" t="s">
        <v>863</v>
      </c>
      <c r="O918" t="s">
        <v>2083</v>
      </c>
      <c r="P918" t="s">
        <v>832</v>
      </c>
      <c r="Q918">
        <v>2</v>
      </c>
      <c r="R918">
        <f>VLOOKUP(Sales_Data[[#This Row],[Memo]],Items_List[[Description]:[Price]],3,FALSE)</f>
        <v>6</v>
      </c>
      <c r="S918">
        <f>Sales_Data[[#This Row],[Qty]]*Sales_Data[[#This Row],[Cost]]</f>
        <v>72</v>
      </c>
      <c r="T918" s="1">
        <f>_xlfn.MAXIFS(Sales_Data[Date],Sales_Data[Customers Name],Sales_Data[[#This Row],[Customers Name]])</f>
        <v>45281</v>
      </c>
      <c r="U918" t="str">
        <f ca="1">IF(TODAY() - Sales_Data[[#This Row],[Last Order Date]] &gt; 180, "Inactive", "Active")</f>
        <v>Inactive</v>
      </c>
    </row>
    <row r="919" spans="1:21" x14ac:dyDescent="0.35">
      <c r="A919" t="str">
        <f>Sales_Data[[#This Row],[Customers Name]]&amp;Sales_Data[[#This Row],[Num]]</f>
        <v>Bottles - Mt PleasantCW-2023314</v>
      </c>
      <c r="B919" t="s">
        <v>40</v>
      </c>
      <c r="C919" t="s">
        <v>2103</v>
      </c>
      <c r="D919" t="s">
        <v>1035</v>
      </c>
      <c r="E919" t="s">
        <v>760</v>
      </c>
      <c r="F919" s="1">
        <v>45177</v>
      </c>
      <c r="G919" t="s">
        <v>1034</v>
      </c>
      <c r="I919">
        <v>12</v>
      </c>
      <c r="J919">
        <v>16</v>
      </c>
      <c r="K919">
        <v>192</v>
      </c>
      <c r="L919">
        <v>9</v>
      </c>
      <c r="M919" s="1">
        <v>45170</v>
      </c>
      <c r="N919" t="s">
        <v>831</v>
      </c>
      <c r="O919" t="s">
        <v>2078</v>
      </c>
      <c r="P919" t="s">
        <v>842</v>
      </c>
      <c r="Q919">
        <v>5</v>
      </c>
      <c r="R919">
        <f>VLOOKUP(Sales_Data[[#This Row],[Memo]],Items_List[[Description]:[Price]],3,FALSE)</f>
        <v>13.33</v>
      </c>
      <c r="S919">
        <f>Sales_Data[[#This Row],[Qty]]*Sales_Data[[#This Row],[Cost]]</f>
        <v>159.96</v>
      </c>
      <c r="T919" s="1">
        <f>_xlfn.MAXIFS(Sales_Data[Date],Sales_Data[Customers Name],Sales_Data[[#This Row],[Customers Name]])</f>
        <v>45281</v>
      </c>
      <c r="U919" t="str">
        <f ca="1">IF(TODAY() - Sales_Data[[#This Row],[Last Order Date]] &gt; 180, "Inactive", "Active")</f>
        <v>Inactive</v>
      </c>
    </row>
    <row r="920" spans="1:21" x14ac:dyDescent="0.35">
      <c r="A920" t="str">
        <f>Sales_Data[[#This Row],[Customers Name]]&amp;Sales_Data[[#This Row],[Num]]</f>
        <v>Bottles - Mt PleasantCW-2023327</v>
      </c>
      <c r="B920" t="s">
        <v>40</v>
      </c>
      <c r="C920" t="s">
        <v>2103</v>
      </c>
      <c r="D920" t="s">
        <v>834</v>
      </c>
      <c r="E920" t="s">
        <v>678</v>
      </c>
      <c r="F920" s="1">
        <v>45188</v>
      </c>
      <c r="G920" t="s">
        <v>1036</v>
      </c>
      <c r="I920">
        <v>12</v>
      </c>
      <c r="J920">
        <v>14.25</v>
      </c>
      <c r="K920">
        <v>171</v>
      </c>
      <c r="L920">
        <v>9</v>
      </c>
      <c r="M920" s="1">
        <v>45170</v>
      </c>
      <c r="N920" t="s">
        <v>831</v>
      </c>
      <c r="O920" t="s">
        <v>2078</v>
      </c>
      <c r="P920" t="s">
        <v>832</v>
      </c>
      <c r="Q920">
        <v>2</v>
      </c>
      <c r="R920">
        <f>VLOOKUP(Sales_Data[[#This Row],[Memo]],Items_List[[Description]:[Price]],3,FALSE)</f>
        <v>10</v>
      </c>
      <c r="S920">
        <f>Sales_Data[[#This Row],[Qty]]*Sales_Data[[#This Row],[Cost]]</f>
        <v>120</v>
      </c>
      <c r="T920" s="1">
        <f>_xlfn.MAXIFS(Sales_Data[Date],Sales_Data[Customers Name],Sales_Data[[#This Row],[Customers Name]])</f>
        <v>45281</v>
      </c>
      <c r="U920" t="str">
        <f ca="1">IF(TODAY() - Sales_Data[[#This Row],[Last Order Date]] &gt; 180, "Inactive", "Active")</f>
        <v>Inactive</v>
      </c>
    </row>
    <row r="921" spans="1:21" x14ac:dyDescent="0.35">
      <c r="A921" t="str">
        <f>Sales_Data[[#This Row],[Customers Name]]&amp;Sales_Data[[#This Row],[Num]]</f>
        <v>Bottles - Mt PleasantCW-2023327</v>
      </c>
      <c r="B921" t="s">
        <v>40</v>
      </c>
      <c r="C921" t="s">
        <v>2103</v>
      </c>
      <c r="D921" t="s">
        <v>894</v>
      </c>
      <c r="E921" t="s">
        <v>220</v>
      </c>
      <c r="F921" s="1">
        <v>45188</v>
      </c>
      <c r="G921" t="s">
        <v>1036</v>
      </c>
      <c r="I921">
        <v>12</v>
      </c>
      <c r="J921">
        <v>13</v>
      </c>
      <c r="K921">
        <v>156</v>
      </c>
      <c r="L921">
        <v>9</v>
      </c>
      <c r="M921" s="1">
        <v>45170</v>
      </c>
      <c r="N921" t="s">
        <v>831</v>
      </c>
      <c r="O921" t="s">
        <v>2078</v>
      </c>
      <c r="P921" t="s">
        <v>832</v>
      </c>
      <c r="Q921">
        <v>2</v>
      </c>
      <c r="R921">
        <f>VLOOKUP(Sales_Data[[#This Row],[Memo]],Items_List[[Description]:[Price]],3,FALSE)</f>
        <v>9.81</v>
      </c>
      <c r="S921">
        <f>Sales_Data[[#This Row],[Qty]]*Sales_Data[[#This Row],[Cost]]</f>
        <v>117.72</v>
      </c>
      <c r="T921" s="1">
        <f>_xlfn.MAXIFS(Sales_Data[Date],Sales_Data[Customers Name],Sales_Data[[#This Row],[Customers Name]])</f>
        <v>45281</v>
      </c>
      <c r="U921" t="str">
        <f ca="1">IF(TODAY() - Sales_Data[[#This Row],[Last Order Date]] &gt; 180, "Inactive", "Active")</f>
        <v>Inactive</v>
      </c>
    </row>
    <row r="922" spans="1:21" x14ac:dyDescent="0.35">
      <c r="A922" t="str">
        <f>Sales_Data[[#This Row],[Customers Name]]&amp;Sales_Data[[#This Row],[Num]]</f>
        <v>Bottles - Mt PleasantCW-2023341</v>
      </c>
      <c r="B922" t="s">
        <v>40</v>
      </c>
      <c r="C922" t="s">
        <v>2103</v>
      </c>
      <c r="D922" t="s">
        <v>943</v>
      </c>
      <c r="E922" t="s">
        <v>347</v>
      </c>
      <c r="F922" s="1">
        <v>45195</v>
      </c>
      <c r="G922" t="s">
        <v>1037</v>
      </c>
      <c r="I922">
        <v>12</v>
      </c>
      <c r="J922">
        <v>7.75</v>
      </c>
      <c r="K922">
        <v>93</v>
      </c>
      <c r="L922">
        <v>9</v>
      </c>
      <c r="M922" s="1">
        <v>45170</v>
      </c>
      <c r="N922" t="s">
        <v>831</v>
      </c>
      <c r="O922" t="s">
        <v>2078</v>
      </c>
      <c r="P922" t="s">
        <v>832</v>
      </c>
      <c r="Q922">
        <v>2</v>
      </c>
      <c r="R922">
        <f>VLOOKUP(Sales_Data[[#This Row],[Memo]],Items_List[[Description]:[Price]],3,FALSE)</f>
        <v>6</v>
      </c>
      <c r="S922">
        <f>Sales_Data[[#This Row],[Qty]]*Sales_Data[[#This Row],[Cost]]</f>
        <v>72</v>
      </c>
      <c r="T922" s="1">
        <f>_xlfn.MAXIFS(Sales_Data[Date],Sales_Data[Customers Name],Sales_Data[[#This Row],[Customers Name]])</f>
        <v>45281</v>
      </c>
      <c r="U922" t="str">
        <f ca="1">IF(TODAY() - Sales_Data[[#This Row],[Last Order Date]] &gt; 180, "Inactive", "Active")</f>
        <v>Inactive</v>
      </c>
    </row>
    <row r="923" spans="1:21" x14ac:dyDescent="0.35">
      <c r="A923" t="str">
        <f>Sales_Data[[#This Row],[Customers Name]]&amp;Sales_Data[[#This Row],[Num]]</f>
        <v>Bottles - Mt PleasantCW-2023342</v>
      </c>
      <c r="B923" t="s">
        <v>40</v>
      </c>
      <c r="C923" t="s">
        <v>2103</v>
      </c>
      <c r="D923" t="s">
        <v>894</v>
      </c>
      <c r="E923" t="s">
        <v>220</v>
      </c>
      <c r="F923" s="1">
        <v>45195</v>
      </c>
      <c r="G923" t="s">
        <v>1038</v>
      </c>
      <c r="I923">
        <v>12</v>
      </c>
      <c r="J923">
        <v>13</v>
      </c>
      <c r="K923">
        <v>156</v>
      </c>
      <c r="L923">
        <v>9</v>
      </c>
      <c r="M923" s="1">
        <v>45170</v>
      </c>
      <c r="N923" t="s">
        <v>831</v>
      </c>
      <c r="O923" t="s">
        <v>2078</v>
      </c>
      <c r="P923" t="s">
        <v>832</v>
      </c>
      <c r="Q923">
        <v>2</v>
      </c>
      <c r="R923">
        <f>VLOOKUP(Sales_Data[[#This Row],[Memo]],Items_List[[Description]:[Price]],3,FALSE)</f>
        <v>9.81</v>
      </c>
      <c r="S923">
        <f>Sales_Data[[#This Row],[Qty]]*Sales_Data[[#This Row],[Cost]]</f>
        <v>117.72</v>
      </c>
      <c r="T923" s="1">
        <f>_xlfn.MAXIFS(Sales_Data[Date],Sales_Data[Customers Name],Sales_Data[[#This Row],[Customers Name]])</f>
        <v>45281</v>
      </c>
      <c r="U923" t="str">
        <f ca="1">IF(TODAY() - Sales_Data[[#This Row],[Last Order Date]] &gt; 180, "Inactive", "Active")</f>
        <v>Inactive</v>
      </c>
    </row>
    <row r="924" spans="1:21" x14ac:dyDescent="0.35">
      <c r="A924" t="str">
        <f>Sales_Data[[#This Row],[Customers Name]]&amp;Sales_Data[[#This Row],[Num]]</f>
        <v>Bottles - Mt PleasantCW-2023342</v>
      </c>
      <c r="B924" t="s">
        <v>40</v>
      </c>
      <c r="C924" t="s">
        <v>2103</v>
      </c>
      <c r="D924" t="s">
        <v>834</v>
      </c>
      <c r="E924" t="s">
        <v>678</v>
      </c>
      <c r="F924" s="1">
        <v>45195</v>
      </c>
      <c r="G924" t="s">
        <v>1038</v>
      </c>
      <c r="I924">
        <v>12</v>
      </c>
      <c r="J924">
        <v>14.25</v>
      </c>
      <c r="K924">
        <v>171</v>
      </c>
      <c r="L924">
        <v>9</v>
      </c>
      <c r="M924" s="1">
        <v>45170</v>
      </c>
      <c r="N924" t="s">
        <v>831</v>
      </c>
      <c r="O924" t="s">
        <v>2078</v>
      </c>
      <c r="P924" t="s">
        <v>832</v>
      </c>
      <c r="Q924">
        <v>2</v>
      </c>
      <c r="R924">
        <f>VLOOKUP(Sales_Data[[#This Row],[Memo]],Items_List[[Description]:[Price]],3,FALSE)</f>
        <v>10</v>
      </c>
      <c r="S924">
        <f>Sales_Data[[#This Row],[Qty]]*Sales_Data[[#This Row],[Cost]]</f>
        <v>120</v>
      </c>
      <c r="T924" s="1">
        <f>_xlfn.MAXIFS(Sales_Data[Date],Sales_Data[Customers Name],Sales_Data[[#This Row],[Customers Name]])</f>
        <v>45281</v>
      </c>
      <c r="U924" t="str">
        <f ca="1">IF(TODAY() - Sales_Data[[#This Row],[Last Order Date]] &gt; 180, "Inactive", "Active")</f>
        <v>Inactive</v>
      </c>
    </row>
    <row r="925" spans="1:21" x14ac:dyDescent="0.35">
      <c r="A925" t="str">
        <f>Sales_Data[[#This Row],[Customers Name]]&amp;Sales_Data[[#This Row],[Num]]</f>
        <v>Bottles - Mt PleasantCW-2023349</v>
      </c>
      <c r="B925" t="s">
        <v>40</v>
      </c>
      <c r="C925" t="s">
        <v>2103</v>
      </c>
      <c r="D925" t="s">
        <v>1022</v>
      </c>
      <c r="E925" t="s">
        <v>748</v>
      </c>
      <c r="F925" s="1">
        <v>45202</v>
      </c>
      <c r="G925" t="s">
        <v>1039</v>
      </c>
      <c r="H925" t="s">
        <v>840</v>
      </c>
      <c r="I925">
        <v>12</v>
      </c>
      <c r="J925">
        <v>6.5</v>
      </c>
      <c r="K925">
        <v>78</v>
      </c>
      <c r="L925">
        <v>10</v>
      </c>
      <c r="M925" s="1">
        <v>45200</v>
      </c>
      <c r="N925" t="s">
        <v>841</v>
      </c>
      <c r="O925" t="s">
        <v>2084</v>
      </c>
      <c r="P925" t="s">
        <v>832</v>
      </c>
      <c r="Q925">
        <v>2</v>
      </c>
      <c r="R925">
        <f>VLOOKUP(Sales_Data[[#This Row],[Memo]],Items_List[[Description]:[Price]],3,FALSE)</f>
        <v>5.39</v>
      </c>
      <c r="S925">
        <f>Sales_Data[[#This Row],[Qty]]*Sales_Data[[#This Row],[Cost]]</f>
        <v>64.679999999999993</v>
      </c>
      <c r="T925" s="1">
        <f>_xlfn.MAXIFS(Sales_Data[Date],Sales_Data[Customers Name],Sales_Data[[#This Row],[Customers Name]])</f>
        <v>45281</v>
      </c>
      <c r="U925" t="str">
        <f ca="1">IF(TODAY() - Sales_Data[[#This Row],[Last Order Date]] &gt; 180, "Inactive", "Active")</f>
        <v>Inactive</v>
      </c>
    </row>
    <row r="926" spans="1:21" x14ac:dyDescent="0.35">
      <c r="A926" t="str">
        <f>Sales_Data[[#This Row],[Customers Name]]&amp;Sales_Data[[#This Row],[Num]]</f>
        <v>Bottles - Mt PleasantCW-2023363</v>
      </c>
      <c r="B926" t="s">
        <v>40</v>
      </c>
      <c r="C926" t="s">
        <v>2103</v>
      </c>
      <c r="D926" t="s">
        <v>943</v>
      </c>
      <c r="E926" t="s">
        <v>347</v>
      </c>
      <c r="F926" s="1">
        <v>45209</v>
      </c>
      <c r="G926" t="s">
        <v>1041</v>
      </c>
      <c r="H926" t="s">
        <v>840</v>
      </c>
      <c r="I926">
        <v>12</v>
      </c>
      <c r="J926">
        <v>7.75</v>
      </c>
      <c r="K926">
        <v>93</v>
      </c>
      <c r="L926">
        <v>10</v>
      </c>
      <c r="M926" s="1">
        <v>45200</v>
      </c>
      <c r="N926" t="s">
        <v>841</v>
      </c>
      <c r="O926" t="s">
        <v>2084</v>
      </c>
      <c r="P926" t="s">
        <v>832</v>
      </c>
      <c r="Q926">
        <v>2</v>
      </c>
      <c r="R926">
        <f>VLOOKUP(Sales_Data[[#This Row],[Memo]],Items_List[[Description]:[Price]],3,FALSE)</f>
        <v>6</v>
      </c>
      <c r="S926">
        <f>Sales_Data[[#This Row],[Qty]]*Sales_Data[[#This Row],[Cost]]</f>
        <v>72</v>
      </c>
      <c r="T926" s="1">
        <f>_xlfn.MAXIFS(Sales_Data[Date],Sales_Data[Customers Name],Sales_Data[[#This Row],[Customers Name]])</f>
        <v>45281</v>
      </c>
      <c r="U926" t="str">
        <f ca="1">IF(TODAY() - Sales_Data[[#This Row],[Last Order Date]] &gt; 180, "Inactive", "Active")</f>
        <v>Inactive</v>
      </c>
    </row>
    <row r="927" spans="1:21" x14ac:dyDescent="0.35">
      <c r="A927" t="str">
        <f>Sales_Data[[#This Row],[Customers Name]]&amp;Sales_Data[[#This Row],[Num]]</f>
        <v>Bottles - Mt PleasantCW-2023364</v>
      </c>
      <c r="B927" t="s">
        <v>40</v>
      </c>
      <c r="C927" t="s">
        <v>2103</v>
      </c>
      <c r="D927" t="s">
        <v>910</v>
      </c>
      <c r="E927" t="s">
        <v>314</v>
      </c>
      <c r="F927" s="1">
        <v>45209</v>
      </c>
      <c r="G927" t="s">
        <v>1042</v>
      </c>
      <c r="H927" t="s">
        <v>840</v>
      </c>
      <c r="I927">
        <v>12</v>
      </c>
      <c r="J927">
        <v>9.5</v>
      </c>
      <c r="K927">
        <v>114</v>
      </c>
      <c r="L927">
        <v>10</v>
      </c>
      <c r="M927" s="1">
        <v>45200</v>
      </c>
      <c r="N927" t="s">
        <v>841</v>
      </c>
      <c r="O927" t="s">
        <v>2084</v>
      </c>
      <c r="P927" t="s">
        <v>832</v>
      </c>
      <c r="Q927">
        <v>2</v>
      </c>
      <c r="R927">
        <f>VLOOKUP(Sales_Data[[#This Row],[Memo]],Items_List[[Description]:[Price]],3,FALSE)</f>
        <v>6.7</v>
      </c>
      <c r="S927">
        <f>Sales_Data[[#This Row],[Qty]]*Sales_Data[[#This Row],[Cost]]</f>
        <v>80.400000000000006</v>
      </c>
      <c r="T927" s="1">
        <f>_xlfn.MAXIFS(Sales_Data[Date],Sales_Data[Customers Name],Sales_Data[[#This Row],[Customers Name]])</f>
        <v>45281</v>
      </c>
      <c r="U927" t="str">
        <f ca="1">IF(TODAY() - Sales_Data[[#This Row],[Last Order Date]] &gt; 180, "Inactive", "Active")</f>
        <v>Inactive</v>
      </c>
    </row>
    <row r="928" spans="1:21" x14ac:dyDescent="0.35">
      <c r="A928" t="str">
        <f>Sales_Data[[#This Row],[Customers Name]]&amp;Sales_Data[[#This Row],[Num]]</f>
        <v>Bottles - Mt PleasantCW-2023376</v>
      </c>
      <c r="B928" t="s">
        <v>40</v>
      </c>
      <c r="C928" t="s">
        <v>2103</v>
      </c>
      <c r="D928" t="s">
        <v>943</v>
      </c>
      <c r="E928" t="s">
        <v>347</v>
      </c>
      <c r="F928" s="1">
        <v>45216</v>
      </c>
      <c r="G928" t="s">
        <v>1043</v>
      </c>
      <c r="H928" t="s">
        <v>840</v>
      </c>
      <c r="I928">
        <v>12</v>
      </c>
      <c r="J928">
        <v>7.75</v>
      </c>
      <c r="K928">
        <v>93</v>
      </c>
      <c r="L928">
        <v>10</v>
      </c>
      <c r="M928" s="1">
        <v>45200</v>
      </c>
      <c r="N928" t="s">
        <v>841</v>
      </c>
      <c r="O928" t="s">
        <v>2084</v>
      </c>
      <c r="P928" t="s">
        <v>832</v>
      </c>
      <c r="Q928">
        <v>2</v>
      </c>
      <c r="R928">
        <f>VLOOKUP(Sales_Data[[#This Row],[Memo]],Items_List[[Description]:[Price]],3,FALSE)</f>
        <v>6</v>
      </c>
      <c r="S928">
        <f>Sales_Data[[#This Row],[Qty]]*Sales_Data[[#This Row],[Cost]]</f>
        <v>72</v>
      </c>
      <c r="T928" s="1">
        <f>_xlfn.MAXIFS(Sales_Data[Date],Sales_Data[Customers Name],Sales_Data[[#This Row],[Customers Name]])</f>
        <v>45281</v>
      </c>
      <c r="U928" t="str">
        <f ca="1">IF(TODAY() - Sales_Data[[#This Row],[Last Order Date]] &gt; 180, "Inactive", "Active")</f>
        <v>Inactive</v>
      </c>
    </row>
    <row r="929" spans="1:21" x14ac:dyDescent="0.35">
      <c r="A929" t="str">
        <f>Sales_Data[[#This Row],[Customers Name]]&amp;Sales_Data[[#This Row],[Num]]</f>
        <v>Bottles - Mt PleasantCW-2023378</v>
      </c>
      <c r="B929" t="s">
        <v>40</v>
      </c>
      <c r="C929" t="s">
        <v>2103</v>
      </c>
      <c r="D929" t="s">
        <v>882</v>
      </c>
      <c r="E929" t="s">
        <v>771</v>
      </c>
      <c r="F929" s="1">
        <v>45216</v>
      </c>
      <c r="G929" t="s">
        <v>1045</v>
      </c>
      <c r="H929" t="s">
        <v>840</v>
      </c>
      <c r="I929">
        <v>12</v>
      </c>
      <c r="J929">
        <v>10</v>
      </c>
      <c r="K929">
        <v>120</v>
      </c>
      <c r="L929">
        <v>10</v>
      </c>
      <c r="M929" s="1">
        <v>45200</v>
      </c>
      <c r="N929" t="s">
        <v>841</v>
      </c>
      <c r="O929" t="s">
        <v>2084</v>
      </c>
      <c r="P929" t="s">
        <v>832</v>
      </c>
      <c r="Q929">
        <v>2</v>
      </c>
      <c r="R929">
        <f>VLOOKUP(Sales_Data[[#This Row],[Memo]],Items_List[[Description]:[Price]],3,FALSE)</f>
        <v>8.5</v>
      </c>
      <c r="S929">
        <f>Sales_Data[[#This Row],[Qty]]*Sales_Data[[#This Row],[Cost]]</f>
        <v>102</v>
      </c>
      <c r="T929" s="1">
        <f>_xlfn.MAXIFS(Sales_Data[Date],Sales_Data[Customers Name],Sales_Data[[#This Row],[Customers Name]])</f>
        <v>45281</v>
      </c>
      <c r="U929" t="str">
        <f ca="1">IF(TODAY() - Sales_Data[[#This Row],[Last Order Date]] &gt; 180, "Inactive", "Active")</f>
        <v>Inactive</v>
      </c>
    </row>
    <row r="930" spans="1:21" x14ac:dyDescent="0.35">
      <c r="A930" t="str">
        <f>Sales_Data[[#This Row],[Customers Name]]&amp;Sales_Data[[#This Row],[Num]]</f>
        <v>Bottles - Mt PleasantCW-2023386</v>
      </c>
      <c r="B930" t="s">
        <v>40</v>
      </c>
      <c r="C930" t="s">
        <v>2103</v>
      </c>
      <c r="D930" t="s">
        <v>1035</v>
      </c>
      <c r="E930" t="s">
        <v>760</v>
      </c>
      <c r="F930" s="1">
        <v>45223</v>
      </c>
      <c r="G930" t="s">
        <v>1046</v>
      </c>
      <c r="H930" t="s">
        <v>840</v>
      </c>
      <c r="I930">
        <v>12</v>
      </c>
      <c r="J930">
        <v>17</v>
      </c>
      <c r="K930">
        <v>204</v>
      </c>
      <c r="L930">
        <v>10</v>
      </c>
      <c r="M930" s="1">
        <v>45200</v>
      </c>
      <c r="N930" t="s">
        <v>841</v>
      </c>
      <c r="O930" t="s">
        <v>2084</v>
      </c>
      <c r="P930" t="s">
        <v>832</v>
      </c>
      <c r="Q930">
        <v>2</v>
      </c>
      <c r="R930">
        <f>VLOOKUP(Sales_Data[[#This Row],[Memo]],Items_List[[Description]:[Price]],3,FALSE)</f>
        <v>13.33</v>
      </c>
      <c r="S930">
        <f>Sales_Data[[#This Row],[Qty]]*Sales_Data[[#This Row],[Cost]]</f>
        <v>159.96</v>
      </c>
      <c r="T930" s="1">
        <f>_xlfn.MAXIFS(Sales_Data[Date],Sales_Data[Customers Name],Sales_Data[[#This Row],[Customers Name]])</f>
        <v>45281</v>
      </c>
      <c r="U930" t="str">
        <f ca="1">IF(TODAY() - Sales_Data[[#This Row],[Last Order Date]] &gt; 180, "Inactive", "Active")</f>
        <v>Inactive</v>
      </c>
    </row>
    <row r="931" spans="1:21" x14ac:dyDescent="0.35">
      <c r="A931" t="str">
        <f>Sales_Data[[#This Row],[Customers Name]]&amp;Sales_Data[[#This Row],[Num]]</f>
        <v>Bottles - Mt PleasantCW-2023407</v>
      </c>
      <c r="B931" t="s">
        <v>40</v>
      </c>
      <c r="C931" t="s">
        <v>2103</v>
      </c>
      <c r="D931" t="s">
        <v>943</v>
      </c>
      <c r="E931" t="s">
        <v>347</v>
      </c>
      <c r="F931" s="1">
        <v>45237</v>
      </c>
      <c r="G931" t="s">
        <v>1049</v>
      </c>
      <c r="H931" t="s">
        <v>840</v>
      </c>
      <c r="I931">
        <v>12</v>
      </c>
      <c r="J931">
        <v>7.75</v>
      </c>
      <c r="K931">
        <v>93</v>
      </c>
      <c r="L931">
        <v>11</v>
      </c>
      <c r="M931" s="1">
        <v>45231</v>
      </c>
      <c r="N931" t="s">
        <v>920</v>
      </c>
      <c r="O931" t="s">
        <v>2085</v>
      </c>
      <c r="P931" t="s">
        <v>832</v>
      </c>
      <c r="Q931">
        <v>2</v>
      </c>
      <c r="R931">
        <f>VLOOKUP(Sales_Data[[#This Row],[Memo]],Items_List[[Description]:[Price]],3,FALSE)</f>
        <v>6</v>
      </c>
      <c r="S931">
        <f>Sales_Data[[#This Row],[Qty]]*Sales_Data[[#This Row],[Cost]]</f>
        <v>72</v>
      </c>
      <c r="T931" s="1">
        <f>_xlfn.MAXIFS(Sales_Data[Date],Sales_Data[Customers Name],Sales_Data[[#This Row],[Customers Name]])</f>
        <v>45281</v>
      </c>
      <c r="U931" t="str">
        <f ca="1">IF(TODAY() - Sales_Data[[#This Row],[Last Order Date]] &gt; 180, "Inactive", "Active")</f>
        <v>Inactive</v>
      </c>
    </row>
    <row r="932" spans="1:21" x14ac:dyDescent="0.35">
      <c r="A932" t="str">
        <f>Sales_Data[[#This Row],[Customers Name]]&amp;Sales_Data[[#This Row],[Num]]</f>
        <v>Bottles - Mt PleasantCW-2023435</v>
      </c>
      <c r="B932" t="s">
        <v>40</v>
      </c>
      <c r="C932" t="s">
        <v>2103</v>
      </c>
      <c r="D932" t="s">
        <v>916</v>
      </c>
      <c r="E932" t="s">
        <v>222</v>
      </c>
      <c r="F932" s="1">
        <v>45257</v>
      </c>
      <c r="G932" t="s">
        <v>1051</v>
      </c>
      <c r="H932" t="s">
        <v>840</v>
      </c>
      <c r="I932">
        <v>12</v>
      </c>
      <c r="J932">
        <v>13.99</v>
      </c>
      <c r="K932">
        <v>167.88</v>
      </c>
      <c r="L932">
        <v>11</v>
      </c>
      <c r="M932" s="1">
        <v>45231</v>
      </c>
      <c r="N932" t="s">
        <v>920</v>
      </c>
      <c r="O932" t="s">
        <v>2085</v>
      </c>
      <c r="P932" t="s">
        <v>825</v>
      </c>
      <c r="Q932">
        <v>1</v>
      </c>
      <c r="R932">
        <f>VLOOKUP(Sales_Data[[#This Row],[Memo]],Items_List[[Description]:[Price]],3,FALSE)</f>
        <v>11.5</v>
      </c>
      <c r="S932">
        <f>Sales_Data[[#This Row],[Qty]]*Sales_Data[[#This Row],[Cost]]</f>
        <v>138</v>
      </c>
      <c r="T932" s="1">
        <f>_xlfn.MAXIFS(Sales_Data[Date],Sales_Data[Customers Name],Sales_Data[[#This Row],[Customers Name]])</f>
        <v>45281</v>
      </c>
      <c r="U932" t="str">
        <f ca="1">IF(TODAY() - Sales_Data[[#This Row],[Last Order Date]] &gt; 180, "Inactive", "Active")</f>
        <v>Inactive</v>
      </c>
    </row>
    <row r="933" spans="1:21" x14ac:dyDescent="0.35">
      <c r="A933" t="str">
        <f>Sales_Data[[#This Row],[Customers Name]]&amp;Sales_Data[[#This Row],[Num]]</f>
        <v>Bottles - Mt PleasantCW-2023435</v>
      </c>
      <c r="B933" t="s">
        <v>40</v>
      </c>
      <c r="C933" t="s">
        <v>2103</v>
      </c>
      <c r="D933" t="s">
        <v>834</v>
      </c>
      <c r="E933" t="s">
        <v>678</v>
      </c>
      <c r="F933" s="1">
        <v>45257</v>
      </c>
      <c r="G933" t="s">
        <v>1051</v>
      </c>
      <c r="H933" t="s">
        <v>840</v>
      </c>
      <c r="I933">
        <v>12</v>
      </c>
      <c r="J933">
        <v>14.25</v>
      </c>
      <c r="K933">
        <v>171</v>
      </c>
      <c r="L933">
        <v>11</v>
      </c>
      <c r="M933" s="1">
        <v>45231</v>
      </c>
      <c r="N933" t="s">
        <v>920</v>
      </c>
      <c r="O933" t="s">
        <v>2085</v>
      </c>
      <c r="P933" t="s">
        <v>825</v>
      </c>
      <c r="Q933">
        <v>1</v>
      </c>
      <c r="R933">
        <f>VLOOKUP(Sales_Data[[#This Row],[Memo]],Items_List[[Description]:[Price]],3,FALSE)</f>
        <v>10</v>
      </c>
      <c r="S933">
        <f>Sales_Data[[#This Row],[Qty]]*Sales_Data[[#This Row],[Cost]]</f>
        <v>120</v>
      </c>
      <c r="T933" s="1">
        <f>_xlfn.MAXIFS(Sales_Data[Date],Sales_Data[Customers Name],Sales_Data[[#This Row],[Customers Name]])</f>
        <v>45281</v>
      </c>
      <c r="U933" t="str">
        <f ca="1">IF(TODAY() - Sales_Data[[#This Row],[Last Order Date]] &gt; 180, "Inactive", "Active")</f>
        <v>Inactive</v>
      </c>
    </row>
    <row r="934" spans="1:21" x14ac:dyDescent="0.35">
      <c r="A934" t="str">
        <f>Sales_Data[[#This Row],[Customers Name]]&amp;Sales_Data[[#This Row],[Num]]</f>
        <v>Bottles - Mt PleasantCW-2023455</v>
      </c>
      <c r="B934" t="s">
        <v>40</v>
      </c>
      <c r="C934" t="s">
        <v>2103</v>
      </c>
      <c r="D934" t="s">
        <v>998</v>
      </c>
      <c r="E934" t="s">
        <v>306</v>
      </c>
      <c r="F934" s="1">
        <v>45270</v>
      </c>
      <c r="G934" t="s">
        <v>1052</v>
      </c>
      <c r="H934" t="s">
        <v>840</v>
      </c>
      <c r="I934">
        <v>12</v>
      </c>
      <c r="J934">
        <v>8.1</v>
      </c>
      <c r="K934">
        <v>97.2</v>
      </c>
      <c r="L934">
        <v>12</v>
      </c>
      <c r="M934" s="1">
        <v>45261</v>
      </c>
      <c r="N934" t="s">
        <v>846</v>
      </c>
      <c r="O934" t="s">
        <v>2079</v>
      </c>
      <c r="P934" t="s">
        <v>1000</v>
      </c>
      <c r="Q934">
        <v>0</v>
      </c>
      <c r="R934">
        <f>VLOOKUP(Sales_Data[[#This Row],[Memo]],Items_List[[Description]:[Price]],3,FALSE)</f>
        <v>7.15</v>
      </c>
      <c r="S934">
        <f>Sales_Data[[#This Row],[Qty]]*Sales_Data[[#This Row],[Cost]]</f>
        <v>85.800000000000011</v>
      </c>
      <c r="T934" s="1">
        <f>_xlfn.MAXIFS(Sales_Data[Date],Sales_Data[Customers Name],Sales_Data[[#This Row],[Customers Name]])</f>
        <v>45281</v>
      </c>
      <c r="U934" t="str">
        <f ca="1">IF(TODAY() - Sales_Data[[#This Row],[Last Order Date]] &gt; 180, "Inactive", "Active")</f>
        <v>Inactive</v>
      </c>
    </row>
    <row r="935" spans="1:21" x14ac:dyDescent="0.35">
      <c r="A935" t="str">
        <f>Sales_Data[[#This Row],[Customers Name]]&amp;Sales_Data[[#This Row],[Num]]</f>
        <v>Bottles - Mt PleasantCW-2023455</v>
      </c>
      <c r="B935" t="s">
        <v>40</v>
      </c>
      <c r="C935" t="s">
        <v>2103</v>
      </c>
      <c r="D935" t="s">
        <v>910</v>
      </c>
      <c r="E935" t="s">
        <v>314</v>
      </c>
      <c r="F935" s="1">
        <v>45270</v>
      </c>
      <c r="G935" t="s">
        <v>1052</v>
      </c>
      <c r="H935" t="s">
        <v>840</v>
      </c>
      <c r="I935">
        <v>12</v>
      </c>
      <c r="J935">
        <v>7.6</v>
      </c>
      <c r="K935">
        <v>91.2</v>
      </c>
      <c r="L935">
        <v>12</v>
      </c>
      <c r="M935" s="1">
        <v>45261</v>
      </c>
      <c r="N935" t="s">
        <v>846</v>
      </c>
      <c r="O935" t="s">
        <v>2079</v>
      </c>
      <c r="P935" t="s">
        <v>1000</v>
      </c>
      <c r="Q935">
        <v>0</v>
      </c>
      <c r="R935">
        <f>VLOOKUP(Sales_Data[[#This Row],[Memo]],Items_List[[Description]:[Price]],3,FALSE)</f>
        <v>6.7</v>
      </c>
      <c r="S935">
        <f>Sales_Data[[#This Row],[Qty]]*Sales_Data[[#This Row],[Cost]]</f>
        <v>80.400000000000006</v>
      </c>
      <c r="T935" s="1">
        <f>_xlfn.MAXIFS(Sales_Data[Date],Sales_Data[Customers Name],Sales_Data[[#This Row],[Customers Name]])</f>
        <v>45281</v>
      </c>
      <c r="U935" t="str">
        <f ca="1">IF(TODAY() - Sales_Data[[#This Row],[Last Order Date]] &gt; 180, "Inactive", "Active")</f>
        <v>Inactive</v>
      </c>
    </row>
    <row r="936" spans="1:21" x14ac:dyDescent="0.35">
      <c r="A936" t="str">
        <f>Sales_Data[[#This Row],[Customers Name]]&amp;Sales_Data[[#This Row],[Num]]</f>
        <v>Bottles - Mt PleasantCW-2023455</v>
      </c>
      <c r="B936" t="s">
        <v>40</v>
      </c>
      <c r="C936" t="s">
        <v>2103</v>
      </c>
      <c r="D936" t="s">
        <v>820</v>
      </c>
      <c r="E936" t="s">
        <v>318</v>
      </c>
      <c r="F936" s="1">
        <v>45270</v>
      </c>
      <c r="G936" t="s">
        <v>1052</v>
      </c>
      <c r="H936" t="s">
        <v>840</v>
      </c>
      <c r="I936">
        <v>12</v>
      </c>
      <c r="J936">
        <v>9.1</v>
      </c>
      <c r="K936">
        <v>109.2</v>
      </c>
      <c r="L936">
        <v>12</v>
      </c>
      <c r="M936" s="1">
        <v>45261</v>
      </c>
      <c r="N936" t="s">
        <v>846</v>
      </c>
      <c r="O936" t="s">
        <v>2079</v>
      </c>
      <c r="P936" t="s">
        <v>1000</v>
      </c>
      <c r="Q936">
        <v>0</v>
      </c>
      <c r="R936">
        <f>VLOOKUP(Sales_Data[[#This Row],[Memo]],Items_List[[Description]:[Price]],3,FALSE)</f>
        <v>7.0250000000000004</v>
      </c>
      <c r="S936">
        <f>Sales_Data[[#This Row],[Qty]]*Sales_Data[[#This Row],[Cost]]</f>
        <v>84.300000000000011</v>
      </c>
      <c r="T936" s="1">
        <f>_xlfn.MAXIFS(Sales_Data[Date],Sales_Data[Customers Name],Sales_Data[[#This Row],[Customers Name]])</f>
        <v>45281</v>
      </c>
      <c r="U936" t="str">
        <f ca="1">IF(TODAY() - Sales_Data[[#This Row],[Last Order Date]] &gt; 180, "Inactive", "Active")</f>
        <v>Inactive</v>
      </c>
    </row>
    <row r="937" spans="1:21" x14ac:dyDescent="0.35">
      <c r="A937" t="str">
        <f>Sales_Data[[#This Row],[Customers Name]]&amp;Sales_Data[[#This Row],[Num]]</f>
        <v>Bottles - Mt PleasantCW-2023470</v>
      </c>
      <c r="B937" t="s">
        <v>40</v>
      </c>
      <c r="C937" t="s">
        <v>2103</v>
      </c>
      <c r="D937" t="s">
        <v>827</v>
      </c>
      <c r="E937" t="s">
        <v>310</v>
      </c>
      <c r="F937" s="1">
        <v>45281</v>
      </c>
      <c r="G937" t="s">
        <v>1054</v>
      </c>
      <c r="H937" t="s">
        <v>840</v>
      </c>
      <c r="I937">
        <v>12</v>
      </c>
      <c r="J937">
        <v>8.8000000000000007</v>
      </c>
      <c r="K937">
        <v>105.6</v>
      </c>
      <c r="L937">
        <v>12</v>
      </c>
      <c r="M937" s="1">
        <v>45261</v>
      </c>
      <c r="N937" t="s">
        <v>846</v>
      </c>
      <c r="O937" t="s">
        <v>2079</v>
      </c>
      <c r="P937" t="s">
        <v>814</v>
      </c>
      <c r="Q937">
        <v>4</v>
      </c>
      <c r="R937">
        <f>VLOOKUP(Sales_Data[[#This Row],[Memo]],Items_List[[Description]:[Price]],3,FALSE)</f>
        <v>7</v>
      </c>
      <c r="S937">
        <f>Sales_Data[[#This Row],[Qty]]*Sales_Data[[#This Row],[Cost]]</f>
        <v>84</v>
      </c>
      <c r="T937" s="1">
        <f>_xlfn.MAXIFS(Sales_Data[Date],Sales_Data[Customers Name],Sales_Data[[#This Row],[Customers Name]])</f>
        <v>45281</v>
      </c>
      <c r="U937" t="str">
        <f ca="1">IF(TODAY() - Sales_Data[[#This Row],[Last Order Date]] &gt; 180, "Inactive", "Active")</f>
        <v>Inactive</v>
      </c>
    </row>
    <row r="938" spans="1:21" x14ac:dyDescent="0.35">
      <c r="A938" t="str">
        <f>Sales_Data[[#This Row],[Customers Name]]&amp;Sales_Data[[#This Row],[Num]]</f>
        <v>Bottles - SummervilleCW-2023236</v>
      </c>
      <c r="B938" t="s">
        <v>43</v>
      </c>
      <c r="C938" t="s">
        <v>2103</v>
      </c>
      <c r="D938" t="s">
        <v>1022</v>
      </c>
      <c r="E938" t="s">
        <v>748</v>
      </c>
      <c r="F938" s="1">
        <v>45121</v>
      </c>
      <c r="G938" t="s">
        <v>1057</v>
      </c>
      <c r="I938">
        <v>12</v>
      </c>
      <c r="J938">
        <v>6.5</v>
      </c>
      <c r="K938">
        <v>78</v>
      </c>
      <c r="L938">
        <v>7</v>
      </c>
      <c r="M938" s="1">
        <v>45108</v>
      </c>
      <c r="N938" t="s">
        <v>824</v>
      </c>
      <c r="O938" t="s">
        <v>2077</v>
      </c>
      <c r="P938" t="s">
        <v>842</v>
      </c>
      <c r="Q938">
        <v>5</v>
      </c>
      <c r="R938">
        <f>VLOOKUP(Sales_Data[[#This Row],[Memo]],Items_List[[Description]:[Price]],3,FALSE)</f>
        <v>5.39</v>
      </c>
      <c r="S938">
        <f>Sales_Data[[#This Row],[Qty]]*Sales_Data[[#This Row],[Cost]]</f>
        <v>64.679999999999993</v>
      </c>
      <c r="T938" s="1">
        <f>_xlfn.MAXIFS(Sales_Data[Date],Sales_Data[Customers Name],Sales_Data[[#This Row],[Customers Name]])</f>
        <v>45266</v>
      </c>
      <c r="U938" t="str">
        <f ca="1">IF(TODAY() - Sales_Data[[#This Row],[Last Order Date]] &gt; 180, "Inactive", "Active")</f>
        <v>Inactive</v>
      </c>
    </row>
    <row r="939" spans="1:21" x14ac:dyDescent="0.35">
      <c r="A939" t="str">
        <f>Sales_Data[[#This Row],[Customers Name]]&amp;Sales_Data[[#This Row],[Num]]</f>
        <v>Bottles - SummervilleCW-2023266</v>
      </c>
      <c r="B939" t="s">
        <v>43</v>
      </c>
      <c r="C939" t="s">
        <v>2103</v>
      </c>
      <c r="D939" t="s">
        <v>867</v>
      </c>
      <c r="E939" t="s">
        <v>746</v>
      </c>
      <c r="F939" s="1">
        <v>45140</v>
      </c>
      <c r="G939" t="s">
        <v>1059</v>
      </c>
      <c r="I939">
        <v>12</v>
      </c>
      <c r="J939">
        <v>12.5</v>
      </c>
      <c r="K939">
        <v>150</v>
      </c>
      <c r="L939">
        <v>8</v>
      </c>
      <c r="M939" s="1">
        <v>45139</v>
      </c>
      <c r="N939" t="s">
        <v>863</v>
      </c>
      <c r="O939" t="s">
        <v>2083</v>
      </c>
      <c r="P939" t="s">
        <v>819</v>
      </c>
      <c r="Q939">
        <v>3</v>
      </c>
      <c r="R939">
        <f>VLOOKUP(Sales_Data[[#This Row],[Memo]],Items_List[[Description]:[Price]],3,FALSE)</f>
        <v>7.89</v>
      </c>
      <c r="S939">
        <f>Sales_Data[[#This Row],[Qty]]*Sales_Data[[#This Row],[Cost]]</f>
        <v>94.679999999999993</v>
      </c>
      <c r="T939" s="1">
        <f>_xlfn.MAXIFS(Sales_Data[Date],Sales_Data[Customers Name],Sales_Data[[#This Row],[Customers Name]])</f>
        <v>45266</v>
      </c>
      <c r="U939" t="str">
        <f ca="1">IF(TODAY() - Sales_Data[[#This Row],[Last Order Date]] &gt; 180, "Inactive", "Active")</f>
        <v>Inactive</v>
      </c>
    </row>
    <row r="940" spans="1:21" x14ac:dyDescent="0.35">
      <c r="A940" t="str">
        <f>Sales_Data[[#This Row],[Customers Name]]&amp;Sales_Data[[#This Row],[Num]]</f>
        <v>Bottles - SummervilleCW-2023282</v>
      </c>
      <c r="B940" t="s">
        <v>43</v>
      </c>
      <c r="C940" t="s">
        <v>2103</v>
      </c>
      <c r="D940" t="s">
        <v>829</v>
      </c>
      <c r="E940" t="s">
        <v>303</v>
      </c>
      <c r="F940" s="1">
        <v>45153</v>
      </c>
      <c r="G940" t="s">
        <v>1060</v>
      </c>
      <c r="I940">
        <v>12</v>
      </c>
      <c r="J940">
        <v>10</v>
      </c>
      <c r="K940">
        <v>120</v>
      </c>
      <c r="L940">
        <v>8</v>
      </c>
      <c r="M940" s="1">
        <v>45139</v>
      </c>
      <c r="N940" t="s">
        <v>863</v>
      </c>
      <c r="O940" t="s">
        <v>2083</v>
      </c>
      <c r="P940" t="s">
        <v>832</v>
      </c>
      <c r="Q940">
        <v>2</v>
      </c>
      <c r="R940">
        <f>VLOOKUP(Sales_Data[[#This Row],[Memo]],Items_List[[Description]:[Price]],3,FALSE)</f>
        <v>7.6</v>
      </c>
      <c r="S940">
        <f>Sales_Data[[#This Row],[Qty]]*Sales_Data[[#This Row],[Cost]]</f>
        <v>91.199999999999989</v>
      </c>
      <c r="T940" s="1">
        <f>_xlfn.MAXIFS(Sales_Data[Date],Sales_Data[Customers Name],Sales_Data[[#This Row],[Customers Name]])</f>
        <v>45266</v>
      </c>
      <c r="U940" t="str">
        <f ca="1">IF(TODAY() - Sales_Data[[#This Row],[Last Order Date]] &gt; 180, "Inactive", "Active")</f>
        <v>Inactive</v>
      </c>
    </row>
    <row r="941" spans="1:21" x14ac:dyDescent="0.35">
      <c r="A941" t="str">
        <f>Sales_Data[[#This Row],[Customers Name]]&amp;Sales_Data[[#This Row],[Num]]</f>
        <v>Bottles - SummervilleCW-2023334</v>
      </c>
      <c r="B941" t="s">
        <v>43</v>
      </c>
      <c r="C941" t="s">
        <v>2103</v>
      </c>
      <c r="D941" t="s">
        <v>916</v>
      </c>
      <c r="E941" t="s">
        <v>222</v>
      </c>
      <c r="F941" s="1">
        <v>45188</v>
      </c>
      <c r="G941" t="s">
        <v>1061</v>
      </c>
      <c r="I941">
        <v>12</v>
      </c>
      <c r="J941">
        <v>13.99</v>
      </c>
      <c r="K941">
        <v>167.88</v>
      </c>
      <c r="L941">
        <v>9</v>
      </c>
      <c r="M941" s="1">
        <v>45170</v>
      </c>
      <c r="N941" t="s">
        <v>831</v>
      </c>
      <c r="O941" t="s">
        <v>2078</v>
      </c>
      <c r="P941" t="s">
        <v>832</v>
      </c>
      <c r="Q941">
        <v>2</v>
      </c>
      <c r="R941">
        <f>VLOOKUP(Sales_Data[[#This Row],[Memo]],Items_List[[Description]:[Price]],3,FALSE)</f>
        <v>11.5</v>
      </c>
      <c r="S941">
        <f>Sales_Data[[#This Row],[Qty]]*Sales_Data[[#This Row],[Cost]]</f>
        <v>138</v>
      </c>
      <c r="T941" s="1">
        <f>_xlfn.MAXIFS(Sales_Data[Date],Sales_Data[Customers Name],Sales_Data[[#This Row],[Customers Name]])</f>
        <v>45266</v>
      </c>
      <c r="U941" t="str">
        <f ca="1">IF(TODAY() - Sales_Data[[#This Row],[Last Order Date]] &gt; 180, "Inactive", "Active")</f>
        <v>Inactive</v>
      </c>
    </row>
    <row r="942" spans="1:21" x14ac:dyDescent="0.35">
      <c r="A942" t="str">
        <f>Sales_Data[[#This Row],[Customers Name]]&amp;Sales_Data[[#This Row],[Num]]</f>
        <v>Bottles - SummervilleCW-2023334</v>
      </c>
      <c r="B942" t="s">
        <v>43</v>
      </c>
      <c r="C942" t="s">
        <v>2103</v>
      </c>
      <c r="D942" t="s">
        <v>894</v>
      </c>
      <c r="E942" t="s">
        <v>220</v>
      </c>
      <c r="F942" s="1">
        <v>45188</v>
      </c>
      <c r="G942" t="s">
        <v>1061</v>
      </c>
      <c r="I942">
        <v>12</v>
      </c>
      <c r="J942">
        <v>13</v>
      </c>
      <c r="K942">
        <v>156</v>
      </c>
      <c r="L942">
        <v>9</v>
      </c>
      <c r="M942" s="1">
        <v>45170</v>
      </c>
      <c r="N942" t="s">
        <v>831</v>
      </c>
      <c r="O942" t="s">
        <v>2078</v>
      </c>
      <c r="P942" t="s">
        <v>832</v>
      </c>
      <c r="Q942">
        <v>2</v>
      </c>
      <c r="R942">
        <f>VLOOKUP(Sales_Data[[#This Row],[Memo]],Items_List[[Description]:[Price]],3,FALSE)</f>
        <v>9.81</v>
      </c>
      <c r="S942">
        <f>Sales_Data[[#This Row],[Qty]]*Sales_Data[[#This Row],[Cost]]</f>
        <v>117.72</v>
      </c>
      <c r="T942" s="1">
        <f>_xlfn.MAXIFS(Sales_Data[Date],Sales_Data[Customers Name],Sales_Data[[#This Row],[Customers Name]])</f>
        <v>45266</v>
      </c>
      <c r="U942" t="str">
        <f ca="1">IF(TODAY() - Sales_Data[[#This Row],[Last Order Date]] &gt; 180, "Inactive", "Active")</f>
        <v>Inactive</v>
      </c>
    </row>
    <row r="943" spans="1:21" x14ac:dyDescent="0.35">
      <c r="A943" t="str">
        <f>Sales_Data[[#This Row],[Customers Name]]&amp;Sales_Data[[#This Row],[Num]]</f>
        <v>Bottles - SummervilleCW-2023335</v>
      </c>
      <c r="B943" t="s">
        <v>43</v>
      </c>
      <c r="C943" t="s">
        <v>2103</v>
      </c>
      <c r="D943" t="s">
        <v>912</v>
      </c>
      <c r="E943" t="s">
        <v>270</v>
      </c>
      <c r="F943" s="1">
        <v>45188</v>
      </c>
      <c r="G943" t="s">
        <v>1062</v>
      </c>
      <c r="I943">
        <v>12</v>
      </c>
      <c r="J943">
        <v>3.25</v>
      </c>
      <c r="K943">
        <v>39</v>
      </c>
      <c r="L943">
        <v>9</v>
      </c>
      <c r="M943" s="1">
        <v>45170</v>
      </c>
      <c r="N943" t="s">
        <v>831</v>
      </c>
      <c r="O943" t="s">
        <v>2078</v>
      </c>
      <c r="P943" t="s">
        <v>832</v>
      </c>
      <c r="Q943">
        <v>2</v>
      </c>
      <c r="R943">
        <f>VLOOKUP(Sales_Data[[#This Row],[Memo]],Items_List[[Description]:[Price]],3,FALSE)</f>
        <v>3</v>
      </c>
      <c r="S943">
        <f>Sales_Data[[#This Row],[Qty]]*Sales_Data[[#This Row],[Cost]]</f>
        <v>36</v>
      </c>
      <c r="T943" s="1">
        <f>_xlfn.MAXIFS(Sales_Data[Date],Sales_Data[Customers Name],Sales_Data[[#This Row],[Customers Name]])</f>
        <v>45266</v>
      </c>
      <c r="U943" t="str">
        <f ca="1">IF(TODAY() - Sales_Data[[#This Row],[Last Order Date]] &gt; 180, "Inactive", "Active")</f>
        <v>Inactive</v>
      </c>
    </row>
    <row r="944" spans="1:21" x14ac:dyDescent="0.35">
      <c r="A944" t="str">
        <f>Sales_Data[[#This Row],[Customers Name]]&amp;Sales_Data[[#This Row],[Num]]</f>
        <v>Bottles - SummervilleCW-2023445</v>
      </c>
      <c r="B944" t="s">
        <v>43</v>
      </c>
      <c r="C944" t="s">
        <v>2103</v>
      </c>
      <c r="D944" t="s">
        <v>820</v>
      </c>
      <c r="E944" t="s">
        <v>318</v>
      </c>
      <c r="F944" s="1">
        <v>45266</v>
      </c>
      <c r="G944" t="s">
        <v>1064</v>
      </c>
      <c r="H944" t="s">
        <v>840</v>
      </c>
      <c r="I944">
        <v>12</v>
      </c>
      <c r="J944">
        <v>9</v>
      </c>
      <c r="K944">
        <v>108</v>
      </c>
      <c r="L944">
        <v>12</v>
      </c>
      <c r="M944" s="1">
        <v>45261</v>
      </c>
      <c r="N944" t="s">
        <v>846</v>
      </c>
      <c r="O944" t="s">
        <v>2079</v>
      </c>
      <c r="P944" t="s">
        <v>819</v>
      </c>
      <c r="Q944">
        <v>3</v>
      </c>
      <c r="R944">
        <f>VLOOKUP(Sales_Data[[#This Row],[Memo]],Items_List[[Description]:[Price]],3,FALSE)</f>
        <v>7.0250000000000004</v>
      </c>
      <c r="S944">
        <f>Sales_Data[[#This Row],[Qty]]*Sales_Data[[#This Row],[Cost]]</f>
        <v>84.300000000000011</v>
      </c>
      <c r="T944" s="1">
        <f>_xlfn.MAXIFS(Sales_Data[Date],Sales_Data[Customers Name],Sales_Data[[#This Row],[Customers Name]])</f>
        <v>45266</v>
      </c>
      <c r="U944" t="str">
        <f ca="1">IF(TODAY() - Sales_Data[[#This Row],[Last Order Date]] &gt; 180, "Inactive", "Active")</f>
        <v>Inactive</v>
      </c>
    </row>
    <row r="945" spans="1:21" x14ac:dyDescent="0.35">
      <c r="A945" t="str">
        <f>Sales_Data[[#This Row],[Customers Name]]&amp;Sales_Data[[#This Row],[Num]]</f>
        <v>Coastal BoutiqueCW-2023049</v>
      </c>
      <c r="B945" t="s">
        <v>52</v>
      </c>
      <c r="C945" t="s">
        <v>2104</v>
      </c>
      <c r="D945" t="s">
        <v>1066</v>
      </c>
      <c r="E945" t="s">
        <v>588</v>
      </c>
      <c r="F945" s="1">
        <v>44965</v>
      </c>
      <c r="G945" t="s">
        <v>1067</v>
      </c>
      <c r="I945">
        <v>12</v>
      </c>
      <c r="J945">
        <v>11.99</v>
      </c>
      <c r="K945">
        <v>143.88</v>
      </c>
      <c r="L945">
        <v>2</v>
      </c>
      <c r="M945" s="1">
        <v>44958</v>
      </c>
      <c r="N945" t="s">
        <v>856</v>
      </c>
      <c r="O945" t="s">
        <v>2081</v>
      </c>
      <c r="P945" t="s">
        <v>819</v>
      </c>
      <c r="Q945">
        <v>3</v>
      </c>
      <c r="R945">
        <f>VLOOKUP(Sales_Data[[#This Row],[Memo]],Items_List[[Description]:[Price]],3,FALSE)</f>
        <v>11.99</v>
      </c>
      <c r="S945">
        <f>Sales_Data[[#This Row],[Qty]]*Sales_Data[[#This Row],[Cost]]</f>
        <v>143.88</v>
      </c>
      <c r="T945" s="1">
        <f>_xlfn.MAXIFS(Sales_Data[Date],Sales_Data[Customers Name],Sales_Data[[#This Row],[Customers Name]])</f>
        <v>45270</v>
      </c>
      <c r="U945" t="str">
        <f ca="1">IF(TODAY() - Sales_Data[[#This Row],[Last Order Date]] &gt; 180, "Inactive", "Active")</f>
        <v>Inactive</v>
      </c>
    </row>
    <row r="946" spans="1:21" x14ac:dyDescent="0.35">
      <c r="A946" t="str">
        <f>Sales_Data[[#This Row],[Customers Name]]&amp;Sales_Data[[#This Row],[Num]]</f>
        <v>Coastal BoutiqueCW-2023049</v>
      </c>
      <c r="B946" t="s">
        <v>52</v>
      </c>
      <c r="C946" t="s">
        <v>2104</v>
      </c>
      <c r="D946" t="s">
        <v>1068</v>
      </c>
      <c r="E946" t="s">
        <v>645</v>
      </c>
      <c r="F946" s="1">
        <v>44965</v>
      </c>
      <c r="G946" t="s">
        <v>1067</v>
      </c>
      <c r="I946">
        <v>12</v>
      </c>
      <c r="J946">
        <v>11.99</v>
      </c>
      <c r="K946">
        <v>143.88</v>
      </c>
      <c r="L946">
        <v>2</v>
      </c>
      <c r="M946" s="1">
        <v>44958</v>
      </c>
      <c r="N946" t="s">
        <v>856</v>
      </c>
      <c r="O946" t="s">
        <v>2081</v>
      </c>
      <c r="P946" t="s">
        <v>819</v>
      </c>
      <c r="Q946">
        <v>3</v>
      </c>
      <c r="R946">
        <f>VLOOKUP(Sales_Data[[#This Row],[Memo]],Items_List[[Description]:[Price]],3,FALSE)</f>
        <v>11.99</v>
      </c>
      <c r="S946">
        <f>Sales_Data[[#This Row],[Qty]]*Sales_Data[[#This Row],[Cost]]</f>
        <v>143.88</v>
      </c>
      <c r="T946" s="1">
        <f>_xlfn.MAXIFS(Sales_Data[Date],Sales_Data[Customers Name],Sales_Data[[#This Row],[Customers Name]])</f>
        <v>45270</v>
      </c>
      <c r="U946" t="str">
        <f ca="1">IF(TODAY() - Sales_Data[[#This Row],[Last Order Date]] &gt; 180, "Inactive", "Active")</f>
        <v>Inactive</v>
      </c>
    </row>
    <row r="947" spans="1:21" x14ac:dyDescent="0.35">
      <c r="A947" t="str">
        <f>Sales_Data[[#This Row],[Customers Name]]&amp;Sales_Data[[#This Row],[Num]]</f>
        <v>Coastal BoutiqueCW-2023049</v>
      </c>
      <c r="B947" t="s">
        <v>52</v>
      </c>
      <c r="C947" t="s">
        <v>2104</v>
      </c>
      <c r="D947" t="s">
        <v>1069</v>
      </c>
      <c r="E947" t="s">
        <v>647</v>
      </c>
      <c r="F947" s="1">
        <v>44965</v>
      </c>
      <c r="G947" t="s">
        <v>1067</v>
      </c>
      <c r="I947">
        <v>12</v>
      </c>
      <c r="J947">
        <v>11.99</v>
      </c>
      <c r="K947">
        <v>143.88</v>
      </c>
      <c r="L947">
        <v>2</v>
      </c>
      <c r="M947" s="1">
        <v>44958</v>
      </c>
      <c r="N947" t="s">
        <v>856</v>
      </c>
      <c r="O947" t="s">
        <v>2081</v>
      </c>
      <c r="P947" t="s">
        <v>819</v>
      </c>
      <c r="Q947">
        <v>3</v>
      </c>
      <c r="R947">
        <f>VLOOKUP(Sales_Data[[#This Row],[Memo]],Items_List[[Description]:[Price]],3,FALSE)</f>
        <v>11.99</v>
      </c>
      <c r="S947">
        <f>Sales_Data[[#This Row],[Qty]]*Sales_Data[[#This Row],[Cost]]</f>
        <v>143.88</v>
      </c>
      <c r="T947" s="1">
        <f>_xlfn.MAXIFS(Sales_Data[Date],Sales_Data[Customers Name],Sales_Data[[#This Row],[Customers Name]])</f>
        <v>45270</v>
      </c>
      <c r="U947" t="str">
        <f ca="1">IF(TODAY() - Sales_Data[[#This Row],[Last Order Date]] &gt; 180, "Inactive", "Active")</f>
        <v>Inactive</v>
      </c>
    </row>
    <row r="948" spans="1:21" x14ac:dyDescent="0.35">
      <c r="A948" t="str">
        <f>Sales_Data[[#This Row],[Customers Name]]&amp;Sales_Data[[#This Row],[Num]]</f>
        <v>Coastal BoutiqueCW-2023049</v>
      </c>
      <c r="B948" t="s">
        <v>52</v>
      </c>
      <c r="C948" t="s">
        <v>2104</v>
      </c>
      <c r="D948" t="s">
        <v>1070</v>
      </c>
      <c r="E948" t="s">
        <v>576</v>
      </c>
      <c r="F948" s="1">
        <v>44965</v>
      </c>
      <c r="G948" t="s">
        <v>1067</v>
      </c>
      <c r="I948">
        <v>12</v>
      </c>
      <c r="J948">
        <v>15.99</v>
      </c>
      <c r="K948">
        <v>191.88</v>
      </c>
      <c r="L948">
        <v>2</v>
      </c>
      <c r="M948" s="1">
        <v>44958</v>
      </c>
      <c r="N948" t="s">
        <v>856</v>
      </c>
      <c r="O948" t="s">
        <v>2081</v>
      </c>
      <c r="P948" t="s">
        <v>819</v>
      </c>
      <c r="Q948">
        <v>3</v>
      </c>
      <c r="R948">
        <f>VLOOKUP(Sales_Data[[#This Row],[Memo]],Items_List[[Description]:[Price]],3,FALSE)</f>
        <v>15.99</v>
      </c>
      <c r="S948">
        <f>Sales_Data[[#This Row],[Qty]]*Sales_Data[[#This Row],[Cost]]</f>
        <v>191.88</v>
      </c>
      <c r="T948" s="1">
        <f>_xlfn.MAXIFS(Sales_Data[Date],Sales_Data[Customers Name],Sales_Data[[#This Row],[Customers Name]])</f>
        <v>45270</v>
      </c>
      <c r="U948" t="str">
        <f ca="1">IF(TODAY() - Sales_Data[[#This Row],[Last Order Date]] &gt; 180, "Inactive", "Active")</f>
        <v>Inactive</v>
      </c>
    </row>
    <row r="949" spans="1:21" x14ac:dyDescent="0.35">
      <c r="A949" t="str">
        <f>Sales_Data[[#This Row],[Customers Name]]&amp;Sales_Data[[#This Row],[Num]]</f>
        <v>Coastal BoutiqueCW-2023049</v>
      </c>
      <c r="B949" t="s">
        <v>52</v>
      </c>
      <c r="C949" t="s">
        <v>2104</v>
      </c>
      <c r="D949" t="s">
        <v>1071</v>
      </c>
      <c r="E949" t="s">
        <v>631</v>
      </c>
      <c r="F949" s="1">
        <v>44965</v>
      </c>
      <c r="G949" t="s">
        <v>1067</v>
      </c>
      <c r="I949">
        <v>12</v>
      </c>
      <c r="J949">
        <v>16.670000000000002</v>
      </c>
      <c r="K949">
        <v>200.04</v>
      </c>
      <c r="L949">
        <v>2</v>
      </c>
      <c r="M949" s="1">
        <v>44958</v>
      </c>
      <c r="N949" t="s">
        <v>856</v>
      </c>
      <c r="O949" t="s">
        <v>2081</v>
      </c>
      <c r="P949" t="s">
        <v>819</v>
      </c>
      <c r="Q949">
        <v>3</v>
      </c>
      <c r="R949">
        <f>VLOOKUP(Sales_Data[[#This Row],[Memo]],Items_List[[Description]:[Price]],3,FALSE)</f>
        <v>16.670000000000002</v>
      </c>
      <c r="S949">
        <f>Sales_Data[[#This Row],[Qty]]*Sales_Data[[#This Row],[Cost]]</f>
        <v>200.04000000000002</v>
      </c>
      <c r="T949" s="1">
        <f>_xlfn.MAXIFS(Sales_Data[Date],Sales_Data[Customers Name],Sales_Data[[#This Row],[Customers Name]])</f>
        <v>45270</v>
      </c>
      <c r="U949" t="str">
        <f ca="1">IF(TODAY() - Sales_Data[[#This Row],[Last Order Date]] &gt; 180, "Inactive", "Active")</f>
        <v>Inactive</v>
      </c>
    </row>
    <row r="950" spans="1:21" x14ac:dyDescent="0.35">
      <c r="A950" t="str">
        <f>Sales_Data[[#This Row],[Customers Name]]&amp;Sales_Data[[#This Row],[Num]]</f>
        <v>Coastal BoutiqueCW-2023049</v>
      </c>
      <c r="B950" t="s">
        <v>52</v>
      </c>
      <c r="C950" t="s">
        <v>2104</v>
      </c>
      <c r="D950" t="s">
        <v>1072</v>
      </c>
      <c r="E950" t="s">
        <v>590</v>
      </c>
      <c r="F950" s="1">
        <v>44965</v>
      </c>
      <c r="G950" t="s">
        <v>1067</v>
      </c>
      <c r="I950">
        <v>12</v>
      </c>
      <c r="J950">
        <v>11.99</v>
      </c>
      <c r="K950">
        <v>143.88</v>
      </c>
      <c r="L950">
        <v>2</v>
      </c>
      <c r="M950" s="1">
        <v>44958</v>
      </c>
      <c r="N950" t="s">
        <v>856</v>
      </c>
      <c r="O950" t="s">
        <v>2081</v>
      </c>
      <c r="P950" t="s">
        <v>819</v>
      </c>
      <c r="Q950">
        <v>3</v>
      </c>
      <c r="R950">
        <f>VLOOKUP(Sales_Data[[#This Row],[Memo]],Items_List[[Description]:[Price]],3,FALSE)</f>
        <v>11.99</v>
      </c>
      <c r="S950">
        <f>Sales_Data[[#This Row],[Qty]]*Sales_Data[[#This Row],[Cost]]</f>
        <v>143.88</v>
      </c>
      <c r="T950" s="1">
        <f>_xlfn.MAXIFS(Sales_Data[Date],Sales_Data[Customers Name],Sales_Data[[#This Row],[Customers Name]])</f>
        <v>45270</v>
      </c>
      <c r="U950" t="str">
        <f ca="1">IF(TODAY() - Sales_Data[[#This Row],[Last Order Date]] &gt; 180, "Inactive", "Active")</f>
        <v>Inactive</v>
      </c>
    </row>
    <row r="951" spans="1:21" x14ac:dyDescent="0.35">
      <c r="A951" t="str">
        <f>Sales_Data[[#This Row],[Customers Name]]&amp;Sales_Data[[#This Row],[Num]]</f>
        <v>Coastal BoutiqueCW-2023086</v>
      </c>
      <c r="B951" t="s">
        <v>52</v>
      </c>
      <c r="C951" t="s">
        <v>2104</v>
      </c>
      <c r="D951" t="s">
        <v>1073</v>
      </c>
      <c r="E951" t="s">
        <v>582</v>
      </c>
      <c r="F951" s="1">
        <v>44988</v>
      </c>
      <c r="G951" t="s">
        <v>1074</v>
      </c>
      <c r="I951">
        <v>12</v>
      </c>
      <c r="J951">
        <v>7.5</v>
      </c>
      <c r="K951">
        <v>90</v>
      </c>
      <c r="L951">
        <v>3</v>
      </c>
      <c r="M951" s="1">
        <v>44986</v>
      </c>
      <c r="N951" t="s">
        <v>892</v>
      </c>
      <c r="O951" t="s">
        <v>2080</v>
      </c>
      <c r="P951" t="s">
        <v>842</v>
      </c>
      <c r="Q951">
        <v>5</v>
      </c>
      <c r="R951">
        <f>VLOOKUP(Sales_Data[[#This Row],[Memo]],Items_List[[Description]:[Price]],3,FALSE)</f>
        <v>7.99</v>
      </c>
      <c r="S951">
        <f>Sales_Data[[#This Row],[Qty]]*Sales_Data[[#This Row],[Cost]]</f>
        <v>95.88</v>
      </c>
      <c r="T951" s="1">
        <f>_xlfn.MAXIFS(Sales_Data[Date],Sales_Data[Customers Name],Sales_Data[[#This Row],[Customers Name]])</f>
        <v>45270</v>
      </c>
      <c r="U951" t="str">
        <f ca="1">IF(TODAY() - Sales_Data[[#This Row],[Last Order Date]] &gt; 180, "Inactive", "Active")</f>
        <v>Inactive</v>
      </c>
    </row>
    <row r="952" spans="1:21" x14ac:dyDescent="0.35">
      <c r="A952" t="str">
        <f>Sales_Data[[#This Row],[Customers Name]]&amp;Sales_Data[[#This Row],[Num]]</f>
        <v>Coastal BoutiqueCW-2023101</v>
      </c>
      <c r="B952" t="s">
        <v>52</v>
      </c>
      <c r="C952" t="s">
        <v>2104</v>
      </c>
      <c r="D952" t="s">
        <v>977</v>
      </c>
      <c r="E952" t="s">
        <v>460</v>
      </c>
      <c r="F952" s="1">
        <v>44995</v>
      </c>
      <c r="G952" t="s">
        <v>1076</v>
      </c>
      <c r="I952">
        <v>12</v>
      </c>
      <c r="J952">
        <v>13.33</v>
      </c>
      <c r="K952">
        <v>159.96</v>
      </c>
      <c r="L952">
        <v>3</v>
      </c>
      <c r="M952" s="1">
        <v>44986</v>
      </c>
      <c r="N952" t="s">
        <v>892</v>
      </c>
      <c r="O952" t="s">
        <v>2080</v>
      </c>
      <c r="P952" t="s">
        <v>842</v>
      </c>
      <c r="Q952">
        <v>5</v>
      </c>
      <c r="R952">
        <f>VLOOKUP(Sales_Data[[#This Row],[Memo]],Items_List[[Description]:[Price]],3,FALSE)</f>
        <v>13.33</v>
      </c>
      <c r="S952">
        <f>Sales_Data[[#This Row],[Qty]]*Sales_Data[[#This Row],[Cost]]</f>
        <v>159.96</v>
      </c>
      <c r="T952" s="1">
        <f>_xlfn.MAXIFS(Sales_Data[Date],Sales_Data[Customers Name],Sales_Data[[#This Row],[Customers Name]])</f>
        <v>45270</v>
      </c>
      <c r="U952" t="str">
        <f ca="1">IF(TODAY() - Sales_Data[[#This Row],[Last Order Date]] &gt; 180, "Inactive", "Active")</f>
        <v>Inactive</v>
      </c>
    </row>
    <row r="953" spans="1:21" x14ac:dyDescent="0.35">
      <c r="A953" t="str">
        <f>Sales_Data[[#This Row],[Customers Name]]&amp;Sales_Data[[#This Row],[Num]]</f>
        <v>Coastal BoutiqueCW-2023101</v>
      </c>
      <c r="B953" t="s">
        <v>52</v>
      </c>
      <c r="C953" t="s">
        <v>2104</v>
      </c>
      <c r="D953" t="s">
        <v>1077</v>
      </c>
      <c r="E953" t="s">
        <v>458</v>
      </c>
      <c r="F953" s="1">
        <v>44995</v>
      </c>
      <c r="G953" t="s">
        <v>1076</v>
      </c>
      <c r="I953">
        <v>12</v>
      </c>
      <c r="J953">
        <v>9.99</v>
      </c>
      <c r="K953">
        <v>119.88</v>
      </c>
      <c r="L953">
        <v>3</v>
      </c>
      <c r="M953" s="1">
        <v>44986</v>
      </c>
      <c r="N953" t="s">
        <v>892</v>
      </c>
      <c r="O953" t="s">
        <v>2080</v>
      </c>
      <c r="P953" t="s">
        <v>842</v>
      </c>
      <c r="Q953">
        <v>5</v>
      </c>
      <c r="R953">
        <f>VLOOKUP(Sales_Data[[#This Row],[Memo]],Items_List[[Description]:[Price]],3,FALSE)</f>
        <v>9.99</v>
      </c>
      <c r="S953">
        <f>Sales_Data[[#This Row],[Qty]]*Sales_Data[[#This Row],[Cost]]</f>
        <v>119.88</v>
      </c>
      <c r="T953" s="1">
        <f>_xlfn.MAXIFS(Sales_Data[Date],Sales_Data[Customers Name],Sales_Data[[#This Row],[Customers Name]])</f>
        <v>45270</v>
      </c>
      <c r="U953" t="str">
        <f ca="1">IF(TODAY() - Sales_Data[[#This Row],[Last Order Date]] &gt; 180, "Inactive", "Active")</f>
        <v>Inactive</v>
      </c>
    </row>
    <row r="954" spans="1:21" x14ac:dyDescent="0.35">
      <c r="A954" t="str">
        <f>Sales_Data[[#This Row],[Customers Name]]&amp;Sales_Data[[#This Row],[Num]]</f>
        <v>Coastal BoutiqueCW-2023119</v>
      </c>
      <c r="B954" t="s">
        <v>52</v>
      </c>
      <c r="C954" t="s">
        <v>2104</v>
      </c>
      <c r="D954" t="s">
        <v>1075</v>
      </c>
      <c r="E954" t="s">
        <v>603</v>
      </c>
      <c r="F954" s="1">
        <v>45015</v>
      </c>
      <c r="G954" t="s">
        <v>1079</v>
      </c>
      <c r="I954">
        <v>12</v>
      </c>
      <c r="J954">
        <v>7.99</v>
      </c>
      <c r="K954">
        <v>95.88</v>
      </c>
      <c r="L954">
        <v>3</v>
      </c>
      <c r="M954" s="1">
        <v>44986</v>
      </c>
      <c r="N954" t="s">
        <v>892</v>
      </c>
      <c r="O954" t="s">
        <v>2080</v>
      </c>
      <c r="P954" t="s">
        <v>814</v>
      </c>
      <c r="Q954">
        <v>4</v>
      </c>
      <c r="R954">
        <f>VLOOKUP(Sales_Data[[#This Row],[Memo]],Items_List[[Description]:[Price]],3,FALSE)</f>
        <v>7.99</v>
      </c>
      <c r="S954">
        <f>Sales_Data[[#This Row],[Qty]]*Sales_Data[[#This Row],[Cost]]</f>
        <v>95.88</v>
      </c>
      <c r="T954" s="1">
        <f>_xlfn.MAXIFS(Sales_Data[Date],Sales_Data[Customers Name],Sales_Data[[#This Row],[Customers Name]])</f>
        <v>45270</v>
      </c>
      <c r="U954" t="str">
        <f ca="1">IF(TODAY() - Sales_Data[[#This Row],[Last Order Date]] &gt; 180, "Inactive", "Active")</f>
        <v>Inactive</v>
      </c>
    </row>
    <row r="955" spans="1:21" x14ac:dyDescent="0.35">
      <c r="A955" t="str">
        <f>Sales_Data[[#This Row],[Customers Name]]&amp;Sales_Data[[#This Row],[Num]]</f>
        <v>Coastal BoutiqueCW-2023119</v>
      </c>
      <c r="B955" t="s">
        <v>52</v>
      </c>
      <c r="C955" t="s">
        <v>2104</v>
      </c>
      <c r="D955" t="s">
        <v>1081</v>
      </c>
      <c r="E955" t="s">
        <v>580</v>
      </c>
      <c r="F955" s="1">
        <v>45015</v>
      </c>
      <c r="G955" t="s">
        <v>1079</v>
      </c>
      <c r="I955">
        <v>12</v>
      </c>
      <c r="J955">
        <v>7.33</v>
      </c>
      <c r="K955">
        <v>87.96</v>
      </c>
      <c r="L955">
        <v>3</v>
      </c>
      <c r="M955" s="1">
        <v>44986</v>
      </c>
      <c r="N955" t="s">
        <v>892</v>
      </c>
      <c r="O955" t="s">
        <v>2080</v>
      </c>
      <c r="P955" t="s">
        <v>814</v>
      </c>
      <c r="Q955">
        <v>4</v>
      </c>
      <c r="R955">
        <f>VLOOKUP(Sales_Data[[#This Row],[Memo]],Items_List[[Description]:[Price]],3,FALSE)</f>
        <v>7.33</v>
      </c>
      <c r="S955">
        <f>Sales_Data[[#This Row],[Qty]]*Sales_Data[[#This Row],[Cost]]</f>
        <v>87.960000000000008</v>
      </c>
      <c r="T955" s="1">
        <f>_xlfn.MAXIFS(Sales_Data[Date],Sales_Data[Customers Name],Sales_Data[[#This Row],[Customers Name]])</f>
        <v>45270</v>
      </c>
      <c r="U955" t="str">
        <f ca="1">IF(TODAY() - Sales_Data[[#This Row],[Last Order Date]] &gt; 180, "Inactive", "Active")</f>
        <v>Inactive</v>
      </c>
    </row>
    <row r="956" spans="1:21" x14ac:dyDescent="0.35">
      <c r="A956" t="str">
        <f>Sales_Data[[#This Row],[Customers Name]]&amp;Sales_Data[[#This Row],[Num]]</f>
        <v>Coastal BoutiqueCW-2023121</v>
      </c>
      <c r="B956" t="s">
        <v>52</v>
      </c>
      <c r="C956" t="s">
        <v>2104</v>
      </c>
      <c r="D956" t="s">
        <v>1082</v>
      </c>
      <c r="E956" t="s">
        <v>623</v>
      </c>
      <c r="F956" s="1">
        <v>45015</v>
      </c>
      <c r="G956" t="s">
        <v>1083</v>
      </c>
      <c r="I956">
        <v>12</v>
      </c>
      <c r="J956">
        <v>13.33</v>
      </c>
      <c r="K956">
        <v>159.96</v>
      </c>
      <c r="L956">
        <v>3</v>
      </c>
      <c r="M956" s="1">
        <v>44986</v>
      </c>
      <c r="N956" t="s">
        <v>892</v>
      </c>
      <c r="O956" t="s">
        <v>2080</v>
      </c>
      <c r="P956" t="s">
        <v>814</v>
      </c>
      <c r="Q956">
        <v>4</v>
      </c>
      <c r="R956">
        <f>VLOOKUP(Sales_Data[[#This Row],[Memo]],Items_List[[Description]:[Price]],3,FALSE)</f>
        <v>13.33</v>
      </c>
      <c r="S956">
        <f>Sales_Data[[#This Row],[Qty]]*Sales_Data[[#This Row],[Cost]]</f>
        <v>159.96</v>
      </c>
      <c r="T956" s="1">
        <f>_xlfn.MAXIFS(Sales_Data[Date],Sales_Data[Customers Name],Sales_Data[[#This Row],[Customers Name]])</f>
        <v>45270</v>
      </c>
      <c r="U956" t="str">
        <f ca="1">IF(TODAY() - Sales_Data[[#This Row],[Last Order Date]] &gt; 180, "Inactive", "Active")</f>
        <v>Inactive</v>
      </c>
    </row>
    <row r="957" spans="1:21" x14ac:dyDescent="0.35">
      <c r="A957" t="str">
        <f>Sales_Data[[#This Row],[Customers Name]]&amp;Sales_Data[[#This Row],[Num]]</f>
        <v>Coastal BoutiqueCW-2023121</v>
      </c>
      <c r="B957" t="s">
        <v>52</v>
      </c>
      <c r="C957" t="s">
        <v>2104</v>
      </c>
      <c r="D957" t="s">
        <v>1084</v>
      </c>
      <c r="E957" t="s">
        <v>578</v>
      </c>
      <c r="F957" s="1">
        <v>45015</v>
      </c>
      <c r="G957" t="s">
        <v>1083</v>
      </c>
      <c r="I957">
        <v>12</v>
      </c>
      <c r="J957">
        <v>16.690000000000001</v>
      </c>
      <c r="K957">
        <v>200.28</v>
      </c>
      <c r="L957">
        <v>3</v>
      </c>
      <c r="M957" s="1">
        <v>44986</v>
      </c>
      <c r="N957" t="s">
        <v>892</v>
      </c>
      <c r="O957" t="s">
        <v>2080</v>
      </c>
      <c r="P957" t="s">
        <v>814</v>
      </c>
      <c r="Q957">
        <v>4</v>
      </c>
      <c r="R957">
        <f>VLOOKUP(Sales_Data[[#This Row],[Memo]],Items_List[[Description]:[Price]],3,FALSE)</f>
        <v>16.690000000000001</v>
      </c>
      <c r="S957">
        <f>Sales_Data[[#This Row],[Qty]]*Sales_Data[[#This Row],[Cost]]</f>
        <v>200.28000000000003</v>
      </c>
      <c r="T957" s="1">
        <f>_xlfn.MAXIFS(Sales_Data[Date],Sales_Data[Customers Name],Sales_Data[[#This Row],[Customers Name]])</f>
        <v>45270</v>
      </c>
      <c r="U957" t="str">
        <f ca="1">IF(TODAY() - Sales_Data[[#This Row],[Last Order Date]] &gt; 180, "Inactive", "Active")</f>
        <v>Inactive</v>
      </c>
    </row>
    <row r="958" spans="1:21" x14ac:dyDescent="0.35">
      <c r="A958" t="str">
        <f>Sales_Data[[#This Row],[Customers Name]]&amp;Sales_Data[[#This Row],[Num]]</f>
        <v>Coastal BoutiqueCW-2023158</v>
      </c>
      <c r="B958" t="s">
        <v>52</v>
      </c>
      <c r="C958" t="s">
        <v>2104</v>
      </c>
      <c r="D958" t="s">
        <v>1099</v>
      </c>
      <c r="E958" t="s">
        <v>655</v>
      </c>
      <c r="F958" s="1">
        <v>45058</v>
      </c>
      <c r="G958" t="s">
        <v>1095</v>
      </c>
      <c r="I958">
        <v>12</v>
      </c>
      <c r="J958">
        <v>5</v>
      </c>
      <c r="K958">
        <v>60</v>
      </c>
      <c r="L958">
        <v>5</v>
      </c>
      <c r="M958" s="1">
        <v>45047</v>
      </c>
      <c r="N958" t="s">
        <v>813</v>
      </c>
      <c r="O958" t="s">
        <v>813</v>
      </c>
      <c r="P958" t="s">
        <v>842</v>
      </c>
      <c r="Q958">
        <v>5</v>
      </c>
      <c r="R958">
        <f>VLOOKUP(Sales_Data[[#This Row],[Memo]],Items_List[[Description]:[Price]],3,FALSE)</f>
        <v>5</v>
      </c>
      <c r="S958">
        <f>Sales_Data[[#This Row],[Qty]]*Sales_Data[[#This Row],[Cost]]</f>
        <v>60</v>
      </c>
      <c r="T958" s="1">
        <f>_xlfn.MAXIFS(Sales_Data[Date],Sales_Data[Customers Name],Sales_Data[[#This Row],[Customers Name]])</f>
        <v>45270</v>
      </c>
      <c r="U958" t="str">
        <f ca="1">IF(TODAY() - Sales_Data[[#This Row],[Last Order Date]] &gt; 180, "Inactive", "Active")</f>
        <v>Inactive</v>
      </c>
    </row>
    <row r="959" spans="1:21" x14ac:dyDescent="0.35">
      <c r="A959" t="str">
        <f>Sales_Data[[#This Row],[Customers Name]]&amp;Sales_Data[[#This Row],[Num]]</f>
        <v>Coastal BoutiqueCW-2023158</v>
      </c>
      <c r="B959" t="s">
        <v>52</v>
      </c>
      <c r="C959" t="s">
        <v>2104</v>
      </c>
      <c r="D959" t="s">
        <v>1100</v>
      </c>
      <c r="E959" t="s">
        <v>667</v>
      </c>
      <c r="F959" s="1">
        <v>45058</v>
      </c>
      <c r="G959" t="s">
        <v>1095</v>
      </c>
      <c r="I959">
        <v>12</v>
      </c>
      <c r="J959">
        <v>5.5</v>
      </c>
      <c r="K959">
        <v>66</v>
      </c>
      <c r="L959">
        <v>5</v>
      </c>
      <c r="M959" s="1">
        <v>45047</v>
      </c>
      <c r="N959" t="s">
        <v>813</v>
      </c>
      <c r="O959" t="s">
        <v>813</v>
      </c>
      <c r="P959" t="s">
        <v>842</v>
      </c>
      <c r="Q959">
        <v>5</v>
      </c>
      <c r="R959">
        <f>VLOOKUP(Sales_Data[[#This Row],[Memo]],Items_List[[Description]:[Price]],3,FALSE)</f>
        <v>5</v>
      </c>
      <c r="S959">
        <f>Sales_Data[[#This Row],[Qty]]*Sales_Data[[#This Row],[Cost]]</f>
        <v>60</v>
      </c>
      <c r="T959" s="1">
        <f>_xlfn.MAXIFS(Sales_Data[Date],Sales_Data[Customers Name],Sales_Data[[#This Row],[Customers Name]])</f>
        <v>45270</v>
      </c>
      <c r="U959" t="str">
        <f ca="1">IF(TODAY() - Sales_Data[[#This Row],[Last Order Date]] &gt; 180, "Inactive", "Active")</f>
        <v>Inactive</v>
      </c>
    </row>
    <row r="960" spans="1:21" x14ac:dyDescent="0.35">
      <c r="A960" t="str">
        <f>Sales_Data[[#This Row],[Customers Name]]&amp;Sales_Data[[#This Row],[Num]]</f>
        <v>Coastal BoutiqueCW-2023185</v>
      </c>
      <c r="B960" t="s">
        <v>52</v>
      </c>
      <c r="C960" t="s">
        <v>2104</v>
      </c>
      <c r="D960" t="s">
        <v>1073</v>
      </c>
      <c r="E960" t="s">
        <v>582</v>
      </c>
      <c r="F960" s="1">
        <v>45081</v>
      </c>
      <c r="G960" t="s">
        <v>1101</v>
      </c>
      <c r="I960">
        <v>12</v>
      </c>
      <c r="J960">
        <v>7.99</v>
      </c>
      <c r="K960">
        <v>95.88</v>
      </c>
      <c r="L960">
        <v>6</v>
      </c>
      <c r="M960" s="1">
        <v>45078</v>
      </c>
      <c r="N960" t="s">
        <v>818</v>
      </c>
      <c r="O960" t="s">
        <v>2082</v>
      </c>
      <c r="P960" t="s">
        <v>1000</v>
      </c>
      <c r="Q960">
        <v>0</v>
      </c>
      <c r="R960">
        <f>VLOOKUP(Sales_Data[[#This Row],[Memo]],Items_List[[Description]:[Price]],3,FALSE)</f>
        <v>7.99</v>
      </c>
      <c r="S960">
        <f>Sales_Data[[#This Row],[Qty]]*Sales_Data[[#This Row],[Cost]]</f>
        <v>95.88</v>
      </c>
      <c r="T960" s="1">
        <f>_xlfn.MAXIFS(Sales_Data[Date],Sales_Data[Customers Name],Sales_Data[[#This Row],[Customers Name]])</f>
        <v>45270</v>
      </c>
      <c r="U960" t="str">
        <f ca="1">IF(TODAY() - Sales_Data[[#This Row],[Last Order Date]] &gt; 180, "Inactive", "Active")</f>
        <v>Inactive</v>
      </c>
    </row>
    <row r="961" spans="1:21" x14ac:dyDescent="0.35">
      <c r="A961" t="str">
        <f>Sales_Data[[#This Row],[Customers Name]]&amp;Sales_Data[[#This Row],[Num]]</f>
        <v>Coastal BoutiqueCW-2023201</v>
      </c>
      <c r="B961" t="s">
        <v>52</v>
      </c>
      <c r="C961" t="s">
        <v>2104</v>
      </c>
      <c r="D961" t="s">
        <v>980</v>
      </c>
      <c r="E961" t="s">
        <v>665</v>
      </c>
      <c r="F961" s="1">
        <v>45092</v>
      </c>
      <c r="G961" t="s">
        <v>1105</v>
      </c>
      <c r="I961">
        <v>12</v>
      </c>
      <c r="J961">
        <v>6.99</v>
      </c>
      <c r="K961">
        <v>83.88</v>
      </c>
      <c r="L961">
        <v>6</v>
      </c>
      <c r="M961" s="1">
        <v>45078</v>
      </c>
      <c r="N961" t="s">
        <v>818</v>
      </c>
      <c r="O961" t="s">
        <v>2082</v>
      </c>
      <c r="P961" t="s">
        <v>814</v>
      </c>
      <c r="Q961">
        <v>4</v>
      </c>
      <c r="R961">
        <f>VLOOKUP(Sales_Data[[#This Row],[Memo]],Items_List[[Description]:[Price]],3,FALSE)</f>
        <v>6.99</v>
      </c>
      <c r="S961">
        <f>Sales_Data[[#This Row],[Qty]]*Sales_Data[[#This Row],[Cost]]</f>
        <v>83.88</v>
      </c>
      <c r="T961" s="1">
        <f>_xlfn.MAXIFS(Sales_Data[Date],Sales_Data[Customers Name],Sales_Data[[#This Row],[Customers Name]])</f>
        <v>45270</v>
      </c>
      <c r="U961" t="str">
        <f ca="1">IF(TODAY() - Sales_Data[[#This Row],[Last Order Date]] &gt; 180, "Inactive", "Active")</f>
        <v>Inactive</v>
      </c>
    </row>
    <row r="962" spans="1:21" x14ac:dyDescent="0.35">
      <c r="A962" t="str">
        <f>Sales_Data[[#This Row],[Customers Name]]&amp;Sales_Data[[#This Row],[Num]]</f>
        <v>Coastal BoutiqueCW-2023220</v>
      </c>
      <c r="B962" t="s">
        <v>52</v>
      </c>
      <c r="C962" t="s">
        <v>2104</v>
      </c>
      <c r="D962" t="s">
        <v>987</v>
      </c>
      <c r="E962" t="s">
        <v>607</v>
      </c>
      <c r="F962" s="1">
        <v>45106</v>
      </c>
      <c r="G962" t="s">
        <v>1107</v>
      </c>
      <c r="I962">
        <v>12</v>
      </c>
      <c r="J962">
        <v>16.690000000000001</v>
      </c>
      <c r="K962">
        <v>200.28</v>
      </c>
      <c r="L962">
        <v>6</v>
      </c>
      <c r="M962" s="1">
        <v>45078</v>
      </c>
      <c r="N962" t="s">
        <v>818</v>
      </c>
      <c r="O962" t="s">
        <v>2082</v>
      </c>
      <c r="P962" t="s">
        <v>814</v>
      </c>
      <c r="Q962">
        <v>4</v>
      </c>
      <c r="R962">
        <f>VLOOKUP(Sales_Data[[#This Row],[Memo]],Items_List[[Description]:[Price]],3,FALSE)</f>
        <v>16.989999999999998</v>
      </c>
      <c r="S962">
        <f>Sales_Data[[#This Row],[Qty]]*Sales_Data[[#This Row],[Cost]]</f>
        <v>203.88</v>
      </c>
      <c r="T962" s="1">
        <f>_xlfn.MAXIFS(Sales_Data[Date],Sales_Data[Customers Name],Sales_Data[[#This Row],[Customers Name]])</f>
        <v>45270</v>
      </c>
      <c r="U962" t="str">
        <f ca="1">IF(TODAY() - Sales_Data[[#This Row],[Last Order Date]] &gt; 180, "Inactive", "Active")</f>
        <v>Inactive</v>
      </c>
    </row>
    <row r="963" spans="1:21" x14ac:dyDescent="0.35">
      <c r="A963" t="str">
        <f>Sales_Data[[#This Row],[Customers Name]]&amp;Sales_Data[[#This Row],[Num]]</f>
        <v>Coastal BoutiqueCW-2023220</v>
      </c>
      <c r="B963" t="s">
        <v>52</v>
      </c>
      <c r="C963" t="s">
        <v>2104</v>
      </c>
      <c r="D963" t="s">
        <v>1092</v>
      </c>
      <c r="E963" t="s">
        <v>448</v>
      </c>
      <c r="F963" s="1">
        <v>45106</v>
      </c>
      <c r="G963" t="s">
        <v>1107</v>
      </c>
      <c r="I963">
        <v>12</v>
      </c>
      <c r="J963">
        <v>9.99</v>
      </c>
      <c r="K963">
        <v>119.88</v>
      </c>
      <c r="L963">
        <v>6</v>
      </c>
      <c r="M963" s="1">
        <v>45078</v>
      </c>
      <c r="N963" t="s">
        <v>818</v>
      </c>
      <c r="O963" t="s">
        <v>2082</v>
      </c>
      <c r="P963" t="s">
        <v>814</v>
      </c>
      <c r="Q963">
        <v>4</v>
      </c>
      <c r="R963">
        <f>VLOOKUP(Sales_Data[[#This Row],[Memo]],Items_List[[Description]:[Price]],3,FALSE)</f>
        <v>9.99</v>
      </c>
      <c r="S963">
        <f>Sales_Data[[#This Row],[Qty]]*Sales_Data[[#This Row],[Cost]]</f>
        <v>119.88</v>
      </c>
      <c r="T963" s="1">
        <f>_xlfn.MAXIFS(Sales_Data[Date],Sales_Data[Customers Name],Sales_Data[[#This Row],[Customers Name]])</f>
        <v>45270</v>
      </c>
      <c r="U963" t="str">
        <f ca="1">IF(TODAY() - Sales_Data[[#This Row],[Last Order Date]] &gt; 180, "Inactive", "Active")</f>
        <v>Inactive</v>
      </c>
    </row>
    <row r="964" spans="1:21" x14ac:dyDescent="0.35">
      <c r="A964" t="str">
        <f>Sales_Data[[#This Row],[Customers Name]]&amp;Sales_Data[[#This Row],[Num]]</f>
        <v>Coastal BoutiqueCW-2023220</v>
      </c>
      <c r="B964" t="s">
        <v>52</v>
      </c>
      <c r="C964" t="s">
        <v>2104</v>
      </c>
      <c r="D964" t="s">
        <v>1110</v>
      </c>
      <c r="E964" t="s">
        <v>478</v>
      </c>
      <c r="F964" s="1">
        <v>45106</v>
      </c>
      <c r="G964" t="s">
        <v>1107</v>
      </c>
      <c r="I964">
        <v>12</v>
      </c>
      <c r="J964">
        <v>12.66</v>
      </c>
      <c r="K964">
        <v>151.91999999999999</v>
      </c>
      <c r="L964">
        <v>6</v>
      </c>
      <c r="M964" s="1">
        <v>45078</v>
      </c>
      <c r="N964" t="s">
        <v>818</v>
      </c>
      <c r="O964" t="s">
        <v>2082</v>
      </c>
      <c r="P964" t="s">
        <v>814</v>
      </c>
      <c r="Q964">
        <v>4</v>
      </c>
      <c r="R964">
        <f>VLOOKUP(Sales_Data[[#This Row],[Memo]],Items_List[[Description]:[Price]],3,FALSE)</f>
        <v>12.66</v>
      </c>
      <c r="S964">
        <f>Sales_Data[[#This Row],[Qty]]*Sales_Data[[#This Row],[Cost]]</f>
        <v>151.92000000000002</v>
      </c>
      <c r="T964" s="1">
        <f>_xlfn.MAXIFS(Sales_Data[Date],Sales_Data[Customers Name],Sales_Data[[#This Row],[Customers Name]])</f>
        <v>45270</v>
      </c>
      <c r="U964" t="str">
        <f ca="1">IF(TODAY() - Sales_Data[[#This Row],[Last Order Date]] &gt; 180, "Inactive", "Active")</f>
        <v>Inactive</v>
      </c>
    </row>
    <row r="965" spans="1:21" x14ac:dyDescent="0.35">
      <c r="A965" t="str">
        <f>Sales_Data[[#This Row],[Customers Name]]&amp;Sales_Data[[#This Row],[Num]]</f>
        <v>Coastal BoutiqueCW-2023220</v>
      </c>
      <c r="B965" t="s">
        <v>52</v>
      </c>
      <c r="C965" t="s">
        <v>2104</v>
      </c>
      <c r="D965" t="s">
        <v>1100</v>
      </c>
      <c r="E965" t="s">
        <v>667</v>
      </c>
      <c r="F965" s="1">
        <v>45106</v>
      </c>
      <c r="G965" t="s">
        <v>1107</v>
      </c>
      <c r="I965">
        <v>12</v>
      </c>
      <c r="J965">
        <v>5</v>
      </c>
      <c r="K965">
        <v>60</v>
      </c>
      <c r="L965">
        <v>6</v>
      </c>
      <c r="M965" s="1">
        <v>45078</v>
      </c>
      <c r="N965" t="s">
        <v>818</v>
      </c>
      <c r="O965" t="s">
        <v>2082</v>
      </c>
      <c r="P965" t="s">
        <v>814</v>
      </c>
      <c r="Q965">
        <v>4</v>
      </c>
      <c r="R965">
        <f>VLOOKUP(Sales_Data[[#This Row],[Memo]],Items_List[[Description]:[Price]],3,FALSE)</f>
        <v>5</v>
      </c>
      <c r="S965">
        <f>Sales_Data[[#This Row],[Qty]]*Sales_Data[[#This Row],[Cost]]</f>
        <v>60</v>
      </c>
      <c r="T965" s="1">
        <f>_xlfn.MAXIFS(Sales_Data[Date],Sales_Data[Customers Name],Sales_Data[[#This Row],[Customers Name]])</f>
        <v>45270</v>
      </c>
      <c r="U965" t="str">
        <f ca="1">IF(TODAY() - Sales_Data[[#This Row],[Last Order Date]] &gt; 180, "Inactive", "Active")</f>
        <v>Inactive</v>
      </c>
    </row>
    <row r="966" spans="1:21" x14ac:dyDescent="0.35">
      <c r="A966" t="str">
        <f>Sales_Data[[#This Row],[Customers Name]]&amp;Sales_Data[[#This Row],[Num]]</f>
        <v>Coastal BoutiqueCW-2023220</v>
      </c>
      <c r="B966" t="s">
        <v>52</v>
      </c>
      <c r="C966" t="s">
        <v>2104</v>
      </c>
      <c r="D966" t="s">
        <v>1075</v>
      </c>
      <c r="E966" t="s">
        <v>603</v>
      </c>
      <c r="F966" s="1">
        <v>45106</v>
      </c>
      <c r="G966" t="s">
        <v>1107</v>
      </c>
      <c r="I966">
        <v>12</v>
      </c>
      <c r="J966">
        <v>7.99</v>
      </c>
      <c r="K966">
        <v>95.88</v>
      </c>
      <c r="L966">
        <v>6</v>
      </c>
      <c r="M966" s="1">
        <v>45078</v>
      </c>
      <c r="N966" t="s">
        <v>818</v>
      </c>
      <c r="O966" t="s">
        <v>2082</v>
      </c>
      <c r="P966" t="s">
        <v>814</v>
      </c>
      <c r="Q966">
        <v>4</v>
      </c>
      <c r="R966">
        <f>VLOOKUP(Sales_Data[[#This Row],[Memo]],Items_List[[Description]:[Price]],3,FALSE)</f>
        <v>7.99</v>
      </c>
      <c r="S966">
        <f>Sales_Data[[#This Row],[Qty]]*Sales_Data[[#This Row],[Cost]]</f>
        <v>95.88</v>
      </c>
      <c r="T966" s="1">
        <f>_xlfn.MAXIFS(Sales_Data[Date],Sales_Data[Customers Name],Sales_Data[[#This Row],[Customers Name]])</f>
        <v>45270</v>
      </c>
      <c r="U966" t="str">
        <f ca="1">IF(TODAY() - Sales_Data[[#This Row],[Last Order Date]] &gt; 180, "Inactive", "Active")</f>
        <v>Inactive</v>
      </c>
    </row>
    <row r="967" spans="1:21" x14ac:dyDescent="0.35">
      <c r="A967" t="str">
        <f>Sales_Data[[#This Row],[Customers Name]]&amp;Sales_Data[[#This Row],[Num]]</f>
        <v>Coastal BoutiqueCW-2023247</v>
      </c>
      <c r="B967" t="s">
        <v>52</v>
      </c>
      <c r="C967" t="s">
        <v>2104</v>
      </c>
      <c r="D967" t="s">
        <v>1116</v>
      </c>
      <c r="E967" t="s">
        <v>635</v>
      </c>
      <c r="F967" s="1">
        <v>45128</v>
      </c>
      <c r="G967" t="s">
        <v>1117</v>
      </c>
      <c r="I967">
        <v>12</v>
      </c>
      <c r="J967">
        <v>10.66</v>
      </c>
      <c r="K967">
        <v>127.92</v>
      </c>
      <c r="L967">
        <v>7</v>
      </c>
      <c r="M967" s="1">
        <v>45108</v>
      </c>
      <c r="N967" t="s">
        <v>824</v>
      </c>
      <c r="O967" t="s">
        <v>2077</v>
      </c>
      <c r="P967" t="s">
        <v>842</v>
      </c>
      <c r="Q967">
        <v>5</v>
      </c>
      <c r="R967">
        <f>VLOOKUP(Sales_Data[[#This Row],[Memo]],Items_List[[Description]:[Price]],3,FALSE)</f>
        <v>10.66</v>
      </c>
      <c r="S967">
        <f>Sales_Data[[#This Row],[Qty]]*Sales_Data[[#This Row],[Cost]]</f>
        <v>127.92</v>
      </c>
      <c r="T967" s="1">
        <f>_xlfn.MAXIFS(Sales_Data[Date],Sales_Data[Customers Name],Sales_Data[[#This Row],[Customers Name]])</f>
        <v>45270</v>
      </c>
      <c r="U967" t="str">
        <f ca="1">IF(TODAY() - Sales_Data[[#This Row],[Last Order Date]] &gt; 180, "Inactive", "Active")</f>
        <v>Inactive</v>
      </c>
    </row>
    <row r="968" spans="1:21" x14ac:dyDescent="0.35">
      <c r="A968" t="str">
        <f>Sales_Data[[#This Row],[Customers Name]]&amp;Sales_Data[[#This Row],[Num]]</f>
        <v>Coastal BoutiqueCW-2023260</v>
      </c>
      <c r="B968" t="s">
        <v>52</v>
      </c>
      <c r="C968" t="s">
        <v>2104</v>
      </c>
      <c r="D968" t="s">
        <v>1121</v>
      </c>
      <c r="E968" t="s">
        <v>396</v>
      </c>
      <c r="F968" s="1">
        <v>45135</v>
      </c>
      <c r="G968" t="s">
        <v>1122</v>
      </c>
      <c r="I968">
        <v>12</v>
      </c>
      <c r="J968">
        <v>10.99</v>
      </c>
      <c r="K968">
        <v>131.88</v>
      </c>
      <c r="L968">
        <v>7</v>
      </c>
      <c r="M968" s="1">
        <v>45108</v>
      </c>
      <c r="N968" t="s">
        <v>824</v>
      </c>
      <c r="O968" t="s">
        <v>2077</v>
      </c>
      <c r="P968" t="s">
        <v>842</v>
      </c>
      <c r="Q968">
        <v>5</v>
      </c>
      <c r="R968">
        <f>VLOOKUP(Sales_Data[[#This Row],[Memo]],Items_List[[Description]:[Price]],3,FALSE)</f>
        <v>10.99</v>
      </c>
      <c r="S968">
        <f>Sales_Data[[#This Row],[Qty]]*Sales_Data[[#This Row],[Cost]]</f>
        <v>131.88</v>
      </c>
      <c r="T968" s="1">
        <f>_xlfn.MAXIFS(Sales_Data[Date],Sales_Data[Customers Name],Sales_Data[[#This Row],[Customers Name]])</f>
        <v>45270</v>
      </c>
      <c r="U968" t="str">
        <f ca="1">IF(TODAY() - Sales_Data[[#This Row],[Last Order Date]] &gt; 180, "Inactive", "Active")</f>
        <v>Inactive</v>
      </c>
    </row>
    <row r="969" spans="1:21" x14ac:dyDescent="0.35">
      <c r="A969" t="str">
        <f>Sales_Data[[#This Row],[Customers Name]]&amp;Sales_Data[[#This Row],[Num]]</f>
        <v>Coastal BoutiqueCW-2023260</v>
      </c>
      <c r="B969" t="s">
        <v>52</v>
      </c>
      <c r="C969" t="s">
        <v>2104</v>
      </c>
      <c r="D969" t="s">
        <v>1123</v>
      </c>
      <c r="E969" t="s">
        <v>496</v>
      </c>
      <c r="F969" s="1">
        <v>45135</v>
      </c>
      <c r="G969" t="s">
        <v>1122</v>
      </c>
      <c r="I969">
        <v>12</v>
      </c>
      <c r="J969">
        <v>12.66</v>
      </c>
      <c r="K969">
        <v>151.91999999999999</v>
      </c>
      <c r="L969">
        <v>7</v>
      </c>
      <c r="M969" s="1">
        <v>45108</v>
      </c>
      <c r="N969" t="s">
        <v>824</v>
      </c>
      <c r="O969" t="s">
        <v>2077</v>
      </c>
      <c r="P969" t="s">
        <v>842</v>
      </c>
      <c r="Q969">
        <v>5</v>
      </c>
      <c r="R969">
        <f>VLOOKUP(Sales_Data[[#This Row],[Memo]],Items_List[[Description]:[Price]],3,FALSE)</f>
        <v>12.66</v>
      </c>
      <c r="S969">
        <f>Sales_Data[[#This Row],[Qty]]*Sales_Data[[#This Row],[Cost]]</f>
        <v>151.92000000000002</v>
      </c>
      <c r="T969" s="1">
        <f>_xlfn.MAXIFS(Sales_Data[Date],Sales_Data[Customers Name],Sales_Data[[#This Row],[Customers Name]])</f>
        <v>45270</v>
      </c>
      <c r="U969" t="str">
        <f ca="1">IF(TODAY() - Sales_Data[[#This Row],[Last Order Date]] &gt; 180, "Inactive", "Active")</f>
        <v>Inactive</v>
      </c>
    </row>
    <row r="970" spans="1:21" x14ac:dyDescent="0.35">
      <c r="A970" t="str">
        <f>Sales_Data[[#This Row],[Customers Name]]&amp;Sales_Data[[#This Row],[Num]]</f>
        <v>Coastal BoutiqueCW-2023260</v>
      </c>
      <c r="B970" t="s">
        <v>52</v>
      </c>
      <c r="C970" t="s">
        <v>2104</v>
      </c>
      <c r="D970" t="s">
        <v>1092</v>
      </c>
      <c r="E970" t="s">
        <v>448</v>
      </c>
      <c r="F970" s="1">
        <v>45135</v>
      </c>
      <c r="G970" t="s">
        <v>1122</v>
      </c>
      <c r="I970">
        <v>12</v>
      </c>
      <c r="J970">
        <v>9.99</v>
      </c>
      <c r="K970">
        <v>119.88</v>
      </c>
      <c r="L970">
        <v>7</v>
      </c>
      <c r="M970" s="1">
        <v>45108</v>
      </c>
      <c r="N970" t="s">
        <v>824</v>
      </c>
      <c r="O970" t="s">
        <v>2077</v>
      </c>
      <c r="P970" t="s">
        <v>842</v>
      </c>
      <c r="Q970">
        <v>5</v>
      </c>
      <c r="R970">
        <f>VLOOKUP(Sales_Data[[#This Row],[Memo]],Items_List[[Description]:[Price]],3,FALSE)</f>
        <v>9.99</v>
      </c>
      <c r="S970">
        <f>Sales_Data[[#This Row],[Qty]]*Sales_Data[[#This Row],[Cost]]</f>
        <v>119.88</v>
      </c>
      <c r="T970" s="1">
        <f>_xlfn.MAXIFS(Sales_Data[Date],Sales_Data[Customers Name],Sales_Data[[#This Row],[Customers Name]])</f>
        <v>45270</v>
      </c>
      <c r="U970" t="str">
        <f ca="1">IF(TODAY() - Sales_Data[[#This Row],[Last Order Date]] &gt; 180, "Inactive", "Active")</f>
        <v>Inactive</v>
      </c>
    </row>
    <row r="971" spans="1:21" x14ac:dyDescent="0.35">
      <c r="A971" t="str">
        <f>Sales_Data[[#This Row],[Customers Name]]&amp;Sales_Data[[#This Row],[Num]]</f>
        <v>Coastal BoutiqueCW-2023269</v>
      </c>
      <c r="B971" t="s">
        <v>52</v>
      </c>
      <c r="C971" t="s">
        <v>2104</v>
      </c>
      <c r="D971" t="s">
        <v>1116</v>
      </c>
      <c r="E971" t="s">
        <v>635</v>
      </c>
      <c r="F971" s="1">
        <v>45142</v>
      </c>
      <c r="G971" t="s">
        <v>1126</v>
      </c>
      <c r="I971">
        <v>12</v>
      </c>
      <c r="J971">
        <v>10.66</v>
      </c>
      <c r="K971">
        <v>127.92</v>
      </c>
      <c r="L971">
        <v>8</v>
      </c>
      <c r="M971" s="1">
        <v>45139</v>
      </c>
      <c r="N971" t="s">
        <v>863</v>
      </c>
      <c r="O971" t="s">
        <v>2083</v>
      </c>
      <c r="P971" t="s">
        <v>842</v>
      </c>
      <c r="Q971">
        <v>5</v>
      </c>
      <c r="R971">
        <f>VLOOKUP(Sales_Data[[#This Row],[Memo]],Items_List[[Description]:[Price]],3,FALSE)</f>
        <v>10.66</v>
      </c>
      <c r="S971">
        <f>Sales_Data[[#This Row],[Qty]]*Sales_Data[[#This Row],[Cost]]</f>
        <v>127.92</v>
      </c>
      <c r="T971" s="1">
        <f>_xlfn.MAXIFS(Sales_Data[Date],Sales_Data[Customers Name],Sales_Data[[#This Row],[Customers Name]])</f>
        <v>45270</v>
      </c>
      <c r="U971" t="str">
        <f ca="1">IF(TODAY() - Sales_Data[[#This Row],[Last Order Date]] &gt; 180, "Inactive", "Active")</f>
        <v>Inactive</v>
      </c>
    </row>
    <row r="972" spans="1:21" x14ac:dyDescent="0.35">
      <c r="A972" t="str">
        <f>Sales_Data[[#This Row],[Customers Name]]&amp;Sales_Data[[#This Row],[Num]]</f>
        <v>Coastal BoutiqueCW-2023269</v>
      </c>
      <c r="B972" t="s">
        <v>52</v>
      </c>
      <c r="C972" t="s">
        <v>2104</v>
      </c>
      <c r="D972" t="s">
        <v>1121</v>
      </c>
      <c r="E972" t="s">
        <v>396</v>
      </c>
      <c r="F972" s="1">
        <v>45142</v>
      </c>
      <c r="G972" t="s">
        <v>1126</v>
      </c>
      <c r="I972">
        <v>12</v>
      </c>
      <c r="J972">
        <v>10.99</v>
      </c>
      <c r="K972">
        <v>131.88</v>
      </c>
      <c r="L972">
        <v>8</v>
      </c>
      <c r="M972" s="1">
        <v>45139</v>
      </c>
      <c r="N972" t="s">
        <v>863</v>
      </c>
      <c r="O972" t="s">
        <v>2083</v>
      </c>
      <c r="P972" t="s">
        <v>842</v>
      </c>
      <c r="Q972">
        <v>5</v>
      </c>
      <c r="R972">
        <f>VLOOKUP(Sales_Data[[#This Row],[Memo]],Items_List[[Description]:[Price]],3,FALSE)</f>
        <v>10.99</v>
      </c>
      <c r="S972">
        <f>Sales_Data[[#This Row],[Qty]]*Sales_Data[[#This Row],[Cost]]</f>
        <v>131.88</v>
      </c>
      <c r="T972" s="1">
        <f>_xlfn.MAXIFS(Sales_Data[Date],Sales_Data[Customers Name],Sales_Data[[#This Row],[Customers Name]])</f>
        <v>45270</v>
      </c>
      <c r="U972" t="str">
        <f ca="1">IF(TODAY() - Sales_Data[[#This Row],[Last Order Date]] &gt; 180, "Inactive", "Active")</f>
        <v>Inactive</v>
      </c>
    </row>
    <row r="973" spans="1:21" x14ac:dyDescent="0.35">
      <c r="A973" t="str">
        <f>Sales_Data[[#This Row],[Customers Name]]&amp;Sales_Data[[#This Row],[Num]]</f>
        <v>Coastal BoutiqueCW-2023269</v>
      </c>
      <c r="B973" t="s">
        <v>52</v>
      </c>
      <c r="C973" t="s">
        <v>2104</v>
      </c>
      <c r="D973" t="s">
        <v>1123</v>
      </c>
      <c r="E973" t="s">
        <v>496</v>
      </c>
      <c r="F973" s="1">
        <v>45142</v>
      </c>
      <c r="G973" t="s">
        <v>1126</v>
      </c>
      <c r="I973">
        <v>12</v>
      </c>
      <c r="J973">
        <v>12.66</v>
      </c>
      <c r="K973">
        <v>151.91999999999999</v>
      </c>
      <c r="L973">
        <v>8</v>
      </c>
      <c r="M973" s="1">
        <v>45139</v>
      </c>
      <c r="N973" t="s">
        <v>863</v>
      </c>
      <c r="O973" t="s">
        <v>2083</v>
      </c>
      <c r="P973" t="s">
        <v>842</v>
      </c>
      <c r="Q973">
        <v>5</v>
      </c>
      <c r="R973">
        <f>VLOOKUP(Sales_Data[[#This Row],[Memo]],Items_List[[Description]:[Price]],3,FALSE)</f>
        <v>12.66</v>
      </c>
      <c r="S973">
        <f>Sales_Data[[#This Row],[Qty]]*Sales_Data[[#This Row],[Cost]]</f>
        <v>151.92000000000002</v>
      </c>
      <c r="T973" s="1">
        <f>_xlfn.MAXIFS(Sales_Data[Date],Sales_Data[Customers Name],Sales_Data[[#This Row],[Customers Name]])</f>
        <v>45270</v>
      </c>
      <c r="U973" t="str">
        <f ca="1">IF(TODAY() - Sales_Data[[#This Row],[Last Order Date]] &gt; 180, "Inactive", "Active")</f>
        <v>Inactive</v>
      </c>
    </row>
    <row r="974" spans="1:21" x14ac:dyDescent="0.35">
      <c r="A974" t="str">
        <f>Sales_Data[[#This Row],[Customers Name]]&amp;Sales_Data[[#This Row],[Num]]</f>
        <v>Coastal BoutiqueCW-2023279</v>
      </c>
      <c r="B974" t="s">
        <v>52</v>
      </c>
      <c r="C974" t="s">
        <v>2104</v>
      </c>
      <c r="D974" t="s">
        <v>1127</v>
      </c>
      <c r="E974" t="s">
        <v>507</v>
      </c>
      <c r="F974" s="1">
        <v>45148</v>
      </c>
      <c r="G974" t="s">
        <v>1128</v>
      </c>
      <c r="I974">
        <v>12</v>
      </c>
      <c r="J974">
        <v>9.99</v>
      </c>
      <c r="K974">
        <v>119.88</v>
      </c>
      <c r="L974">
        <v>8</v>
      </c>
      <c r="M974" s="1">
        <v>45139</v>
      </c>
      <c r="N974" t="s">
        <v>863</v>
      </c>
      <c r="O974" t="s">
        <v>2083</v>
      </c>
      <c r="P974" t="s">
        <v>814</v>
      </c>
      <c r="Q974">
        <v>4</v>
      </c>
      <c r="R974">
        <f>VLOOKUP(Sales_Data[[#This Row],[Memo]],Items_List[[Description]:[Price]],3,FALSE)</f>
        <v>9.99</v>
      </c>
      <c r="S974">
        <f>Sales_Data[[#This Row],[Qty]]*Sales_Data[[#This Row],[Cost]]</f>
        <v>119.88</v>
      </c>
      <c r="T974" s="1">
        <f>_xlfn.MAXIFS(Sales_Data[Date],Sales_Data[Customers Name],Sales_Data[[#This Row],[Customers Name]])</f>
        <v>45270</v>
      </c>
      <c r="U974" t="str">
        <f ca="1">IF(TODAY() - Sales_Data[[#This Row],[Last Order Date]] &gt; 180, "Inactive", "Active")</f>
        <v>Inactive</v>
      </c>
    </row>
    <row r="975" spans="1:21" x14ac:dyDescent="0.35">
      <c r="A975" t="str">
        <f>Sales_Data[[#This Row],[Customers Name]]&amp;Sales_Data[[#This Row],[Num]]</f>
        <v>Coastal BoutiqueCW-2023279</v>
      </c>
      <c r="B975" t="s">
        <v>52</v>
      </c>
      <c r="C975" t="s">
        <v>2104</v>
      </c>
      <c r="D975" t="s">
        <v>1116</v>
      </c>
      <c r="E975" t="s">
        <v>635</v>
      </c>
      <c r="F975" s="1">
        <v>45148</v>
      </c>
      <c r="G975" t="s">
        <v>1128</v>
      </c>
      <c r="I975">
        <v>12</v>
      </c>
      <c r="J975">
        <v>10.66</v>
      </c>
      <c r="K975">
        <v>127.92</v>
      </c>
      <c r="L975">
        <v>8</v>
      </c>
      <c r="M975" s="1">
        <v>45139</v>
      </c>
      <c r="N975" t="s">
        <v>863</v>
      </c>
      <c r="O975" t="s">
        <v>2083</v>
      </c>
      <c r="P975" t="s">
        <v>814</v>
      </c>
      <c r="Q975">
        <v>4</v>
      </c>
      <c r="R975">
        <f>VLOOKUP(Sales_Data[[#This Row],[Memo]],Items_List[[Description]:[Price]],3,FALSE)</f>
        <v>10.66</v>
      </c>
      <c r="S975">
        <f>Sales_Data[[#This Row],[Qty]]*Sales_Data[[#This Row],[Cost]]</f>
        <v>127.92</v>
      </c>
      <c r="T975" s="1">
        <f>_xlfn.MAXIFS(Sales_Data[Date],Sales_Data[Customers Name],Sales_Data[[#This Row],[Customers Name]])</f>
        <v>45270</v>
      </c>
      <c r="U975" t="str">
        <f ca="1">IF(TODAY() - Sales_Data[[#This Row],[Last Order Date]] &gt; 180, "Inactive", "Active")</f>
        <v>Inactive</v>
      </c>
    </row>
    <row r="976" spans="1:21" x14ac:dyDescent="0.35">
      <c r="A976" t="str">
        <f>Sales_Data[[#This Row],[Customers Name]]&amp;Sales_Data[[#This Row],[Num]]</f>
        <v>Coastal BoutiqueCW-2023289</v>
      </c>
      <c r="B976" t="s">
        <v>52</v>
      </c>
      <c r="C976" t="s">
        <v>2104</v>
      </c>
      <c r="D976" t="s">
        <v>1121</v>
      </c>
      <c r="E976" t="s">
        <v>396</v>
      </c>
      <c r="F976" s="1">
        <v>45156</v>
      </c>
      <c r="G976" t="s">
        <v>1133</v>
      </c>
      <c r="I976">
        <v>12</v>
      </c>
      <c r="J976">
        <v>10.99</v>
      </c>
      <c r="K976">
        <v>131.88</v>
      </c>
      <c r="L976">
        <v>8</v>
      </c>
      <c r="M976" s="1">
        <v>45139</v>
      </c>
      <c r="N976" t="s">
        <v>863</v>
      </c>
      <c r="O976" t="s">
        <v>2083</v>
      </c>
      <c r="P976" t="s">
        <v>842</v>
      </c>
      <c r="Q976">
        <v>5</v>
      </c>
      <c r="R976">
        <f>VLOOKUP(Sales_Data[[#This Row],[Memo]],Items_List[[Description]:[Price]],3,FALSE)</f>
        <v>10.99</v>
      </c>
      <c r="S976">
        <f>Sales_Data[[#This Row],[Qty]]*Sales_Data[[#This Row],[Cost]]</f>
        <v>131.88</v>
      </c>
      <c r="T976" s="1">
        <f>_xlfn.MAXIFS(Sales_Data[Date],Sales_Data[Customers Name],Sales_Data[[#This Row],[Customers Name]])</f>
        <v>45270</v>
      </c>
      <c r="U976" t="str">
        <f ca="1">IF(TODAY() - Sales_Data[[#This Row],[Last Order Date]] &gt; 180, "Inactive", "Active")</f>
        <v>Inactive</v>
      </c>
    </row>
    <row r="977" spans="1:21" x14ac:dyDescent="0.35">
      <c r="A977" t="str">
        <f>Sales_Data[[#This Row],[Customers Name]]&amp;Sales_Data[[#This Row],[Num]]</f>
        <v>Coastal BoutiqueCW-2023289</v>
      </c>
      <c r="B977" t="s">
        <v>52</v>
      </c>
      <c r="C977" t="s">
        <v>2104</v>
      </c>
      <c r="D977" t="s">
        <v>1123</v>
      </c>
      <c r="E977" t="s">
        <v>496</v>
      </c>
      <c r="F977" s="1">
        <v>45156</v>
      </c>
      <c r="G977" t="s">
        <v>1133</v>
      </c>
      <c r="I977">
        <v>12</v>
      </c>
      <c r="J977">
        <v>12.66</v>
      </c>
      <c r="K977">
        <v>151.91999999999999</v>
      </c>
      <c r="L977">
        <v>8</v>
      </c>
      <c r="M977" s="1">
        <v>45139</v>
      </c>
      <c r="N977" t="s">
        <v>863</v>
      </c>
      <c r="O977" t="s">
        <v>2083</v>
      </c>
      <c r="P977" t="s">
        <v>842</v>
      </c>
      <c r="Q977">
        <v>5</v>
      </c>
      <c r="R977">
        <f>VLOOKUP(Sales_Data[[#This Row],[Memo]],Items_List[[Description]:[Price]],3,FALSE)</f>
        <v>12.66</v>
      </c>
      <c r="S977">
        <f>Sales_Data[[#This Row],[Qty]]*Sales_Data[[#This Row],[Cost]]</f>
        <v>151.92000000000002</v>
      </c>
      <c r="T977" s="1">
        <f>_xlfn.MAXIFS(Sales_Data[Date],Sales_Data[Customers Name],Sales_Data[[#This Row],[Customers Name]])</f>
        <v>45270</v>
      </c>
      <c r="U977" t="str">
        <f ca="1">IF(TODAY() - Sales_Data[[#This Row],[Last Order Date]] &gt; 180, "Inactive", "Active")</f>
        <v>Inactive</v>
      </c>
    </row>
    <row r="978" spans="1:21" x14ac:dyDescent="0.35">
      <c r="A978" t="str">
        <f>Sales_Data[[#This Row],[Customers Name]]&amp;Sales_Data[[#This Row],[Num]]</f>
        <v>Coastal BoutiqueCW-2023299</v>
      </c>
      <c r="B978" t="s">
        <v>52</v>
      </c>
      <c r="C978" t="s">
        <v>2104</v>
      </c>
      <c r="D978" t="s">
        <v>1127</v>
      </c>
      <c r="E978" t="s">
        <v>507</v>
      </c>
      <c r="F978" s="1">
        <v>45162</v>
      </c>
      <c r="G978" t="s">
        <v>1134</v>
      </c>
      <c r="I978">
        <v>12</v>
      </c>
      <c r="J978">
        <v>9.99</v>
      </c>
      <c r="K978">
        <v>119.88</v>
      </c>
      <c r="L978">
        <v>8</v>
      </c>
      <c r="M978" s="1">
        <v>45139</v>
      </c>
      <c r="N978" t="s">
        <v>863</v>
      </c>
      <c r="O978" t="s">
        <v>2083</v>
      </c>
      <c r="P978" t="s">
        <v>814</v>
      </c>
      <c r="Q978">
        <v>4</v>
      </c>
      <c r="R978">
        <f>VLOOKUP(Sales_Data[[#This Row],[Memo]],Items_List[[Description]:[Price]],3,FALSE)</f>
        <v>9.99</v>
      </c>
      <c r="S978">
        <f>Sales_Data[[#This Row],[Qty]]*Sales_Data[[#This Row],[Cost]]</f>
        <v>119.88</v>
      </c>
      <c r="T978" s="1">
        <f>_xlfn.MAXIFS(Sales_Data[Date],Sales_Data[Customers Name],Sales_Data[[#This Row],[Customers Name]])</f>
        <v>45270</v>
      </c>
      <c r="U978" t="str">
        <f ca="1">IF(TODAY() - Sales_Data[[#This Row],[Last Order Date]] &gt; 180, "Inactive", "Active")</f>
        <v>Inactive</v>
      </c>
    </row>
    <row r="979" spans="1:21" x14ac:dyDescent="0.35">
      <c r="A979" t="str">
        <f>Sales_Data[[#This Row],[Customers Name]]&amp;Sales_Data[[#This Row],[Num]]</f>
        <v>Coastal BoutiqueCW-2023299</v>
      </c>
      <c r="B979" t="s">
        <v>52</v>
      </c>
      <c r="C979" t="s">
        <v>2104</v>
      </c>
      <c r="D979" t="s">
        <v>1135</v>
      </c>
      <c r="E979" t="s">
        <v>517</v>
      </c>
      <c r="F979" s="1">
        <v>45162</v>
      </c>
      <c r="G979" t="s">
        <v>1134</v>
      </c>
      <c r="I979">
        <v>12</v>
      </c>
      <c r="J979">
        <v>15.33</v>
      </c>
      <c r="K979">
        <v>183.96</v>
      </c>
      <c r="L979">
        <v>8</v>
      </c>
      <c r="M979" s="1">
        <v>45139</v>
      </c>
      <c r="N979" t="s">
        <v>863</v>
      </c>
      <c r="O979" t="s">
        <v>2083</v>
      </c>
      <c r="P979" t="s">
        <v>814</v>
      </c>
      <c r="Q979">
        <v>4</v>
      </c>
      <c r="R979">
        <f>VLOOKUP(Sales_Data[[#This Row],[Memo]],Items_List[[Description]:[Price]],3,FALSE)</f>
        <v>15.33</v>
      </c>
      <c r="S979">
        <f>Sales_Data[[#This Row],[Qty]]*Sales_Data[[#This Row],[Cost]]</f>
        <v>183.96</v>
      </c>
      <c r="T979" s="1">
        <f>_xlfn.MAXIFS(Sales_Data[Date],Sales_Data[Customers Name],Sales_Data[[#This Row],[Customers Name]])</f>
        <v>45270</v>
      </c>
      <c r="U979" t="str">
        <f ca="1">IF(TODAY() - Sales_Data[[#This Row],[Last Order Date]] &gt; 180, "Inactive", "Active")</f>
        <v>Inactive</v>
      </c>
    </row>
    <row r="980" spans="1:21" x14ac:dyDescent="0.35">
      <c r="A980" t="str">
        <f>Sales_Data[[#This Row],[Customers Name]]&amp;Sales_Data[[#This Row],[Num]]</f>
        <v>Coastal BoutiqueCW-2023299</v>
      </c>
      <c r="B980" t="s">
        <v>52</v>
      </c>
      <c r="C980" t="s">
        <v>2104</v>
      </c>
      <c r="D980" t="s">
        <v>1137</v>
      </c>
      <c r="E980" t="s">
        <v>492</v>
      </c>
      <c r="F980" s="1">
        <v>45162</v>
      </c>
      <c r="G980" t="s">
        <v>1134</v>
      </c>
      <c r="I980">
        <v>12</v>
      </c>
      <c r="J980">
        <v>14.67</v>
      </c>
      <c r="K980">
        <v>176.04</v>
      </c>
      <c r="L980">
        <v>8</v>
      </c>
      <c r="M980" s="1">
        <v>45139</v>
      </c>
      <c r="N980" t="s">
        <v>863</v>
      </c>
      <c r="O980" t="s">
        <v>2083</v>
      </c>
      <c r="P980" t="s">
        <v>814</v>
      </c>
      <c r="Q980">
        <v>4</v>
      </c>
      <c r="R980">
        <f>VLOOKUP(Sales_Data[[#This Row],[Memo]],Items_List[[Description]:[Price]],3,FALSE)</f>
        <v>14.67</v>
      </c>
      <c r="S980">
        <f>Sales_Data[[#This Row],[Qty]]*Sales_Data[[#This Row],[Cost]]</f>
        <v>176.04</v>
      </c>
      <c r="T980" s="1">
        <f>_xlfn.MAXIFS(Sales_Data[Date],Sales_Data[Customers Name],Sales_Data[[#This Row],[Customers Name]])</f>
        <v>45270</v>
      </c>
      <c r="U980" t="str">
        <f ca="1">IF(TODAY() - Sales_Data[[#This Row],[Last Order Date]] &gt; 180, "Inactive", "Active")</f>
        <v>Inactive</v>
      </c>
    </row>
    <row r="981" spans="1:21" x14ac:dyDescent="0.35">
      <c r="A981" t="str">
        <f>Sales_Data[[#This Row],[Customers Name]]&amp;Sales_Data[[#This Row],[Num]]</f>
        <v>Coastal BoutiqueCW-2023336</v>
      </c>
      <c r="B981" t="s">
        <v>52</v>
      </c>
      <c r="C981" t="s">
        <v>2104</v>
      </c>
      <c r="D981" t="s">
        <v>1073</v>
      </c>
      <c r="E981" t="s">
        <v>582</v>
      </c>
      <c r="F981" s="1">
        <v>45191</v>
      </c>
      <c r="G981" t="s">
        <v>1148</v>
      </c>
      <c r="I981">
        <v>12</v>
      </c>
      <c r="J981">
        <v>7.99</v>
      </c>
      <c r="K981">
        <v>95.88</v>
      </c>
      <c r="L981">
        <v>9</v>
      </c>
      <c r="M981" s="1">
        <v>45170</v>
      </c>
      <c r="N981" t="s">
        <v>831</v>
      </c>
      <c r="O981" t="s">
        <v>2078</v>
      </c>
      <c r="P981" t="s">
        <v>842</v>
      </c>
      <c r="Q981">
        <v>5</v>
      </c>
      <c r="R981">
        <f>VLOOKUP(Sales_Data[[#This Row],[Memo]],Items_List[[Description]:[Price]],3,FALSE)</f>
        <v>7.99</v>
      </c>
      <c r="S981">
        <f>Sales_Data[[#This Row],[Qty]]*Sales_Data[[#This Row],[Cost]]</f>
        <v>95.88</v>
      </c>
      <c r="T981" s="1">
        <f>_xlfn.MAXIFS(Sales_Data[Date],Sales_Data[Customers Name],Sales_Data[[#This Row],[Customers Name]])</f>
        <v>45270</v>
      </c>
      <c r="U981" t="str">
        <f ca="1">IF(TODAY() - Sales_Data[[#This Row],[Last Order Date]] &gt; 180, "Inactive", "Active")</f>
        <v>Inactive</v>
      </c>
    </row>
    <row r="982" spans="1:21" x14ac:dyDescent="0.35">
      <c r="A982" t="str">
        <f>Sales_Data[[#This Row],[Customers Name]]&amp;Sales_Data[[#This Row],[Num]]</f>
        <v>Coastal BoutiqueCW-2023336</v>
      </c>
      <c r="B982" t="s">
        <v>52</v>
      </c>
      <c r="C982" t="s">
        <v>2104</v>
      </c>
      <c r="D982" t="s">
        <v>1123</v>
      </c>
      <c r="E982" t="s">
        <v>496</v>
      </c>
      <c r="F982" s="1">
        <v>45191</v>
      </c>
      <c r="G982" t="s">
        <v>1148</v>
      </c>
      <c r="I982">
        <v>12</v>
      </c>
      <c r="J982">
        <v>12.66</v>
      </c>
      <c r="K982">
        <v>151.91999999999999</v>
      </c>
      <c r="L982">
        <v>9</v>
      </c>
      <c r="M982" s="1">
        <v>45170</v>
      </c>
      <c r="N982" t="s">
        <v>831</v>
      </c>
      <c r="O982" t="s">
        <v>2078</v>
      </c>
      <c r="P982" t="s">
        <v>842</v>
      </c>
      <c r="Q982">
        <v>5</v>
      </c>
      <c r="R982">
        <f>VLOOKUP(Sales_Data[[#This Row],[Memo]],Items_List[[Description]:[Price]],3,FALSE)</f>
        <v>12.66</v>
      </c>
      <c r="S982">
        <f>Sales_Data[[#This Row],[Qty]]*Sales_Data[[#This Row],[Cost]]</f>
        <v>151.92000000000002</v>
      </c>
      <c r="T982" s="1">
        <f>_xlfn.MAXIFS(Sales_Data[Date],Sales_Data[Customers Name],Sales_Data[[#This Row],[Customers Name]])</f>
        <v>45270</v>
      </c>
      <c r="U982" t="str">
        <f ca="1">IF(TODAY() - Sales_Data[[#This Row],[Last Order Date]] &gt; 180, "Inactive", "Active")</f>
        <v>Inactive</v>
      </c>
    </row>
    <row r="983" spans="1:21" x14ac:dyDescent="0.35">
      <c r="A983" t="str">
        <f>Sales_Data[[#This Row],[Customers Name]]&amp;Sales_Data[[#This Row],[Num]]</f>
        <v>Coastal BoutiqueCW-2023348</v>
      </c>
      <c r="B983" t="s">
        <v>52</v>
      </c>
      <c r="C983" t="s">
        <v>2104</v>
      </c>
      <c r="D983" t="s">
        <v>987</v>
      </c>
      <c r="E983" t="s">
        <v>607</v>
      </c>
      <c r="F983" s="1">
        <v>45198</v>
      </c>
      <c r="G983" t="s">
        <v>1150</v>
      </c>
      <c r="I983">
        <v>12</v>
      </c>
      <c r="J983">
        <v>16.690000000000001</v>
      </c>
      <c r="K983">
        <v>200.28</v>
      </c>
      <c r="L983">
        <v>9</v>
      </c>
      <c r="M983" s="1">
        <v>45170</v>
      </c>
      <c r="N983" t="s">
        <v>831</v>
      </c>
      <c r="O983" t="s">
        <v>2078</v>
      </c>
      <c r="P983" t="s">
        <v>842</v>
      </c>
      <c r="Q983">
        <v>5</v>
      </c>
      <c r="R983">
        <f>VLOOKUP(Sales_Data[[#This Row],[Memo]],Items_List[[Description]:[Price]],3,FALSE)</f>
        <v>16.989999999999998</v>
      </c>
      <c r="S983">
        <f>Sales_Data[[#This Row],[Qty]]*Sales_Data[[#This Row],[Cost]]</f>
        <v>203.88</v>
      </c>
      <c r="T983" s="1">
        <f>_xlfn.MAXIFS(Sales_Data[Date],Sales_Data[Customers Name],Sales_Data[[#This Row],[Customers Name]])</f>
        <v>45270</v>
      </c>
      <c r="U983" t="str">
        <f ca="1">IF(TODAY() - Sales_Data[[#This Row],[Last Order Date]] &gt; 180, "Inactive", "Active")</f>
        <v>Inactive</v>
      </c>
    </row>
    <row r="984" spans="1:21" x14ac:dyDescent="0.35">
      <c r="A984" t="str">
        <f>Sales_Data[[#This Row],[Customers Name]]&amp;Sales_Data[[#This Row],[Num]]</f>
        <v>Coastal BoutiqueCW-2023348</v>
      </c>
      <c r="B984" t="s">
        <v>52</v>
      </c>
      <c r="C984" t="s">
        <v>2104</v>
      </c>
      <c r="D984" t="s">
        <v>1141</v>
      </c>
      <c r="E984" t="s">
        <v>494</v>
      </c>
      <c r="F984" s="1">
        <v>45198</v>
      </c>
      <c r="G984" t="s">
        <v>1150</v>
      </c>
      <c r="I984">
        <v>12</v>
      </c>
      <c r="J984">
        <v>13.33</v>
      </c>
      <c r="K984">
        <v>159.96</v>
      </c>
      <c r="L984">
        <v>9</v>
      </c>
      <c r="M984" s="1">
        <v>45170</v>
      </c>
      <c r="N984" t="s">
        <v>831</v>
      </c>
      <c r="O984" t="s">
        <v>2078</v>
      </c>
      <c r="P984" t="s">
        <v>842</v>
      </c>
      <c r="Q984">
        <v>5</v>
      </c>
      <c r="R984">
        <f>VLOOKUP(Sales_Data[[#This Row],[Memo]],Items_List[[Description]:[Price]],3,FALSE)</f>
        <v>13.33</v>
      </c>
      <c r="S984">
        <f>Sales_Data[[#This Row],[Qty]]*Sales_Data[[#This Row],[Cost]]</f>
        <v>159.96</v>
      </c>
      <c r="T984" s="1">
        <f>_xlfn.MAXIFS(Sales_Data[Date],Sales_Data[Customers Name],Sales_Data[[#This Row],[Customers Name]])</f>
        <v>45270</v>
      </c>
      <c r="U984" t="str">
        <f ca="1">IF(TODAY() - Sales_Data[[#This Row],[Last Order Date]] &gt; 180, "Inactive", "Active")</f>
        <v>Inactive</v>
      </c>
    </row>
    <row r="985" spans="1:21" x14ac:dyDescent="0.35">
      <c r="A985" t="str">
        <f>Sales_Data[[#This Row],[Customers Name]]&amp;Sales_Data[[#This Row],[Num]]</f>
        <v>Coastal BoutiqueCW-2023401</v>
      </c>
      <c r="B985" t="s">
        <v>52</v>
      </c>
      <c r="C985" t="s">
        <v>2104</v>
      </c>
      <c r="D985" t="s">
        <v>1116</v>
      </c>
      <c r="E985" t="s">
        <v>635</v>
      </c>
      <c r="F985" s="1">
        <v>45225</v>
      </c>
      <c r="G985" t="s">
        <v>1151</v>
      </c>
      <c r="H985" t="s">
        <v>956</v>
      </c>
      <c r="I985">
        <v>12</v>
      </c>
      <c r="J985">
        <v>10.66</v>
      </c>
      <c r="K985">
        <v>127.92</v>
      </c>
      <c r="L985">
        <v>10</v>
      </c>
      <c r="M985" s="1">
        <v>45200</v>
      </c>
      <c r="N985" t="s">
        <v>841</v>
      </c>
      <c r="O985" t="s">
        <v>2084</v>
      </c>
      <c r="P985" t="s">
        <v>814</v>
      </c>
      <c r="Q985">
        <v>4</v>
      </c>
      <c r="R985">
        <f>VLOOKUP(Sales_Data[[#This Row],[Memo]],Items_List[[Description]:[Price]],3,FALSE)</f>
        <v>10.66</v>
      </c>
      <c r="S985">
        <f>Sales_Data[[#This Row],[Qty]]*Sales_Data[[#This Row],[Cost]]</f>
        <v>127.92</v>
      </c>
      <c r="T985" s="1">
        <f>_xlfn.MAXIFS(Sales_Data[Date],Sales_Data[Customers Name],Sales_Data[[#This Row],[Customers Name]])</f>
        <v>45270</v>
      </c>
      <c r="U985" t="str">
        <f ca="1">IF(TODAY() - Sales_Data[[#This Row],[Last Order Date]] &gt; 180, "Inactive", "Active")</f>
        <v>Inactive</v>
      </c>
    </row>
    <row r="986" spans="1:21" x14ac:dyDescent="0.35">
      <c r="A986" t="str">
        <f>Sales_Data[[#This Row],[Customers Name]]&amp;Sales_Data[[#This Row],[Num]]</f>
        <v>Coastal BoutiqueCW-2023401</v>
      </c>
      <c r="B986" t="s">
        <v>52</v>
      </c>
      <c r="C986" t="s">
        <v>2104</v>
      </c>
      <c r="D986" t="s">
        <v>1153</v>
      </c>
      <c r="E986" t="s">
        <v>584</v>
      </c>
      <c r="F986" s="1">
        <v>45225</v>
      </c>
      <c r="G986" t="s">
        <v>1151</v>
      </c>
      <c r="H986" t="s">
        <v>956</v>
      </c>
      <c r="I986">
        <v>12</v>
      </c>
      <c r="J986">
        <v>16.670000000000002</v>
      </c>
      <c r="K986">
        <v>200.04</v>
      </c>
      <c r="L986">
        <v>10</v>
      </c>
      <c r="M986" s="1">
        <v>45200</v>
      </c>
      <c r="N986" t="s">
        <v>841</v>
      </c>
      <c r="O986" t="s">
        <v>2084</v>
      </c>
      <c r="P986" t="s">
        <v>814</v>
      </c>
      <c r="Q986">
        <v>4</v>
      </c>
      <c r="R986">
        <f>VLOOKUP(Sales_Data[[#This Row],[Memo]],Items_List[[Description]:[Price]],3,FALSE)</f>
        <v>16.670000000000002</v>
      </c>
      <c r="S986">
        <f>Sales_Data[[#This Row],[Qty]]*Sales_Data[[#This Row],[Cost]]</f>
        <v>200.04000000000002</v>
      </c>
      <c r="T986" s="1">
        <f>_xlfn.MAXIFS(Sales_Data[Date],Sales_Data[Customers Name],Sales_Data[[#This Row],[Customers Name]])</f>
        <v>45270</v>
      </c>
      <c r="U986" t="str">
        <f ca="1">IF(TODAY() - Sales_Data[[#This Row],[Last Order Date]] &gt; 180, "Inactive", "Active")</f>
        <v>Inactive</v>
      </c>
    </row>
    <row r="987" spans="1:21" x14ac:dyDescent="0.35">
      <c r="A987" t="str">
        <f>Sales_Data[[#This Row],[Customers Name]]&amp;Sales_Data[[#This Row],[Num]]</f>
        <v>Coastal BoutiqueCW-2023425</v>
      </c>
      <c r="B987" t="s">
        <v>52</v>
      </c>
      <c r="C987" t="s">
        <v>2104</v>
      </c>
      <c r="D987" t="s">
        <v>851</v>
      </c>
      <c r="E987" t="s">
        <v>362</v>
      </c>
      <c r="F987" s="1">
        <v>45247</v>
      </c>
      <c r="G987" t="s">
        <v>1156</v>
      </c>
      <c r="H987" t="s">
        <v>958</v>
      </c>
      <c r="I987">
        <v>12</v>
      </c>
      <c r="J987">
        <v>12.5</v>
      </c>
      <c r="K987">
        <v>150</v>
      </c>
      <c r="L987">
        <v>11</v>
      </c>
      <c r="M987" s="1">
        <v>45231</v>
      </c>
      <c r="N987" t="s">
        <v>920</v>
      </c>
      <c r="O987" t="s">
        <v>2085</v>
      </c>
      <c r="P987" t="s">
        <v>842</v>
      </c>
      <c r="Q987">
        <v>5</v>
      </c>
      <c r="R987">
        <f>VLOOKUP(Sales_Data[[#This Row],[Memo]],Items_List[[Description]:[Price]],3,FALSE)</f>
        <v>9.6</v>
      </c>
      <c r="S987">
        <f>Sales_Data[[#This Row],[Qty]]*Sales_Data[[#This Row],[Cost]]</f>
        <v>115.19999999999999</v>
      </c>
      <c r="T987" s="1">
        <f>_xlfn.MAXIFS(Sales_Data[Date],Sales_Data[Customers Name],Sales_Data[[#This Row],[Customers Name]])</f>
        <v>45270</v>
      </c>
      <c r="U987" t="str">
        <f ca="1">IF(TODAY() - Sales_Data[[#This Row],[Last Order Date]] &gt; 180, "Inactive", "Active")</f>
        <v>Inactive</v>
      </c>
    </row>
    <row r="988" spans="1:21" x14ac:dyDescent="0.35">
      <c r="A988" t="str">
        <f>Sales_Data[[#This Row],[Customers Name]]&amp;Sales_Data[[#This Row],[Num]]</f>
        <v>Coastal BoutiqueCW-2023425</v>
      </c>
      <c r="B988" t="s">
        <v>52</v>
      </c>
      <c r="C988" t="s">
        <v>2104</v>
      </c>
      <c r="D988" t="s">
        <v>913</v>
      </c>
      <c r="E988" t="s">
        <v>350</v>
      </c>
      <c r="F988" s="1">
        <v>45247</v>
      </c>
      <c r="G988" t="s">
        <v>1156</v>
      </c>
      <c r="H988" t="s">
        <v>958</v>
      </c>
      <c r="I988">
        <v>12</v>
      </c>
      <c r="J988">
        <v>12.5</v>
      </c>
      <c r="K988">
        <v>150</v>
      </c>
      <c r="L988">
        <v>11</v>
      </c>
      <c r="M988" s="1">
        <v>45231</v>
      </c>
      <c r="N988" t="s">
        <v>920</v>
      </c>
      <c r="O988" t="s">
        <v>2085</v>
      </c>
      <c r="P988" t="s">
        <v>842</v>
      </c>
      <c r="Q988">
        <v>5</v>
      </c>
      <c r="R988">
        <f>VLOOKUP(Sales_Data[[#This Row],[Memo]],Items_List[[Description]:[Price]],3,FALSE)</f>
        <v>9.6</v>
      </c>
      <c r="S988">
        <f>Sales_Data[[#This Row],[Qty]]*Sales_Data[[#This Row],[Cost]]</f>
        <v>115.19999999999999</v>
      </c>
      <c r="T988" s="1">
        <f>_xlfn.MAXIFS(Sales_Data[Date],Sales_Data[Customers Name],Sales_Data[[#This Row],[Customers Name]])</f>
        <v>45270</v>
      </c>
      <c r="U988" t="str">
        <f ca="1">IF(TODAY() - Sales_Data[[#This Row],[Last Order Date]] &gt; 180, "Inactive", "Active")</f>
        <v>Inactive</v>
      </c>
    </row>
    <row r="989" spans="1:21" x14ac:dyDescent="0.35">
      <c r="A989" t="str">
        <f>Sales_Data[[#This Row],[Customers Name]]&amp;Sales_Data[[#This Row],[Num]]</f>
        <v>Coastal BoutiqueCW-2023425</v>
      </c>
      <c r="B989" t="s">
        <v>52</v>
      </c>
      <c r="C989" t="s">
        <v>2104</v>
      </c>
      <c r="D989" t="s">
        <v>884</v>
      </c>
      <c r="E989" t="s">
        <v>775</v>
      </c>
      <c r="F989" s="1">
        <v>45247</v>
      </c>
      <c r="G989" t="s">
        <v>1156</v>
      </c>
      <c r="H989" t="s">
        <v>958</v>
      </c>
      <c r="I989">
        <v>12</v>
      </c>
      <c r="J989">
        <v>10</v>
      </c>
      <c r="K989">
        <v>120</v>
      </c>
      <c r="L989">
        <v>11</v>
      </c>
      <c r="M989" s="1">
        <v>45231</v>
      </c>
      <c r="N989" t="s">
        <v>920</v>
      </c>
      <c r="O989" t="s">
        <v>2085</v>
      </c>
      <c r="P989" t="s">
        <v>842</v>
      </c>
      <c r="Q989">
        <v>5</v>
      </c>
      <c r="R989">
        <f>VLOOKUP(Sales_Data[[#This Row],[Memo]],Items_List[[Description]:[Price]],3,FALSE)</f>
        <v>8.5</v>
      </c>
      <c r="S989">
        <f>Sales_Data[[#This Row],[Qty]]*Sales_Data[[#This Row],[Cost]]</f>
        <v>102</v>
      </c>
      <c r="T989" s="1">
        <f>_xlfn.MAXIFS(Sales_Data[Date],Sales_Data[Customers Name],Sales_Data[[#This Row],[Customers Name]])</f>
        <v>45270</v>
      </c>
      <c r="U989" t="str">
        <f ca="1">IF(TODAY() - Sales_Data[[#This Row],[Last Order Date]] &gt; 180, "Inactive", "Active")</f>
        <v>Inactive</v>
      </c>
    </row>
    <row r="990" spans="1:21" x14ac:dyDescent="0.35">
      <c r="A990" t="str">
        <f>Sales_Data[[#This Row],[Customers Name]]&amp;Sales_Data[[#This Row],[Num]]</f>
        <v>Coastal BoutiqueCW-2023483</v>
      </c>
      <c r="B990" t="s">
        <v>52</v>
      </c>
      <c r="C990" t="s">
        <v>2104</v>
      </c>
      <c r="D990" t="s">
        <v>1161</v>
      </c>
      <c r="E990" t="s">
        <v>605</v>
      </c>
      <c r="F990" s="1">
        <v>45247</v>
      </c>
      <c r="G990" t="s">
        <v>1159</v>
      </c>
      <c r="H990" t="s">
        <v>1160</v>
      </c>
      <c r="I990">
        <v>12</v>
      </c>
      <c r="J990">
        <v>10.99</v>
      </c>
      <c r="K990">
        <v>131.88</v>
      </c>
      <c r="L990">
        <v>11</v>
      </c>
      <c r="M990" s="1">
        <v>45231</v>
      </c>
      <c r="N990" t="s">
        <v>920</v>
      </c>
      <c r="O990" t="s">
        <v>2085</v>
      </c>
      <c r="P990" t="s">
        <v>842</v>
      </c>
      <c r="Q990">
        <v>5</v>
      </c>
      <c r="R990">
        <f>VLOOKUP(Sales_Data[[#This Row],[Memo]],Items_List[[Description]:[Price]],3,FALSE)</f>
        <v>10.99</v>
      </c>
      <c r="S990">
        <f>Sales_Data[[#This Row],[Qty]]*Sales_Data[[#This Row],[Cost]]</f>
        <v>131.88</v>
      </c>
      <c r="T990" s="1">
        <f>_xlfn.MAXIFS(Sales_Data[Date],Sales_Data[Customers Name],Sales_Data[[#This Row],[Customers Name]])</f>
        <v>45270</v>
      </c>
      <c r="U990" t="str">
        <f ca="1">IF(TODAY() - Sales_Data[[#This Row],[Last Order Date]] &gt; 180, "Inactive", "Active")</f>
        <v>Inactive</v>
      </c>
    </row>
    <row r="991" spans="1:21" x14ac:dyDescent="0.35">
      <c r="A991" t="str">
        <f>Sales_Data[[#This Row],[Customers Name]]&amp;Sales_Data[[#This Row],[Num]]</f>
        <v>Coastal BoutiqueCW-2023483</v>
      </c>
      <c r="B991" t="s">
        <v>52</v>
      </c>
      <c r="C991" t="s">
        <v>2104</v>
      </c>
      <c r="D991" t="s">
        <v>1111</v>
      </c>
      <c r="E991" t="s">
        <v>408</v>
      </c>
      <c r="F991" s="1">
        <v>45247</v>
      </c>
      <c r="G991" t="s">
        <v>1159</v>
      </c>
      <c r="H991" t="s">
        <v>1160</v>
      </c>
      <c r="I991">
        <v>12</v>
      </c>
      <c r="J991">
        <v>9.99</v>
      </c>
      <c r="K991">
        <v>119.88</v>
      </c>
      <c r="L991">
        <v>11</v>
      </c>
      <c r="M991" s="1">
        <v>45231</v>
      </c>
      <c r="N991" t="s">
        <v>920</v>
      </c>
      <c r="O991" t="s">
        <v>2085</v>
      </c>
      <c r="P991" t="s">
        <v>842</v>
      </c>
      <c r="Q991">
        <v>5</v>
      </c>
      <c r="R991">
        <f>VLOOKUP(Sales_Data[[#This Row],[Memo]],Items_List[[Description]:[Price]],3,FALSE)</f>
        <v>9.33</v>
      </c>
      <c r="S991">
        <f>Sales_Data[[#This Row],[Qty]]*Sales_Data[[#This Row],[Cost]]</f>
        <v>111.96000000000001</v>
      </c>
      <c r="T991" s="1">
        <f>_xlfn.MAXIFS(Sales_Data[Date],Sales_Data[Customers Name],Sales_Data[[#This Row],[Customers Name]])</f>
        <v>45270</v>
      </c>
      <c r="U991" t="str">
        <f ca="1">IF(TODAY() - Sales_Data[[#This Row],[Last Order Date]] &gt; 180, "Inactive", "Active")</f>
        <v>Inactive</v>
      </c>
    </row>
    <row r="992" spans="1:21" x14ac:dyDescent="0.35">
      <c r="A992" t="str">
        <f>Sales_Data[[#This Row],[Customers Name]]&amp;Sales_Data[[#This Row],[Num]]</f>
        <v>Coastal BoutiqueCW-2023483</v>
      </c>
      <c r="B992" t="s">
        <v>52</v>
      </c>
      <c r="C992" t="s">
        <v>2104</v>
      </c>
      <c r="D992" t="s">
        <v>1124</v>
      </c>
      <c r="E992" t="s">
        <v>657</v>
      </c>
      <c r="F992" s="1">
        <v>45247</v>
      </c>
      <c r="G992" t="s">
        <v>1159</v>
      </c>
      <c r="H992" t="s">
        <v>1160</v>
      </c>
      <c r="I992">
        <v>12</v>
      </c>
      <c r="J992">
        <v>13.33</v>
      </c>
      <c r="K992">
        <v>159.96</v>
      </c>
      <c r="L992">
        <v>11</v>
      </c>
      <c r="M992" s="1">
        <v>45231</v>
      </c>
      <c r="N992" t="s">
        <v>920</v>
      </c>
      <c r="O992" t="s">
        <v>2085</v>
      </c>
      <c r="P992" t="s">
        <v>842</v>
      </c>
      <c r="Q992">
        <v>5</v>
      </c>
      <c r="R992">
        <f>VLOOKUP(Sales_Data[[#This Row],[Memo]],Items_List[[Description]:[Price]],3,FALSE)</f>
        <v>13.33</v>
      </c>
      <c r="S992">
        <f>Sales_Data[[#This Row],[Qty]]*Sales_Data[[#This Row],[Cost]]</f>
        <v>159.96</v>
      </c>
      <c r="T992" s="1">
        <f>_xlfn.MAXIFS(Sales_Data[Date],Sales_Data[Customers Name],Sales_Data[[#This Row],[Customers Name]])</f>
        <v>45270</v>
      </c>
      <c r="U992" t="str">
        <f ca="1">IF(TODAY() - Sales_Data[[#This Row],[Last Order Date]] &gt; 180, "Inactive", "Active")</f>
        <v>Inactive</v>
      </c>
    </row>
    <row r="993" spans="1:21" x14ac:dyDescent="0.35">
      <c r="A993" t="str">
        <f>Sales_Data[[#This Row],[Customers Name]]&amp;Sales_Data[[#This Row],[Num]]</f>
        <v>Coastal VinoCW-2023102</v>
      </c>
      <c r="B993" t="s">
        <v>54</v>
      </c>
      <c r="C993" t="s">
        <v>2104</v>
      </c>
      <c r="D993" t="s">
        <v>977</v>
      </c>
      <c r="E993" t="s">
        <v>460</v>
      </c>
      <c r="F993" s="1">
        <v>44995</v>
      </c>
      <c r="G993" t="s">
        <v>1163</v>
      </c>
      <c r="I993">
        <v>12</v>
      </c>
      <c r="J993">
        <v>13.33</v>
      </c>
      <c r="K993">
        <v>159.96</v>
      </c>
      <c r="L993">
        <v>3</v>
      </c>
      <c r="M993" s="1">
        <v>44986</v>
      </c>
      <c r="N993" t="s">
        <v>892</v>
      </c>
      <c r="O993" t="s">
        <v>2080</v>
      </c>
      <c r="P993" t="s">
        <v>842</v>
      </c>
      <c r="Q993">
        <v>5</v>
      </c>
      <c r="R993">
        <f>VLOOKUP(Sales_Data[[#This Row],[Memo]],Items_List[[Description]:[Price]],3,FALSE)</f>
        <v>13.33</v>
      </c>
      <c r="S993">
        <f>Sales_Data[[#This Row],[Qty]]*Sales_Data[[#This Row],[Cost]]</f>
        <v>159.96</v>
      </c>
      <c r="T993" s="1">
        <f>_xlfn.MAXIFS(Sales_Data[Date],Sales_Data[Customers Name],Sales_Data[[#This Row],[Customers Name]])</f>
        <v>44995</v>
      </c>
      <c r="U993" t="str">
        <f ca="1">IF(TODAY() - Sales_Data[[#This Row],[Last Order Date]] &gt; 180, "Inactive", "Active")</f>
        <v>Inactive</v>
      </c>
    </row>
    <row r="994" spans="1:21" x14ac:dyDescent="0.35">
      <c r="A994" t="str">
        <f>Sales_Data[[#This Row],[Customers Name]]&amp;Sales_Data[[#This Row],[Num]]</f>
        <v>ColectivoCW-2023290</v>
      </c>
      <c r="B994" t="s">
        <v>56</v>
      </c>
      <c r="C994" t="s">
        <v>2103</v>
      </c>
      <c r="D994" t="s">
        <v>908</v>
      </c>
      <c r="E994" t="s">
        <v>750</v>
      </c>
      <c r="F994" s="1">
        <v>45159</v>
      </c>
      <c r="G994" t="s">
        <v>1164</v>
      </c>
      <c r="I994">
        <v>12</v>
      </c>
      <c r="J994">
        <v>12</v>
      </c>
      <c r="K994">
        <v>144</v>
      </c>
      <c r="L994">
        <v>8</v>
      </c>
      <c r="M994" s="1">
        <v>45139</v>
      </c>
      <c r="N994" t="s">
        <v>863</v>
      </c>
      <c r="O994" t="s">
        <v>2083</v>
      </c>
      <c r="P994" t="s">
        <v>825</v>
      </c>
      <c r="Q994">
        <v>1</v>
      </c>
      <c r="R994">
        <f>VLOOKUP(Sales_Data[[#This Row],[Memo]],Items_List[[Description]:[Price]],3,FALSE)</f>
        <v>7.32</v>
      </c>
      <c r="S994">
        <f>Sales_Data[[#This Row],[Qty]]*Sales_Data[[#This Row],[Cost]]</f>
        <v>87.84</v>
      </c>
      <c r="T994" s="1">
        <f>_xlfn.MAXIFS(Sales_Data[Date],Sales_Data[Customers Name],Sales_Data[[#This Row],[Customers Name]])</f>
        <v>45283</v>
      </c>
      <c r="U994" t="str">
        <f ca="1">IF(TODAY() - Sales_Data[[#This Row],[Last Order Date]] &gt; 180, "Inactive", "Active")</f>
        <v>Inactive</v>
      </c>
    </row>
    <row r="995" spans="1:21" x14ac:dyDescent="0.35">
      <c r="A995" t="str">
        <f>Sales_Data[[#This Row],[Customers Name]]&amp;Sales_Data[[#This Row],[Num]]</f>
        <v>ColectivoCW-2023290</v>
      </c>
      <c r="B995" t="s">
        <v>56</v>
      </c>
      <c r="C995" t="s">
        <v>2103</v>
      </c>
      <c r="D995" t="s">
        <v>912</v>
      </c>
      <c r="E995" t="s">
        <v>270</v>
      </c>
      <c r="F995" s="1">
        <v>45159</v>
      </c>
      <c r="G995" t="s">
        <v>1164</v>
      </c>
      <c r="I995">
        <v>12</v>
      </c>
      <c r="J995">
        <v>3.25</v>
      </c>
      <c r="K995">
        <v>39</v>
      </c>
      <c r="L995">
        <v>8</v>
      </c>
      <c r="M995" s="1">
        <v>45139</v>
      </c>
      <c r="N995" t="s">
        <v>863</v>
      </c>
      <c r="O995" t="s">
        <v>2083</v>
      </c>
      <c r="P995" t="s">
        <v>825</v>
      </c>
      <c r="Q995">
        <v>1</v>
      </c>
      <c r="R995">
        <f>VLOOKUP(Sales_Data[[#This Row],[Memo]],Items_List[[Description]:[Price]],3,FALSE)</f>
        <v>3</v>
      </c>
      <c r="S995">
        <f>Sales_Data[[#This Row],[Qty]]*Sales_Data[[#This Row],[Cost]]</f>
        <v>36</v>
      </c>
      <c r="T995" s="1">
        <f>_xlfn.MAXIFS(Sales_Data[Date],Sales_Data[Customers Name],Sales_Data[[#This Row],[Customers Name]])</f>
        <v>45283</v>
      </c>
      <c r="U995" t="str">
        <f ca="1">IF(TODAY() - Sales_Data[[#This Row],[Last Order Date]] &gt; 180, "Inactive", "Active")</f>
        <v>Inactive</v>
      </c>
    </row>
    <row r="996" spans="1:21" x14ac:dyDescent="0.35">
      <c r="A996" t="str">
        <f>Sales_Data[[#This Row],[Customers Name]]&amp;Sales_Data[[#This Row],[Num]]</f>
        <v>ColectivoCW-2023290</v>
      </c>
      <c r="B996" t="s">
        <v>56</v>
      </c>
      <c r="C996" t="s">
        <v>2103</v>
      </c>
      <c r="D996" t="s">
        <v>1022</v>
      </c>
      <c r="E996" t="s">
        <v>748</v>
      </c>
      <c r="F996" s="1">
        <v>45159</v>
      </c>
      <c r="G996" t="s">
        <v>1164</v>
      </c>
      <c r="I996">
        <v>12</v>
      </c>
      <c r="J996">
        <v>6.5</v>
      </c>
      <c r="K996">
        <v>78</v>
      </c>
      <c r="L996">
        <v>8</v>
      </c>
      <c r="M996" s="1">
        <v>45139</v>
      </c>
      <c r="N996" t="s">
        <v>863</v>
      </c>
      <c r="O996" t="s">
        <v>2083</v>
      </c>
      <c r="P996" t="s">
        <v>825</v>
      </c>
      <c r="Q996">
        <v>1</v>
      </c>
      <c r="R996">
        <f>VLOOKUP(Sales_Data[[#This Row],[Memo]],Items_List[[Description]:[Price]],3,FALSE)</f>
        <v>5.39</v>
      </c>
      <c r="S996">
        <f>Sales_Data[[#This Row],[Qty]]*Sales_Data[[#This Row],[Cost]]</f>
        <v>64.679999999999993</v>
      </c>
      <c r="T996" s="1">
        <f>_xlfn.MAXIFS(Sales_Data[Date],Sales_Data[Customers Name],Sales_Data[[#This Row],[Customers Name]])</f>
        <v>45283</v>
      </c>
      <c r="U996" t="str">
        <f ca="1">IF(TODAY() - Sales_Data[[#This Row],[Last Order Date]] &gt; 180, "Inactive", "Active")</f>
        <v>Inactive</v>
      </c>
    </row>
    <row r="997" spans="1:21" x14ac:dyDescent="0.35">
      <c r="A997" t="str">
        <f>Sales_Data[[#This Row],[Customers Name]]&amp;Sales_Data[[#This Row],[Num]]</f>
        <v>ColectivoCW-2023323</v>
      </c>
      <c r="B997" t="s">
        <v>56</v>
      </c>
      <c r="C997" t="s">
        <v>2103</v>
      </c>
      <c r="D997" t="s">
        <v>1022</v>
      </c>
      <c r="E997" t="s">
        <v>748</v>
      </c>
      <c r="F997" s="1">
        <v>45184</v>
      </c>
      <c r="G997" t="s">
        <v>1165</v>
      </c>
      <c r="I997">
        <v>12</v>
      </c>
      <c r="J997">
        <v>6.5</v>
      </c>
      <c r="K997">
        <v>78</v>
      </c>
      <c r="L997">
        <v>9</v>
      </c>
      <c r="M997" s="1">
        <v>45170</v>
      </c>
      <c r="N997" t="s">
        <v>831</v>
      </c>
      <c r="O997" t="s">
        <v>2078</v>
      </c>
      <c r="P997" t="s">
        <v>842</v>
      </c>
      <c r="Q997">
        <v>5</v>
      </c>
      <c r="R997">
        <f>VLOOKUP(Sales_Data[[#This Row],[Memo]],Items_List[[Description]:[Price]],3,FALSE)</f>
        <v>5.39</v>
      </c>
      <c r="S997">
        <f>Sales_Data[[#This Row],[Qty]]*Sales_Data[[#This Row],[Cost]]</f>
        <v>64.679999999999993</v>
      </c>
      <c r="T997" s="1">
        <f>_xlfn.MAXIFS(Sales_Data[Date],Sales_Data[Customers Name],Sales_Data[[#This Row],[Customers Name]])</f>
        <v>45283</v>
      </c>
      <c r="U997" t="str">
        <f ca="1">IF(TODAY() - Sales_Data[[#This Row],[Last Order Date]] &gt; 180, "Inactive", "Active")</f>
        <v>Inactive</v>
      </c>
    </row>
    <row r="998" spans="1:21" x14ac:dyDescent="0.35">
      <c r="A998" t="str">
        <f>Sales_Data[[#This Row],[Customers Name]]&amp;Sales_Data[[#This Row],[Num]]</f>
        <v>ColectivoCW-2023323</v>
      </c>
      <c r="B998" t="s">
        <v>56</v>
      </c>
      <c r="C998" t="s">
        <v>2103</v>
      </c>
      <c r="D998" t="s">
        <v>912</v>
      </c>
      <c r="E998" t="s">
        <v>270</v>
      </c>
      <c r="F998" s="1">
        <v>45184</v>
      </c>
      <c r="G998" t="s">
        <v>1165</v>
      </c>
      <c r="I998">
        <v>12</v>
      </c>
      <c r="J998">
        <v>3.25</v>
      </c>
      <c r="K998">
        <v>39</v>
      </c>
      <c r="L998">
        <v>9</v>
      </c>
      <c r="M998" s="1">
        <v>45170</v>
      </c>
      <c r="N998" t="s">
        <v>831</v>
      </c>
      <c r="O998" t="s">
        <v>2078</v>
      </c>
      <c r="P998" t="s">
        <v>842</v>
      </c>
      <c r="Q998">
        <v>5</v>
      </c>
      <c r="R998">
        <f>VLOOKUP(Sales_Data[[#This Row],[Memo]],Items_List[[Description]:[Price]],3,FALSE)</f>
        <v>3</v>
      </c>
      <c r="S998">
        <f>Sales_Data[[#This Row],[Qty]]*Sales_Data[[#This Row],[Cost]]</f>
        <v>36</v>
      </c>
      <c r="T998" s="1">
        <f>_xlfn.MAXIFS(Sales_Data[Date],Sales_Data[Customers Name],Sales_Data[[#This Row],[Customers Name]])</f>
        <v>45283</v>
      </c>
      <c r="U998" t="str">
        <f ca="1">IF(TODAY() - Sales_Data[[#This Row],[Last Order Date]] &gt; 180, "Inactive", "Active")</f>
        <v>Inactive</v>
      </c>
    </row>
    <row r="999" spans="1:21" x14ac:dyDescent="0.35">
      <c r="A999" t="str">
        <f>Sales_Data[[#This Row],[Customers Name]]&amp;Sales_Data[[#This Row],[Num]]</f>
        <v>ColectivoCW-2023387</v>
      </c>
      <c r="B999" t="s">
        <v>56</v>
      </c>
      <c r="C999" t="s">
        <v>2103</v>
      </c>
      <c r="D999" t="s">
        <v>912</v>
      </c>
      <c r="E999" t="s">
        <v>270</v>
      </c>
      <c r="F999" s="1">
        <v>45223</v>
      </c>
      <c r="G999" t="s">
        <v>1166</v>
      </c>
      <c r="H999" t="s">
        <v>840</v>
      </c>
      <c r="I999">
        <v>12</v>
      </c>
      <c r="J999">
        <v>3.25</v>
      </c>
      <c r="K999">
        <v>39</v>
      </c>
      <c r="L999">
        <v>10</v>
      </c>
      <c r="M999" s="1">
        <v>45200</v>
      </c>
      <c r="N999" t="s">
        <v>841</v>
      </c>
      <c r="O999" t="s">
        <v>2084</v>
      </c>
      <c r="P999" t="s">
        <v>832</v>
      </c>
      <c r="Q999">
        <v>2</v>
      </c>
      <c r="R999">
        <f>VLOOKUP(Sales_Data[[#This Row],[Memo]],Items_List[[Description]:[Price]],3,FALSE)</f>
        <v>3</v>
      </c>
      <c r="S999">
        <f>Sales_Data[[#This Row],[Qty]]*Sales_Data[[#This Row],[Cost]]</f>
        <v>36</v>
      </c>
      <c r="T999" s="1">
        <f>_xlfn.MAXIFS(Sales_Data[Date],Sales_Data[Customers Name],Sales_Data[[#This Row],[Customers Name]])</f>
        <v>45283</v>
      </c>
      <c r="U999" t="str">
        <f ca="1">IF(TODAY() - Sales_Data[[#This Row],[Last Order Date]] &gt; 180, "Inactive", "Active")</f>
        <v>Inactive</v>
      </c>
    </row>
    <row r="1000" spans="1:21" x14ac:dyDescent="0.35">
      <c r="A1000" t="str">
        <f>Sales_Data[[#This Row],[Customers Name]]&amp;Sales_Data[[#This Row],[Num]]</f>
        <v>ColectivoCW-2023436</v>
      </c>
      <c r="B1000" t="s">
        <v>56</v>
      </c>
      <c r="C1000" t="s">
        <v>2103</v>
      </c>
      <c r="D1000" t="s">
        <v>912</v>
      </c>
      <c r="E1000" t="s">
        <v>270</v>
      </c>
      <c r="F1000" s="1">
        <v>45259</v>
      </c>
      <c r="G1000" t="s">
        <v>1168</v>
      </c>
      <c r="H1000" t="s">
        <v>840</v>
      </c>
      <c r="I1000">
        <v>12</v>
      </c>
      <c r="J1000">
        <v>3.25</v>
      </c>
      <c r="K1000">
        <v>39</v>
      </c>
      <c r="L1000">
        <v>11</v>
      </c>
      <c r="M1000" s="1">
        <v>45231</v>
      </c>
      <c r="N1000" t="s">
        <v>920</v>
      </c>
      <c r="O1000" t="s">
        <v>2085</v>
      </c>
      <c r="P1000" t="s">
        <v>819</v>
      </c>
      <c r="Q1000">
        <v>3</v>
      </c>
      <c r="R1000">
        <f>VLOOKUP(Sales_Data[[#This Row],[Memo]],Items_List[[Description]:[Price]],3,FALSE)</f>
        <v>3</v>
      </c>
      <c r="S1000">
        <f>Sales_Data[[#This Row],[Qty]]*Sales_Data[[#This Row],[Cost]]</f>
        <v>36</v>
      </c>
      <c r="T1000" s="1">
        <f>_xlfn.MAXIFS(Sales_Data[Date],Sales_Data[Customers Name],Sales_Data[[#This Row],[Customers Name]])</f>
        <v>45283</v>
      </c>
      <c r="U1000" t="str">
        <f ca="1">IF(TODAY() - Sales_Data[[#This Row],[Last Order Date]] &gt; 180, "Inactive", "Active")</f>
        <v>Inactive</v>
      </c>
    </row>
    <row r="1001" spans="1:21" x14ac:dyDescent="0.35">
      <c r="A1001" t="str">
        <f>Sales_Data[[#This Row],[Customers Name]]&amp;Sales_Data[[#This Row],[Num]]</f>
        <v>DashiCW-2023174</v>
      </c>
      <c r="B1001" t="s">
        <v>58</v>
      </c>
      <c r="C1001" t="s">
        <v>2103</v>
      </c>
      <c r="D1001" t="s">
        <v>913</v>
      </c>
      <c r="E1001" t="s">
        <v>350</v>
      </c>
      <c r="F1001" s="1">
        <v>45071</v>
      </c>
      <c r="G1001" t="s">
        <v>1178</v>
      </c>
      <c r="I1001">
        <v>12</v>
      </c>
      <c r="J1001">
        <v>12.5</v>
      </c>
      <c r="K1001">
        <v>150</v>
      </c>
      <c r="L1001">
        <v>5</v>
      </c>
      <c r="M1001" s="1">
        <v>45047</v>
      </c>
      <c r="N1001" t="s">
        <v>813</v>
      </c>
      <c r="O1001" t="s">
        <v>813</v>
      </c>
      <c r="P1001" t="s">
        <v>814</v>
      </c>
      <c r="Q1001">
        <v>4</v>
      </c>
      <c r="R1001">
        <f>VLOOKUP(Sales_Data[[#This Row],[Memo]],Items_List[[Description]:[Price]],3,FALSE)</f>
        <v>9.6</v>
      </c>
      <c r="S1001">
        <f>Sales_Data[[#This Row],[Qty]]*Sales_Data[[#This Row],[Cost]]</f>
        <v>115.19999999999999</v>
      </c>
      <c r="T1001" s="1">
        <f>_xlfn.MAXIFS(Sales_Data[Date],Sales_Data[Customers Name],Sales_Data[[#This Row],[Customers Name]])</f>
        <v>45247</v>
      </c>
      <c r="U1001" t="str">
        <f ca="1">IF(TODAY() - Sales_Data[[#This Row],[Last Order Date]] &gt; 180, "Inactive", "Active")</f>
        <v>Inactive</v>
      </c>
    </row>
    <row r="1002" spans="1:21" x14ac:dyDescent="0.35">
      <c r="A1002" t="str">
        <f>Sales_Data[[#This Row],[Customers Name]]&amp;Sales_Data[[#This Row],[Num]]</f>
        <v>DashiCW-2023174</v>
      </c>
      <c r="B1002" t="s">
        <v>58</v>
      </c>
      <c r="C1002" t="s">
        <v>2103</v>
      </c>
      <c r="D1002" t="s">
        <v>903</v>
      </c>
      <c r="E1002" t="s">
        <v>356</v>
      </c>
      <c r="F1002" s="1">
        <v>45071</v>
      </c>
      <c r="G1002" t="s">
        <v>1178</v>
      </c>
      <c r="I1002">
        <v>12</v>
      </c>
      <c r="J1002">
        <v>14.75</v>
      </c>
      <c r="K1002">
        <v>177</v>
      </c>
      <c r="L1002">
        <v>5</v>
      </c>
      <c r="M1002" s="1">
        <v>45047</v>
      </c>
      <c r="N1002" t="s">
        <v>813</v>
      </c>
      <c r="O1002" t="s">
        <v>813</v>
      </c>
      <c r="P1002" t="s">
        <v>814</v>
      </c>
      <c r="Q1002">
        <v>4</v>
      </c>
      <c r="R1002">
        <f>VLOOKUP(Sales_Data[[#This Row],[Memo]],Items_List[[Description]:[Price]],3,FALSE)</f>
        <v>11.375</v>
      </c>
      <c r="S1002">
        <f>Sales_Data[[#This Row],[Qty]]*Sales_Data[[#This Row],[Cost]]</f>
        <v>136.5</v>
      </c>
      <c r="T1002" s="1">
        <f>_xlfn.MAXIFS(Sales_Data[Date],Sales_Data[Customers Name],Sales_Data[[#This Row],[Customers Name]])</f>
        <v>45247</v>
      </c>
      <c r="U1002" t="str">
        <f ca="1">IF(TODAY() - Sales_Data[[#This Row],[Last Order Date]] &gt; 180, "Inactive", "Active")</f>
        <v>Inactive</v>
      </c>
    </row>
    <row r="1003" spans="1:21" x14ac:dyDescent="0.35">
      <c r="A1003" t="str">
        <f>Sales_Data[[#This Row],[Customers Name]]&amp;Sales_Data[[#This Row],[Num]]</f>
        <v>DashiCW-2023191</v>
      </c>
      <c r="B1003" t="s">
        <v>58</v>
      </c>
      <c r="C1003" t="s">
        <v>2103</v>
      </c>
      <c r="D1003" t="s">
        <v>1176</v>
      </c>
      <c r="E1003" t="s">
        <v>1177</v>
      </c>
      <c r="F1003" s="1">
        <v>45083</v>
      </c>
      <c r="G1003" t="s">
        <v>1179</v>
      </c>
      <c r="I1003">
        <v>12</v>
      </c>
      <c r="J1003">
        <v>10</v>
      </c>
      <c r="K1003">
        <v>120</v>
      </c>
      <c r="L1003">
        <v>6</v>
      </c>
      <c r="M1003" s="1">
        <v>45078</v>
      </c>
      <c r="N1003" t="s">
        <v>818</v>
      </c>
      <c r="O1003" t="s">
        <v>2082</v>
      </c>
      <c r="P1003" t="s">
        <v>832</v>
      </c>
      <c r="Q1003">
        <v>2</v>
      </c>
      <c r="R1003">
        <f>VLOOKUP(Sales_Data[[#This Row],[Memo]],Items_List[[Description]:[Price]],3,FALSE)</f>
        <v>8.33</v>
      </c>
      <c r="S1003">
        <f>Sales_Data[[#This Row],[Qty]]*Sales_Data[[#This Row],[Cost]]</f>
        <v>99.960000000000008</v>
      </c>
      <c r="T1003" s="1">
        <f>_xlfn.MAXIFS(Sales_Data[Date],Sales_Data[Customers Name],Sales_Data[[#This Row],[Customers Name]])</f>
        <v>45247</v>
      </c>
      <c r="U1003" t="str">
        <f ca="1">IF(TODAY() - Sales_Data[[#This Row],[Last Order Date]] &gt; 180, "Inactive", "Active")</f>
        <v>Inactive</v>
      </c>
    </row>
    <row r="1004" spans="1:21" x14ac:dyDescent="0.35">
      <c r="A1004" t="str">
        <f>Sales_Data[[#This Row],[Customers Name]]&amp;Sales_Data[[#This Row],[Num]]</f>
        <v>DashiCW-2023246</v>
      </c>
      <c r="B1004" t="s">
        <v>58</v>
      </c>
      <c r="C1004" t="s">
        <v>2103</v>
      </c>
      <c r="D1004" t="s">
        <v>873</v>
      </c>
      <c r="E1004" t="s">
        <v>726</v>
      </c>
      <c r="F1004" s="1">
        <v>45128</v>
      </c>
      <c r="G1004" t="s">
        <v>1182</v>
      </c>
      <c r="I1004">
        <v>12</v>
      </c>
      <c r="J1004">
        <v>17</v>
      </c>
      <c r="K1004">
        <v>204</v>
      </c>
      <c r="L1004">
        <v>7</v>
      </c>
      <c r="M1004" s="1">
        <v>45108</v>
      </c>
      <c r="N1004" t="s">
        <v>824</v>
      </c>
      <c r="O1004" t="s">
        <v>2077</v>
      </c>
      <c r="P1004" t="s">
        <v>842</v>
      </c>
      <c r="Q1004">
        <v>5</v>
      </c>
      <c r="R1004">
        <f>VLOOKUP(Sales_Data[[#This Row],[Memo]],Items_List[[Description]:[Price]],3,FALSE)</f>
        <v>13.16</v>
      </c>
      <c r="S1004">
        <f>Sales_Data[[#This Row],[Qty]]*Sales_Data[[#This Row],[Cost]]</f>
        <v>157.92000000000002</v>
      </c>
      <c r="T1004" s="1">
        <f>_xlfn.MAXIFS(Sales_Data[Date],Sales_Data[Customers Name],Sales_Data[[#This Row],[Customers Name]])</f>
        <v>45247</v>
      </c>
      <c r="U1004" t="str">
        <f ca="1">IF(TODAY() - Sales_Data[[#This Row],[Last Order Date]] &gt; 180, "Inactive", "Active")</f>
        <v>Inactive</v>
      </c>
    </row>
    <row r="1005" spans="1:21" x14ac:dyDescent="0.35">
      <c r="A1005" t="str">
        <f>Sales_Data[[#This Row],[Customers Name]]&amp;Sales_Data[[#This Row],[Num]]</f>
        <v>DashiCW-2023301</v>
      </c>
      <c r="B1005" t="s">
        <v>58</v>
      </c>
      <c r="C1005" t="s">
        <v>2103</v>
      </c>
      <c r="D1005" t="s">
        <v>851</v>
      </c>
      <c r="E1005" t="s">
        <v>362</v>
      </c>
      <c r="F1005" s="1">
        <v>45166</v>
      </c>
      <c r="G1005" t="s">
        <v>1184</v>
      </c>
      <c r="I1005">
        <v>12</v>
      </c>
      <c r="J1005">
        <v>12.5</v>
      </c>
      <c r="K1005">
        <v>150</v>
      </c>
      <c r="L1005">
        <v>8</v>
      </c>
      <c r="M1005" s="1">
        <v>45139</v>
      </c>
      <c r="N1005" t="s">
        <v>863</v>
      </c>
      <c r="O1005" t="s">
        <v>2083</v>
      </c>
      <c r="P1005" t="s">
        <v>825</v>
      </c>
      <c r="Q1005">
        <v>1</v>
      </c>
      <c r="R1005">
        <f>VLOOKUP(Sales_Data[[#This Row],[Memo]],Items_List[[Description]:[Price]],3,FALSE)</f>
        <v>9.6</v>
      </c>
      <c r="S1005">
        <f>Sales_Data[[#This Row],[Qty]]*Sales_Data[[#This Row],[Cost]]</f>
        <v>115.19999999999999</v>
      </c>
      <c r="T1005" s="1">
        <f>_xlfn.MAXIFS(Sales_Data[Date],Sales_Data[Customers Name],Sales_Data[[#This Row],[Customers Name]])</f>
        <v>45247</v>
      </c>
      <c r="U1005" t="str">
        <f ca="1">IF(TODAY() - Sales_Data[[#This Row],[Last Order Date]] &gt; 180, "Inactive", "Active")</f>
        <v>Inactive</v>
      </c>
    </row>
    <row r="1006" spans="1:21" x14ac:dyDescent="0.35">
      <c r="A1006" t="str">
        <f>Sales_Data[[#This Row],[Customers Name]]&amp;Sales_Data[[#This Row],[Num]]</f>
        <v>DashiCW-2023347</v>
      </c>
      <c r="B1006" t="s">
        <v>58</v>
      </c>
      <c r="C1006" t="s">
        <v>2103</v>
      </c>
      <c r="D1006" t="s">
        <v>838</v>
      </c>
      <c r="E1006" t="s">
        <v>764</v>
      </c>
      <c r="F1006" s="1">
        <v>45197</v>
      </c>
      <c r="G1006" t="s">
        <v>1189</v>
      </c>
      <c r="I1006">
        <v>12</v>
      </c>
      <c r="J1006">
        <v>12.5</v>
      </c>
      <c r="K1006">
        <v>150</v>
      </c>
      <c r="L1006">
        <v>9</v>
      </c>
      <c r="M1006" s="1">
        <v>45170</v>
      </c>
      <c r="N1006" t="s">
        <v>831</v>
      </c>
      <c r="O1006" t="s">
        <v>2078</v>
      </c>
      <c r="P1006" t="s">
        <v>814</v>
      </c>
      <c r="Q1006">
        <v>4</v>
      </c>
      <c r="R1006">
        <f>VLOOKUP(Sales_Data[[#This Row],[Memo]],Items_List[[Description]:[Price]],3,FALSE)</f>
        <v>9.3000000000000007</v>
      </c>
      <c r="S1006">
        <f>Sales_Data[[#This Row],[Qty]]*Sales_Data[[#This Row],[Cost]]</f>
        <v>111.60000000000001</v>
      </c>
      <c r="T1006" s="1">
        <f>_xlfn.MAXIFS(Sales_Data[Date],Sales_Data[Customers Name],Sales_Data[[#This Row],[Customers Name]])</f>
        <v>45247</v>
      </c>
      <c r="U1006" t="str">
        <f ca="1">IF(TODAY() - Sales_Data[[#This Row],[Last Order Date]] &gt; 180, "Inactive", "Active")</f>
        <v>Inactive</v>
      </c>
    </row>
    <row r="1007" spans="1:21" x14ac:dyDescent="0.35">
      <c r="A1007" t="str">
        <f>Sales_Data[[#This Row],[Customers Name]]&amp;Sales_Data[[#This Row],[Num]]</f>
        <v>DashiCW-2023358</v>
      </c>
      <c r="B1007" t="s">
        <v>58</v>
      </c>
      <c r="C1007" t="s">
        <v>2103</v>
      </c>
      <c r="D1007" t="s">
        <v>925</v>
      </c>
      <c r="E1007" t="s">
        <v>376</v>
      </c>
      <c r="F1007" s="1">
        <v>45205</v>
      </c>
      <c r="G1007" t="s">
        <v>1191</v>
      </c>
      <c r="H1007" t="s">
        <v>840</v>
      </c>
      <c r="I1007">
        <v>12</v>
      </c>
      <c r="J1007">
        <v>22.5</v>
      </c>
      <c r="K1007">
        <v>270</v>
      </c>
      <c r="L1007">
        <v>10</v>
      </c>
      <c r="M1007" s="1">
        <v>45200</v>
      </c>
      <c r="N1007" t="s">
        <v>841</v>
      </c>
      <c r="O1007" t="s">
        <v>2084</v>
      </c>
      <c r="P1007" t="s">
        <v>842</v>
      </c>
      <c r="Q1007">
        <v>5</v>
      </c>
      <c r="R1007">
        <f>VLOOKUP(Sales_Data[[#This Row],[Memo]],Items_List[[Description]:[Price]],3,FALSE)</f>
        <v>18.670000000000002</v>
      </c>
      <c r="S1007">
        <f>Sales_Data[[#This Row],[Qty]]*Sales_Data[[#This Row],[Cost]]</f>
        <v>224.04000000000002</v>
      </c>
      <c r="T1007" s="1">
        <f>_xlfn.MAXIFS(Sales_Data[Date],Sales_Data[Customers Name],Sales_Data[[#This Row],[Customers Name]])</f>
        <v>45247</v>
      </c>
      <c r="U1007" t="str">
        <f ca="1">IF(TODAY() - Sales_Data[[#This Row],[Last Order Date]] &gt; 180, "Inactive", "Active")</f>
        <v>Inactive</v>
      </c>
    </row>
    <row r="1008" spans="1:21" x14ac:dyDescent="0.35">
      <c r="A1008" t="str">
        <f>Sales_Data[[#This Row],[Customers Name]]&amp;Sales_Data[[#This Row],[Num]]</f>
        <v>DashiCW-2023420</v>
      </c>
      <c r="B1008" t="s">
        <v>58</v>
      </c>
      <c r="C1008" t="s">
        <v>2103</v>
      </c>
      <c r="D1008" t="s">
        <v>878</v>
      </c>
      <c r="E1008" t="s">
        <v>708</v>
      </c>
      <c r="F1008" s="1">
        <v>45247</v>
      </c>
      <c r="G1008" t="s">
        <v>1192</v>
      </c>
      <c r="H1008" t="s">
        <v>840</v>
      </c>
      <c r="I1008">
        <v>12</v>
      </c>
      <c r="J1008">
        <v>8.99</v>
      </c>
      <c r="K1008">
        <v>107.88</v>
      </c>
      <c r="L1008">
        <v>11</v>
      </c>
      <c r="M1008" s="1">
        <v>45231</v>
      </c>
      <c r="N1008" t="s">
        <v>920</v>
      </c>
      <c r="O1008" t="s">
        <v>2085</v>
      </c>
      <c r="P1008" t="s">
        <v>842</v>
      </c>
      <c r="Q1008">
        <v>5</v>
      </c>
      <c r="R1008">
        <f>VLOOKUP(Sales_Data[[#This Row],[Memo]],Items_List[[Description]:[Price]],3,FALSE)</f>
        <v>5.85</v>
      </c>
      <c r="S1008">
        <f>Sales_Data[[#This Row],[Qty]]*Sales_Data[[#This Row],[Cost]]</f>
        <v>70.199999999999989</v>
      </c>
      <c r="T1008" s="1">
        <f>_xlfn.MAXIFS(Sales_Data[Date],Sales_Data[Customers Name],Sales_Data[[#This Row],[Customers Name]])</f>
        <v>45247</v>
      </c>
      <c r="U1008" t="str">
        <f ca="1">IF(TODAY() - Sales_Data[[#This Row],[Last Order Date]] &gt; 180, "Inactive", "Active")</f>
        <v>Inactive</v>
      </c>
    </row>
    <row r="1009" spans="1:21" x14ac:dyDescent="0.35">
      <c r="A1009" t="str">
        <f>Sales_Data[[#This Row],[Customers Name]]&amp;Sales_Data[[#This Row],[Num]]</f>
        <v>El Molino 1CW-2023460</v>
      </c>
      <c r="B1009" t="s">
        <v>63</v>
      </c>
      <c r="C1009" t="s">
        <v>2103</v>
      </c>
      <c r="D1009" t="s">
        <v>1194</v>
      </c>
      <c r="E1009" t="s">
        <v>323</v>
      </c>
      <c r="F1009" s="1">
        <v>45276</v>
      </c>
      <c r="G1009" t="s">
        <v>1195</v>
      </c>
      <c r="H1009" t="s">
        <v>1196</v>
      </c>
      <c r="I1009">
        <v>12</v>
      </c>
      <c r="J1009">
        <v>11.99</v>
      </c>
      <c r="K1009">
        <v>143.88</v>
      </c>
      <c r="L1009">
        <v>12</v>
      </c>
      <c r="M1009" s="1">
        <v>45261</v>
      </c>
      <c r="N1009" t="s">
        <v>846</v>
      </c>
      <c r="O1009" t="s">
        <v>2079</v>
      </c>
      <c r="P1009" t="s">
        <v>1170</v>
      </c>
      <c r="Q1009">
        <v>6</v>
      </c>
      <c r="R1009">
        <f>VLOOKUP(Sales_Data[[#This Row],[Memo]],Items_List[[Description]:[Price]],3,FALSE)</f>
        <v>7.5</v>
      </c>
      <c r="S1009">
        <f>Sales_Data[[#This Row],[Qty]]*Sales_Data[[#This Row],[Cost]]</f>
        <v>90</v>
      </c>
      <c r="T1009" s="1">
        <f>_xlfn.MAXIFS(Sales_Data[Date],Sales_Data[Customers Name],Sales_Data[[#This Row],[Customers Name]])</f>
        <v>45276</v>
      </c>
      <c r="U1009" t="str">
        <f ca="1">IF(TODAY() - Sales_Data[[#This Row],[Last Order Date]] &gt; 180, "Inactive", "Active")</f>
        <v>Inactive</v>
      </c>
    </row>
    <row r="1010" spans="1:21" x14ac:dyDescent="0.35">
      <c r="A1010" t="str">
        <f>Sales_Data[[#This Row],[Customers Name]]&amp;Sales_Data[[#This Row],[Num]]</f>
        <v>El Molino 2CW-2023461</v>
      </c>
      <c r="B1010" t="s">
        <v>65</v>
      </c>
      <c r="C1010" t="s">
        <v>2103</v>
      </c>
      <c r="D1010" t="s">
        <v>1194</v>
      </c>
      <c r="E1010" t="s">
        <v>323</v>
      </c>
      <c r="F1010" s="1">
        <v>45276</v>
      </c>
      <c r="G1010" t="s">
        <v>1202</v>
      </c>
      <c r="H1010" t="s">
        <v>1196</v>
      </c>
      <c r="I1010">
        <v>12</v>
      </c>
      <c r="J1010">
        <v>11.99</v>
      </c>
      <c r="K1010">
        <v>143.88</v>
      </c>
      <c r="L1010">
        <v>12</v>
      </c>
      <c r="M1010" s="1">
        <v>45261</v>
      </c>
      <c r="N1010" t="s">
        <v>846</v>
      </c>
      <c r="O1010" t="s">
        <v>2079</v>
      </c>
      <c r="P1010" t="s">
        <v>1170</v>
      </c>
      <c r="Q1010">
        <v>6</v>
      </c>
      <c r="R1010">
        <f>VLOOKUP(Sales_Data[[#This Row],[Memo]],Items_List[[Description]:[Price]],3,FALSE)</f>
        <v>7.5</v>
      </c>
      <c r="S1010">
        <f>Sales_Data[[#This Row],[Qty]]*Sales_Data[[#This Row],[Cost]]</f>
        <v>90</v>
      </c>
      <c r="T1010" s="1">
        <f>_xlfn.MAXIFS(Sales_Data[Date],Sales_Data[Customers Name],Sales_Data[[#This Row],[Customers Name]])</f>
        <v>45276</v>
      </c>
      <c r="U1010" t="str">
        <f ca="1">IF(TODAY() - Sales_Data[[#This Row],[Last Order Date]] &gt; 180, "Inactive", "Active")</f>
        <v>Inactive</v>
      </c>
    </row>
    <row r="1011" spans="1:21" x14ac:dyDescent="0.35">
      <c r="A1011" t="str">
        <f>Sales_Data[[#This Row],[Customers Name]]&amp;Sales_Data[[#This Row],[Num]]</f>
        <v>Fire &amp; SmokeCW-2023372</v>
      </c>
      <c r="B1011" t="s">
        <v>72</v>
      </c>
      <c r="C1011" t="s">
        <v>2104</v>
      </c>
      <c r="D1011" t="s">
        <v>959</v>
      </c>
      <c r="E1011" t="s">
        <v>545</v>
      </c>
      <c r="F1011" s="1">
        <v>45216</v>
      </c>
      <c r="G1011" t="s">
        <v>1208</v>
      </c>
      <c r="H1011" t="s">
        <v>956</v>
      </c>
      <c r="I1011">
        <v>12</v>
      </c>
      <c r="J1011">
        <v>24.99</v>
      </c>
      <c r="K1011">
        <v>299.88</v>
      </c>
      <c r="L1011">
        <v>10</v>
      </c>
      <c r="M1011" s="1">
        <v>45200</v>
      </c>
      <c r="N1011" t="s">
        <v>841</v>
      </c>
      <c r="O1011" t="s">
        <v>2084</v>
      </c>
      <c r="P1011" t="s">
        <v>832</v>
      </c>
      <c r="Q1011">
        <v>2</v>
      </c>
      <c r="R1011">
        <f>VLOOKUP(Sales_Data[[#This Row],[Memo]],Items_List[[Description]:[Price]],3,FALSE)</f>
        <v>24.99</v>
      </c>
      <c r="S1011">
        <f>Sales_Data[[#This Row],[Qty]]*Sales_Data[[#This Row],[Cost]]</f>
        <v>299.88</v>
      </c>
      <c r="T1011" s="1">
        <f>_xlfn.MAXIFS(Sales_Data[Date],Sales_Data[Customers Name],Sales_Data[[#This Row],[Customers Name]])</f>
        <v>45247</v>
      </c>
      <c r="U1011" t="str">
        <f ca="1">IF(TODAY() - Sales_Data[[#This Row],[Last Order Date]] &gt; 180, "Inactive", "Active")</f>
        <v>Inactive</v>
      </c>
    </row>
    <row r="1012" spans="1:21" x14ac:dyDescent="0.35">
      <c r="A1012" t="str">
        <f>Sales_Data[[#This Row],[Customers Name]]&amp;Sales_Data[[#This Row],[Num]]</f>
        <v>Foxcroft Wine Co.CW-2023019</v>
      </c>
      <c r="B1012" t="s">
        <v>77</v>
      </c>
      <c r="C1012" t="s">
        <v>2104</v>
      </c>
      <c r="D1012" t="s">
        <v>1218</v>
      </c>
      <c r="E1012" t="s">
        <v>440</v>
      </c>
      <c r="F1012" s="1">
        <v>44944</v>
      </c>
      <c r="G1012" t="s">
        <v>1216</v>
      </c>
      <c r="I1012">
        <v>12</v>
      </c>
      <c r="J1012">
        <v>82.56</v>
      </c>
      <c r="K1012">
        <v>990.72</v>
      </c>
      <c r="L1012">
        <v>1</v>
      </c>
      <c r="M1012" s="1">
        <v>44927</v>
      </c>
      <c r="N1012" t="s">
        <v>849</v>
      </c>
      <c r="O1012" t="s">
        <v>2075</v>
      </c>
      <c r="P1012" t="s">
        <v>819</v>
      </c>
      <c r="Q1012">
        <v>3</v>
      </c>
      <c r="R1012">
        <f>VLOOKUP(Sales_Data[[#This Row],[Memo]],Items_List[[Description]:[Price]],3,FALSE)</f>
        <v>6.88</v>
      </c>
      <c r="S1012">
        <f>Sales_Data[[#This Row],[Qty]]*Sales_Data[[#This Row],[Cost]]</f>
        <v>82.56</v>
      </c>
      <c r="T1012" s="1">
        <f>_xlfn.MAXIFS(Sales_Data[Date],Sales_Data[Customers Name],Sales_Data[[#This Row],[Customers Name]])</f>
        <v>45233</v>
      </c>
      <c r="U1012" t="str">
        <f ca="1">IF(TODAY() - Sales_Data[[#This Row],[Last Order Date]] &gt; 180, "Inactive", "Active")</f>
        <v>Inactive</v>
      </c>
    </row>
    <row r="1013" spans="1:21" x14ac:dyDescent="0.35">
      <c r="A1013" t="str">
        <f>Sales_Data[[#This Row],[Customers Name]]&amp;Sales_Data[[#This Row],[Num]]</f>
        <v>Foxcroft Wine Co.CW-2023105</v>
      </c>
      <c r="B1013" t="s">
        <v>77</v>
      </c>
      <c r="C1013" t="s">
        <v>2104</v>
      </c>
      <c r="D1013" t="s">
        <v>1227</v>
      </c>
      <c r="E1013" t="s">
        <v>369</v>
      </c>
      <c r="F1013" s="1">
        <v>44998</v>
      </c>
      <c r="G1013" t="s">
        <v>1228</v>
      </c>
      <c r="I1013">
        <v>12</v>
      </c>
      <c r="J1013">
        <v>10.66</v>
      </c>
      <c r="K1013">
        <v>127.92</v>
      </c>
      <c r="L1013">
        <v>3</v>
      </c>
      <c r="M1013" s="1">
        <v>44986</v>
      </c>
      <c r="N1013" t="s">
        <v>892</v>
      </c>
      <c r="O1013" t="s">
        <v>2080</v>
      </c>
      <c r="P1013" t="s">
        <v>825</v>
      </c>
      <c r="Q1013">
        <v>1</v>
      </c>
      <c r="R1013">
        <f>VLOOKUP(Sales_Data[[#This Row],[Memo]],Items_List[[Description]:[Price]],3,FALSE)</f>
        <v>9.3800000000000008</v>
      </c>
      <c r="S1013">
        <f>Sales_Data[[#This Row],[Qty]]*Sales_Data[[#This Row],[Cost]]</f>
        <v>112.56</v>
      </c>
      <c r="T1013" s="1">
        <f>_xlfn.MAXIFS(Sales_Data[Date],Sales_Data[Customers Name],Sales_Data[[#This Row],[Customers Name]])</f>
        <v>45233</v>
      </c>
      <c r="U1013" t="str">
        <f ca="1">IF(TODAY() - Sales_Data[[#This Row],[Last Order Date]] &gt; 180, "Inactive", "Active")</f>
        <v>Inactive</v>
      </c>
    </row>
    <row r="1014" spans="1:21" x14ac:dyDescent="0.35">
      <c r="A1014" t="str">
        <f>Sales_Data[[#This Row],[Customers Name]]&amp;Sales_Data[[#This Row],[Num]]</f>
        <v>Foxcroft Wine Co.CW-2023242</v>
      </c>
      <c r="B1014" t="s">
        <v>77</v>
      </c>
      <c r="C1014" t="s">
        <v>2104</v>
      </c>
      <c r="D1014" t="s">
        <v>967</v>
      </c>
      <c r="E1014" t="s">
        <v>416</v>
      </c>
      <c r="F1014" s="1">
        <v>45040</v>
      </c>
      <c r="G1014" t="s">
        <v>1232</v>
      </c>
      <c r="I1014">
        <v>12</v>
      </c>
      <c r="J1014">
        <v>24.67</v>
      </c>
      <c r="K1014">
        <v>296.04000000000002</v>
      </c>
      <c r="L1014">
        <v>4</v>
      </c>
      <c r="M1014" s="1">
        <v>45017</v>
      </c>
      <c r="N1014" t="s">
        <v>934</v>
      </c>
      <c r="O1014" t="s">
        <v>2086</v>
      </c>
      <c r="P1014" t="s">
        <v>825</v>
      </c>
      <c r="Q1014">
        <v>1</v>
      </c>
      <c r="R1014">
        <f>VLOOKUP(Sales_Data[[#This Row],[Memo]],Items_List[[Description]:[Price]],3,FALSE)</f>
        <v>24.67</v>
      </c>
      <c r="S1014">
        <f>Sales_Data[[#This Row],[Qty]]*Sales_Data[[#This Row],[Cost]]</f>
        <v>296.04000000000002</v>
      </c>
      <c r="T1014" s="1">
        <f>_xlfn.MAXIFS(Sales_Data[Date],Sales_Data[Customers Name],Sales_Data[[#This Row],[Customers Name]])</f>
        <v>45233</v>
      </c>
      <c r="U1014" t="str">
        <f ca="1">IF(TODAY() - Sales_Data[[#This Row],[Last Order Date]] &gt; 180, "Inactive", "Active")</f>
        <v>Inactive</v>
      </c>
    </row>
    <row r="1015" spans="1:21" x14ac:dyDescent="0.35">
      <c r="A1015" t="str">
        <f>Sales_Data[[#This Row],[Customers Name]]&amp;Sales_Data[[#This Row],[Num]]</f>
        <v>Foxcroft Wine Co.CW-2023242</v>
      </c>
      <c r="B1015" t="s">
        <v>77</v>
      </c>
      <c r="C1015" t="s">
        <v>2104</v>
      </c>
      <c r="D1015" t="s">
        <v>1233</v>
      </c>
      <c r="E1015" t="s">
        <v>639</v>
      </c>
      <c r="F1015" s="1">
        <v>45040</v>
      </c>
      <c r="G1015" t="s">
        <v>1232</v>
      </c>
      <c r="I1015">
        <v>12</v>
      </c>
      <c r="J1015">
        <v>11.02</v>
      </c>
      <c r="K1015">
        <v>132.24</v>
      </c>
      <c r="L1015">
        <v>4</v>
      </c>
      <c r="M1015" s="1">
        <v>45017</v>
      </c>
      <c r="N1015" t="s">
        <v>934</v>
      </c>
      <c r="O1015" t="s">
        <v>2086</v>
      </c>
      <c r="P1015" t="s">
        <v>825</v>
      </c>
      <c r="Q1015">
        <v>1</v>
      </c>
      <c r="R1015">
        <f>VLOOKUP(Sales_Data[[#This Row],[Memo]],Items_List[[Description]:[Price]],3,FALSE)</f>
        <v>11.02</v>
      </c>
      <c r="S1015">
        <f>Sales_Data[[#This Row],[Qty]]*Sales_Data[[#This Row],[Cost]]</f>
        <v>132.24</v>
      </c>
      <c r="T1015" s="1">
        <f>_xlfn.MAXIFS(Sales_Data[Date],Sales_Data[Customers Name],Sales_Data[[#This Row],[Customers Name]])</f>
        <v>45233</v>
      </c>
      <c r="U1015" t="str">
        <f ca="1">IF(TODAY() - Sales_Data[[#This Row],[Last Order Date]] &gt; 180, "Inactive", "Active")</f>
        <v>Inactive</v>
      </c>
    </row>
    <row r="1016" spans="1:21" x14ac:dyDescent="0.35">
      <c r="A1016" t="str">
        <f>Sales_Data[[#This Row],[Customers Name]]&amp;Sales_Data[[#This Row],[Num]]</f>
        <v>Foxcroft Wine Co.CW-2023242</v>
      </c>
      <c r="B1016" t="s">
        <v>77</v>
      </c>
      <c r="C1016" t="s">
        <v>2104</v>
      </c>
      <c r="D1016" t="s">
        <v>1234</v>
      </c>
      <c r="E1016" t="s">
        <v>615</v>
      </c>
      <c r="F1016" s="1">
        <v>45040</v>
      </c>
      <c r="G1016" t="s">
        <v>1232</v>
      </c>
      <c r="I1016">
        <v>12</v>
      </c>
      <c r="J1016">
        <v>7.74</v>
      </c>
      <c r="K1016">
        <v>92.88</v>
      </c>
      <c r="L1016">
        <v>4</v>
      </c>
      <c r="M1016" s="1">
        <v>45017</v>
      </c>
      <c r="N1016" t="s">
        <v>934</v>
      </c>
      <c r="O1016" t="s">
        <v>2086</v>
      </c>
      <c r="P1016" t="s">
        <v>825</v>
      </c>
      <c r="Q1016">
        <v>1</v>
      </c>
      <c r="R1016">
        <f>VLOOKUP(Sales_Data[[#This Row],[Memo]],Items_List[[Description]:[Price]],3,FALSE)</f>
        <v>7.74</v>
      </c>
      <c r="S1016">
        <f>Sales_Data[[#This Row],[Qty]]*Sales_Data[[#This Row],[Cost]]</f>
        <v>92.88</v>
      </c>
      <c r="T1016" s="1">
        <f>_xlfn.MAXIFS(Sales_Data[Date],Sales_Data[Customers Name],Sales_Data[[#This Row],[Customers Name]])</f>
        <v>45233</v>
      </c>
      <c r="U1016" t="str">
        <f ca="1">IF(TODAY() - Sales_Data[[#This Row],[Last Order Date]] &gt; 180, "Inactive", "Active")</f>
        <v>Inactive</v>
      </c>
    </row>
    <row r="1017" spans="1:21" x14ac:dyDescent="0.35">
      <c r="A1017" t="str">
        <f>Sales_Data[[#This Row],[Customers Name]]&amp;Sales_Data[[#This Row],[Num]]</f>
        <v>Foxcroft Wine Co.CW-2023242</v>
      </c>
      <c r="B1017" t="s">
        <v>77</v>
      </c>
      <c r="C1017" t="s">
        <v>2104</v>
      </c>
      <c r="D1017" t="s">
        <v>1235</v>
      </c>
      <c r="E1017" t="s">
        <v>474</v>
      </c>
      <c r="F1017" s="1">
        <v>45040</v>
      </c>
      <c r="G1017" t="s">
        <v>1232</v>
      </c>
      <c r="I1017">
        <v>12</v>
      </c>
      <c r="J1017">
        <v>5.66</v>
      </c>
      <c r="K1017">
        <v>67.92</v>
      </c>
      <c r="L1017">
        <v>4</v>
      </c>
      <c r="M1017" s="1">
        <v>45017</v>
      </c>
      <c r="N1017" t="s">
        <v>934</v>
      </c>
      <c r="O1017" t="s">
        <v>2086</v>
      </c>
      <c r="P1017" t="s">
        <v>825</v>
      </c>
      <c r="Q1017">
        <v>1</v>
      </c>
      <c r="R1017">
        <f>VLOOKUP(Sales_Data[[#This Row],[Memo]],Items_List[[Description]:[Price]],3,FALSE)</f>
        <v>5.66</v>
      </c>
      <c r="S1017">
        <f>Sales_Data[[#This Row],[Qty]]*Sales_Data[[#This Row],[Cost]]</f>
        <v>67.92</v>
      </c>
      <c r="T1017" s="1">
        <f>_xlfn.MAXIFS(Sales_Data[Date],Sales_Data[Customers Name],Sales_Data[[#This Row],[Customers Name]])</f>
        <v>45233</v>
      </c>
      <c r="U1017" t="str">
        <f ca="1">IF(TODAY() - Sales_Data[[#This Row],[Last Order Date]] &gt; 180, "Inactive", "Active")</f>
        <v>Inactive</v>
      </c>
    </row>
    <row r="1018" spans="1:21" x14ac:dyDescent="0.35">
      <c r="A1018" t="str">
        <f>Sales_Data[[#This Row],[Customers Name]]&amp;Sales_Data[[#This Row],[Num]]</f>
        <v>Foxcroft Wine Co.CW-2023242</v>
      </c>
      <c r="B1018" t="s">
        <v>77</v>
      </c>
      <c r="C1018" t="s">
        <v>2104</v>
      </c>
      <c r="D1018" t="s">
        <v>1236</v>
      </c>
      <c r="E1018" t="s">
        <v>476</v>
      </c>
      <c r="F1018" s="1">
        <v>45040</v>
      </c>
      <c r="G1018" t="s">
        <v>1232</v>
      </c>
      <c r="I1018">
        <v>12</v>
      </c>
      <c r="J1018">
        <v>5.66</v>
      </c>
      <c r="K1018">
        <v>67.92</v>
      </c>
      <c r="L1018">
        <v>4</v>
      </c>
      <c r="M1018" s="1">
        <v>45017</v>
      </c>
      <c r="N1018" t="s">
        <v>934</v>
      </c>
      <c r="O1018" t="s">
        <v>2086</v>
      </c>
      <c r="P1018" t="s">
        <v>825</v>
      </c>
      <c r="Q1018">
        <v>1</v>
      </c>
      <c r="R1018">
        <f>VLOOKUP(Sales_Data[[#This Row],[Memo]],Items_List[[Description]:[Price]],3,FALSE)</f>
        <v>5.66</v>
      </c>
      <c r="S1018">
        <f>Sales_Data[[#This Row],[Qty]]*Sales_Data[[#This Row],[Cost]]</f>
        <v>67.92</v>
      </c>
      <c r="T1018" s="1">
        <f>_xlfn.MAXIFS(Sales_Data[Date],Sales_Data[Customers Name],Sales_Data[[#This Row],[Customers Name]])</f>
        <v>45233</v>
      </c>
      <c r="U1018" t="str">
        <f ca="1">IF(TODAY() - Sales_Data[[#This Row],[Last Order Date]] &gt; 180, "Inactive", "Active")</f>
        <v>Inactive</v>
      </c>
    </row>
    <row r="1019" spans="1:21" x14ac:dyDescent="0.35">
      <c r="A1019" t="str">
        <f>Sales_Data[[#This Row],[Customers Name]]&amp;Sales_Data[[#This Row],[Num]]</f>
        <v>Foxcroft Wine Co.CW-2023151</v>
      </c>
      <c r="B1019" t="s">
        <v>77</v>
      </c>
      <c r="C1019" t="s">
        <v>2104</v>
      </c>
      <c r="D1019" t="s">
        <v>1227</v>
      </c>
      <c r="E1019" t="s">
        <v>369</v>
      </c>
      <c r="F1019" s="1">
        <v>45054</v>
      </c>
      <c r="G1019" t="s">
        <v>1238</v>
      </c>
      <c r="I1019">
        <v>12</v>
      </c>
      <c r="J1019">
        <v>10.66</v>
      </c>
      <c r="K1019">
        <v>127.92</v>
      </c>
      <c r="L1019">
        <v>5</v>
      </c>
      <c r="M1019" s="1">
        <v>45047</v>
      </c>
      <c r="N1019" t="s">
        <v>813</v>
      </c>
      <c r="O1019" t="s">
        <v>813</v>
      </c>
      <c r="P1019" t="s">
        <v>825</v>
      </c>
      <c r="Q1019">
        <v>1</v>
      </c>
      <c r="R1019">
        <f>VLOOKUP(Sales_Data[[#This Row],[Memo]],Items_List[[Description]:[Price]],3,FALSE)</f>
        <v>9.3800000000000008</v>
      </c>
      <c r="S1019">
        <f>Sales_Data[[#This Row],[Qty]]*Sales_Data[[#This Row],[Cost]]</f>
        <v>112.56</v>
      </c>
      <c r="T1019" s="1">
        <f>_xlfn.MAXIFS(Sales_Data[Date],Sales_Data[Customers Name],Sales_Data[[#This Row],[Customers Name]])</f>
        <v>45233</v>
      </c>
      <c r="U1019" t="str">
        <f ca="1">IF(TODAY() - Sales_Data[[#This Row],[Last Order Date]] &gt; 180, "Inactive", "Active")</f>
        <v>Inactive</v>
      </c>
    </row>
    <row r="1020" spans="1:21" x14ac:dyDescent="0.35">
      <c r="A1020" t="str">
        <f>Sales_Data[[#This Row],[Customers Name]]&amp;Sales_Data[[#This Row],[Num]]</f>
        <v>Foxcroft Wine Co.CW-2023171</v>
      </c>
      <c r="B1020" t="s">
        <v>77</v>
      </c>
      <c r="C1020" t="s">
        <v>2104</v>
      </c>
      <c r="D1020" t="s">
        <v>1227</v>
      </c>
      <c r="E1020" t="s">
        <v>369</v>
      </c>
      <c r="F1020" s="1">
        <v>45068</v>
      </c>
      <c r="G1020" t="s">
        <v>1239</v>
      </c>
      <c r="I1020">
        <v>12</v>
      </c>
      <c r="J1020">
        <v>10.66</v>
      </c>
      <c r="K1020">
        <v>127.92</v>
      </c>
      <c r="L1020">
        <v>5</v>
      </c>
      <c r="M1020" s="1">
        <v>45047</v>
      </c>
      <c r="N1020" t="s">
        <v>813</v>
      </c>
      <c r="O1020" t="s">
        <v>813</v>
      </c>
      <c r="P1020" t="s">
        <v>825</v>
      </c>
      <c r="Q1020">
        <v>1</v>
      </c>
      <c r="R1020">
        <f>VLOOKUP(Sales_Data[[#This Row],[Memo]],Items_List[[Description]:[Price]],3,FALSE)</f>
        <v>9.3800000000000008</v>
      </c>
      <c r="S1020">
        <f>Sales_Data[[#This Row],[Qty]]*Sales_Data[[#This Row],[Cost]]</f>
        <v>112.56</v>
      </c>
      <c r="T1020" s="1">
        <f>_xlfn.MAXIFS(Sales_Data[Date],Sales_Data[Customers Name],Sales_Data[[#This Row],[Customers Name]])</f>
        <v>45233</v>
      </c>
      <c r="U1020" t="str">
        <f ca="1">IF(TODAY() - Sales_Data[[#This Row],[Last Order Date]] &gt; 180, "Inactive", "Active")</f>
        <v>Inactive</v>
      </c>
    </row>
    <row r="1021" spans="1:21" x14ac:dyDescent="0.35">
      <c r="A1021" t="str">
        <f>Sales_Data[[#This Row],[Customers Name]]&amp;Sales_Data[[#This Row],[Num]]</f>
        <v>Foxcroft Wine Co.CW-2023171</v>
      </c>
      <c r="B1021" t="s">
        <v>77</v>
      </c>
      <c r="C1021" t="s">
        <v>2104</v>
      </c>
      <c r="D1021" t="s">
        <v>1217</v>
      </c>
      <c r="E1021" t="s">
        <v>442</v>
      </c>
      <c r="F1021" s="1">
        <v>45068</v>
      </c>
      <c r="G1021" t="s">
        <v>1239</v>
      </c>
      <c r="I1021">
        <v>12</v>
      </c>
      <c r="J1021">
        <v>11.33</v>
      </c>
      <c r="K1021">
        <v>135.96</v>
      </c>
      <c r="L1021">
        <v>5</v>
      </c>
      <c r="M1021" s="1">
        <v>45047</v>
      </c>
      <c r="N1021" t="s">
        <v>813</v>
      </c>
      <c r="O1021" t="s">
        <v>813</v>
      </c>
      <c r="P1021" t="s">
        <v>825</v>
      </c>
      <c r="Q1021">
        <v>1</v>
      </c>
      <c r="R1021">
        <f>VLOOKUP(Sales_Data[[#This Row],[Memo]],Items_List[[Description]:[Price]],3,FALSE)</f>
        <v>11.33</v>
      </c>
      <c r="S1021">
        <f>Sales_Data[[#This Row],[Qty]]*Sales_Data[[#This Row],[Cost]]</f>
        <v>135.96</v>
      </c>
      <c r="T1021" s="1">
        <f>_xlfn.MAXIFS(Sales_Data[Date],Sales_Data[Customers Name],Sales_Data[[#This Row],[Customers Name]])</f>
        <v>45233</v>
      </c>
      <c r="U1021" t="str">
        <f ca="1">IF(TODAY() - Sales_Data[[#This Row],[Last Order Date]] &gt; 180, "Inactive", "Active")</f>
        <v>Inactive</v>
      </c>
    </row>
    <row r="1022" spans="1:21" x14ac:dyDescent="0.35">
      <c r="A1022" t="str">
        <f>Sales_Data[[#This Row],[Customers Name]]&amp;Sales_Data[[#This Row],[Num]]</f>
        <v>Foxcroft Wine Co.CW-2023249</v>
      </c>
      <c r="B1022" t="s">
        <v>77</v>
      </c>
      <c r="C1022" t="s">
        <v>2104</v>
      </c>
      <c r="D1022" t="s">
        <v>1225</v>
      </c>
      <c r="E1022" t="s">
        <v>482</v>
      </c>
      <c r="F1022" s="1">
        <v>45131</v>
      </c>
      <c r="G1022" t="s">
        <v>1244</v>
      </c>
      <c r="I1022">
        <v>12</v>
      </c>
      <c r="J1022">
        <v>10.95</v>
      </c>
      <c r="K1022">
        <v>131.4</v>
      </c>
      <c r="L1022">
        <v>7</v>
      </c>
      <c r="M1022" s="1">
        <v>45108</v>
      </c>
      <c r="N1022" t="s">
        <v>824</v>
      </c>
      <c r="O1022" t="s">
        <v>2077</v>
      </c>
      <c r="P1022" t="s">
        <v>825</v>
      </c>
      <c r="Q1022">
        <v>1</v>
      </c>
      <c r="R1022">
        <f>VLOOKUP(Sales_Data[[#This Row],[Memo]],Items_List[[Description]:[Price]],3,FALSE)</f>
        <v>10.95</v>
      </c>
      <c r="S1022">
        <f>Sales_Data[[#This Row],[Qty]]*Sales_Data[[#This Row],[Cost]]</f>
        <v>131.39999999999998</v>
      </c>
      <c r="T1022" s="1">
        <f>_xlfn.MAXIFS(Sales_Data[Date],Sales_Data[Customers Name],Sales_Data[[#This Row],[Customers Name]])</f>
        <v>45233</v>
      </c>
      <c r="U1022" t="str">
        <f ca="1">IF(TODAY() - Sales_Data[[#This Row],[Last Order Date]] &gt; 180, "Inactive", "Active")</f>
        <v>Inactive</v>
      </c>
    </row>
    <row r="1023" spans="1:21" x14ac:dyDescent="0.35">
      <c r="A1023" t="str">
        <f>Sales_Data[[#This Row],[Customers Name]]&amp;Sales_Data[[#This Row],[Num]]</f>
        <v>Foxcroft Wine Co.CW-2023249</v>
      </c>
      <c r="B1023" t="s">
        <v>77</v>
      </c>
      <c r="C1023" t="s">
        <v>2104</v>
      </c>
      <c r="D1023" t="s">
        <v>1227</v>
      </c>
      <c r="E1023" t="s">
        <v>369</v>
      </c>
      <c r="F1023" s="1">
        <v>45131</v>
      </c>
      <c r="G1023" t="s">
        <v>1244</v>
      </c>
      <c r="I1023">
        <v>12</v>
      </c>
      <c r="J1023">
        <v>10.66</v>
      </c>
      <c r="K1023">
        <v>127.92</v>
      </c>
      <c r="L1023">
        <v>7</v>
      </c>
      <c r="M1023" s="1">
        <v>45108</v>
      </c>
      <c r="N1023" t="s">
        <v>824</v>
      </c>
      <c r="O1023" t="s">
        <v>2077</v>
      </c>
      <c r="P1023" t="s">
        <v>825</v>
      </c>
      <c r="Q1023">
        <v>1</v>
      </c>
      <c r="R1023">
        <f>VLOOKUP(Sales_Data[[#This Row],[Memo]],Items_List[[Description]:[Price]],3,FALSE)</f>
        <v>9.3800000000000008</v>
      </c>
      <c r="S1023">
        <f>Sales_Data[[#This Row],[Qty]]*Sales_Data[[#This Row],[Cost]]</f>
        <v>112.56</v>
      </c>
      <c r="T1023" s="1">
        <f>_xlfn.MAXIFS(Sales_Data[Date],Sales_Data[Customers Name],Sales_Data[[#This Row],[Customers Name]])</f>
        <v>45233</v>
      </c>
      <c r="U1023" t="str">
        <f ca="1">IF(TODAY() - Sales_Data[[#This Row],[Last Order Date]] &gt; 180, "Inactive", "Active")</f>
        <v>Inactive</v>
      </c>
    </row>
    <row r="1024" spans="1:21" x14ac:dyDescent="0.35">
      <c r="A1024" t="str">
        <f>Sales_Data[[#This Row],[Customers Name]]&amp;Sales_Data[[#This Row],[Num]]</f>
        <v>Foxcroft Wine Co.CW-2023249</v>
      </c>
      <c r="B1024" t="s">
        <v>77</v>
      </c>
      <c r="C1024" t="s">
        <v>2104</v>
      </c>
      <c r="D1024" t="s">
        <v>1213</v>
      </c>
      <c r="E1024" t="s">
        <v>586</v>
      </c>
      <c r="F1024" s="1">
        <v>45131</v>
      </c>
      <c r="G1024" t="s">
        <v>1244</v>
      </c>
      <c r="I1024">
        <v>12</v>
      </c>
      <c r="J1024">
        <v>11.5</v>
      </c>
      <c r="K1024">
        <v>138</v>
      </c>
      <c r="L1024">
        <v>7</v>
      </c>
      <c r="M1024" s="1">
        <v>45108</v>
      </c>
      <c r="N1024" t="s">
        <v>824</v>
      </c>
      <c r="O1024" t="s">
        <v>2077</v>
      </c>
      <c r="P1024" t="s">
        <v>825</v>
      </c>
      <c r="Q1024">
        <v>1</v>
      </c>
      <c r="R1024">
        <f>VLOOKUP(Sales_Data[[#This Row],[Memo]],Items_List[[Description]:[Price]],3,FALSE)</f>
        <v>11.5</v>
      </c>
      <c r="S1024">
        <f>Sales_Data[[#This Row],[Qty]]*Sales_Data[[#This Row],[Cost]]</f>
        <v>138</v>
      </c>
      <c r="T1024" s="1">
        <f>_xlfn.MAXIFS(Sales_Data[Date],Sales_Data[Customers Name],Sales_Data[[#This Row],[Customers Name]])</f>
        <v>45233</v>
      </c>
      <c r="U1024" t="str">
        <f ca="1">IF(TODAY() - Sales_Data[[#This Row],[Last Order Date]] &gt; 180, "Inactive", "Active")</f>
        <v>Inactive</v>
      </c>
    </row>
    <row r="1025" spans="1:21" x14ac:dyDescent="0.35">
      <c r="A1025" t="str">
        <f>Sales_Data[[#This Row],[Customers Name]]&amp;Sales_Data[[#This Row],[Num]]</f>
        <v>Foxcroft Wine Co.CW-2023249</v>
      </c>
      <c r="B1025" t="s">
        <v>77</v>
      </c>
      <c r="C1025" t="s">
        <v>2104</v>
      </c>
      <c r="D1025" t="s">
        <v>1233</v>
      </c>
      <c r="E1025" t="s">
        <v>639</v>
      </c>
      <c r="F1025" s="1">
        <v>45131</v>
      </c>
      <c r="G1025" t="s">
        <v>1244</v>
      </c>
      <c r="I1025">
        <v>12</v>
      </c>
      <c r="J1025">
        <v>11.02</v>
      </c>
      <c r="K1025">
        <v>132.24</v>
      </c>
      <c r="L1025">
        <v>7</v>
      </c>
      <c r="M1025" s="1">
        <v>45108</v>
      </c>
      <c r="N1025" t="s">
        <v>824</v>
      </c>
      <c r="O1025" t="s">
        <v>2077</v>
      </c>
      <c r="P1025" t="s">
        <v>825</v>
      </c>
      <c r="Q1025">
        <v>1</v>
      </c>
      <c r="R1025">
        <f>VLOOKUP(Sales_Data[[#This Row],[Memo]],Items_List[[Description]:[Price]],3,FALSE)</f>
        <v>11.02</v>
      </c>
      <c r="S1025">
        <f>Sales_Data[[#This Row],[Qty]]*Sales_Data[[#This Row],[Cost]]</f>
        <v>132.24</v>
      </c>
      <c r="T1025" s="1">
        <f>_xlfn.MAXIFS(Sales_Data[Date],Sales_Data[Customers Name],Sales_Data[[#This Row],[Customers Name]])</f>
        <v>45233</v>
      </c>
      <c r="U1025" t="str">
        <f ca="1">IF(TODAY() - Sales_Data[[#This Row],[Last Order Date]] &gt; 180, "Inactive", "Active")</f>
        <v>Inactive</v>
      </c>
    </row>
    <row r="1026" spans="1:21" x14ac:dyDescent="0.35">
      <c r="A1026" t="str">
        <f>Sales_Data[[#This Row],[Customers Name]]&amp;Sales_Data[[#This Row],[Num]]</f>
        <v>Foxcroft Wine Co.CW-2023479</v>
      </c>
      <c r="B1026" t="s">
        <v>77</v>
      </c>
      <c r="C1026" t="s">
        <v>2104</v>
      </c>
      <c r="D1026" t="s">
        <v>1213</v>
      </c>
      <c r="E1026" t="s">
        <v>586</v>
      </c>
      <c r="F1026" s="1">
        <v>45233</v>
      </c>
      <c r="G1026" t="s">
        <v>1248</v>
      </c>
      <c r="H1026" t="s">
        <v>1249</v>
      </c>
      <c r="I1026">
        <v>12</v>
      </c>
      <c r="J1026">
        <v>11.5</v>
      </c>
      <c r="K1026">
        <v>138</v>
      </c>
      <c r="L1026">
        <v>11</v>
      </c>
      <c r="M1026" s="1">
        <v>45231</v>
      </c>
      <c r="N1026" t="s">
        <v>920</v>
      </c>
      <c r="O1026" t="s">
        <v>2085</v>
      </c>
      <c r="P1026" t="s">
        <v>842</v>
      </c>
      <c r="Q1026">
        <v>5</v>
      </c>
      <c r="R1026">
        <f>VLOOKUP(Sales_Data[[#This Row],[Memo]],Items_List[[Description]:[Price]],3,FALSE)</f>
        <v>11.5</v>
      </c>
      <c r="S1026">
        <f>Sales_Data[[#This Row],[Qty]]*Sales_Data[[#This Row],[Cost]]</f>
        <v>138</v>
      </c>
      <c r="T1026" s="1">
        <f>_xlfn.MAXIFS(Sales_Data[Date],Sales_Data[Customers Name],Sales_Data[[#This Row],[Customers Name]])</f>
        <v>45233</v>
      </c>
      <c r="U1026" t="str">
        <f ca="1">IF(TODAY() - Sales_Data[[#This Row],[Last Order Date]] &gt; 180, "Inactive", "Active")</f>
        <v>Inactive</v>
      </c>
    </row>
    <row r="1027" spans="1:21" x14ac:dyDescent="0.35">
      <c r="A1027" t="str">
        <f>Sales_Data[[#This Row],[Customers Name]]&amp;Sales_Data[[#This Row],[Num]]</f>
        <v>GrazeCW-2023156</v>
      </c>
      <c r="B1027" t="s">
        <v>85</v>
      </c>
      <c r="C1027" t="s">
        <v>2103</v>
      </c>
      <c r="D1027" t="s">
        <v>913</v>
      </c>
      <c r="E1027" t="s">
        <v>350</v>
      </c>
      <c r="F1027" s="1">
        <v>45056</v>
      </c>
      <c r="G1027" t="s">
        <v>1251</v>
      </c>
      <c r="I1027">
        <v>12</v>
      </c>
      <c r="J1027">
        <v>12.5</v>
      </c>
      <c r="K1027">
        <v>150</v>
      </c>
      <c r="L1027">
        <v>5</v>
      </c>
      <c r="M1027" s="1">
        <v>45047</v>
      </c>
      <c r="N1027" t="s">
        <v>813</v>
      </c>
      <c r="O1027" t="s">
        <v>813</v>
      </c>
      <c r="P1027" t="s">
        <v>819</v>
      </c>
      <c r="Q1027">
        <v>3</v>
      </c>
      <c r="R1027">
        <f>VLOOKUP(Sales_Data[[#This Row],[Memo]],Items_List[[Description]:[Price]],3,FALSE)</f>
        <v>9.6</v>
      </c>
      <c r="S1027">
        <f>Sales_Data[[#This Row],[Qty]]*Sales_Data[[#This Row],[Cost]]</f>
        <v>115.19999999999999</v>
      </c>
      <c r="T1027" s="1">
        <f>_xlfn.MAXIFS(Sales_Data[Date],Sales_Data[Customers Name],Sales_Data[[#This Row],[Customers Name]])</f>
        <v>45056</v>
      </c>
      <c r="U1027" t="str">
        <f ca="1">IF(TODAY() - Sales_Data[[#This Row],[Last Order Date]] &gt; 180, "Inactive", "Active")</f>
        <v>Inactive</v>
      </c>
    </row>
    <row r="1028" spans="1:21" x14ac:dyDescent="0.35">
      <c r="A1028" t="str">
        <f>Sales_Data[[#This Row],[Customers Name]]&amp;Sales_Data[[#This Row],[Num]]</f>
        <v>GrazeCW-2023156</v>
      </c>
      <c r="B1028" t="s">
        <v>85</v>
      </c>
      <c r="C1028" t="s">
        <v>2103</v>
      </c>
      <c r="D1028" t="s">
        <v>851</v>
      </c>
      <c r="E1028" t="s">
        <v>362</v>
      </c>
      <c r="F1028" s="1">
        <v>45056</v>
      </c>
      <c r="G1028" t="s">
        <v>1251</v>
      </c>
      <c r="I1028">
        <v>12</v>
      </c>
      <c r="J1028">
        <v>12.5</v>
      </c>
      <c r="K1028">
        <v>150</v>
      </c>
      <c r="L1028">
        <v>5</v>
      </c>
      <c r="M1028" s="1">
        <v>45047</v>
      </c>
      <c r="N1028" t="s">
        <v>813</v>
      </c>
      <c r="O1028" t="s">
        <v>813</v>
      </c>
      <c r="P1028" t="s">
        <v>819</v>
      </c>
      <c r="Q1028">
        <v>3</v>
      </c>
      <c r="R1028">
        <f>VLOOKUP(Sales_Data[[#This Row],[Memo]],Items_List[[Description]:[Price]],3,FALSE)</f>
        <v>9.6</v>
      </c>
      <c r="S1028">
        <f>Sales_Data[[#This Row],[Qty]]*Sales_Data[[#This Row],[Cost]]</f>
        <v>115.19999999999999</v>
      </c>
      <c r="T1028" s="1">
        <f>_xlfn.MAXIFS(Sales_Data[Date],Sales_Data[Customers Name],Sales_Data[[#This Row],[Customers Name]])</f>
        <v>45056</v>
      </c>
      <c r="U1028" t="str">
        <f ca="1">IF(TODAY() - Sales_Data[[#This Row],[Last Order Date]] &gt; 180, "Inactive", "Active")</f>
        <v>Inactive</v>
      </c>
    </row>
    <row r="1029" spans="1:21" x14ac:dyDescent="0.35">
      <c r="A1029" t="str">
        <f>Sales_Data[[#This Row],[Customers Name]]&amp;Sales_Data[[#This Row],[Num]]</f>
        <v>House Of BrewsCW-2023257</v>
      </c>
      <c r="B1029" t="s">
        <v>89</v>
      </c>
      <c r="C1029" t="s">
        <v>2103</v>
      </c>
      <c r="D1029" t="s">
        <v>912</v>
      </c>
      <c r="E1029" t="s">
        <v>270</v>
      </c>
      <c r="F1029" s="1">
        <v>45134</v>
      </c>
      <c r="G1029" t="s">
        <v>1253</v>
      </c>
      <c r="I1029">
        <v>12</v>
      </c>
      <c r="J1029">
        <v>3.25</v>
      </c>
      <c r="K1029">
        <v>39</v>
      </c>
      <c r="L1029">
        <v>7</v>
      </c>
      <c r="M1029" s="1">
        <v>45108</v>
      </c>
      <c r="N1029" t="s">
        <v>824</v>
      </c>
      <c r="O1029" t="s">
        <v>2077</v>
      </c>
      <c r="P1029" t="s">
        <v>814</v>
      </c>
      <c r="Q1029">
        <v>4</v>
      </c>
      <c r="R1029">
        <f>VLOOKUP(Sales_Data[[#This Row],[Memo]],Items_List[[Description]:[Price]],3,FALSE)</f>
        <v>3</v>
      </c>
      <c r="S1029">
        <f>Sales_Data[[#This Row],[Qty]]*Sales_Data[[#This Row],[Cost]]</f>
        <v>36</v>
      </c>
      <c r="T1029" s="1">
        <f>_xlfn.MAXIFS(Sales_Data[Date],Sales_Data[Customers Name],Sales_Data[[#This Row],[Customers Name]])</f>
        <v>45134</v>
      </c>
      <c r="U1029" t="str">
        <f ca="1">IF(TODAY() - Sales_Data[[#This Row],[Last Order Date]] &gt; 180, "Inactive", "Active")</f>
        <v>Inactive</v>
      </c>
    </row>
    <row r="1030" spans="1:21" x14ac:dyDescent="0.35">
      <c r="A1030" t="str">
        <f>Sales_Data[[#This Row],[Customers Name]]&amp;Sales_Data[[#This Row],[Num]]</f>
        <v>Island ProvisionsCW-2023063</v>
      </c>
      <c r="B1030" t="s">
        <v>93</v>
      </c>
      <c r="C1030" t="s">
        <v>2103</v>
      </c>
      <c r="D1030" t="s">
        <v>912</v>
      </c>
      <c r="E1030" t="s">
        <v>270</v>
      </c>
      <c r="F1030" s="1">
        <v>44975</v>
      </c>
      <c r="G1030" t="s">
        <v>1259</v>
      </c>
      <c r="I1030">
        <v>12</v>
      </c>
      <c r="J1030">
        <v>3</v>
      </c>
      <c r="K1030">
        <v>36</v>
      </c>
      <c r="L1030">
        <v>2</v>
      </c>
      <c r="M1030" s="1">
        <v>44958</v>
      </c>
      <c r="N1030" t="s">
        <v>856</v>
      </c>
      <c r="O1030" t="s">
        <v>2081</v>
      </c>
      <c r="P1030" t="s">
        <v>1170</v>
      </c>
      <c r="Q1030">
        <v>6</v>
      </c>
      <c r="R1030">
        <f>VLOOKUP(Sales_Data[[#This Row],[Memo]],Items_List[[Description]:[Price]],3,FALSE)</f>
        <v>3</v>
      </c>
      <c r="S1030">
        <f>Sales_Data[[#This Row],[Qty]]*Sales_Data[[#This Row],[Cost]]</f>
        <v>36</v>
      </c>
      <c r="T1030" s="1">
        <f>_xlfn.MAXIFS(Sales_Data[Date],Sales_Data[Customers Name],Sales_Data[[#This Row],[Customers Name]])</f>
        <v>45030</v>
      </c>
      <c r="U1030" t="str">
        <f ca="1">IF(TODAY() - Sales_Data[[#This Row],[Last Order Date]] &gt; 180, "Inactive", "Active")</f>
        <v>Inactive</v>
      </c>
    </row>
    <row r="1031" spans="1:21" x14ac:dyDescent="0.35">
      <c r="A1031" t="str">
        <f>Sales_Data[[#This Row],[Customers Name]]&amp;Sales_Data[[#This Row],[Num]]</f>
        <v>Island ProvisionsCW-2023063</v>
      </c>
      <c r="B1031" t="s">
        <v>93</v>
      </c>
      <c r="C1031" t="s">
        <v>2103</v>
      </c>
      <c r="D1031" t="s">
        <v>875</v>
      </c>
      <c r="E1031" t="s">
        <v>722</v>
      </c>
      <c r="F1031" s="1">
        <v>44975</v>
      </c>
      <c r="G1031" t="s">
        <v>1259</v>
      </c>
      <c r="I1031">
        <v>12</v>
      </c>
      <c r="J1031">
        <v>13</v>
      </c>
      <c r="K1031">
        <v>156</v>
      </c>
      <c r="L1031">
        <v>2</v>
      </c>
      <c r="M1031" s="1">
        <v>44958</v>
      </c>
      <c r="N1031" t="s">
        <v>856</v>
      </c>
      <c r="O1031" t="s">
        <v>2081</v>
      </c>
      <c r="P1031" t="s">
        <v>1170</v>
      </c>
      <c r="Q1031">
        <v>6</v>
      </c>
      <c r="R1031">
        <f>VLOOKUP(Sales_Data[[#This Row],[Memo]],Items_List[[Description]:[Price]],3,FALSE)</f>
        <v>10</v>
      </c>
      <c r="S1031">
        <f>Sales_Data[[#This Row],[Qty]]*Sales_Data[[#This Row],[Cost]]</f>
        <v>120</v>
      </c>
      <c r="T1031" s="1">
        <f>_xlfn.MAXIFS(Sales_Data[Date],Sales_Data[Customers Name],Sales_Data[[#This Row],[Customers Name]])</f>
        <v>45030</v>
      </c>
      <c r="U1031" t="str">
        <f ca="1">IF(TODAY() - Sales_Data[[#This Row],[Last Order Date]] &gt; 180, "Inactive", "Active")</f>
        <v>Inactive</v>
      </c>
    </row>
    <row r="1032" spans="1:21" x14ac:dyDescent="0.35">
      <c r="A1032" t="str">
        <f>Sales_Data[[#This Row],[Customers Name]]&amp;Sales_Data[[#This Row],[Num]]</f>
        <v>Jessamine + VineCW-2023132</v>
      </c>
      <c r="B1032" t="s">
        <v>95</v>
      </c>
      <c r="C1032" t="s">
        <v>2103</v>
      </c>
      <c r="D1032" t="s">
        <v>913</v>
      </c>
      <c r="E1032" t="s">
        <v>350</v>
      </c>
      <c r="F1032" s="1">
        <v>45030</v>
      </c>
      <c r="G1032" t="s">
        <v>1263</v>
      </c>
      <c r="I1032">
        <v>12</v>
      </c>
      <c r="J1032">
        <v>12.5</v>
      </c>
      <c r="K1032">
        <v>150</v>
      </c>
      <c r="L1032">
        <v>4</v>
      </c>
      <c r="M1032" s="1">
        <v>45017</v>
      </c>
      <c r="N1032" t="s">
        <v>934</v>
      </c>
      <c r="O1032" t="s">
        <v>2086</v>
      </c>
      <c r="P1032" t="s">
        <v>842</v>
      </c>
      <c r="Q1032">
        <v>5</v>
      </c>
      <c r="R1032">
        <f>VLOOKUP(Sales_Data[[#This Row],[Memo]],Items_List[[Description]:[Price]],3,FALSE)</f>
        <v>9.6</v>
      </c>
      <c r="S1032">
        <f>Sales_Data[[#This Row],[Qty]]*Sales_Data[[#This Row],[Cost]]</f>
        <v>115.19999999999999</v>
      </c>
      <c r="T1032" s="1">
        <f>_xlfn.MAXIFS(Sales_Data[Date],Sales_Data[Customers Name],Sales_Data[[#This Row],[Customers Name]])</f>
        <v>45270</v>
      </c>
      <c r="U1032" t="str">
        <f ca="1">IF(TODAY() - Sales_Data[[#This Row],[Last Order Date]] &gt; 180, "Inactive", "Active")</f>
        <v>Inactive</v>
      </c>
    </row>
    <row r="1033" spans="1:21" x14ac:dyDescent="0.35">
      <c r="A1033" t="str">
        <f>Sales_Data[[#This Row],[Customers Name]]&amp;Sales_Data[[#This Row],[Num]]</f>
        <v>Jessamine + VineCW-2023293</v>
      </c>
      <c r="B1033" t="s">
        <v>95</v>
      </c>
      <c r="C1033" t="s">
        <v>2103</v>
      </c>
      <c r="D1033" t="s">
        <v>913</v>
      </c>
      <c r="E1033" t="s">
        <v>350</v>
      </c>
      <c r="F1033" s="1">
        <v>45159</v>
      </c>
      <c r="G1033" t="s">
        <v>1267</v>
      </c>
      <c r="I1033">
        <v>12</v>
      </c>
      <c r="J1033">
        <v>12.5</v>
      </c>
      <c r="K1033">
        <v>150</v>
      </c>
      <c r="L1033">
        <v>8</v>
      </c>
      <c r="M1033" s="1">
        <v>45139</v>
      </c>
      <c r="N1033" t="s">
        <v>863</v>
      </c>
      <c r="O1033" t="s">
        <v>2083</v>
      </c>
      <c r="P1033" t="s">
        <v>825</v>
      </c>
      <c r="Q1033">
        <v>1</v>
      </c>
      <c r="R1033">
        <f>VLOOKUP(Sales_Data[[#This Row],[Memo]],Items_List[[Description]:[Price]],3,FALSE)</f>
        <v>9.6</v>
      </c>
      <c r="S1033">
        <f>Sales_Data[[#This Row],[Qty]]*Sales_Data[[#This Row],[Cost]]</f>
        <v>115.19999999999999</v>
      </c>
      <c r="T1033" s="1">
        <f>_xlfn.MAXIFS(Sales_Data[Date],Sales_Data[Customers Name],Sales_Data[[#This Row],[Customers Name]])</f>
        <v>45270</v>
      </c>
      <c r="U1033" t="str">
        <f ca="1">IF(TODAY() - Sales_Data[[#This Row],[Last Order Date]] &gt; 180, "Inactive", "Active")</f>
        <v>Inactive</v>
      </c>
    </row>
    <row r="1034" spans="1:21" x14ac:dyDescent="0.35">
      <c r="A1034" t="str">
        <f>Sales_Data[[#This Row],[Customers Name]]&amp;Sales_Data[[#This Row],[Num]]</f>
        <v>Jessamine + VineCW-2023329</v>
      </c>
      <c r="B1034" t="s">
        <v>95</v>
      </c>
      <c r="C1034" t="s">
        <v>2103</v>
      </c>
      <c r="D1034" t="s">
        <v>835</v>
      </c>
      <c r="E1034" t="s">
        <v>681</v>
      </c>
      <c r="F1034" s="1">
        <v>45188</v>
      </c>
      <c r="G1034" t="s">
        <v>1268</v>
      </c>
      <c r="I1034">
        <v>12</v>
      </c>
      <c r="J1034">
        <v>10.75</v>
      </c>
      <c r="K1034">
        <v>129</v>
      </c>
      <c r="L1034">
        <v>9</v>
      </c>
      <c r="M1034" s="1">
        <v>45170</v>
      </c>
      <c r="N1034" t="s">
        <v>831</v>
      </c>
      <c r="O1034" t="s">
        <v>2078</v>
      </c>
      <c r="P1034" t="s">
        <v>832</v>
      </c>
      <c r="Q1034">
        <v>2</v>
      </c>
      <c r="R1034">
        <f>VLOOKUP(Sales_Data[[#This Row],[Memo]],Items_List[[Description]:[Price]],3,FALSE)</f>
        <v>7.5</v>
      </c>
      <c r="S1034">
        <f>Sales_Data[[#This Row],[Qty]]*Sales_Data[[#This Row],[Cost]]</f>
        <v>90</v>
      </c>
      <c r="T1034" s="1">
        <f>_xlfn.MAXIFS(Sales_Data[Date],Sales_Data[Customers Name],Sales_Data[[#This Row],[Customers Name]])</f>
        <v>45270</v>
      </c>
      <c r="U1034" t="str">
        <f ca="1">IF(TODAY() - Sales_Data[[#This Row],[Last Order Date]] &gt; 180, "Inactive", "Active")</f>
        <v>Inactive</v>
      </c>
    </row>
    <row r="1035" spans="1:21" x14ac:dyDescent="0.35">
      <c r="A1035" t="str">
        <f>Sales_Data[[#This Row],[Customers Name]]&amp;Sales_Data[[#This Row],[Num]]</f>
        <v>Jessamine + VineCW-2023454</v>
      </c>
      <c r="B1035" t="s">
        <v>95</v>
      </c>
      <c r="C1035" t="s">
        <v>2103</v>
      </c>
      <c r="D1035" t="s">
        <v>1007</v>
      </c>
      <c r="E1035" t="s">
        <v>240</v>
      </c>
      <c r="F1035" s="1">
        <v>45270</v>
      </c>
      <c r="G1035" t="s">
        <v>1271</v>
      </c>
      <c r="H1035" t="s">
        <v>840</v>
      </c>
      <c r="I1035">
        <v>12</v>
      </c>
      <c r="J1035">
        <v>18.66</v>
      </c>
      <c r="K1035">
        <v>223.92</v>
      </c>
      <c r="L1035">
        <v>12</v>
      </c>
      <c r="M1035" s="1">
        <v>45261</v>
      </c>
      <c r="N1035" t="s">
        <v>846</v>
      </c>
      <c r="O1035" t="s">
        <v>2079</v>
      </c>
      <c r="P1035" t="s">
        <v>1000</v>
      </c>
      <c r="Q1035">
        <v>0</v>
      </c>
      <c r="R1035">
        <f>VLOOKUP(Sales_Data[[#This Row],[Memo]],Items_List[[Description]:[Price]],3,FALSE)</f>
        <v>13.25</v>
      </c>
      <c r="S1035">
        <f>Sales_Data[[#This Row],[Qty]]*Sales_Data[[#This Row],[Cost]]</f>
        <v>159</v>
      </c>
      <c r="T1035" s="1">
        <f>_xlfn.MAXIFS(Sales_Data[Date],Sales_Data[Customers Name],Sales_Data[[#This Row],[Customers Name]])</f>
        <v>45270</v>
      </c>
      <c r="U1035" t="str">
        <f ca="1">IF(TODAY() - Sales_Data[[#This Row],[Last Order Date]] &gt; 180, "Inactive", "Active")</f>
        <v>Inactive</v>
      </c>
    </row>
    <row r="1036" spans="1:21" x14ac:dyDescent="0.35">
      <c r="A1036" t="str">
        <f>Sales_Data[[#This Row],[Customers Name]]&amp;Sales_Data[[#This Row],[Num]]</f>
        <v>Kings Leaf DowntownCW-2023076</v>
      </c>
      <c r="B1036" t="s">
        <v>98</v>
      </c>
      <c r="C1036" t="s">
        <v>2103</v>
      </c>
      <c r="D1036" t="s">
        <v>925</v>
      </c>
      <c r="E1036" t="s">
        <v>376</v>
      </c>
      <c r="F1036" s="1">
        <v>44980</v>
      </c>
      <c r="G1036" t="s">
        <v>1278</v>
      </c>
      <c r="I1036">
        <v>12</v>
      </c>
      <c r="J1036">
        <v>22.5</v>
      </c>
      <c r="K1036">
        <v>270</v>
      </c>
      <c r="L1036">
        <v>2</v>
      </c>
      <c r="M1036" s="1">
        <v>44958</v>
      </c>
      <c r="N1036" t="s">
        <v>856</v>
      </c>
      <c r="O1036" t="s">
        <v>2081</v>
      </c>
      <c r="P1036" t="s">
        <v>814</v>
      </c>
      <c r="Q1036">
        <v>4</v>
      </c>
      <c r="R1036">
        <f>VLOOKUP(Sales_Data[[#This Row],[Memo]],Items_List[[Description]:[Price]],3,FALSE)</f>
        <v>18.670000000000002</v>
      </c>
      <c r="S1036">
        <f>Sales_Data[[#This Row],[Qty]]*Sales_Data[[#This Row],[Cost]]</f>
        <v>224.04000000000002</v>
      </c>
      <c r="T1036" s="1">
        <f>_xlfn.MAXIFS(Sales_Data[Date],Sales_Data[Customers Name],Sales_Data[[#This Row],[Customers Name]])</f>
        <v>45261</v>
      </c>
      <c r="U1036" t="str">
        <f ca="1">IF(TODAY() - Sales_Data[[#This Row],[Last Order Date]] &gt; 180, "Inactive", "Active")</f>
        <v>Inactive</v>
      </c>
    </row>
    <row r="1037" spans="1:21" x14ac:dyDescent="0.35">
      <c r="A1037" t="str">
        <f>Sales_Data[[#This Row],[Customers Name]]&amp;Sales_Data[[#This Row],[Num]]</f>
        <v>Kings Leaf DowntownCW-2023076</v>
      </c>
      <c r="B1037" t="s">
        <v>98</v>
      </c>
      <c r="C1037" t="s">
        <v>2103</v>
      </c>
      <c r="D1037" t="s">
        <v>854</v>
      </c>
      <c r="E1037" t="s">
        <v>251</v>
      </c>
      <c r="F1037" s="1">
        <v>44980</v>
      </c>
      <c r="G1037" t="s">
        <v>1278</v>
      </c>
      <c r="I1037">
        <v>12</v>
      </c>
      <c r="J1037">
        <v>18.75</v>
      </c>
      <c r="K1037">
        <v>225</v>
      </c>
      <c r="L1037">
        <v>2</v>
      </c>
      <c r="M1037" s="1">
        <v>44958</v>
      </c>
      <c r="N1037" t="s">
        <v>856</v>
      </c>
      <c r="O1037" t="s">
        <v>2081</v>
      </c>
      <c r="P1037" t="s">
        <v>814</v>
      </c>
      <c r="Q1037">
        <v>4</v>
      </c>
      <c r="R1037">
        <f>VLOOKUP(Sales_Data[[#This Row],[Memo]],Items_List[[Description]:[Price]],3,FALSE)</f>
        <v>14.36</v>
      </c>
      <c r="S1037">
        <f>Sales_Data[[#This Row],[Qty]]*Sales_Data[[#This Row],[Cost]]</f>
        <v>172.32</v>
      </c>
      <c r="T1037" s="1">
        <f>_xlfn.MAXIFS(Sales_Data[Date],Sales_Data[Customers Name],Sales_Data[[#This Row],[Customers Name]])</f>
        <v>45261</v>
      </c>
      <c r="U1037" t="str">
        <f ca="1">IF(TODAY() - Sales_Data[[#This Row],[Last Order Date]] &gt; 180, "Inactive", "Active")</f>
        <v>Inactive</v>
      </c>
    </row>
    <row r="1038" spans="1:21" x14ac:dyDescent="0.35">
      <c r="A1038" t="str">
        <f>Sales_Data[[#This Row],[Customers Name]]&amp;Sales_Data[[#This Row],[Num]]</f>
        <v>Kings Leaf DowntownCW-2023173</v>
      </c>
      <c r="B1038" t="s">
        <v>98</v>
      </c>
      <c r="C1038" t="s">
        <v>2103</v>
      </c>
      <c r="D1038" t="s">
        <v>898</v>
      </c>
      <c r="E1038" t="s">
        <v>360</v>
      </c>
      <c r="F1038" s="1">
        <v>45071</v>
      </c>
      <c r="G1038" t="s">
        <v>1283</v>
      </c>
      <c r="I1038">
        <v>12</v>
      </c>
      <c r="J1038">
        <v>22.5</v>
      </c>
      <c r="K1038">
        <v>270</v>
      </c>
      <c r="L1038">
        <v>5</v>
      </c>
      <c r="M1038" s="1">
        <v>45047</v>
      </c>
      <c r="N1038" t="s">
        <v>813</v>
      </c>
      <c r="O1038" t="s">
        <v>813</v>
      </c>
      <c r="P1038" t="s">
        <v>814</v>
      </c>
      <c r="Q1038">
        <v>4</v>
      </c>
      <c r="R1038">
        <f>VLOOKUP(Sales_Data[[#This Row],[Memo]],Items_List[[Description]:[Price]],3,FALSE)</f>
        <v>13.63</v>
      </c>
      <c r="S1038">
        <f>Sales_Data[[#This Row],[Qty]]*Sales_Data[[#This Row],[Cost]]</f>
        <v>163.56</v>
      </c>
      <c r="T1038" s="1">
        <f>_xlfn.MAXIFS(Sales_Data[Date],Sales_Data[Customers Name],Sales_Data[[#This Row],[Customers Name]])</f>
        <v>45261</v>
      </c>
      <c r="U1038" t="str">
        <f ca="1">IF(TODAY() - Sales_Data[[#This Row],[Last Order Date]] &gt; 180, "Inactive", "Active")</f>
        <v>Inactive</v>
      </c>
    </row>
    <row r="1039" spans="1:21" x14ac:dyDescent="0.35">
      <c r="A1039" t="str">
        <f>Sales_Data[[#This Row],[Customers Name]]&amp;Sales_Data[[#This Row],[Num]]</f>
        <v>Kings Leaf DowntownCW-2023173</v>
      </c>
      <c r="B1039" t="s">
        <v>98</v>
      </c>
      <c r="C1039" t="s">
        <v>2103</v>
      </c>
      <c r="D1039" t="s">
        <v>913</v>
      </c>
      <c r="E1039" t="s">
        <v>350</v>
      </c>
      <c r="F1039" s="1">
        <v>45071</v>
      </c>
      <c r="G1039" t="s">
        <v>1283</v>
      </c>
      <c r="I1039">
        <v>12</v>
      </c>
      <c r="J1039">
        <v>12.5</v>
      </c>
      <c r="K1039">
        <v>150</v>
      </c>
      <c r="L1039">
        <v>5</v>
      </c>
      <c r="M1039" s="1">
        <v>45047</v>
      </c>
      <c r="N1039" t="s">
        <v>813</v>
      </c>
      <c r="O1039" t="s">
        <v>813</v>
      </c>
      <c r="P1039" t="s">
        <v>814</v>
      </c>
      <c r="Q1039">
        <v>4</v>
      </c>
      <c r="R1039">
        <f>VLOOKUP(Sales_Data[[#This Row],[Memo]],Items_List[[Description]:[Price]],3,FALSE)</f>
        <v>9.6</v>
      </c>
      <c r="S1039">
        <f>Sales_Data[[#This Row],[Qty]]*Sales_Data[[#This Row],[Cost]]</f>
        <v>115.19999999999999</v>
      </c>
      <c r="T1039" s="1">
        <f>_xlfn.MAXIFS(Sales_Data[Date],Sales_Data[Customers Name],Sales_Data[[#This Row],[Customers Name]])</f>
        <v>45261</v>
      </c>
      <c r="U1039" t="str">
        <f ca="1">IF(TODAY() - Sales_Data[[#This Row],[Last Order Date]] &gt; 180, "Inactive", "Active")</f>
        <v>Inactive</v>
      </c>
    </row>
    <row r="1040" spans="1:21" x14ac:dyDescent="0.35">
      <c r="A1040" t="str">
        <f>Sales_Data[[#This Row],[Customers Name]]&amp;Sales_Data[[#This Row],[Num]]</f>
        <v>Kings Leaf SummervilleCW-2023084</v>
      </c>
      <c r="B1040" t="s">
        <v>100</v>
      </c>
      <c r="C1040" t="s">
        <v>2103</v>
      </c>
      <c r="D1040" t="s">
        <v>912</v>
      </c>
      <c r="E1040" t="s">
        <v>270</v>
      </c>
      <c r="F1040" s="1">
        <v>44985</v>
      </c>
      <c r="G1040" t="s">
        <v>1289</v>
      </c>
      <c r="I1040">
        <v>12</v>
      </c>
      <c r="J1040">
        <v>3</v>
      </c>
      <c r="K1040">
        <v>36</v>
      </c>
      <c r="L1040">
        <v>2</v>
      </c>
      <c r="M1040" s="1">
        <v>44958</v>
      </c>
      <c r="N1040" t="s">
        <v>856</v>
      </c>
      <c r="O1040" t="s">
        <v>2081</v>
      </c>
      <c r="P1040" t="s">
        <v>832</v>
      </c>
      <c r="Q1040">
        <v>2</v>
      </c>
      <c r="R1040">
        <f>VLOOKUP(Sales_Data[[#This Row],[Memo]],Items_List[[Description]:[Price]],3,FALSE)</f>
        <v>3</v>
      </c>
      <c r="S1040">
        <f>Sales_Data[[#This Row],[Qty]]*Sales_Data[[#This Row],[Cost]]</f>
        <v>36</v>
      </c>
      <c r="T1040" s="1">
        <f>_xlfn.MAXIFS(Sales_Data[Date],Sales_Data[Customers Name],Sales_Data[[#This Row],[Customers Name]])</f>
        <v>45230</v>
      </c>
      <c r="U1040" t="str">
        <f ca="1">IF(TODAY() - Sales_Data[[#This Row],[Last Order Date]] &gt; 180, "Inactive", "Active")</f>
        <v>Inactive</v>
      </c>
    </row>
    <row r="1041" spans="1:21" x14ac:dyDescent="0.35">
      <c r="A1041" t="str">
        <f>Sales_Data[[#This Row],[Customers Name]]&amp;Sales_Data[[#This Row],[Num]]</f>
        <v>Laurel RestaurantCW-2023098</v>
      </c>
      <c r="B1041" t="s">
        <v>107</v>
      </c>
      <c r="C1041" t="s">
        <v>2103</v>
      </c>
      <c r="D1041" t="s">
        <v>811</v>
      </c>
      <c r="E1041" t="s">
        <v>227</v>
      </c>
      <c r="F1041" s="1">
        <v>44991</v>
      </c>
      <c r="G1041" t="s">
        <v>1304</v>
      </c>
      <c r="I1041">
        <v>12</v>
      </c>
      <c r="J1041">
        <v>10</v>
      </c>
      <c r="K1041">
        <v>120</v>
      </c>
      <c r="L1041">
        <v>3</v>
      </c>
      <c r="M1041" s="1">
        <v>44986</v>
      </c>
      <c r="N1041" t="s">
        <v>892</v>
      </c>
      <c r="O1041" t="s">
        <v>2080</v>
      </c>
      <c r="P1041" t="s">
        <v>825</v>
      </c>
      <c r="Q1041">
        <v>1</v>
      </c>
      <c r="R1041">
        <f>VLOOKUP(Sales_Data[[#This Row],[Memo]],Items_List[[Description]:[Price]],3,FALSE)</f>
        <v>7.46</v>
      </c>
      <c r="S1041">
        <f>Sales_Data[[#This Row],[Qty]]*Sales_Data[[#This Row],[Cost]]</f>
        <v>89.52</v>
      </c>
      <c r="T1041" s="1">
        <f>_xlfn.MAXIFS(Sales_Data[Date],Sales_Data[Customers Name],Sales_Data[[#This Row],[Customers Name]])</f>
        <v>45146</v>
      </c>
      <c r="U1041" t="str">
        <f ca="1">IF(TODAY() - Sales_Data[[#This Row],[Last Order Date]] &gt; 180, "Inactive", "Active")</f>
        <v>Inactive</v>
      </c>
    </row>
    <row r="1042" spans="1:21" x14ac:dyDescent="0.35">
      <c r="A1042" t="str">
        <f>Sales_Data[[#This Row],[Customers Name]]&amp;Sales_Data[[#This Row],[Num]]</f>
        <v>Laurel RestaurantCW-2023194</v>
      </c>
      <c r="B1042" t="s">
        <v>107</v>
      </c>
      <c r="C1042" t="s">
        <v>2103</v>
      </c>
      <c r="D1042" t="s">
        <v>811</v>
      </c>
      <c r="E1042" t="s">
        <v>227</v>
      </c>
      <c r="F1042" s="1">
        <v>45086</v>
      </c>
      <c r="G1042" t="s">
        <v>1306</v>
      </c>
      <c r="I1042">
        <v>12</v>
      </c>
      <c r="J1042">
        <v>10</v>
      </c>
      <c r="K1042">
        <v>120</v>
      </c>
      <c r="L1042">
        <v>6</v>
      </c>
      <c r="M1042" s="1">
        <v>45078</v>
      </c>
      <c r="N1042" t="s">
        <v>818</v>
      </c>
      <c r="O1042" t="s">
        <v>2082</v>
      </c>
      <c r="P1042" t="s">
        <v>842</v>
      </c>
      <c r="Q1042">
        <v>5</v>
      </c>
      <c r="R1042">
        <f>VLOOKUP(Sales_Data[[#This Row],[Memo]],Items_List[[Description]:[Price]],3,FALSE)</f>
        <v>7.46</v>
      </c>
      <c r="S1042">
        <f>Sales_Data[[#This Row],[Qty]]*Sales_Data[[#This Row],[Cost]]</f>
        <v>89.52</v>
      </c>
      <c r="T1042" s="1">
        <f>_xlfn.MAXIFS(Sales_Data[Date],Sales_Data[Customers Name],Sales_Data[[#This Row],[Customers Name]])</f>
        <v>45146</v>
      </c>
      <c r="U1042" t="str">
        <f ca="1">IF(TODAY() - Sales_Data[[#This Row],[Last Order Date]] &gt; 180, "Inactive", "Active")</f>
        <v>Inactive</v>
      </c>
    </row>
    <row r="1043" spans="1:21" x14ac:dyDescent="0.35">
      <c r="A1043" t="str">
        <f>Sales_Data[[#This Row],[Customers Name]]&amp;Sales_Data[[#This Row],[Num]]</f>
        <v>Laurel RestaurantCW-2023194</v>
      </c>
      <c r="B1043" t="s">
        <v>107</v>
      </c>
      <c r="C1043" t="s">
        <v>2103</v>
      </c>
      <c r="D1043" t="s">
        <v>1307</v>
      </c>
      <c r="E1043" t="s">
        <v>338</v>
      </c>
      <c r="F1043" s="1">
        <v>45086</v>
      </c>
      <c r="G1043" t="s">
        <v>1306</v>
      </c>
      <c r="I1043">
        <v>12</v>
      </c>
      <c r="J1043">
        <v>12</v>
      </c>
      <c r="K1043">
        <v>144</v>
      </c>
      <c r="L1043">
        <v>6</v>
      </c>
      <c r="M1043" s="1">
        <v>45078</v>
      </c>
      <c r="N1043" t="s">
        <v>818</v>
      </c>
      <c r="O1043" t="s">
        <v>2082</v>
      </c>
      <c r="P1043" t="s">
        <v>842</v>
      </c>
      <c r="Q1043">
        <v>5</v>
      </c>
      <c r="R1043">
        <f>VLOOKUP(Sales_Data[[#This Row],[Memo]],Items_List[[Description]:[Price]],3,FALSE)</f>
        <v>9.25</v>
      </c>
      <c r="S1043">
        <f>Sales_Data[[#This Row],[Qty]]*Sales_Data[[#This Row],[Cost]]</f>
        <v>111</v>
      </c>
      <c r="T1043" s="1">
        <f>_xlfn.MAXIFS(Sales_Data[Date],Sales_Data[Customers Name],Sales_Data[[#This Row],[Customers Name]])</f>
        <v>45146</v>
      </c>
      <c r="U1043" t="str">
        <f ca="1">IF(TODAY() - Sales_Data[[#This Row],[Last Order Date]] &gt; 180, "Inactive", "Active")</f>
        <v>Inactive</v>
      </c>
    </row>
    <row r="1044" spans="1:21" x14ac:dyDescent="0.35">
      <c r="A1044" t="str">
        <f>Sales_Data[[#This Row],[Customers Name]]&amp;Sales_Data[[#This Row],[Num]]</f>
        <v>Laurel RestaurantCW-2023261</v>
      </c>
      <c r="B1044" t="s">
        <v>107</v>
      </c>
      <c r="C1044" t="s">
        <v>2103</v>
      </c>
      <c r="D1044" t="s">
        <v>811</v>
      </c>
      <c r="E1044" t="s">
        <v>227</v>
      </c>
      <c r="F1044" s="1">
        <v>45135</v>
      </c>
      <c r="G1044" t="s">
        <v>1309</v>
      </c>
      <c r="I1044">
        <v>12</v>
      </c>
      <c r="J1044">
        <v>10</v>
      </c>
      <c r="K1044">
        <v>120</v>
      </c>
      <c r="L1044">
        <v>7</v>
      </c>
      <c r="M1044" s="1">
        <v>45108</v>
      </c>
      <c r="N1044" t="s">
        <v>824</v>
      </c>
      <c r="O1044" t="s">
        <v>2077</v>
      </c>
      <c r="P1044" t="s">
        <v>842</v>
      </c>
      <c r="Q1044">
        <v>5</v>
      </c>
      <c r="R1044">
        <f>VLOOKUP(Sales_Data[[#This Row],[Memo]],Items_List[[Description]:[Price]],3,FALSE)</f>
        <v>7.46</v>
      </c>
      <c r="S1044">
        <f>Sales_Data[[#This Row],[Qty]]*Sales_Data[[#This Row],[Cost]]</f>
        <v>89.52</v>
      </c>
      <c r="T1044" s="1">
        <f>_xlfn.MAXIFS(Sales_Data[Date],Sales_Data[Customers Name],Sales_Data[[#This Row],[Customers Name]])</f>
        <v>45146</v>
      </c>
      <c r="U1044" t="str">
        <f ca="1">IF(TODAY() - Sales_Data[[#This Row],[Last Order Date]] &gt; 180, "Inactive", "Active")</f>
        <v>Inactive</v>
      </c>
    </row>
    <row r="1045" spans="1:21" x14ac:dyDescent="0.35">
      <c r="A1045" t="str">
        <f>Sales_Data[[#This Row],[Customers Name]]&amp;Sales_Data[[#This Row],[Num]]</f>
        <v>Laurel RestaurantCW-2023276</v>
      </c>
      <c r="B1045" t="s">
        <v>107</v>
      </c>
      <c r="C1045" t="s">
        <v>2103</v>
      </c>
      <c r="D1045" t="s">
        <v>811</v>
      </c>
      <c r="E1045" t="s">
        <v>227</v>
      </c>
      <c r="F1045" s="1">
        <v>45146</v>
      </c>
      <c r="G1045" t="s">
        <v>1310</v>
      </c>
      <c r="I1045">
        <v>12</v>
      </c>
      <c r="J1045">
        <v>10</v>
      </c>
      <c r="K1045">
        <v>120</v>
      </c>
      <c r="L1045">
        <v>8</v>
      </c>
      <c r="M1045" s="1">
        <v>45139</v>
      </c>
      <c r="N1045" t="s">
        <v>863</v>
      </c>
      <c r="O1045" t="s">
        <v>2083</v>
      </c>
      <c r="P1045" t="s">
        <v>832</v>
      </c>
      <c r="Q1045">
        <v>2</v>
      </c>
      <c r="R1045">
        <f>VLOOKUP(Sales_Data[[#This Row],[Memo]],Items_List[[Description]:[Price]],3,FALSE)</f>
        <v>7.46</v>
      </c>
      <c r="S1045">
        <f>Sales_Data[[#This Row],[Qty]]*Sales_Data[[#This Row],[Cost]]</f>
        <v>89.52</v>
      </c>
      <c r="T1045" s="1">
        <f>_xlfn.MAXIFS(Sales_Data[Date],Sales_Data[Customers Name],Sales_Data[[#This Row],[Customers Name]])</f>
        <v>45146</v>
      </c>
      <c r="U1045" t="str">
        <f ca="1">IF(TODAY() - Sales_Data[[#This Row],[Last Order Date]] &gt; 180, "Inactive", "Active")</f>
        <v>Inactive</v>
      </c>
    </row>
    <row r="1046" spans="1:21" x14ac:dyDescent="0.35">
      <c r="A1046" t="str">
        <f>Sales_Data[[#This Row],[Customers Name]]&amp;Sales_Data[[#This Row],[Num]]</f>
        <v>Nick'S German KitchenCW-2023040</v>
      </c>
      <c r="B1046" t="s">
        <v>120</v>
      </c>
      <c r="C1046" t="s">
        <v>2103</v>
      </c>
      <c r="D1046" t="s">
        <v>912</v>
      </c>
      <c r="E1046" t="s">
        <v>270</v>
      </c>
      <c r="F1046" s="1">
        <v>44960</v>
      </c>
      <c r="G1046" t="s">
        <v>1325</v>
      </c>
      <c r="I1046">
        <v>12</v>
      </c>
      <c r="J1046">
        <v>3</v>
      </c>
      <c r="K1046">
        <v>36</v>
      </c>
      <c r="L1046">
        <v>2</v>
      </c>
      <c r="M1046" s="1">
        <v>44958</v>
      </c>
      <c r="N1046" t="s">
        <v>856</v>
      </c>
      <c r="O1046" t="s">
        <v>2081</v>
      </c>
      <c r="P1046" t="s">
        <v>842</v>
      </c>
      <c r="Q1046">
        <v>5</v>
      </c>
      <c r="R1046">
        <f>VLOOKUP(Sales_Data[[#This Row],[Memo]],Items_List[[Description]:[Price]],3,FALSE)</f>
        <v>3</v>
      </c>
      <c r="S1046">
        <f>Sales_Data[[#This Row],[Qty]]*Sales_Data[[#This Row],[Cost]]</f>
        <v>36</v>
      </c>
      <c r="T1046" s="1">
        <f>_xlfn.MAXIFS(Sales_Data[Date],Sales_Data[Customers Name],Sales_Data[[#This Row],[Customers Name]])</f>
        <v>45283</v>
      </c>
      <c r="U1046" t="str">
        <f ca="1">IF(TODAY() - Sales_Data[[#This Row],[Last Order Date]] &gt; 180, "Inactive", "Active")</f>
        <v>Inactive</v>
      </c>
    </row>
    <row r="1047" spans="1:21" x14ac:dyDescent="0.35">
      <c r="A1047" t="str">
        <f>Sales_Data[[#This Row],[Customers Name]]&amp;Sales_Data[[#This Row],[Num]]</f>
        <v>Nick'S German KitchenCW-2023040</v>
      </c>
      <c r="B1047" t="s">
        <v>120</v>
      </c>
      <c r="C1047" t="s">
        <v>2103</v>
      </c>
      <c r="D1047" t="s">
        <v>1214</v>
      </c>
      <c r="E1047" t="s">
        <v>369</v>
      </c>
      <c r="F1047" s="1">
        <v>44960</v>
      </c>
      <c r="G1047" t="s">
        <v>1325</v>
      </c>
      <c r="I1047">
        <v>12</v>
      </c>
      <c r="J1047">
        <v>11.5</v>
      </c>
      <c r="K1047">
        <v>138</v>
      </c>
      <c r="L1047">
        <v>2</v>
      </c>
      <c r="M1047" s="1">
        <v>44958</v>
      </c>
      <c r="N1047" t="s">
        <v>856</v>
      </c>
      <c r="O1047" t="s">
        <v>2081</v>
      </c>
      <c r="P1047" t="s">
        <v>842</v>
      </c>
      <c r="Q1047">
        <v>5</v>
      </c>
      <c r="R1047">
        <f>VLOOKUP(Sales_Data[[#This Row],[Memo]],Items_List[[Description]:[Price]],3,FALSE)</f>
        <v>9.3800000000000008</v>
      </c>
      <c r="S1047">
        <f>Sales_Data[[#This Row],[Qty]]*Sales_Data[[#This Row],[Cost]]</f>
        <v>112.56</v>
      </c>
      <c r="T1047" s="1">
        <f>_xlfn.MAXIFS(Sales_Data[Date],Sales_Data[Customers Name],Sales_Data[[#This Row],[Customers Name]])</f>
        <v>45283</v>
      </c>
      <c r="U1047" t="str">
        <f ca="1">IF(TODAY() - Sales_Data[[#This Row],[Last Order Date]] &gt; 180, "Inactive", "Active")</f>
        <v>Inactive</v>
      </c>
    </row>
    <row r="1048" spans="1:21" x14ac:dyDescent="0.35">
      <c r="A1048" t="str">
        <f>Sales_Data[[#This Row],[Customers Name]]&amp;Sales_Data[[#This Row],[Num]]</f>
        <v>Nick'S German KitchenCW-2023040</v>
      </c>
      <c r="B1048" t="s">
        <v>120</v>
      </c>
      <c r="C1048" t="s">
        <v>2103</v>
      </c>
      <c r="D1048" t="s">
        <v>836</v>
      </c>
      <c r="E1048" t="s">
        <v>371</v>
      </c>
      <c r="F1048" s="1">
        <v>44960</v>
      </c>
      <c r="G1048" t="s">
        <v>1325</v>
      </c>
      <c r="I1048">
        <v>12</v>
      </c>
      <c r="J1048">
        <v>12</v>
      </c>
      <c r="K1048">
        <v>144</v>
      </c>
      <c r="L1048">
        <v>2</v>
      </c>
      <c r="M1048" s="1">
        <v>44958</v>
      </c>
      <c r="N1048" t="s">
        <v>856</v>
      </c>
      <c r="O1048" t="s">
        <v>2081</v>
      </c>
      <c r="P1048" t="s">
        <v>842</v>
      </c>
      <c r="Q1048">
        <v>5</v>
      </c>
      <c r="R1048">
        <f>VLOOKUP(Sales_Data[[#This Row],[Memo]],Items_List[[Description]:[Price]],3,FALSE)</f>
        <v>10.18</v>
      </c>
      <c r="S1048">
        <f>Sales_Data[[#This Row],[Qty]]*Sales_Data[[#This Row],[Cost]]</f>
        <v>122.16</v>
      </c>
      <c r="T1048" s="1">
        <f>_xlfn.MAXIFS(Sales_Data[Date],Sales_Data[Customers Name],Sales_Data[[#This Row],[Customers Name]])</f>
        <v>45283</v>
      </c>
      <c r="U1048" t="str">
        <f ca="1">IF(TODAY() - Sales_Data[[#This Row],[Last Order Date]] &gt; 180, "Inactive", "Active")</f>
        <v>Inactive</v>
      </c>
    </row>
    <row r="1049" spans="1:21" x14ac:dyDescent="0.35">
      <c r="A1049" t="str">
        <f>Sales_Data[[#This Row],[Customers Name]]&amp;Sales_Data[[#This Row],[Num]]</f>
        <v>Nick'S German KitchenCW-2023071</v>
      </c>
      <c r="B1049" t="s">
        <v>120</v>
      </c>
      <c r="C1049" t="s">
        <v>2103</v>
      </c>
      <c r="D1049" t="s">
        <v>1214</v>
      </c>
      <c r="E1049" t="s">
        <v>369</v>
      </c>
      <c r="F1049" s="1">
        <v>44979</v>
      </c>
      <c r="G1049" t="s">
        <v>1326</v>
      </c>
      <c r="I1049">
        <v>12</v>
      </c>
      <c r="J1049">
        <v>11.5</v>
      </c>
      <c r="K1049">
        <v>138</v>
      </c>
      <c r="L1049">
        <v>2</v>
      </c>
      <c r="M1049" s="1">
        <v>44958</v>
      </c>
      <c r="N1049" t="s">
        <v>856</v>
      </c>
      <c r="O1049" t="s">
        <v>2081</v>
      </c>
      <c r="P1049" t="s">
        <v>819</v>
      </c>
      <c r="Q1049">
        <v>3</v>
      </c>
      <c r="R1049">
        <f>VLOOKUP(Sales_Data[[#This Row],[Memo]],Items_List[[Description]:[Price]],3,FALSE)</f>
        <v>9.3800000000000008</v>
      </c>
      <c r="S1049">
        <f>Sales_Data[[#This Row],[Qty]]*Sales_Data[[#This Row],[Cost]]</f>
        <v>112.56</v>
      </c>
      <c r="T1049" s="1">
        <f>_xlfn.MAXIFS(Sales_Data[Date],Sales_Data[Customers Name],Sales_Data[[#This Row],[Customers Name]])</f>
        <v>45283</v>
      </c>
      <c r="U1049" t="str">
        <f ca="1">IF(TODAY() - Sales_Data[[#This Row],[Last Order Date]] &gt; 180, "Inactive", "Active")</f>
        <v>Inactive</v>
      </c>
    </row>
    <row r="1050" spans="1:21" x14ac:dyDescent="0.35">
      <c r="A1050" t="str">
        <f>Sales_Data[[#This Row],[Customers Name]]&amp;Sales_Data[[#This Row],[Num]]</f>
        <v>Nick'S German KitchenCW-2023071</v>
      </c>
      <c r="B1050" t="s">
        <v>120</v>
      </c>
      <c r="C1050" t="s">
        <v>2103</v>
      </c>
      <c r="D1050" t="s">
        <v>836</v>
      </c>
      <c r="E1050" t="s">
        <v>371</v>
      </c>
      <c r="F1050" s="1">
        <v>44979</v>
      </c>
      <c r="G1050" t="s">
        <v>1326</v>
      </c>
      <c r="I1050">
        <v>12</v>
      </c>
      <c r="J1050">
        <v>12</v>
      </c>
      <c r="K1050">
        <v>144</v>
      </c>
      <c r="L1050">
        <v>2</v>
      </c>
      <c r="M1050" s="1">
        <v>44958</v>
      </c>
      <c r="N1050" t="s">
        <v>856</v>
      </c>
      <c r="O1050" t="s">
        <v>2081</v>
      </c>
      <c r="P1050" t="s">
        <v>819</v>
      </c>
      <c r="Q1050">
        <v>3</v>
      </c>
      <c r="R1050">
        <f>VLOOKUP(Sales_Data[[#This Row],[Memo]],Items_List[[Description]:[Price]],3,FALSE)</f>
        <v>10.18</v>
      </c>
      <c r="S1050">
        <f>Sales_Data[[#This Row],[Qty]]*Sales_Data[[#This Row],[Cost]]</f>
        <v>122.16</v>
      </c>
      <c r="T1050" s="1">
        <f>_xlfn.MAXIFS(Sales_Data[Date],Sales_Data[Customers Name],Sales_Data[[#This Row],[Customers Name]])</f>
        <v>45283</v>
      </c>
      <c r="U1050" t="str">
        <f ca="1">IF(TODAY() - Sales_Data[[#This Row],[Last Order Date]] &gt; 180, "Inactive", "Active")</f>
        <v>Inactive</v>
      </c>
    </row>
    <row r="1051" spans="1:21" x14ac:dyDescent="0.35">
      <c r="A1051" t="str">
        <f>Sales_Data[[#This Row],[Customers Name]]&amp;Sales_Data[[#This Row],[Num]]</f>
        <v>Nick'S German KitchenCW-2023100</v>
      </c>
      <c r="B1051" t="s">
        <v>120</v>
      </c>
      <c r="C1051" t="s">
        <v>2103</v>
      </c>
      <c r="D1051" t="s">
        <v>836</v>
      </c>
      <c r="E1051" t="s">
        <v>371</v>
      </c>
      <c r="F1051" s="1">
        <v>44993</v>
      </c>
      <c r="G1051" t="s">
        <v>1327</v>
      </c>
      <c r="I1051">
        <v>12</v>
      </c>
      <c r="J1051">
        <v>12</v>
      </c>
      <c r="K1051">
        <v>144</v>
      </c>
      <c r="L1051">
        <v>3</v>
      </c>
      <c r="M1051" s="1">
        <v>44986</v>
      </c>
      <c r="N1051" t="s">
        <v>892</v>
      </c>
      <c r="O1051" t="s">
        <v>2080</v>
      </c>
      <c r="P1051" t="s">
        <v>819</v>
      </c>
      <c r="Q1051">
        <v>3</v>
      </c>
      <c r="R1051">
        <f>VLOOKUP(Sales_Data[[#This Row],[Memo]],Items_List[[Description]:[Price]],3,FALSE)</f>
        <v>10.18</v>
      </c>
      <c r="S1051">
        <f>Sales_Data[[#This Row],[Qty]]*Sales_Data[[#This Row],[Cost]]</f>
        <v>122.16</v>
      </c>
      <c r="T1051" s="1">
        <f>_xlfn.MAXIFS(Sales_Data[Date],Sales_Data[Customers Name],Sales_Data[[#This Row],[Customers Name]])</f>
        <v>45283</v>
      </c>
      <c r="U1051" t="str">
        <f ca="1">IF(TODAY() - Sales_Data[[#This Row],[Last Order Date]] &gt; 180, "Inactive", "Active")</f>
        <v>Inactive</v>
      </c>
    </row>
    <row r="1052" spans="1:21" x14ac:dyDescent="0.35">
      <c r="A1052" t="str">
        <f>Sales_Data[[#This Row],[Customers Name]]&amp;Sales_Data[[#This Row],[Num]]</f>
        <v>Nick'S German KitchenCW-2023100</v>
      </c>
      <c r="B1052" t="s">
        <v>120</v>
      </c>
      <c r="C1052" t="s">
        <v>2103</v>
      </c>
      <c r="D1052" t="s">
        <v>1214</v>
      </c>
      <c r="E1052" t="s">
        <v>369</v>
      </c>
      <c r="F1052" s="1">
        <v>44993</v>
      </c>
      <c r="G1052" t="s">
        <v>1327</v>
      </c>
      <c r="I1052">
        <v>12</v>
      </c>
      <c r="J1052">
        <v>11.5</v>
      </c>
      <c r="K1052">
        <v>138</v>
      </c>
      <c r="L1052">
        <v>3</v>
      </c>
      <c r="M1052" s="1">
        <v>44986</v>
      </c>
      <c r="N1052" t="s">
        <v>892</v>
      </c>
      <c r="O1052" t="s">
        <v>2080</v>
      </c>
      <c r="P1052" t="s">
        <v>819</v>
      </c>
      <c r="Q1052">
        <v>3</v>
      </c>
      <c r="R1052">
        <f>VLOOKUP(Sales_Data[[#This Row],[Memo]],Items_List[[Description]:[Price]],3,FALSE)</f>
        <v>9.3800000000000008</v>
      </c>
      <c r="S1052">
        <f>Sales_Data[[#This Row],[Qty]]*Sales_Data[[#This Row],[Cost]]</f>
        <v>112.56</v>
      </c>
      <c r="T1052" s="1">
        <f>_xlfn.MAXIFS(Sales_Data[Date],Sales_Data[Customers Name],Sales_Data[[#This Row],[Customers Name]])</f>
        <v>45283</v>
      </c>
      <c r="U1052" t="str">
        <f ca="1">IF(TODAY() - Sales_Data[[#This Row],[Last Order Date]] &gt; 180, "Inactive", "Active")</f>
        <v>Inactive</v>
      </c>
    </row>
    <row r="1053" spans="1:21" x14ac:dyDescent="0.35">
      <c r="A1053" t="str">
        <f>Sales_Data[[#This Row],[Customers Name]]&amp;Sales_Data[[#This Row],[Num]]</f>
        <v>Nick'S German KitchenCW-2023117</v>
      </c>
      <c r="B1053" t="s">
        <v>120</v>
      </c>
      <c r="C1053" t="s">
        <v>2103</v>
      </c>
      <c r="D1053" t="s">
        <v>836</v>
      </c>
      <c r="E1053" t="s">
        <v>371</v>
      </c>
      <c r="F1053" s="1">
        <v>45010</v>
      </c>
      <c r="G1053" t="s">
        <v>1328</v>
      </c>
      <c r="I1053">
        <v>12</v>
      </c>
      <c r="J1053">
        <v>12</v>
      </c>
      <c r="K1053">
        <v>144</v>
      </c>
      <c r="L1053">
        <v>3</v>
      </c>
      <c r="M1053" s="1">
        <v>44986</v>
      </c>
      <c r="N1053" t="s">
        <v>892</v>
      </c>
      <c r="O1053" t="s">
        <v>2080</v>
      </c>
      <c r="P1053" t="s">
        <v>1170</v>
      </c>
      <c r="Q1053">
        <v>6</v>
      </c>
      <c r="R1053">
        <f>VLOOKUP(Sales_Data[[#This Row],[Memo]],Items_List[[Description]:[Price]],3,FALSE)</f>
        <v>10.18</v>
      </c>
      <c r="S1053">
        <f>Sales_Data[[#This Row],[Qty]]*Sales_Data[[#This Row],[Cost]]</f>
        <v>122.16</v>
      </c>
      <c r="T1053" s="1">
        <f>_xlfn.MAXIFS(Sales_Data[Date],Sales_Data[Customers Name],Sales_Data[[#This Row],[Customers Name]])</f>
        <v>45283</v>
      </c>
      <c r="U1053" t="str">
        <f ca="1">IF(TODAY() - Sales_Data[[#This Row],[Last Order Date]] &gt; 180, "Inactive", "Active")</f>
        <v>Inactive</v>
      </c>
    </row>
    <row r="1054" spans="1:21" x14ac:dyDescent="0.35">
      <c r="A1054" t="str">
        <f>Sales_Data[[#This Row],[Customers Name]]&amp;Sales_Data[[#This Row],[Num]]</f>
        <v>Nick'S German KitchenCW-2023117</v>
      </c>
      <c r="B1054" t="s">
        <v>120</v>
      </c>
      <c r="C1054" t="s">
        <v>2103</v>
      </c>
      <c r="D1054" t="s">
        <v>1214</v>
      </c>
      <c r="E1054" t="s">
        <v>369</v>
      </c>
      <c r="F1054" s="1">
        <v>45010</v>
      </c>
      <c r="G1054" t="s">
        <v>1328</v>
      </c>
      <c r="I1054">
        <v>12</v>
      </c>
      <c r="J1054">
        <v>11.5</v>
      </c>
      <c r="K1054">
        <v>138</v>
      </c>
      <c r="L1054">
        <v>3</v>
      </c>
      <c r="M1054" s="1">
        <v>44986</v>
      </c>
      <c r="N1054" t="s">
        <v>892</v>
      </c>
      <c r="O1054" t="s">
        <v>2080</v>
      </c>
      <c r="P1054" t="s">
        <v>1170</v>
      </c>
      <c r="Q1054">
        <v>6</v>
      </c>
      <c r="R1054">
        <f>VLOOKUP(Sales_Data[[#This Row],[Memo]],Items_List[[Description]:[Price]],3,FALSE)</f>
        <v>9.3800000000000008</v>
      </c>
      <c r="S1054">
        <f>Sales_Data[[#This Row],[Qty]]*Sales_Data[[#This Row],[Cost]]</f>
        <v>112.56</v>
      </c>
      <c r="T1054" s="1">
        <f>_xlfn.MAXIFS(Sales_Data[Date],Sales_Data[Customers Name],Sales_Data[[#This Row],[Customers Name]])</f>
        <v>45283</v>
      </c>
      <c r="U1054" t="str">
        <f ca="1">IF(TODAY() - Sales_Data[[#This Row],[Last Order Date]] &gt; 180, "Inactive", "Active")</f>
        <v>Inactive</v>
      </c>
    </row>
    <row r="1055" spans="1:21" x14ac:dyDescent="0.35">
      <c r="A1055" t="str">
        <f>Sales_Data[[#This Row],[Customers Name]]&amp;Sales_Data[[#This Row],[Num]]</f>
        <v>Nick'S German KitchenCW-2023117</v>
      </c>
      <c r="B1055" t="s">
        <v>120</v>
      </c>
      <c r="C1055" t="s">
        <v>2103</v>
      </c>
      <c r="D1055" t="s">
        <v>912</v>
      </c>
      <c r="E1055" t="s">
        <v>270</v>
      </c>
      <c r="F1055" s="1">
        <v>45010</v>
      </c>
      <c r="G1055" t="s">
        <v>1328</v>
      </c>
      <c r="I1055">
        <v>12</v>
      </c>
      <c r="J1055">
        <v>3.25</v>
      </c>
      <c r="K1055">
        <v>39</v>
      </c>
      <c r="L1055">
        <v>3</v>
      </c>
      <c r="M1055" s="1">
        <v>44986</v>
      </c>
      <c r="N1055" t="s">
        <v>892</v>
      </c>
      <c r="O1055" t="s">
        <v>2080</v>
      </c>
      <c r="P1055" t="s">
        <v>1170</v>
      </c>
      <c r="Q1055">
        <v>6</v>
      </c>
      <c r="R1055">
        <f>VLOOKUP(Sales_Data[[#This Row],[Memo]],Items_List[[Description]:[Price]],3,FALSE)</f>
        <v>3</v>
      </c>
      <c r="S1055">
        <f>Sales_Data[[#This Row],[Qty]]*Sales_Data[[#This Row],[Cost]]</f>
        <v>36</v>
      </c>
      <c r="T1055" s="1">
        <f>_xlfn.MAXIFS(Sales_Data[Date],Sales_Data[Customers Name],Sales_Data[[#This Row],[Customers Name]])</f>
        <v>45283</v>
      </c>
      <c r="U1055" t="str">
        <f ca="1">IF(TODAY() - Sales_Data[[#This Row],[Last Order Date]] &gt; 180, "Inactive", "Active")</f>
        <v>Inactive</v>
      </c>
    </row>
    <row r="1056" spans="1:21" x14ac:dyDescent="0.35">
      <c r="A1056" t="str">
        <f>Sales_Data[[#This Row],[Customers Name]]&amp;Sales_Data[[#This Row],[Num]]</f>
        <v>Nick'S German KitchenCW-2023129</v>
      </c>
      <c r="B1056" t="s">
        <v>120</v>
      </c>
      <c r="C1056" t="s">
        <v>2103</v>
      </c>
      <c r="D1056" t="s">
        <v>836</v>
      </c>
      <c r="E1056" t="s">
        <v>371</v>
      </c>
      <c r="F1056" s="1">
        <v>45028</v>
      </c>
      <c r="G1056" t="s">
        <v>1329</v>
      </c>
      <c r="I1056">
        <v>12</v>
      </c>
      <c r="J1056">
        <v>12</v>
      </c>
      <c r="K1056">
        <v>144</v>
      </c>
      <c r="L1056">
        <v>4</v>
      </c>
      <c r="M1056" s="1">
        <v>45017</v>
      </c>
      <c r="N1056" t="s">
        <v>934</v>
      </c>
      <c r="O1056" t="s">
        <v>2086</v>
      </c>
      <c r="P1056" t="s">
        <v>819</v>
      </c>
      <c r="Q1056">
        <v>3</v>
      </c>
      <c r="R1056">
        <f>VLOOKUP(Sales_Data[[#This Row],[Memo]],Items_List[[Description]:[Price]],3,FALSE)</f>
        <v>10.18</v>
      </c>
      <c r="S1056">
        <f>Sales_Data[[#This Row],[Qty]]*Sales_Data[[#This Row],[Cost]]</f>
        <v>122.16</v>
      </c>
      <c r="T1056" s="1">
        <f>_xlfn.MAXIFS(Sales_Data[Date],Sales_Data[Customers Name],Sales_Data[[#This Row],[Customers Name]])</f>
        <v>45283</v>
      </c>
      <c r="U1056" t="str">
        <f ca="1">IF(TODAY() - Sales_Data[[#This Row],[Last Order Date]] &gt; 180, "Inactive", "Active")</f>
        <v>Inactive</v>
      </c>
    </row>
    <row r="1057" spans="1:21" x14ac:dyDescent="0.35">
      <c r="A1057" t="str">
        <f>Sales_Data[[#This Row],[Customers Name]]&amp;Sales_Data[[#This Row],[Num]]</f>
        <v>Nick'S German KitchenCW-2023138</v>
      </c>
      <c r="B1057" t="s">
        <v>120</v>
      </c>
      <c r="C1057" t="s">
        <v>2103</v>
      </c>
      <c r="D1057" t="s">
        <v>912</v>
      </c>
      <c r="E1057" t="s">
        <v>270</v>
      </c>
      <c r="F1057" s="1">
        <v>45041</v>
      </c>
      <c r="G1057" t="s">
        <v>1330</v>
      </c>
      <c r="I1057">
        <v>12</v>
      </c>
      <c r="J1057">
        <v>3.25</v>
      </c>
      <c r="K1057">
        <v>39</v>
      </c>
      <c r="L1057">
        <v>4</v>
      </c>
      <c r="M1057" s="1">
        <v>45017</v>
      </c>
      <c r="N1057" t="s">
        <v>934</v>
      </c>
      <c r="O1057" t="s">
        <v>2086</v>
      </c>
      <c r="P1057" t="s">
        <v>832</v>
      </c>
      <c r="Q1057">
        <v>2</v>
      </c>
      <c r="R1057">
        <f>VLOOKUP(Sales_Data[[#This Row],[Memo]],Items_List[[Description]:[Price]],3,FALSE)</f>
        <v>3</v>
      </c>
      <c r="S1057">
        <f>Sales_Data[[#This Row],[Qty]]*Sales_Data[[#This Row],[Cost]]</f>
        <v>36</v>
      </c>
      <c r="T1057" s="1">
        <f>_xlfn.MAXIFS(Sales_Data[Date],Sales_Data[Customers Name],Sales_Data[[#This Row],[Customers Name]])</f>
        <v>45283</v>
      </c>
      <c r="U1057" t="str">
        <f ca="1">IF(TODAY() - Sales_Data[[#This Row],[Last Order Date]] &gt; 180, "Inactive", "Active")</f>
        <v>Inactive</v>
      </c>
    </row>
    <row r="1058" spans="1:21" x14ac:dyDescent="0.35">
      <c r="A1058" t="str">
        <f>Sales_Data[[#This Row],[Customers Name]]&amp;Sales_Data[[#This Row],[Num]]</f>
        <v>Nick'S German KitchenCW-2023138</v>
      </c>
      <c r="B1058" t="s">
        <v>120</v>
      </c>
      <c r="C1058" t="s">
        <v>2103</v>
      </c>
      <c r="D1058" t="s">
        <v>1214</v>
      </c>
      <c r="E1058" t="s">
        <v>369</v>
      </c>
      <c r="F1058" s="1">
        <v>45041</v>
      </c>
      <c r="G1058" t="s">
        <v>1330</v>
      </c>
      <c r="I1058">
        <v>12</v>
      </c>
      <c r="J1058">
        <v>11.5</v>
      </c>
      <c r="K1058">
        <v>138</v>
      </c>
      <c r="L1058">
        <v>4</v>
      </c>
      <c r="M1058" s="1">
        <v>45017</v>
      </c>
      <c r="N1058" t="s">
        <v>934</v>
      </c>
      <c r="O1058" t="s">
        <v>2086</v>
      </c>
      <c r="P1058" t="s">
        <v>832</v>
      </c>
      <c r="Q1058">
        <v>2</v>
      </c>
      <c r="R1058">
        <f>VLOOKUP(Sales_Data[[#This Row],[Memo]],Items_List[[Description]:[Price]],3,FALSE)</f>
        <v>9.3800000000000008</v>
      </c>
      <c r="S1058">
        <f>Sales_Data[[#This Row],[Qty]]*Sales_Data[[#This Row],[Cost]]</f>
        <v>112.56</v>
      </c>
      <c r="T1058" s="1">
        <f>_xlfn.MAXIFS(Sales_Data[Date],Sales_Data[Customers Name],Sales_Data[[#This Row],[Customers Name]])</f>
        <v>45283</v>
      </c>
      <c r="U1058" t="str">
        <f ca="1">IF(TODAY() - Sales_Data[[#This Row],[Last Order Date]] &gt; 180, "Inactive", "Active")</f>
        <v>Inactive</v>
      </c>
    </row>
    <row r="1059" spans="1:21" x14ac:dyDescent="0.35">
      <c r="A1059" t="str">
        <f>Sales_Data[[#This Row],[Customers Name]]&amp;Sales_Data[[#This Row],[Num]]</f>
        <v>Nick'S German KitchenCW-2023142</v>
      </c>
      <c r="B1059" t="s">
        <v>120</v>
      </c>
      <c r="C1059" t="s">
        <v>2103</v>
      </c>
      <c r="D1059" t="s">
        <v>836</v>
      </c>
      <c r="E1059" t="s">
        <v>371</v>
      </c>
      <c r="F1059" s="1">
        <v>45041</v>
      </c>
      <c r="G1059" t="s">
        <v>1331</v>
      </c>
      <c r="I1059">
        <v>12</v>
      </c>
      <c r="J1059">
        <v>12</v>
      </c>
      <c r="K1059">
        <v>144</v>
      </c>
      <c r="L1059">
        <v>4</v>
      </c>
      <c r="M1059" s="1">
        <v>45017</v>
      </c>
      <c r="N1059" t="s">
        <v>934</v>
      </c>
      <c r="O1059" t="s">
        <v>2086</v>
      </c>
      <c r="P1059" t="s">
        <v>832</v>
      </c>
      <c r="Q1059">
        <v>2</v>
      </c>
      <c r="R1059">
        <f>VLOOKUP(Sales_Data[[#This Row],[Memo]],Items_List[[Description]:[Price]],3,FALSE)</f>
        <v>10.18</v>
      </c>
      <c r="S1059">
        <f>Sales_Data[[#This Row],[Qty]]*Sales_Data[[#This Row],[Cost]]</f>
        <v>122.16</v>
      </c>
      <c r="T1059" s="1">
        <f>_xlfn.MAXIFS(Sales_Data[Date],Sales_Data[Customers Name],Sales_Data[[#This Row],[Customers Name]])</f>
        <v>45283</v>
      </c>
      <c r="U1059" t="str">
        <f ca="1">IF(TODAY() - Sales_Data[[#This Row],[Last Order Date]] &gt; 180, "Inactive", "Active")</f>
        <v>Inactive</v>
      </c>
    </row>
    <row r="1060" spans="1:21" x14ac:dyDescent="0.35">
      <c r="A1060" t="str">
        <f>Sales_Data[[#This Row],[Customers Name]]&amp;Sales_Data[[#This Row],[Num]]</f>
        <v>Nick'S German KitchenCW-2023155</v>
      </c>
      <c r="B1060" t="s">
        <v>120</v>
      </c>
      <c r="C1060" t="s">
        <v>2103</v>
      </c>
      <c r="D1060" t="s">
        <v>836</v>
      </c>
      <c r="E1060" t="s">
        <v>371</v>
      </c>
      <c r="F1060" s="1">
        <v>45056</v>
      </c>
      <c r="G1060" t="s">
        <v>1332</v>
      </c>
      <c r="I1060">
        <v>12</v>
      </c>
      <c r="J1060">
        <v>12</v>
      </c>
      <c r="K1060">
        <v>144</v>
      </c>
      <c r="L1060">
        <v>5</v>
      </c>
      <c r="M1060" s="1">
        <v>45047</v>
      </c>
      <c r="N1060" t="s">
        <v>813</v>
      </c>
      <c r="O1060" t="s">
        <v>813</v>
      </c>
      <c r="P1060" t="s">
        <v>819</v>
      </c>
      <c r="Q1060">
        <v>3</v>
      </c>
      <c r="R1060">
        <f>VLOOKUP(Sales_Data[[#This Row],[Memo]],Items_List[[Description]:[Price]],3,FALSE)</f>
        <v>10.18</v>
      </c>
      <c r="S1060">
        <f>Sales_Data[[#This Row],[Qty]]*Sales_Data[[#This Row],[Cost]]</f>
        <v>122.16</v>
      </c>
      <c r="T1060" s="1">
        <f>_xlfn.MAXIFS(Sales_Data[Date],Sales_Data[Customers Name],Sales_Data[[#This Row],[Customers Name]])</f>
        <v>45283</v>
      </c>
      <c r="U1060" t="str">
        <f ca="1">IF(TODAY() - Sales_Data[[#This Row],[Last Order Date]] &gt; 180, "Inactive", "Active")</f>
        <v>Inactive</v>
      </c>
    </row>
    <row r="1061" spans="1:21" x14ac:dyDescent="0.35">
      <c r="A1061" t="str">
        <f>Sales_Data[[#This Row],[Customers Name]]&amp;Sales_Data[[#This Row],[Num]]</f>
        <v>Nick'S German KitchenCW-2023155</v>
      </c>
      <c r="B1061" t="s">
        <v>120</v>
      </c>
      <c r="C1061" t="s">
        <v>2103</v>
      </c>
      <c r="D1061" t="s">
        <v>1214</v>
      </c>
      <c r="E1061" t="s">
        <v>369</v>
      </c>
      <c r="F1061" s="1">
        <v>45056</v>
      </c>
      <c r="G1061" t="s">
        <v>1332</v>
      </c>
      <c r="I1061">
        <v>12</v>
      </c>
      <c r="J1061">
        <v>11.5</v>
      </c>
      <c r="K1061">
        <v>138</v>
      </c>
      <c r="L1061">
        <v>5</v>
      </c>
      <c r="M1061" s="1">
        <v>45047</v>
      </c>
      <c r="N1061" t="s">
        <v>813</v>
      </c>
      <c r="O1061" t="s">
        <v>813</v>
      </c>
      <c r="P1061" t="s">
        <v>819</v>
      </c>
      <c r="Q1061">
        <v>3</v>
      </c>
      <c r="R1061">
        <f>VLOOKUP(Sales_Data[[#This Row],[Memo]],Items_List[[Description]:[Price]],3,FALSE)</f>
        <v>9.3800000000000008</v>
      </c>
      <c r="S1061">
        <f>Sales_Data[[#This Row],[Qty]]*Sales_Data[[#This Row],[Cost]]</f>
        <v>112.56</v>
      </c>
      <c r="T1061" s="1">
        <f>_xlfn.MAXIFS(Sales_Data[Date],Sales_Data[Customers Name],Sales_Data[[#This Row],[Customers Name]])</f>
        <v>45283</v>
      </c>
      <c r="U1061" t="str">
        <f ca="1">IF(TODAY() - Sales_Data[[#This Row],[Last Order Date]] &gt; 180, "Inactive", "Active")</f>
        <v>Inactive</v>
      </c>
    </row>
    <row r="1062" spans="1:21" x14ac:dyDescent="0.35">
      <c r="A1062" t="str">
        <f>Sales_Data[[#This Row],[Customers Name]]&amp;Sales_Data[[#This Row],[Num]]</f>
        <v>Nick'S German KitchenCW-2023155</v>
      </c>
      <c r="B1062" t="s">
        <v>120</v>
      </c>
      <c r="C1062" t="s">
        <v>2103</v>
      </c>
      <c r="D1062" t="s">
        <v>912</v>
      </c>
      <c r="E1062" t="s">
        <v>270</v>
      </c>
      <c r="F1062" s="1">
        <v>45056</v>
      </c>
      <c r="G1062" t="s">
        <v>1332</v>
      </c>
      <c r="I1062">
        <v>12</v>
      </c>
      <c r="J1062">
        <v>3.25</v>
      </c>
      <c r="K1062">
        <v>39</v>
      </c>
      <c r="L1062">
        <v>5</v>
      </c>
      <c r="M1062" s="1">
        <v>45047</v>
      </c>
      <c r="N1062" t="s">
        <v>813</v>
      </c>
      <c r="O1062" t="s">
        <v>813</v>
      </c>
      <c r="P1062" t="s">
        <v>819</v>
      </c>
      <c r="Q1062">
        <v>3</v>
      </c>
      <c r="R1062">
        <f>VLOOKUP(Sales_Data[[#This Row],[Memo]],Items_List[[Description]:[Price]],3,FALSE)</f>
        <v>3</v>
      </c>
      <c r="S1062">
        <f>Sales_Data[[#This Row],[Qty]]*Sales_Data[[#This Row],[Cost]]</f>
        <v>36</v>
      </c>
      <c r="T1062" s="1">
        <f>_xlfn.MAXIFS(Sales_Data[Date],Sales_Data[Customers Name],Sales_Data[[#This Row],[Customers Name]])</f>
        <v>45283</v>
      </c>
      <c r="U1062" t="str">
        <f ca="1">IF(TODAY() - Sales_Data[[#This Row],[Last Order Date]] &gt; 180, "Inactive", "Active")</f>
        <v>Inactive</v>
      </c>
    </row>
    <row r="1063" spans="1:21" x14ac:dyDescent="0.35">
      <c r="A1063" t="str">
        <f>Sales_Data[[#This Row],[Customers Name]]&amp;Sales_Data[[#This Row],[Num]]</f>
        <v>Nick'S German KitchenCW-2023175</v>
      </c>
      <c r="B1063" t="s">
        <v>120</v>
      </c>
      <c r="C1063" t="s">
        <v>2103</v>
      </c>
      <c r="D1063" t="s">
        <v>1214</v>
      </c>
      <c r="E1063" t="s">
        <v>369</v>
      </c>
      <c r="F1063" s="1">
        <v>45071</v>
      </c>
      <c r="G1063" t="s">
        <v>1333</v>
      </c>
      <c r="I1063">
        <v>12</v>
      </c>
      <c r="J1063">
        <v>11.5</v>
      </c>
      <c r="K1063">
        <v>138</v>
      </c>
      <c r="L1063">
        <v>5</v>
      </c>
      <c r="M1063" s="1">
        <v>45047</v>
      </c>
      <c r="N1063" t="s">
        <v>813</v>
      </c>
      <c r="O1063" t="s">
        <v>813</v>
      </c>
      <c r="P1063" t="s">
        <v>814</v>
      </c>
      <c r="Q1063">
        <v>4</v>
      </c>
      <c r="R1063">
        <f>VLOOKUP(Sales_Data[[#This Row],[Memo]],Items_List[[Description]:[Price]],3,FALSE)</f>
        <v>9.3800000000000008</v>
      </c>
      <c r="S1063">
        <f>Sales_Data[[#This Row],[Qty]]*Sales_Data[[#This Row],[Cost]]</f>
        <v>112.56</v>
      </c>
      <c r="T1063" s="1">
        <f>_xlfn.MAXIFS(Sales_Data[Date],Sales_Data[Customers Name],Sales_Data[[#This Row],[Customers Name]])</f>
        <v>45283</v>
      </c>
      <c r="U1063" t="str">
        <f ca="1">IF(TODAY() - Sales_Data[[#This Row],[Last Order Date]] &gt; 180, "Inactive", "Active")</f>
        <v>Inactive</v>
      </c>
    </row>
    <row r="1064" spans="1:21" x14ac:dyDescent="0.35">
      <c r="A1064" t="str">
        <f>Sales_Data[[#This Row],[Customers Name]]&amp;Sales_Data[[#This Row],[Num]]</f>
        <v>Nick'S German KitchenCW-2023181</v>
      </c>
      <c r="B1064" t="s">
        <v>120</v>
      </c>
      <c r="C1064" t="s">
        <v>2103</v>
      </c>
      <c r="D1064" t="s">
        <v>1214</v>
      </c>
      <c r="E1064" t="s">
        <v>369</v>
      </c>
      <c r="F1064" s="1">
        <v>45079</v>
      </c>
      <c r="G1064" t="s">
        <v>1334</v>
      </c>
      <c r="I1064">
        <v>12</v>
      </c>
      <c r="J1064">
        <v>11.5</v>
      </c>
      <c r="K1064">
        <v>138</v>
      </c>
      <c r="L1064">
        <v>6</v>
      </c>
      <c r="M1064" s="1">
        <v>45078</v>
      </c>
      <c r="N1064" t="s">
        <v>818</v>
      </c>
      <c r="O1064" t="s">
        <v>2082</v>
      </c>
      <c r="P1064" t="s">
        <v>842</v>
      </c>
      <c r="Q1064">
        <v>5</v>
      </c>
      <c r="R1064">
        <f>VLOOKUP(Sales_Data[[#This Row],[Memo]],Items_List[[Description]:[Price]],3,FALSE)</f>
        <v>9.3800000000000008</v>
      </c>
      <c r="S1064">
        <f>Sales_Data[[#This Row],[Qty]]*Sales_Data[[#This Row],[Cost]]</f>
        <v>112.56</v>
      </c>
      <c r="T1064" s="1">
        <f>_xlfn.MAXIFS(Sales_Data[Date],Sales_Data[Customers Name],Sales_Data[[#This Row],[Customers Name]])</f>
        <v>45283</v>
      </c>
      <c r="U1064" t="str">
        <f ca="1">IF(TODAY() - Sales_Data[[#This Row],[Last Order Date]] &gt; 180, "Inactive", "Active")</f>
        <v>Inactive</v>
      </c>
    </row>
    <row r="1065" spans="1:21" x14ac:dyDescent="0.35">
      <c r="A1065" t="str">
        <f>Sales_Data[[#This Row],[Customers Name]]&amp;Sales_Data[[#This Row],[Num]]</f>
        <v>Nick'S German KitchenCW-2023181</v>
      </c>
      <c r="B1065" t="s">
        <v>120</v>
      </c>
      <c r="C1065" t="s">
        <v>2103</v>
      </c>
      <c r="D1065" t="s">
        <v>836</v>
      </c>
      <c r="E1065" t="s">
        <v>371</v>
      </c>
      <c r="F1065" s="1">
        <v>45079</v>
      </c>
      <c r="G1065" t="s">
        <v>1334</v>
      </c>
      <c r="I1065">
        <v>12</v>
      </c>
      <c r="J1065">
        <v>12</v>
      </c>
      <c r="K1065">
        <v>144</v>
      </c>
      <c r="L1065">
        <v>6</v>
      </c>
      <c r="M1065" s="1">
        <v>45078</v>
      </c>
      <c r="N1065" t="s">
        <v>818</v>
      </c>
      <c r="O1065" t="s">
        <v>2082</v>
      </c>
      <c r="P1065" t="s">
        <v>842</v>
      </c>
      <c r="Q1065">
        <v>5</v>
      </c>
      <c r="R1065">
        <f>VLOOKUP(Sales_Data[[#This Row],[Memo]],Items_List[[Description]:[Price]],3,FALSE)</f>
        <v>10.18</v>
      </c>
      <c r="S1065">
        <f>Sales_Data[[#This Row],[Qty]]*Sales_Data[[#This Row],[Cost]]</f>
        <v>122.16</v>
      </c>
      <c r="T1065" s="1">
        <f>_xlfn.MAXIFS(Sales_Data[Date],Sales_Data[Customers Name],Sales_Data[[#This Row],[Customers Name]])</f>
        <v>45283</v>
      </c>
      <c r="U1065" t="str">
        <f ca="1">IF(TODAY() - Sales_Data[[#This Row],[Last Order Date]] &gt; 180, "Inactive", "Active")</f>
        <v>Inactive</v>
      </c>
    </row>
    <row r="1066" spans="1:21" x14ac:dyDescent="0.35">
      <c r="A1066" t="str">
        <f>Sales_Data[[#This Row],[Customers Name]]&amp;Sales_Data[[#This Row],[Num]]</f>
        <v>Nick'S German KitchenCW-2023205</v>
      </c>
      <c r="B1066" t="s">
        <v>120</v>
      </c>
      <c r="C1066" t="s">
        <v>2103</v>
      </c>
      <c r="D1066" t="s">
        <v>836</v>
      </c>
      <c r="E1066" t="s">
        <v>371</v>
      </c>
      <c r="F1066" s="1">
        <v>45097</v>
      </c>
      <c r="G1066" t="s">
        <v>1336</v>
      </c>
      <c r="I1066">
        <v>12</v>
      </c>
      <c r="J1066">
        <v>12</v>
      </c>
      <c r="K1066">
        <v>144</v>
      </c>
      <c r="L1066">
        <v>6</v>
      </c>
      <c r="M1066" s="1">
        <v>45078</v>
      </c>
      <c r="N1066" t="s">
        <v>818</v>
      </c>
      <c r="O1066" t="s">
        <v>2082</v>
      </c>
      <c r="P1066" t="s">
        <v>832</v>
      </c>
      <c r="Q1066">
        <v>2</v>
      </c>
      <c r="R1066">
        <f>VLOOKUP(Sales_Data[[#This Row],[Memo]],Items_List[[Description]:[Price]],3,FALSE)</f>
        <v>10.18</v>
      </c>
      <c r="S1066">
        <f>Sales_Data[[#This Row],[Qty]]*Sales_Data[[#This Row],[Cost]]</f>
        <v>122.16</v>
      </c>
      <c r="T1066" s="1">
        <f>_xlfn.MAXIFS(Sales_Data[Date],Sales_Data[Customers Name],Sales_Data[[#This Row],[Customers Name]])</f>
        <v>45283</v>
      </c>
      <c r="U1066" t="str">
        <f ca="1">IF(TODAY() - Sales_Data[[#This Row],[Last Order Date]] &gt; 180, "Inactive", "Active")</f>
        <v>Inactive</v>
      </c>
    </row>
    <row r="1067" spans="1:21" x14ac:dyDescent="0.35">
      <c r="A1067" t="str">
        <f>Sales_Data[[#This Row],[Customers Name]]&amp;Sales_Data[[#This Row],[Num]]</f>
        <v>Nick'S German KitchenCW-2023205</v>
      </c>
      <c r="B1067" t="s">
        <v>120</v>
      </c>
      <c r="C1067" t="s">
        <v>2103</v>
      </c>
      <c r="D1067" t="s">
        <v>912</v>
      </c>
      <c r="E1067" t="s">
        <v>270</v>
      </c>
      <c r="F1067" s="1">
        <v>45097</v>
      </c>
      <c r="G1067" t="s">
        <v>1336</v>
      </c>
      <c r="I1067">
        <v>12</v>
      </c>
      <c r="J1067">
        <v>3.25</v>
      </c>
      <c r="K1067">
        <v>39</v>
      </c>
      <c r="L1067">
        <v>6</v>
      </c>
      <c r="M1067" s="1">
        <v>45078</v>
      </c>
      <c r="N1067" t="s">
        <v>818</v>
      </c>
      <c r="O1067" t="s">
        <v>2082</v>
      </c>
      <c r="P1067" t="s">
        <v>832</v>
      </c>
      <c r="Q1067">
        <v>2</v>
      </c>
      <c r="R1067">
        <f>VLOOKUP(Sales_Data[[#This Row],[Memo]],Items_List[[Description]:[Price]],3,FALSE)</f>
        <v>3</v>
      </c>
      <c r="S1067">
        <f>Sales_Data[[#This Row],[Qty]]*Sales_Data[[#This Row],[Cost]]</f>
        <v>36</v>
      </c>
      <c r="T1067" s="1">
        <f>_xlfn.MAXIFS(Sales_Data[Date],Sales_Data[Customers Name],Sales_Data[[#This Row],[Customers Name]])</f>
        <v>45283</v>
      </c>
      <c r="U1067" t="str">
        <f ca="1">IF(TODAY() - Sales_Data[[#This Row],[Last Order Date]] &gt; 180, "Inactive", "Active")</f>
        <v>Inactive</v>
      </c>
    </row>
    <row r="1068" spans="1:21" x14ac:dyDescent="0.35">
      <c r="A1068" t="str">
        <f>Sales_Data[[#This Row],[Customers Name]]&amp;Sales_Data[[#This Row],[Num]]</f>
        <v>Nick'S German KitchenCW-2023227</v>
      </c>
      <c r="B1068" t="s">
        <v>120</v>
      </c>
      <c r="C1068" t="s">
        <v>2103</v>
      </c>
      <c r="D1068" t="s">
        <v>912</v>
      </c>
      <c r="E1068" t="s">
        <v>270</v>
      </c>
      <c r="F1068" s="1">
        <v>45115</v>
      </c>
      <c r="G1068" t="s">
        <v>1337</v>
      </c>
      <c r="I1068">
        <v>12</v>
      </c>
      <c r="J1068">
        <v>3.25</v>
      </c>
      <c r="K1068">
        <v>39</v>
      </c>
      <c r="L1068">
        <v>7</v>
      </c>
      <c r="M1068" s="1">
        <v>45108</v>
      </c>
      <c r="N1068" t="s">
        <v>824</v>
      </c>
      <c r="O1068" t="s">
        <v>2077</v>
      </c>
      <c r="P1068" t="s">
        <v>1170</v>
      </c>
      <c r="Q1068">
        <v>6</v>
      </c>
      <c r="R1068">
        <f>VLOOKUP(Sales_Data[[#This Row],[Memo]],Items_List[[Description]:[Price]],3,FALSE)</f>
        <v>3</v>
      </c>
      <c r="S1068">
        <f>Sales_Data[[#This Row],[Qty]]*Sales_Data[[#This Row],[Cost]]</f>
        <v>36</v>
      </c>
      <c r="T1068" s="1">
        <f>_xlfn.MAXIFS(Sales_Data[Date],Sales_Data[Customers Name],Sales_Data[[#This Row],[Customers Name]])</f>
        <v>45283</v>
      </c>
      <c r="U1068" t="str">
        <f ca="1">IF(TODAY() - Sales_Data[[#This Row],[Last Order Date]] &gt; 180, "Inactive", "Active")</f>
        <v>Inactive</v>
      </c>
    </row>
    <row r="1069" spans="1:21" x14ac:dyDescent="0.35">
      <c r="A1069" t="str">
        <f>Sales_Data[[#This Row],[Customers Name]]&amp;Sales_Data[[#This Row],[Num]]</f>
        <v>Nick'S German KitchenCW-2023227</v>
      </c>
      <c r="B1069" t="s">
        <v>120</v>
      </c>
      <c r="C1069" t="s">
        <v>2103</v>
      </c>
      <c r="D1069" t="s">
        <v>1214</v>
      </c>
      <c r="E1069" t="s">
        <v>369</v>
      </c>
      <c r="F1069" s="1">
        <v>45115</v>
      </c>
      <c r="G1069" t="s">
        <v>1337</v>
      </c>
      <c r="I1069">
        <v>12</v>
      </c>
      <c r="J1069">
        <v>11.5</v>
      </c>
      <c r="K1069">
        <v>138</v>
      </c>
      <c r="L1069">
        <v>7</v>
      </c>
      <c r="M1069" s="1">
        <v>45108</v>
      </c>
      <c r="N1069" t="s">
        <v>824</v>
      </c>
      <c r="O1069" t="s">
        <v>2077</v>
      </c>
      <c r="P1069" t="s">
        <v>1170</v>
      </c>
      <c r="Q1069">
        <v>6</v>
      </c>
      <c r="R1069">
        <f>VLOOKUP(Sales_Data[[#This Row],[Memo]],Items_List[[Description]:[Price]],3,FALSE)</f>
        <v>9.3800000000000008</v>
      </c>
      <c r="S1069">
        <f>Sales_Data[[#This Row],[Qty]]*Sales_Data[[#This Row],[Cost]]</f>
        <v>112.56</v>
      </c>
      <c r="T1069" s="1">
        <f>_xlfn.MAXIFS(Sales_Data[Date],Sales_Data[Customers Name],Sales_Data[[#This Row],[Customers Name]])</f>
        <v>45283</v>
      </c>
      <c r="U1069" t="str">
        <f ca="1">IF(TODAY() - Sales_Data[[#This Row],[Last Order Date]] &gt; 180, "Inactive", "Active")</f>
        <v>Inactive</v>
      </c>
    </row>
    <row r="1070" spans="1:21" x14ac:dyDescent="0.35">
      <c r="A1070" t="str">
        <f>Sales_Data[[#This Row],[Customers Name]]&amp;Sales_Data[[#This Row],[Num]]</f>
        <v>Nick'S German KitchenCW-2023248</v>
      </c>
      <c r="B1070" t="s">
        <v>120</v>
      </c>
      <c r="C1070" t="s">
        <v>2103</v>
      </c>
      <c r="D1070" t="s">
        <v>1214</v>
      </c>
      <c r="E1070" t="s">
        <v>369</v>
      </c>
      <c r="F1070" s="1">
        <v>45128</v>
      </c>
      <c r="G1070" t="s">
        <v>1338</v>
      </c>
      <c r="I1070">
        <v>12</v>
      </c>
      <c r="J1070">
        <v>11.5</v>
      </c>
      <c r="K1070">
        <v>138</v>
      </c>
      <c r="L1070">
        <v>7</v>
      </c>
      <c r="M1070" s="1">
        <v>45108</v>
      </c>
      <c r="N1070" t="s">
        <v>824</v>
      </c>
      <c r="O1070" t="s">
        <v>2077</v>
      </c>
      <c r="P1070" t="s">
        <v>842</v>
      </c>
      <c r="Q1070">
        <v>5</v>
      </c>
      <c r="R1070">
        <f>VLOOKUP(Sales_Data[[#This Row],[Memo]],Items_List[[Description]:[Price]],3,FALSE)</f>
        <v>9.3800000000000008</v>
      </c>
      <c r="S1070">
        <f>Sales_Data[[#This Row],[Qty]]*Sales_Data[[#This Row],[Cost]]</f>
        <v>112.56</v>
      </c>
      <c r="T1070" s="1">
        <f>_xlfn.MAXIFS(Sales_Data[Date],Sales_Data[Customers Name],Sales_Data[[#This Row],[Customers Name]])</f>
        <v>45283</v>
      </c>
      <c r="U1070" t="str">
        <f ca="1">IF(TODAY() - Sales_Data[[#This Row],[Last Order Date]] &gt; 180, "Inactive", "Active")</f>
        <v>Inactive</v>
      </c>
    </row>
    <row r="1071" spans="1:21" x14ac:dyDescent="0.35">
      <c r="A1071" t="str">
        <f>Sales_Data[[#This Row],[Customers Name]]&amp;Sales_Data[[#This Row],[Num]]</f>
        <v>Nick'S German KitchenCW-2023248</v>
      </c>
      <c r="B1071" t="s">
        <v>120</v>
      </c>
      <c r="C1071" t="s">
        <v>2103</v>
      </c>
      <c r="D1071" t="s">
        <v>836</v>
      </c>
      <c r="E1071" t="s">
        <v>371</v>
      </c>
      <c r="F1071" s="1">
        <v>45128</v>
      </c>
      <c r="G1071" t="s">
        <v>1338</v>
      </c>
      <c r="I1071">
        <v>12</v>
      </c>
      <c r="J1071">
        <v>12</v>
      </c>
      <c r="K1071">
        <v>144</v>
      </c>
      <c r="L1071">
        <v>7</v>
      </c>
      <c r="M1071" s="1">
        <v>45108</v>
      </c>
      <c r="N1071" t="s">
        <v>824</v>
      </c>
      <c r="O1071" t="s">
        <v>2077</v>
      </c>
      <c r="P1071" t="s">
        <v>842</v>
      </c>
      <c r="Q1071">
        <v>5</v>
      </c>
      <c r="R1071">
        <f>VLOOKUP(Sales_Data[[#This Row],[Memo]],Items_List[[Description]:[Price]],3,FALSE)</f>
        <v>10.18</v>
      </c>
      <c r="S1071">
        <f>Sales_Data[[#This Row],[Qty]]*Sales_Data[[#This Row],[Cost]]</f>
        <v>122.16</v>
      </c>
      <c r="T1071" s="1">
        <f>_xlfn.MAXIFS(Sales_Data[Date],Sales_Data[Customers Name],Sales_Data[[#This Row],[Customers Name]])</f>
        <v>45283</v>
      </c>
      <c r="U1071" t="str">
        <f ca="1">IF(TODAY() - Sales_Data[[#This Row],[Last Order Date]] &gt; 180, "Inactive", "Active")</f>
        <v>Inactive</v>
      </c>
    </row>
    <row r="1072" spans="1:21" x14ac:dyDescent="0.35">
      <c r="A1072" t="str">
        <f>Sales_Data[[#This Row],[Customers Name]]&amp;Sales_Data[[#This Row],[Num]]</f>
        <v>Nick'S German KitchenCW-2023262</v>
      </c>
      <c r="B1072" t="s">
        <v>120</v>
      </c>
      <c r="C1072" t="s">
        <v>2103</v>
      </c>
      <c r="D1072" t="s">
        <v>1214</v>
      </c>
      <c r="E1072" t="s">
        <v>369</v>
      </c>
      <c r="F1072" s="1">
        <v>45139</v>
      </c>
      <c r="G1072" t="s">
        <v>1339</v>
      </c>
      <c r="I1072">
        <v>12</v>
      </c>
      <c r="J1072">
        <v>11.5</v>
      </c>
      <c r="K1072">
        <v>138</v>
      </c>
      <c r="L1072">
        <v>8</v>
      </c>
      <c r="M1072" s="1">
        <v>45139</v>
      </c>
      <c r="N1072" t="s">
        <v>863</v>
      </c>
      <c r="O1072" t="s">
        <v>2083</v>
      </c>
      <c r="P1072" t="s">
        <v>832</v>
      </c>
      <c r="Q1072">
        <v>2</v>
      </c>
      <c r="R1072">
        <f>VLOOKUP(Sales_Data[[#This Row],[Memo]],Items_List[[Description]:[Price]],3,FALSE)</f>
        <v>9.3800000000000008</v>
      </c>
      <c r="S1072">
        <f>Sales_Data[[#This Row],[Qty]]*Sales_Data[[#This Row],[Cost]]</f>
        <v>112.56</v>
      </c>
      <c r="T1072" s="1">
        <f>_xlfn.MAXIFS(Sales_Data[Date],Sales_Data[Customers Name],Sales_Data[[#This Row],[Customers Name]])</f>
        <v>45283</v>
      </c>
      <c r="U1072" t="str">
        <f ca="1">IF(TODAY() - Sales_Data[[#This Row],[Last Order Date]] &gt; 180, "Inactive", "Active")</f>
        <v>Inactive</v>
      </c>
    </row>
    <row r="1073" spans="1:21" x14ac:dyDescent="0.35">
      <c r="A1073" t="str">
        <f>Sales_Data[[#This Row],[Customers Name]]&amp;Sales_Data[[#This Row],[Num]]</f>
        <v>Nick'S German KitchenCW-2023277</v>
      </c>
      <c r="B1073" t="s">
        <v>120</v>
      </c>
      <c r="C1073" t="s">
        <v>2103</v>
      </c>
      <c r="D1073" t="s">
        <v>1214</v>
      </c>
      <c r="E1073" t="s">
        <v>369</v>
      </c>
      <c r="F1073" s="1">
        <v>45148</v>
      </c>
      <c r="G1073" t="s">
        <v>1340</v>
      </c>
      <c r="I1073">
        <v>12</v>
      </c>
      <c r="J1073">
        <v>11.5</v>
      </c>
      <c r="K1073">
        <v>138</v>
      </c>
      <c r="L1073">
        <v>8</v>
      </c>
      <c r="M1073" s="1">
        <v>45139</v>
      </c>
      <c r="N1073" t="s">
        <v>863</v>
      </c>
      <c r="O1073" t="s">
        <v>2083</v>
      </c>
      <c r="P1073" t="s">
        <v>814</v>
      </c>
      <c r="Q1073">
        <v>4</v>
      </c>
      <c r="R1073">
        <f>VLOOKUP(Sales_Data[[#This Row],[Memo]],Items_List[[Description]:[Price]],3,FALSE)</f>
        <v>9.3800000000000008</v>
      </c>
      <c r="S1073">
        <f>Sales_Data[[#This Row],[Qty]]*Sales_Data[[#This Row],[Cost]]</f>
        <v>112.56</v>
      </c>
      <c r="T1073" s="1">
        <f>_xlfn.MAXIFS(Sales_Data[Date],Sales_Data[Customers Name],Sales_Data[[#This Row],[Customers Name]])</f>
        <v>45283</v>
      </c>
      <c r="U1073" t="str">
        <f ca="1">IF(TODAY() - Sales_Data[[#This Row],[Last Order Date]] &gt; 180, "Inactive", "Active")</f>
        <v>Inactive</v>
      </c>
    </row>
    <row r="1074" spans="1:21" x14ac:dyDescent="0.35">
      <c r="A1074" t="str">
        <f>Sales_Data[[#This Row],[Customers Name]]&amp;Sales_Data[[#This Row],[Num]]</f>
        <v>Nick'S German KitchenCW-2023277</v>
      </c>
      <c r="B1074" t="s">
        <v>120</v>
      </c>
      <c r="C1074" t="s">
        <v>2103</v>
      </c>
      <c r="D1074" t="s">
        <v>836</v>
      </c>
      <c r="E1074" t="s">
        <v>371</v>
      </c>
      <c r="F1074" s="1">
        <v>45148</v>
      </c>
      <c r="G1074" t="s">
        <v>1340</v>
      </c>
      <c r="I1074">
        <v>12</v>
      </c>
      <c r="J1074">
        <v>12</v>
      </c>
      <c r="K1074">
        <v>144</v>
      </c>
      <c r="L1074">
        <v>8</v>
      </c>
      <c r="M1074" s="1">
        <v>45139</v>
      </c>
      <c r="N1074" t="s">
        <v>863</v>
      </c>
      <c r="O1074" t="s">
        <v>2083</v>
      </c>
      <c r="P1074" t="s">
        <v>814</v>
      </c>
      <c r="Q1074">
        <v>4</v>
      </c>
      <c r="R1074">
        <f>VLOOKUP(Sales_Data[[#This Row],[Memo]],Items_List[[Description]:[Price]],3,FALSE)</f>
        <v>10.18</v>
      </c>
      <c r="S1074">
        <f>Sales_Data[[#This Row],[Qty]]*Sales_Data[[#This Row],[Cost]]</f>
        <v>122.16</v>
      </c>
      <c r="T1074" s="1">
        <f>_xlfn.MAXIFS(Sales_Data[Date],Sales_Data[Customers Name],Sales_Data[[#This Row],[Customers Name]])</f>
        <v>45283</v>
      </c>
      <c r="U1074" t="str">
        <f ca="1">IF(TODAY() - Sales_Data[[#This Row],[Last Order Date]] &gt; 180, "Inactive", "Active")</f>
        <v>Inactive</v>
      </c>
    </row>
    <row r="1075" spans="1:21" x14ac:dyDescent="0.35">
      <c r="A1075" t="str">
        <f>Sales_Data[[#This Row],[Customers Name]]&amp;Sales_Data[[#This Row],[Num]]</f>
        <v>Nick'S German KitchenCW-2023298</v>
      </c>
      <c r="B1075" t="s">
        <v>120</v>
      </c>
      <c r="C1075" t="s">
        <v>2103</v>
      </c>
      <c r="D1075" t="s">
        <v>836</v>
      </c>
      <c r="E1075" t="s">
        <v>371</v>
      </c>
      <c r="F1075" s="1">
        <v>45162</v>
      </c>
      <c r="G1075" t="s">
        <v>1341</v>
      </c>
      <c r="I1075">
        <v>12</v>
      </c>
      <c r="J1075">
        <v>13</v>
      </c>
      <c r="K1075">
        <v>156</v>
      </c>
      <c r="L1075">
        <v>8</v>
      </c>
      <c r="M1075" s="1">
        <v>45139</v>
      </c>
      <c r="N1075" t="s">
        <v>863</v>
      </c>
      <c r="O1075" t="s">
        <v>2083</v>
      </c>
      <c r="P1075" t="s">
        <v>814</v>
      </c>
      <c r="Q1075">
        <v>4</v>
      </c>
      <c r="R1075">
        <f>VLOOKUP(Sales_Data[[#This Row],[Memo]],Items_List[[Description]:[Price]],3,FALSE)</f>
        <v>10.18</v>
      </c>
      <c r="S1075">
        <f>Sales_Data[[#This Row],[Qty]]*Sales_Data[[#This Row],[Cost]]</f>
        <v>122.16</v>
      </c>
      <c r="T1075" s="1">
        <f>_xlfn.MAXIFS(Sales_Data[Date],Sales_Data[Customers Name],Sales_Data[[#This Row],[Customers Name]])</f>
        <v>45283</v>
      </c>
      <c r="U1075" t="str">
        <f ca="1">IF(TODAY() - Sales_Data[[#This Row],[Last Order Date]] &gt; 180, "Inactive", "Active")</f>
        <v>Inactive</v>
      </c>
    </row>
    <row r="1076" spans="1:21" x14ac:dyDescent="0.35">
      <c r="A1076" t="str">
        <f>Sales_Data[[#This Row],[Customers Name]]&amp;Sales_Data[[#This Row],[Num]]</f>
        <v>Nick'S German KitchenCW-2023298</v>
      </c>
      <c r="B1076" t="s">
        <v>120</v>
      </c>
      <c r="C1076" t="s">
        <v>2103</v>
      </c>
      <c r="D1076" t="s">
        <v>1214</v>
      </c>
      <c r="E1076" t="s">
        <v>369</v>
      </c>
      <c r="F1076" s="1">
        <v>45162</v>
      </c>
      <c r="G1076" t="s">
        <v>1341</v>
      </c>
      <c r="I1076">
        <v>12</v>
      </c>
      <c r="J1076">
        <v>12</v>
      </c>
      <c r="K1076">
        <v>144</v>
      </c>
      <c r="L1076">
        <v>8</v>
      </c>
      <c r="M1076" s="1">
        <v>45139</v>
      </c>
      <c r="N1076" t="s">
        <v>863</v>
      </c>
      <c r="O1076" t="s">
        <v>2083</v>
      </c>
      <c r="P1076" t="s">
        <v>814</v>
      </c>
      <c r="Q1076">
        <v>4</v>
      </c>
      <c r="R1076">
        <f>VLOOKUP(Sales_Data[[#This Row],[Memo]],Items_List[[Description]:[Price]],3,FALSE)</f>
        <v>9.3800000000000008</v>
      </c>
      <c r="S1076">
        <f>Sales_Data[[#This Row],[Qty]]*Sales_Data[[#This Row],[Cost]]</f>
        <v>112.56</v>
      </c>
      <c r="T1076" s="1">
        <f>_xlfn.MAXIFS(Sales_Data[Date],Sales_Data[Customers Name],Sales_Data[[#This Row],[Customers Name]])</f>
        <v>45283</v>
      </c>
      <c r="U1076" t="str">
        <f ca="1">IF(TODAY() - Sales_Data[[#This Row],[Last Order Date]] &gt; 180, "Inactive", "Active")</f>
        <v>Inactive</v>
      </c>
    </row>
    <row r="1077" spans="1:21" x14ac:dyDescent="0.35">
      <c r="A1077" t="str">
        <f>Sales_Data[[#This Row],[Customers Name]]&amp;Sales_Data[[#This Row],[Num]]</f>
        <v>Nick'S German KitchenCW-2023298</v>
      </c>
      <c r="B1077" t="s">
        <v>120</v>
      </c>
      <c r="C1077" t="s">
        <v>2103</v>
      </c>
      <c r="D1077" t="s">
        <v>912</v>
      </c>
      <c r="E1077" t="s">
        <v>270</v>
      </c>
      <c r="F1077" s="1">
        <v>45162</v>
      </c>
      <c r="G1077" t="s">
        <v>1341</v>
      </c>
      <c r="I1077">
        <v>12</v>
      </c>
      <c r="J1077">
        <v>3.25</v>
      </c>
      <c r="K1077">
        <v>39</v>
      </c>
      <c r="L1077">
        <v>8</v>
      </c>
      <c r="M1077" s="1">
        <v>45139</v>
      </c>
      <c r="N1077" t="s">
        <v>863</v>
      </c>
      <c r="O1077" t="s">
        <v>2083</v>
      </c>
      <c r="P1077" t="s">
        <v>814</v>
      </c>
      <c r="Q1077">
        <v>4</v>
      </c>
      <c r="R1077">
        <f>VLOOKUP(Sales_Data[[#This Row],[Memo]],Items_List[[Description]:[Price]],3,FALSE)</f>
        <v>3</v>
      </c>
      <c r="S1077">
        <f>Sales_Data[[#This Row],[Qty]]*Sales_Data[[#This Row],[Cost]]</f>
        <v>36</v>
      </c>
      <c r="T1077" s="1">
        <f>_xlfn.MAXIFS(Sales_Data[Date],Sales_Data[Customers Name],Sales_Data[[#This Row],[Customers Name]])</f>
        <v>45283</v>
      </c>
      <c r="U1077" t="str">
        <f ca="1">IF(TODAY() - Sales_Data[[#This Row],[Last Order Date]] &gt; 180, "Inactive", "Active")</f>
        <v>Inactive</v>
      </c>
    </row>
    <row r="1078" spans="1:21" x14ac:dyDescent="0.35">
      <c r="A1078" t="str">
        <f>Sales_Data[[#This Row],[Customers Name]]&amp;Sales_Data[[#This Row],[Num]]</f>
        <v>Nick'S German KitchenCW-2023333</v>
      </c>
      <c r="B1078" t="s">
        <v>120</v>
      </c>
      <c r="C1078" t="s">
        <v>2103</v>
      </c>
      <c r="D1078" t="s">
        <v>836</v>
      </c>
      <c r="E1078" t="s">
        <v>371</v>
      </c>
      <c r="F1078" s="1">
        <v>45188</v>
      </c>
      <c r="G1078" t="s">
        <v>1343</v>
      </c>
      <c r="I1078">
        <v>12</v>
      </c>
      <c r="J1078">
        <v>13</v>
      </c>
      <c r="K1078">
        <v>156</v>
      </c>
      <c r="L1078">
        <v>9</v>
      </c>
      <c r="M1078" s="1">
        <v>45170</v>
      </c>
      <c r="N1078" t="s">
        <v>831</v>
      </c>
      <c r="O1078" t="s">
        <v>2078</v>
      </c>
      <c r="P1078" t="s">
        <v>832</v>
      </c>
      <c r="Q1078">
        <v>2</v>
      </c>
      <c r="R1078">
        <f>VLOOKUP(Sales_Data[[#This Row],[Memo]],Items_List[[Description]:[Price]],3,FALSE)</f>
        <v>10.18</v>
      </c>
      <c r="S1078">
        <f>Sales_Data[[#This Row],[Qty]]*Sales_Data[[#This Row],[Cost]]</f>
        <v>122.16</v>
      </c>
      <c r="T1078" s="1">
        <f>_xlfn.MAXIFS(Sales_Data[Date],Sales_Data[Customers Name],Sales_Data[[#This Row],[Customers Name]])</f>
        <v>45283</v>
      </c>
      <c r="U1078" t="str">
        <f ca="1">IF(TODAY() - Sales_Data[[#This Row],[Last Order Date]] &gt; 180, "Inactive", "Active")</f>
        <v>Inactive</v>
      </c>
    </row>
    <row r="1079" spans="1:21" x14ac:dyDescent="0.35">
      <c r="A1079" t="str">
        <f>Sales_Data[[#This Row],[Customers Name]]&amp;Sales_Data[[#This Row],[Num]]</f>
        <v>Nick'S German KitchenCW-2023333</v>
      </c>
      <c r="B1079" t="s">
        <v>120</v>
      </c>
      <c r="C1079" t="s">
        <v>2103</v>
      </c>
      <c r="D1079" t="s">
        <v>1214</v>
      </c>
      <c r="E1079" t="s">
        <v>369</v>
      </c>
      <c r="F1079" s="1">
        <v>45188</v>
      </c>
      <c r="G1079" t="s">
        <v>1343</v>
      </c>
      <c r="I1079">
        <v>12</v>
      </c>
      <c r="J1079">
        <v>12</v>
      </c>
      <c r="K1079">
        <v>144</v>
      </c>
      <c r="L1079">
        <v>9</v>
      </c>
      <c r="M1079" s="1">
        <v>45170</v>
      </c>
      <c r="N1079" t="s">
        <v>831</v>
      </c>
      <c r="O1079" t="s">
        <v>2078</v>
      </c>
      <c r="P1079" t="s">
        <v>832</v>
      </c>
      <c r="Q1079">
        <v>2</v>
      </c>
      <c r="R1079">
        <f>VLOOKUP(Sales_Data[[#This Row],[Memo]],Items_List[[Description]:[Price]],3,FALSE)</f>
        <v>9.3800000000000008</v>
      </c>
      <c r="S1079">
        <f>Sales_Data[[#This Row],[Qty]]*Sales_Data[[#This Row],[Cost]]</f>
        <v>112.56</v>
      </c>
      <c r="T1079" s="1">
        <f>_xlfn.MAXIFS(Sales_Data[Date],Sales_Data[Customers Name],Sales_Data[[#This Row],[Customers Name]])</f>
        <v>45283</v>
      </c>
      <c r="U1079" t="str">
        <f ca="1">IF(TODAY() - Sales_Data[[#This Row],[Last Order Date]] &gt; 180, "Inactive", "Active")</f>
        <v>Inactive</v>
      </c>
    </row>
    <row r="1080" spans="1:21" x14ac:dyDescent="0.35">
      <c r="A1080" t="str">
        <f>Sales_Data[[#This Row],[Customers Name]]&amp;Sales_Data[[#This Row],[Num]]</f>
        <v>Nick'S German KitchenCW-2023346</v>
      </c>
      <c r="B1080" t="s">
        <v>120</v>
      </c>
      <c r="C1080" t="s">
        <v>2103</v>
      </c>
      <c r="D1080" t="s">
        <v>1214</v>
      </c>
      <c r="E1080" t="s">
        <v>369</v>
      </c>
      <c r="F1080" s="1">
        <v>45195</v>
      </c>
      <c r="G1080" t="s">
        <v>1344</v>
      </c>
      <c r="I1080">
        <v>12</v>
      </c>
      <c r="J1080">
        <v>12</v>
      </c>
      <c r="K1080">
        <v>144</v>
      </c>
      <c r="L1080">
        <v>9</v>
      </c>
      <c r="M1080" s="1">
        <v>45170</v>
      </c>
      <c r="N1080" t="s">
        <v>831</v>
      </c>
      <c r="O1080" t="s">
        <v>2078</v>
      </c>
      <c r="P1080" t="s">
        <v>832</v>
      </c>
      <c r="Q1080">
        <v>2</v>
      </c>
      <c r="R1080">
        <f>VLOOKUP(Sales_Data[[#This Row],[Memo]],Items_List[[Description]:[Price]],3,FALSE)</f>
        <v>9.3800000000000008</v>
      </c>
      <c r="S1080">
        <f>Sales_Data[[#This Row],[Qty]]*Sales_Data[[#This Row],[Cost]]</f>
        <v>112.56</v>
      </c>
      <c r="T1080" s="1">
        <f>_xlfn.MAXIFS(Sales_Data[Date],Sales_Data[Customers Name],Sales_Data[[#This Row],[Customers Name]])</f>
        <v>45283</v>
      </c>
      <c r="U1080" t="str">
        <f ca="1">IF(TODAY() - Sales_Data[[#This Row],[Last Order Date]] &gt; 180, "Inactive", "Active")</f>
        <v>Inactive</v>
      </c>
    </row>
    <row r="1081" spans="1:21" x14ac:dyDescent="0.35">
      <c r="A1081" t="str">
        <f>Sales_Data[[#This Row],[Customers Name]]&amp;Sales_Data[[#This Row],[Num]]</f>
        <v>Nick'S German KitchenCW-2023346</v>
      </c>
      <c r="B1081" t="s">
        <v>120</v>
      </c>
      <c r="C1081" t="s">
        <v>2103</v>
      </c>
      <c r="D1081" t="s">
        <v>836</v>
      </c>
      <c r="E1081" t="s">
        <v>371</v>
      </c>
      <c r="F1081" s="1">
        <v>45195</v>
      </c>
      <c r="G1081" t="s">
        <v>1344</v>
      </c>
      <c r="I1081">
        <v>12</v>
      </c>
      <c r="J1081">
        <v>13</v>
      </c>
      <c r="K1081">
        <v>156</v>
      </c>
      <c r="L1081">
        <v>9</v>
      </c>
      <c r="M1081" s="1">
        <v>45170</v>
      </c>
      <c r="N1081" t="s">
        <v>831</v>
      </c>
      <c r="O1081" t="s">
        <v>2078</v>
      </c>
      <c r="P1081" t="s">
        <v>832</v>
      </c>
      <c r="Q1081">
        <v>2</v>
      </c>
      <c r="R1081">
        <f>VLOOKUP(Sales_Data[[#This Row],[Memo]],Items_List[[Description]:[Price]],3,FALSE)</f>
        <v>10.18</v>
      </c>
      <c r="S1081">
        <f>Sales_Data[[#This Row],[Qty]]*Sales_Data[[#This Row],[Cost]]</f>
        <v>122.16</v>
      </c>
      <c r="T1081" s="1">
        <f>_xlfn.MAXIFS(Sales_Data[Date],Sales_Data[Customers Name],Sales_Data[[#This Row],[Customers Name]])</f>
        <v>45283</v>
      </c>
      <c r="U1081" t="str">
        <f ca="1">IF(TODAY() - Sales_Data[[#This Row],[Last Order Date]] &gt; 180, "Inactive", "Active")</f>
        <v>Inactive</v>
      </c>
    </row>
    <row r="1082" spans="1:21" x14ac:dyDescent="0.35">
      <c r="A1082" t="str">
        <f>Sales_Data[[#This Row],[Customers Name]]&amp;Sales_Data[[#This Row],[Num]]</f>
        <v>Nick'S German KitchenCW-2023366</v>
      </c>
      <c r="B1082" t="s">
        <v>120</v>
      </c>
      <c r="C1082" t="s">
        <v>2103</v>
      </c>
      <c r="D1082" t="s">
        <v>836</v>
      </c>
      <c r="E1082" t="s">
        <v>371</v>
      </c>
      <c r="F1082" s="1">
        <v>45209</v>
      </c>
      <c r="G1082" t="s">
        <v>1346</v>
      </c>
      <c r="H1082" t="s">
        <v>840</v>
      </c>
      <c r="I1082">
        <v>12</v>
      </c>
      <c r="J1082">
        <v>13</v>
      </c>
      <c r="K1082">
        <v>156</v>
      </c>
      <c r="L1082">
        <v>10</v>
      </c>
      <c r="M1082" s="1">
        <v>45200</v>
      </c>
      <c r="N1082" t="s">
        <v>841</v>
      </c>
      <c r="O1082" t="s">
        <v>2084</v>
      </c>
      <c r="P1082" t="s">
        <v>832</v>
      </c>
      <c r="Q1082">
        <v>2</v>
      </c>
      <c r="R1082">
        <f>VLOOKUP(Sales_Data[[#This Row],[Memo]],Items_List[[Description]:[Price]],3,FALSE)</f>
        <v>10.18</v>
      </c>
      <c r="S1082">
        <f>Sales_Data[[#This Row],[Qty]]*Sales_Data[[#This Row],[Cost]]</f>
        <v>122.16</v>
      </c>
      <c r="T1082" s="1">
        <f>_xlfn.MAXIFS(Sales_Data[Date],Sales_Data[Customers Name],Sales_Data[[#This Row],[Customers Name]])</f>
        <v>45283</v>
      </c>
      <c r="U1082" t="str">
        <f ca="1">IF(TODAY() - Sales_Data[[#This Row],[Last Order Date]] &gt; 180, "Inactive", "Active")</f>
        <v>Inactive</v>
      </c>
    </row>
    <row r="1083" spans="1:21" x14ac:dyDescent="0.35">
      <c r="A1083" t="str">
        <f>Sales_Data[[#This Row],[Customers Name]]&amp;Sales_Data[[#This Row],[Num]]</f>
        <v>Nick'S German KitchenCW-2023366</v>
      </c>
      <c r="B1083" t="s">
        <v>120</v>
      </c>
      <c r="C1083" t="s">
        <v>2103</v>
      </c>
      <c r="D1083" t="s">
        <v>1214</v>
      </c>
      <c r="E1083" t="s">
        <v>369</v>
      </c>
      <c r="F1083" s="1">
        <v>45209</v>
      </c>
      <c r="G1083" t="s">
        <v>1346</v>
      </c>
      <c r="H1083" t="s">
        <v>840</v>
      </c>
      <c r="I1083">
        <v>12</v>
      </c>
      <c r="J1083">
        <v>12</v>
      </c>
      <c r="K1083">
        <v>144</v>
      </c>
      <c r="L1083">
        <v>10</v>
      </c>
      <c r="M1083" s="1">
        <v>45200</v>
      </c>
      <c r="N1083" t="s">
        <v>841</v>
      </c>
      <c r="O1083" t="s">
        <v>2084</v>
      </c>
      <c r="P1083" t="s">
        <v>832</v>
      </c>
      <c r="Q1083">
        <v>2</v>
      </c>
      <c r="R1083">
        <f>VLOOKUP(Sales_Data[[#This Row],[Memo]],Items_List[[Description]:[Price]],3,FALSE)</f>
        <v>9.3800000000000008</v>
      </c>
      <c r="S1083">
        <f>Sales_Data[[#This Row],[Qty]]*Sales_Data[[#This Row],[Cost]]</f>
        <v>112.56</v>
      </c>
      <c r="T1083" s="1">
        <f>_xlfn.MAXIFS(Sales_Data[Date],Sales_Data[Customers Name],Sales_Data[[#This Row],[Customers Name]])</f>
        <v>45283</v>
      </c>
      <c r="U1083" t="str">
        <f ca="1">IF(TODAY() - Sales_Data[[#This Row],[Last Order Date]] &gt; 180, "Inactive", "Active")</f>
        <v>Inactive</v>
      </c>
    </row>
    <row r="1084" spans="1:21" x14ac:dyDescent="0.35">
      <c r="A1084" t="str">
        <f>Sales_Data[[#This Row],[Customers Name]]&amp;Sales_Data[[#This Row],[Num]]</f>
        <v>Nick'S German KitchenCW-2023380</v>
      </c>
      <c r="B1084" t="s">
        <v>120</v>
      </c>
      <c r="C1084" t="s">
        <v>2103</v>
      </c>
      <c r="D1084" t="s">
        <v>836</v>
      </c>
      <c r="E1084" t="s">
        <v>371</v>
      </c>
      <c r="F1084" s="1">
        <v>45217</v>
      </c>
      <c r="G1084" t="s">
        <v>1347</v>
      </c>
      <c r="H1084" t="s">
        <v>840</v>
      </c>
      <c r="I1084">
        <v>12</v>
      </c>
      <c r="J1084">
        <v>13</v>
      </c>
      <c r="K1084">
        <v>156</v>
      </c>
      <c r="L1084">
        <v>10</v>
      </c>
      <c r="M1084" s="1">
        <v>45200</v>
      </c>
      <c r="N1084" t="s">
        <v>841</v>
      </c>
      <c r="O1084" t="s">
        <v>2084</v>
      </c>
      <c r="P1084" t="s">
        <v>819</v>
      </c>
      <c r="Q1084">
        <v>3</v>
      </c>
      <c r="R1084">
        <f>VLOOKUP(Sales_Data[[#This Row],[Memo]],Items_List[[Description]:[Price]],3,FALSE)</f>
        <v>10.18</v>
      </c>
      <c r="S1084">
        <f>Sales_Data[[#This Row],[Qty]]*Sales_Data[[#This Row],[Cost]]</f>
        <v>122.16</v>
      </c>
      <c r="T1084" s="1">
        <f>_xlfn.MAXIFS(Sales_Data[Date],Sales_Data[Customers Name],Sales_Data[[#This Row],[Customers Name]])</f>
        <v>45283</v>
      </c>
      <c r="U1084" t="str">
        <f ca="1">IF(TODAY() - Sales_Data[[#This Row],[Last Order Date]] &gt; 180, "Inactive", "Active")</f>
        <v>Inactive</v>
      </c>
    </row>
    <row r="1085" spans="1:21" x14ac:dyDescent="0.35">
      <c r="A1085" t="str">
        <f>Sales_Data[[#This Row],[Customers Name]]&amp;Sales_Data[[#This Row],[Num]]</f>
        <v>Nick'S German KitchenCW-2023380</v>
      </c>
      <c r="B1085" t="s">
        <v>120</v>
      </c>
      <c r="C1085" t="s">
        <v>2103</v>
      </c>
      <c r="D1085" t="s">
        <v>912</v>
      </c>
      <c r="E1085" t="s">
        <v>270</v>
      </c>
      <c r="F1085" s="1">
        <v>45217</v>
      </c>
      <c r="G1085" t="s">
        <v>1347</v>
      </c>
      <c r="H1085" t="s">
        <v>840</v>
      </c>
      <c r="I1085">
        <v>12</v>
      </c>
      <c r="J1085">
        <v>3.25</v>
      </c>
      <c r="K1085">
        <v>39</v>
      </c>
      <c r="L1085">
        <v>10</v>
      </c>
      <c r="M1085" s="1">
        <v>45200</v>
      </c>
      <c r="N1085" t="s">
        <v>841</v>
      </c>
      <c r="O1085" t="s">
        <v>2084</v>
      </c>
      <c r="P1085" t="s">
        <v>819</v>
      </c>
      <c r="Q1085">
        <v>3</v>
      </c>
      <c r="R1085">
        <f>VLOOKUP(Sales_Data[[#This Row],[Memo]],Items_List[[Description]:[Price]],3,FALSE)</f>
        <v>3</v>
      </c>
      <c r="S1085">
        <f>Sales_Data[[#This Row],[Qty]]*Sales_Data[[#This Row],[Cost]]</f>
        <v>36</v>
      </c>
      <c r="T1085" s="1">
        <f>_xlfn.MAXIFS(Sales_Data[Date],Sales_Data[Customers Name],Sales_Data[[#This Row],[Customers Name]])</f>
        <v>45283</v>
      </c>
      <c r="U1085" t="str">
        <f ca="1">IF(TODAY() - Sales_Data[[#This Row],[Last Order Date]] &gt; 180, "Inactive", "Active")</f>
        <v>Inactive</v>
      </c>
    </row>
    <row r="1086" spans="1:21" x14ac:dyDescent="0.35">
      <c r="A1086" t="str">
        <f>Sales_Data[[#This Row],[Customers Name]]&amp;Sales_Data[[#This Row],[Num]]</f>
        <v>Nick'S German KitchenCW-2023394</v>
      </c>
      <c r="B1086" t="s">
        <v>120</v>
      </c>
      <c r="C1086" t="s">
        <v>2103</v>
      </c>
      <c r="D1086" t="s">
        <v>836</v>
      </c>
      <c r="E1086" t="s">
        <v>371</v>
      </c>
      <c r="F1086" s="1">
        <v>45227</v>
      </c>
      <c r="G1086" t="s">
        <v>1348</v>
      </c>
      <c r="H1086" t="s">
        <v>840</v>
      </c>
      <c r="I1086">
        <v>12</v>
      </c>
      <c r="J1086">
        <v>13</v>
      </c>
      <c r="K1086">
        <v>156</v>
      </c>
      <c r="L1086">
        <v>10</v>
      </c>
      <c r="M1086" s="1">
        <v>45200</v>
      </c>
      <c r="N1086" t="s">
        <v>841</v>
      </c>
      <c r="O1086" t="s">
        <v>2084</v>
      </c>
      <c r="P1086" t="s">
        <v>1170</v>
      </c>
      <c r="Q1086">
        <v>6</v>
      </c>
      <c r="R1086">
        <f>VLOOKUP(Sales_Data[[#This Row],[Memo]],Items_List[[Description]:[Price]],3,FALSE)</f>
        <v>10.18</v>
      </c>
      <c r="S1086">
        <f>Sales_Data[[#This Row],[Qty]]*Sales_Data[[#This Row],[Cost]]</f>
        <v>122.16</v>
      </c>
      <c r="T1086" s="1">
        <f>_xlfn.MAXIFS(Sales_Data[Date],Sales_Data[Customers Name],Sales_Data[[#This Row],[Customers Name]])</f>
        <v>45283</v>
      </c>
      <c r="U1086" t="str">
        <f ca="1">IF(TODAY() - Sales_Data[[#This Row],[Last Order Date]] &gt; 180, "Inactive", "Active")</f>
        <v>Inactive</v>
      </c>
    </row>
    <row r="1087" spans="1:21" x14ac:dyDescent="0.35">
      <c r="A1087" t="str">
        <f>Sales_Data[[#This Row],[Customers Name]]&amp;Sales_Data[[#This Row],[Num]]</f>
        <v>Nick'S German KitchenCW-2023410</v>
      </c>
      <c r="B1087" t="s">
        <v>120</v>
      </c>
      <c r="C1087" t="s">
        <v>2103</v>
      </c>
      <c r="D1087" t="s">
        <v>836</v>
      </c>
      <c r="E1087" t="s">
        <v>371</v>
      </c>
      <c r="F1087" s="1">
        <v>45237</v>
      </c>
      <c r="G1087" t="s">
        <v>1349</v>
      </c>
      <c r="H1087" t="s">
        <v>840</v>
      </c>
      <c r="I1087">
        <v>12</v>
      </c>
      <c r="J1087">
        <v>13</v>
      </c>
      <c r="K1087">
        <v>156</v>
      </c>
      <c r="L1087">
        <v>11</v>
      </c>
      <c r="M1087" s="1">
        <v>45231</v>
      </c>
      <c r="N1087" t="s">
        <v>920</v>
      </c>
      <c r="O1087" t="s">
        <v>2085</v>
      </c>
      <c r="P1087" t="s">
        <v>832</v>
      </c>
      <c r="Q1087">
        <v>2</v>
      </c>
      <c r="R1087">
        <f>VLOOKUP(Sales_Data[[#This Row],[Memo]],Items_List[[Description]:[Price]],3,FALSE)</f>
        <v>10.18</v>
      </c>
      <c r="S1087">
        <f>Sales_Data[[#This Row],[Qty]]*Sales_Data[[#This Row],[Cost]]</f>
        <v>122.16</v>
      </c>
      <c r="T1087" s="1">
        <f>_xlfn.MAXIFS(Sales_Data[Date],Sales_Data[Customers Name],Sales_Data[[#This Row],[Customers Name]])</f>
        <v>45283</v>
      </c>
      <c r="U1087" t="str">
        <f ca="1">IF(TODAY() - Sales_Data[[#This Row],[Last Order Date]] &gt; 180, "Inactive", "Active")</f>
        <v>Inactive</v>
      </c>
    </row>
    <row r="1088" spans="1:21" x14ac:dyDescent="0.35">
      <c r="A1088" t="str">
        <f>Sales_Data[[#This Row],[Customers Name]]&amp;Sales_Data[[#This Row],[Num]]</f>
        <v>Nick'S German KitchenCW-2023410</v>
      </c>
      <c r="B1088" t="s">
        <v>120</v>
      </c>
      <c r="C1088" t="s">
        <v>2103</v>
      </c>
      <c r="D1088" t="s">
        <v>912</v>
      </c>
      <c r="E1088" t="s">
        <v>270</v>
      </c>
      <c r="F1088" s="1">
        <v>45237</v>
      </c>
      <c r="G1088" t="s">
        <v>1349</v>
      </c>
      <c r="H1088" t="s">
        <v>840</v>
      </c>
      <c r="I1088">
        <v>12</v>
      </c>
      <c r="J1088">
        <v>3.25</v>
      </c>
      <c r="K1088">
        <v>39</v>
      </c>
      <c r="L1088">
        <v>11</v>
      </c>
      <c r="M1088" s="1">
        <v>45231</v>
      </c>
      <c r="N1088" t="s">
        <v>920</v>
      </c>
      <c r="O1088" t="s">
        <v>2085</v>
      </c>
      <c r="P1088" t="s">
        <v>832</v>
      </c>
      <c r="Q1088">
        <v>2</v>
      </c>
      <c r="R1088">
        <f>VLOOKUP(Sales_Data[[#This Row],[Memo]],Items_List[[Description]:[Price]],3,FALSE)</f>
        <v>3</v>
      </c>
      <c r="S1088">
        <f>Sales_Data[[#This Row],[Qty]]*Sales_Data[[#This Row],[Cost]]</f>
        <v>36</v>
      </c>
      <c r="T1088" s="1">
        <f>_xlfn.MAXIFS(Sales_Data[Date],Sales_Data[Customers Name],Sales_Data[[#This Row],[Customers Name]])</f>
        <v>45283</v>
      </c>
      <c r="U1088" t="str">
        <f ca="1">IF(TODAY() - Sales_Data[[#This Row],[Last Order Date]] &gt; 180, "Inactive", "Active")</f>
        <v>Inactive</v>
      </c>
    </row>
    <row r="1089" spans="1:21" x14ac:dyDescent="0.35">
      <c r="A1089" t="str">
        <f>Sales_Data[[#This Row],[Customers Name]]&amp;Sales_Data[[#This Row],[Num]]</f>
        <v>Nick'S German KitchenCW-2023419</v>
      </c>
      <c r="B1089" t="s">
        <v>120</v>
      </c>
      <c r="C1089" t="s">
        <v>2103</v>
      </c>
      <c r="D1089" t="s">
        <v>836</v>
      </c>
      <c r="E1089" t="s">
        <v>371</v>
      </c>
      <c r="F1089" s="1">
        <v>45247</v>
      </c>
      <c r="G1089" t="s">
        <v>1350</v>
      </c>
      <c r="H1089" t="s">
        <v>840</v>
      </c>
      <c r="I1089">
        <v>12</v>
      </c>
      <c r="J1089">
        <v>13</v>
      </c>
      <c r="K1089">
        <v>156</v>
      </c>
      <c r="L1089">
        <v>11</v>
      </c>
      <c r="M1089" s="1">
        <v>45231</v>
      </c>
      <c r="N1089" t="s">
        <v>920</v>
      </c>
      <c r="O1089" t="s">
        <v>2085</v>
      </c>
      <c r="P1089" t="s">
        <v>842</v>
      </c>
      <c r="Q1089">
        <v>5</v>
      </c>
      <c r="R1089">
        <f>VLOOKUP(Sales_Data[[#This Row],[Memo]],Items_List[[Description]:[Price]],3,FALSE)</f>
        <v>10.18</v>
      </c>
      <c r="S1089">
        <f>Sales_Data[[#This Row],[Qty]]*Sales_Data[[#This Row],[Cost]]</f>
        <v>122.16</v>
      </c>
      <c r="T1089" s="1">
        <f>_xlfn.MAXIFS(Sales_Data[Date],Sales_Data[Customers Name],Sales_Data[[#This Row],[Customers Name]])</f>
        <v>45283</v>
      </c>
      <c r="U1089" t="str">
        <f ca="1">IF(TODAY() - Sales_Data[[#This Row],[Last Order Date]] &gt; 180, "Inactive", "Active")</f>
        <v>Inactive</v>
      </c>
    </row>
    <row r="1090" spans="1:21" x14ac:dyDescent="0.35">
      <c r="A1090" t="str">
        <f>Sales_Data[[#This Row],[Customers Name]]&amp;Sales_Data[[#This Row],[Num]]</f>
        <v>Nick'S German KitchenCW-2023444</v>
      </c>
      <c r="B1090" t="s">
        <v>120</v>
      </c>
      <c r="C1090" t="s">
        <v>2103</v>
      </c>
      <c r="D1090" t="s">
        <v>836</v>
      </c>
      <c r="E1090" t="s">
        <v>371</v>
      </c>
      <c r="F1090" s="1">
        <v>45266</v>
      </c>
      <c r="G1090" t="s">
        <v>1351</v>
      </c>
      <c r="H1090" t="s">
        <v>840</v>
      </c>
      <c r="I1090">
        <v>12</v>
      </c>
      <c r="J1090">
        <v>13</v>
      </c>
      <c r="K1090">
        <v>156</v>
      </c>
      <c r="L1090">
        <v>12</v>
      </c>
      <c r="M1090" s="1">
        <v>45261</v>
      </c>
      <c r="N1090" t="s">
        <v>846</v>
      </c>
      <c r="O1090" t="s">
        <v>2079</v>
      </c>
      <c r="P1090" t="s">
        <v>819</v>
      </c>
      <c r="Q1090">
        <v>3</v>
      </c>
      <c r="R1090">
        <f>VLOOKUP(Sales_Data[[#This Row],[Memo]],Items_List[[Description]:[Price]],3,FALSE)</f>
        <v>10.18</v>
      </c>
      <c r="S1090">
        <f>Sales_Data[[#This Row],[Qty]]*Sales_Data[[#This Row],[Cost]]</f>
        <v>122.16</v>
      </c>
      <c r="T1090" s="1">
        <f>_xlfn.MAXIFS(Sales_Data[Date],Sales_Data[Customers Name],Sales_Data[[#This Row],[Customers Name]])</f>
        <v>45283</v>
      </c>
      <c r="U1090" t="str">
        <f ca="1">IF(TODAY() - Sales_Data[[#This Row],[Last Order Date]] &gt; 180, "Inactive", "Active")</f>
        <v>Inactive</v>
      </c>
    </row>
    <row r="1091" spans="1:21" x14ac:dyDescent="0.35">
      <c r="A1091" t="str">
        <f>Sales_Data[[#This Row],[Customers Name]]&amp;Sales_Data[[#This Row],[Num]]</f>
        <v>Nick'S German KitchenCW-2023463</v>
      </c>
      <c r="B1091" t="s">
        <v>120</v>
      </c>
      <c r="C1091" t="s">
        <v>2103</v>
      </c>
      <c r="D1091" t="s">
        <v>836</v>
      </c>
      <c r="E1091" t="s">
        <v>371</v>
      </c>
      <c r="F1091" s="1">
        <v>45275</v>
      </c>
      <c r="G1091" t="s">
        <v>1352</v>
      </c>
      <c r="H1091" t="s">
        <v>840</v>
      </c>
      <c r="I1091">
        <v>12</v>
      </c>
      <c r="J1091">
        <v>13</v>
      </c>
      <c r="K1091">
        <v>156</v>
      </c>
      <c r="L1091">
        <v>12</v>
      </c>
      <c r="M1091" s="1">
        <v>45261</v>
      </c>
      <c r="N1091" t="s">
        <v>846</v>
      </c>
      <c r="O1091" t="s">
        <v>2079</v>
      </c>
      <c r="P1091" t="s">
        <v>842</v>
      </c>
      <c r="Q1091">
        <v>5</v>
      </c>
      <c r="R1091">
        <f>VLOOKUP(Sales_Data[[#This Row],[Memo]],Items_List[[Description]:[Price]],3,FALSE)</f>
        <v>10.18</v>
      </c>
      <c r="S1091">
        <f>Sales_Data[[#This Row],[Qty]]*Sales_Data[[#This Row],[Cost]]</f>
        <v>122.16</v>
      </c>
      <c r="T1091" s="1">
        <f>_xlfn.MAXIFS(Sales_Data[Date],Sales_Data[Customers Name],Sales_Data[[#This Row],[Customers Name]])</f>
        <v>45283</v>
      </c>
      <c r="U1091" t="str">
        <f ca="1">IF(TODAY() - Sales_Data[[#This Row],[Last Order Date]] &gt; 180, "Inactive", "Active")</f>
        <v>Inactive</v>
      </c>
    </row>
    <row r="1092" spans="1:21" x14ac:dyDescent="0.35">
      <c r="A1092" t="str">
        <f>Sales_Data[[#This Row],[Customers Name]]&amp;Sales_Data[[#This Row],[Num]]</f>
        <v>Nick'S German KitchenCW-2023463</v>
      </c>
      <c r="B1092" t="s">
        <v>120</v>
      </c>
      <c r="C1092" t="s">
        <v>2103</v>
      </c>
      <c r="D1092" t="s">
        <v>1214</v>
      </c>
      <c r="E1092" t="s">
        <v>369</v>
      </c>
      <c r="F1092" s="1">
        <v>45275</v>
      </c>
      <c r="G1092" t="s">
        <v>1352</v>
      </c>
      <c r="H1092" t="s">
        <v>840</v>
      </c>
      <c r="I1092">
        <v>12</v>
      </c>
      <c r="J1092">
        <v>12</v>
      </c>
      <c r="K1092">
        <v>144</v>
      </c>
      <c r="L1092">
        <v>12</v>
      </c>
      <c r="M1092" s="1">
        <v>45261</v>
      </c>
      <c r="N1092" t="s">
        <v>846</v>
      </c>
      <c r="O1092" t="s">
        <v>2079</v>
      </c>
      <c r="P1092" t="s">
        <v>842</v>
      </c>
      <c r="Q1092">
        <v>5</v>
      </c>
      <c r="R1092">
        <f>VLOOKUP(Sales_Data[[#This Row],[Memo]],Items_List[[Description]:[Price]],3,FALSE)</f>
        <v>9.3800000000000008</v>
      </c>
      <c r="S1092">
        <f>Sales_Data[[#This Row],[Qty]]*Sales_Data[[#This Row],[Cost]]</f>
        <v>112.56</v>
      </c>
      <c r="T1092" s="1">
        <f>_xlfn.MAXIFS(Sales_Data[Date],Sales_Data[Customers Name],Sales_Data[[#This Row],[Customers Name]])</f>
        <v>45283</v>
      </c>
      <c r="U1092" t="str">
        <f ca="1">IF(TODAY() - Sales_Data[[#This Row],[Last Order Date]] &gt; 180, "Inactive", "Active")</f>
        <v>Inactive</v>
      </c>
    </row>
    <row r="1093" spans="1:21" x14ac:dyDescent="0.35">
      <c r="A1093" t="str">
        <f>Sales_Data[[#This Row],[Customers Name]]&amp;Sales_Data[[#This Row],[Num]]</f>
        <v>Odyssey Bottle ShopCW-2023147</v>
      </c>
      <c r="B1093" t="s">
        <v>122</v>
      </c>
      <c r="C1093" t="s">
        <v>2103</v>
      </c>
      <c r="D1093" t="s">
        <v>912</v>
      </c>
      <c r="E1093" t="s">
        <v>270</v>
      </c>
      <c r="F1093" s="1">
        <v>45051</v>
      </c>
      <c r="G1093" t="s">
        <v>1354</v>
      </c>
      <c r="I1093">
        <v>12</v>
      </c>
      <c r="J1093">
        <v>3.25</v>
      </c>
      <c r="K1093">
        <v>39</v>
      </c>
      <c r="L1093">
        <v>5</v>
      </c>
      <c r="M1093" s="1">
        <v>45047</v>
      </c>
      <c r="N1093" t="s">
        <v>813</v>
      </c>
      <c r="O1093" t="s">
        <v>813</v>
      </c>
      <c r="P1093" t="s">
        <v>842</v>
      </c>
      <c r="Q1093">
        <v>5</v>
      </c>
      <c r="R1093">
        <f>VLOOKUP(Sales_Data[[#This Row],[Memo]],Items_List[[Description]:[Price]],3,FALSE)</f>
        <v>3</v>
      </c>
      <c r="S1093">
        <f>Sales_Data[[#This Row],[Qty]]*Sales_Data[[#This Row],[Cost]]</f>
        <v>36</v>
      </c>
      <c r="T1093" s="1">
        <f>_xlfn.MAXIFS(Sales_Data[Date],Sales_Data[Customers Name],Sales_Data[[#This Row],[Customers Name]])</f>
        <v>45051</v>
      </c>
      <c r="U1093" t="str">
        <f ca="1">IF(TODAY() - Sales_Data[[#This Row],[Last Order Date]] &gt; 180, "Inactive", "Active")</f>
        <v>Inactive</v>
      </c>
    </row>
    <row r="1094" spans="1:21" x14ac:dyDescent="0.35">
      <c r="A1094" t="str">
        <f>Sales_Data[[#This Row],[Customers Name]]&amp;Sales_Data[[#This Row],[Num]]</f>
        <v>Palmetto BrewingCW-2023213</v>
      </c>
      <c r="B1094" t="s">
        <v>124</v>
      </c>
      <c r="C1094" t="s">
        <v>2103</v>
      </c>
      <c r="D1094" t="s">
        <v>913</v>
      </c>
      <c r="E1094" t="s">
        <v>350</v>
      </c>
      <c r="F1094" s="1">
        <v>45103</v>
      </c>
      <c r="G1094" t="s">
        <v>1355</v>
      </c>
      <c r="I1094">
        <v>12</v>
      </c>
      <c r="J1094">
        <v>12.5</v>
      </c>
      <c r="K1094">
        <v>150</v>
      </c>
      <c r="L1094">
        <v>6</v>
      </c>
      <c r="M1094" s="1">
        <v>45078</v>
      </c>
      <c r="N1094" t="s">
        <v>818</v>
      </c>
      <c r="O1094" t="s">
        <v>2082</v>
      </c>
      <c r="P1094" t="s">
        <v>825</v>
      </c>
      <c r="Q1094">
        <v>1</v>
      </c>
      <c r="R1094">
        <f>VLOOKUP(Sales_Data[[#This Row],[Memo]],Items_List[[Description]:[Price]],3,FALSE)</f>
        <v>9.6</v>
      </c>
      <c r="S1094">
        <f>Sales_Data[[#This Row],[Qty]]*Sales_Data[[#This Row],[Cost]]</f>
        <v>115.19999999999999</v>
      </c>
      <c r="T1094" s="1">
        <f>_xlfn.MAXIFS(Sales_Data[Date],Sales_Data[Customers Name],Sales_Data[[#This Row],[Customers Name]])</f>
        <v>45252</v>
      </c>
      <c r="U1094" t="str">
        <f ca="1">IF(TODAY() - Sales_Data[[#This Row],[Last Order Date]] &gt; 180, "Inactive", "Active")</f>
        <v>Inactive</v>
      </c>
    </row>
    <row r="1095" spans="1:21" x14ac:dyDescent="0.35">
      <c r="A1095" t="str">
        <f>Sales_Data[[#This Row],[Customers Name]]&amp;Sales_Data[[#This Row],[Num]]</f>
        <v>Palmetto BrewingCW-2023250</v>
      </c>
      <c r="B1095" t="s">
        <v>124</v>
      </c>
      <c r="C1095" t="s">
        <v>2103</v>
      </c>
      <c r="D1095" t="s">
        <v>826</v>
      </c>
      <c r="E1095" t="s">
        <v>316</v>
      </c>
      <c r="F1095" s="1">
        <v>45132</v>
      </c>
      <c r="G1095" t="s">
        <v>1356</v>
      </c>
      <c r="I1095">
        <v>12</v>
      </c>
      <c r="J1095">
        <v>9.5</v>
      </c>
      <c r="K1095">
        <v>114</v>
      </c>
      <c r="L1095">
        <v>7</v>
      </c>
      <c r="M1095" s="1">
        <v>45108</v>
      </c>
      <c r="N1095" t="s">
        <v>824</v>
      </c>
      <c r="O1095" t="s">
        <v>2077</v>
      </c>
      <c r="P1095" t="s">
        <v>832</v>
      </c>
      <c r="Q1095">
        <v>2</v>
      </c>
      <c r="R1095">
        <f>VLOOKUP(Sales_Data[[#This Row],[Memo]],Items_List[[Description]:[Price]],3,FALSE)</f>
        <v>6.7</v>
      </c>
      <c r="S1095">
        <f>Sales_Data[[#This Row],[Qty]]*Sales_Data[[#This Row],[Cost]]</f>
        <v>80.400000000000006</v>
      </c>
      <c r="T1095" s="1">
        <f>_xlfn.MAXIFS(Sales_Data[Date],Sales_Data[Customers Name],Sales_Data[[#This Row],[Customers Name]])</f>
        <v>45252</v>
      </c>
      <c r="U1095" t="str">
        <f ca="1">IF(TODAY() - Sales_Data[[#This Row],[Last Order Date]] &gt; 180, "Inactive", "Active")</f>
        <v>Inactive</v>
      </c>
    </row>
    <row r="1096" spans="1:21" x14ac:dyDescent="0.35">
      <c r="A1096" t="str">
        <f>Sales_Data[[#This Row],[Customers Name]]&amp;Sales_Data[[#This Row],[Num]]</f>
        <v>Palmetto BrewingCW-2023285</v>
      </c>
      <c r="B1096" t="s">
        <v>124</v>
      </c>
      <c r="C1096" t="s">
        <v>2103</v>
      </c>
      <c r="D1096" t="s">
        <v>908</v>
      </c>
      <c r="E1096" t="s">
        <v>750</v>
      </c>
      <c r="F1096" s="1">
        <v>45153</v>
      </c>
      <c r="G1096" t="s">
        <v>1357</v>
      </c>
      <c r="I1096">
        <v>12</v>
      </c>
      <c r="J1096">
        <v>12</v>
      </c>
      <c r="K1096">
        <v>144</v>
      </c>
      <c r="L1096">
        <v>8</v>
      </c>
      <c r="M1096" s="1">
        <v>45139</v>
      </c>
      <c r="N1096" t="s">
        <v>863</v>
      </c>
      <c r="O1096" t="s">
        <v>2083</v>
      </c>
      <c r="P1096" t="s">
        <v>832</v>
      </c>
      <c r="Q1096">
        <v>2</v>
      </c>
      <c r="R1096">
        <f>VLOOKUP(Sales_Data[[#This Row],[Memo]],Items_List[[Description]:[Price]],3,FALSE)</f>
        <v>7.32</v>
      </c>
      <c r="S1096">
        <f>Sales_Data[[#This Row],[Qty]]*Sales_Data[[#This Row],[Cost]]</f>
        <v>87.84</v>
      </c>
      <c r="T1096" s="1">
        <f>_xlfn.MAXIFS(Sales_Data[Date],Sales_Data[Customers Name],Sales_Data[[#This Row],[Customers Name]])</f>
        <v>45252</v>
      </c>
      <c r="U1096" t="str">
        <f ca="1">IF(TODAY() - Sales_Data[[#This Row],[Last Order Date]] &gt; 180, "Inactive", "Active")</f>
        <v>Inactive</v>
      </c>
    </row>
    <row r="1097" spans="1:21" x14ac:dyDescent="0.35">
      <c r="A1097" t="str">
        <f>Sales_Data[[#This Row],[Customers Name]]&amp;Sales_Data[[#This Row],[Num]]</f>
        <v>Palmetto BrewingCW-2023286</v>
      </c>
      <c r="B1097" t="s">
        <v>124</v>
      </c>
      <c r="C1097" t="s">
        <v>2103</v>
      </c>
      <c r="D1097" t="s">
        <v>903</v>
      </c>
      <c r="E1097" t="s">
        <v>356</v>
      </c>
      <c r="F1097" s="1">
        <v>45154</v>
      </c>
      <c r="G1097" t="s">
        <v>1358</v>
      </c>
      <c r="I1097">
        <v>12</v>
      </c>
      <c r="J1097">
        <v>14.75</v>
      </c>
      <c r="K1097">
        <v>177</v>
      </c>
      <c r="L1097">
        <v>8</v>
      </c>
      <c r="M1097" s="1">
        <v>45139</v>
      </c>
      <c r="N1097" t="s">
        <v>863</v>
      </c>
      <c r="O1097" t="s">
        <v>2083</v>
      </c>
      <c r="P1097" t="s">
        <v>819</v>
      </c>
      <c r="Q1097">
        <v>3</v>
      </c>
      <c r="R1097">
        <f>VLOOKUP(Sales_Data[[#This Row],[Memo]],Items_List[[Description]:[Price]],3,FALSE)</f>
        <v>11.375</v>
      </c>
      <c r="S1097">
        <f>Sales_Data[[#This Row],[Qty]]*Sales_Data[[#This Row],[Cost]]</f>
        <v>136.5</v>
      </c>
      <c r="T1097" s="1">
        <f>_xlfn.MAXIFS(Sales_Data[Date],Sales_Data[Customers Name],Sales_Data[[#This Row],[Customers Name]])</f>
        <v>45252</v>
      </c>
      <c r="U1097" t="str">
        <f ca="1">IF(TODAY() - Sales_Data[[#This Row],[Last Order Date]] &gt; 180, "Inactive", "Active")</f>
        <v>Inactive</v>
      </c>
    </row>
    <row r="1098" spans="1:21" x14ac:dyDescent="0.35">
      <c r="A1098" t="str">
        <f>Sales_Data[[#This Row],[Customers Name]]&amp;Sales_Data[[#This Row],[Num]]</f>
        <v>Palmetto BrewingCW-2023338</v>
      </c>
      <c r="B1098" t="s">
        <v>124</v>
      </c>
      <c r="C1098" t="s">
        <v>2103</v>
      </c>
      <c r="D1098" t="s">
        <v>826</v>
      </c>
      <c r="E1098" t="s">
        <v>316</v>
      </c>
      <c r="F1098" s="1">
        <v>45192</v>
      </c>
      <c r="G1098" t="s">
        <v>1360</v>
      </c>
      <c r="I1098">
        <v>12</v>
      </c>
      <c r="J1098">
        <v>9.5</v>
      </c>
      <c r="K1098">
        <v>114</v>
      </c>
      <c r="L1098">
        <v>9</v>
      </c>
      <c r="M1098" s="1">
        <v>45170</v>
      </c>
      <c r="N1098" t="s">
        <v>831</v>
      </c>
      <c r="O1098" t="s">
        <v>2078</v>
      </c>
      <c r="P1098" t="s">
        <v>1170</v>
      </c>
      <c r="Q1098">
        <v>6</v>
      </c>
      <c r="R1098">
        <f>VLOOKUP(Sales_Data[[#This Row],[Memo]],Items_List[[Description]:[Price]],3,FALSE)</f>
        <v>6.7</v>
      </c>
      <c r="S1098">
        <f>Sales_Data[[#This Row],[Qty]]*Sales_Data[[#This Row],[Cost]]</f>
        <v>80.400000000000006</v>
      </c>
      <c r="T1098" s="1">
        <f>_xlfn.MAXIFS(Sales_Data[Date],Sales_Data[Customers Name],Sales_Data[[#This Row],[Customers Name]])</f>
        <v>45252</v>
      </c>
      <c r="U1098" t="str">
        <f ca="1">IF(TODAY() - Sales_Data[[#This Row],[Last Order Date]] &gt; 180, "Inactive", "Active")</f>
        <v>Inactive</v>
      </c>
    </row>
    <row r="1099" spans="1:21" x14ac:dyDescent="0.35">
      <c r="A1099" t="str">
        <f>Sales_Data[[#This Row],[Customers Name]]&amp;Sales_Data[[#This Row],[Num]]</f>
        <v>Palmetto BrewingCW-2023389</v>
      </c>
      <c r="B1099" t="s">
        <v>124</v>
      </c>
      <c r="C1099" t="s">
        <v>2103</v>
      </c>
      <c r="D1099" t="s">
        <v>889</v>
      </c>
      <c r="E1099" t="s">
        <v>265</v>
      </c>
      <c r="F1099" s="1">
        <v>45226</v>
      </c>
      <c r="G1099" t="s">
        <v>1362</v>
      </c>
      <c r="H1099" t="s">
        <v>840</v>
      </c>
      <c r="I1099">
        <v>12</v>
      </c>
      <c r="J1099">
        <v>13</v>
      </c>
      <c r="K1099">
        <v>156</v>
      </c>
      <c r="L1099">
        <v>10</v>
      </c>
      <c r="M1099" s="1">
        <v>45200</v>
      </c>
      <c r="N1099" t="s">
        <v>841</v>
      </c>
      <c r="O1099" t="s">
        <v>2084</v>
      </c>
      <c r="P1099" t="s">
        <v>842</v>
      </c>
      <c r="Q1099">
        <v>5</v>
      </c>
      <c r="R1099">
        <f>VLOOKUP(Sales_Data[[#This Row],[Memo]],Items_List[[Description]:[Price]],3,FALSE)</f>
        <v>9.9</v>
      </c>
      <c r="S1099">
        <f>Sales_Data[[#This Row],[Qty]]*Sales_Data[[#This Row],[Cost]]</f>
        <v>118.80000000000001</v>
      </c>
      <c r="T1099" s="1">
        <f>_xlfn.MAXIFS(Sales_Data[Date],Sales_Data[Customers Name],Sales_Data[[#This Row],[Customers Name]])</f>
        <v>45252</v>
      </c>
      <c r="U1099" t="str">
        <f ca="1">IF(TODAY() - Sales_Data[[#This Row],[Last Order Date]] &gt; 180, "Inactive", "Active")</f>
        <v>Inactive</v>
      </c>
    </row>
    <row r="1100" spans="1:21" x14ac:dyDescent="0.35">
      <c r="A1100" t="str">
        <f>Sales_Data[[#This Row],[Customers Name]]&amp;Sales_Data[[#This Row],[Num]]</f>
        <v>Palmetto BrewingCW-2023389</v>
      </c>
      <c r="B1100" t="s">
        <v>124</v>
      </c>
      <c r="C1100" t="s">
        <v>2103</v>
      </c>
      <c r="D1100" t="s">
        <v>1361</v>
      </c>
      <c r="E1100" t="s">
        <v>694</v>
      </c>
      <c r="F1100" s="1">
        <v>45226</v>
      </c>
      <c r="G1100" t="s">
        <v>1362</v>
      </c>
      <c r="H1100" t="s">
        <v>840</v>
      </c>
      <c r="I1100">
        <v>12</v>
      </c>
      <c r="J1100">
        <v>8.67</v>
      </c>
      <c r="K1100">
        <v>104.04</v>
      </c>
      <c r="L1100">
        <v>10</v>
      </c>
      <c r="M1100" s="1">
        <v>45200</v>
      </c>
      <c r="N1100" t="s">
        <v>841</v>
      </c>
      <c r="O1100" t="s">
        <v>2084</v>
      </c>
      <c r="P1100" t="s">
        <v>842</v>
      </c>
      <c r="Q1100">
        <v>5</v>
      </c>
      <c r="R1100">
        <f>VLOOKUP(Sales_Data[[#This Row],[Memo]],Items_List[[Description]:[Price]],3,FALSE)</f>
        <v>5.5</v>
      </c>
      <c r="S1100">
        <f>Sales_Data[[#This Row],[Qty]]*Sales_Data[[#This Row],[Cost]]</f>
        <v>66</v>
      </c>
      <c r="T1100" s="1">
        <f>_xlfn.MAXIFS(Sales_Data[Date],Sales_Data[Customers Name],Sales_Data[[#This Row],[Customers Name]])</f>
        <v>45252</v>
      </c>
      <c r="U1100" t="str">
        <f ca="1">IF(TODAY() - Sales_Data[[#This Row],[Last Order Date]] &gt; 180, "Inactive", "Active")</f>
        <v>Inactive</v>
      </c>
    </row>
    <row r="1101" spans="1:21" x14ac:dyDescent="0.35">
      <c r="A1101" t="str">
        <f>Sales_Data[[#This Row],[Customers Name]]&amp;Sales_Data[[#This Row],[Num]]</f>
        <v>Palmetto BrewingCW-2023432</v>
      </c>
      <c r="B1101" t="s">
        <v>124</v>
      </c>
      <c r="C1101" t="s">
        <v>2103</v>
      </c>
      <c r="D1101" t="s">
        <v>921</v>
      </c>
      <c r="E1101" t="s">
        <v>308</v>
      </c>
      <c r="F1101" s="1">
        <v>45252</v>
      </c>
      <c r="G1101" t="s">
        <v>1364</v>
      </c>
      <c r="H1101" t="s">
        <v>840</v>
      </c>
      <c r="I1101">
        <v>12</v>
      </c>
      <c r="J1101">
        <v>8</v>
      </c>
      <c r="K1101">
        <v>96</v>
      </c>
      <c r="L1101">
        <v>11</v>
      </c>
      <c r="M1101" s="1">
        <v>45231</v>
      </c>
      <c r="N1101" t="s">
        <v>920</v>
      </c>
      <c r="O1101" t="s">
        <v>2085</v>
      </c>
      <c r="P1101" t="s">
        <v>819</v>
      </c>
      <c r="Q1101">
        <v>3</v>
      </c>
      <c r="R1101">
        <f>VLOOKUP(Sales_Data[[#This Row],[Memo]],Items_List[[Description]:[Price]],3,FALSE)</f>
        <v>7.15</v>
      </c>
      <c r="S1101">
        <f>Sales_Data[[#This Row],[Qty]]*Sales_Data[[#This Row],[Cost]]</f>
        <v>85.800000000000011</v>
      </c>
      <c r="T1101" s="1">
        <f>_xlfn.MAXIFS(Sales_Data[Date],Sales_Data[Customers Name],Sales_Data[[#This Row],[Customers Name]])</f>
        <v>45252</v>
      </c>
      <c r="U1101" t="str">
        <f ca="1">IF(TODAY() - Sales_Data[[#This Row],[Last Order Date]] &gt; 180, "Inactive", "Active")</f>
        <v>Inactive</v>
      </c>
    </row>
    <row r="1102" spans="1:21" x14ac:dyDescent="0.35">
      <c r="A1102" t="str">
        <f>Sales_Data[[#This Row],[Customers Name]]&amp;Sales_Data[[#This Row],[Num]]</f>
        <v>Palmetto Wine SellersCW-2023130</v>
      </c>
      <c r="B1102" t="s">
        <v>126</v>
      </c>
      <c r="C1102" t="s">
        <v>2103</v>
      </c>
      <c r="D1102" t="s">
        <v>916</v>
      </c>
      <c r="E1102" t="s">
        <v>222</v>
      </c>
      <c r="F1102" s="1">
        <v>45028</v>
      </c>
      <c r="G1102" t="s">
        <v>1369</v>
      </c>
      <c r="I1102">
        <v>12</v>
      </c>
      <c r="J1102">
        <v>13</v>
      </c>
      <c r="K1102">
        <v>156</v>
      </c>
      <c r="L1102">
        <v>4</v>
      </c>
      <c r="M1102" s="1">
        <v>45017</v>
      </c>
      <c r="N1102" t="s">
        <v>934</v>
      </c>
      <c r="O1102" t="s">
        <v>2086</v>
      </c>
      <c r="P1102" t="s">
        <v>819</v>
      </c>
      <c r="Q1102">
        <v>3</v>
      </c>
      <c r="R1102">
        <f>VLOOKUP(Sales_Data[[#This Row],[Memo]],Items_List[[Description]:[Price]],3,FALSE)</f>
        <v>11.5</v>
      </c>
      <c r="S1102">
        <f>Sales_Data[[#This Row],[Qty]]*Sales_Data[[#This Row],[Cost]]</f>
        <v>138</v>
      </c>
      <c r="T1102" s="1">
        <f>_xlfn.MAXIFS(Sales_Data[Date],Sales_Data[Customers Name],Sales_Data[[#This Row],[Customers Name]])</f>
        <v>45281</v>
      </c>
      <c r="U1102" t="str">
        <f ca="1">IF(TODAY() - Sales_Data[[#This Row],[Last Order Date]] &gt; 180, "Inactive", "Active")</f>
        <v>Inactive</v>
      </c>
    </row>
    <row r="1103" spans="1:21" x14ac:dyDescent="0.35">
      <c r="A1103" t="str">
        <f>Sales_Data[[#This Row],[Customers Name]]&amp;Sales_Data[[#This Row],[Num]]</f>
        <v>Palmetto Wine SellersCW-2023203</v>
      </c>
      <c r="B1103" t="s">
        <v>126</v>
      </c>
      <c r="C1103" t="s">
        <v>2103</v>
      </c>
      <c r="D1103" t="s">
        <v>916</v>
      </c>
      <c r="E1103" t="s">
        <v>222</v>
      </c>
      <c r="F1103" s="1">
        <v>45096</v>
      </c>
      <c r="G1103" t="s">
        <v>1372</v>
      </c>
      <c r="I1103">
        <v>12</v>
      </c>
      <c r="J1103">
        <v>13.66667</v>
      </c>
      <c r="K1103">
        <v>164.00004000000001</v>
      </c>
      <c r="L1103">
        <v>6</v>
      </c>
      <c r="M1103" s="1">
        <v>45078</v>
      </c>
      <c r="N1103" t="s">
        <v>818</v>
      </c>
      <c r="O1103" t="s">
        <v>2082</v>
      </c>
      <c r="P1103" t="s">
        <v>825</v>
      </c>
      <c r="Q1103">
        <v>1</v>
      </c>
      <c r="R1103">
        <f>VLOOKUP(Sales_Data[[#This Row],[Memo]],Items_List[[Description]:[Price]],3,FALSE)</f>
        <v>11.5</v>
      </c>
      <c r="S1103">
        <f>Sales_Data[[#This Row],[Qty]]*Sales_Data[[#This Row],[Cost]]</f>
        <v>138</v>
      </c>
      <c r="T1103" s="1">
        <f>_xlfn.MAXIFS(Sales_Data[Date],Sales_Data[Customers Name],Sales_Data[[#This Row],[Customers Name]])</f>
        <v>45281</v>
      </c>
      <c r="U1103" t="str">
        <f ca="1">IF(TODAY() - Sales_Data[[#This Row],[Last Order Date]] &gt; 180, "Inactive", "Active")</f>
        <v>Inactive</v>
      </c>
    </row>
    <row r="1104" spans="1:21" x14ac:dyDescent="0.35">
      <c r="A1104" t="str">
        <f>Sales_Data[[#This Row],[Customers Name]]&amp;Sales_Data[[#This Row],[Num]]</f>
        <v>Palmetto Wine SellersCW-2023274</v>
      </c>
      <c r="B1104" t="s">
        <v>126</v>
      </c>
      <c r="C1104" t="s">
        <v>2103</v>
      </c>
      <c r="D1104" t="s">
        <v>916</v>
      </c>
      <c r="E1104" t="s">
        <v>222</v>
      </c>
      <c r="F1104" s="1">
        <v>45145</v>
      </c>
      <c r="G1104" t="s">
        <v>1374</v>
      </c>
      <c r="I1104">
        <v>12</v>
      </c>
      <c r="J1104">
        <v>13.99</v>
      </c>
      <c r="K1104">
        <v>167.88</v>
      </c>
      <c r="L1104">
        <v>8</v>
      </c>
      <c r="M1104" s="1">
        <v>45139</v>
      </c>
      <c r="N1104" t="s">
        <v>863</v>
      </c>
      <c r="O1104" t="s">
        <v>2083</v>
      </c>
      <c r="P1104" t="s">
        <v>825</v>
      </c>
      <c r="Q1104">
        <v>1</v>
      </c>
      <c r="R1104">
        <f>VLOOKUP(Sales_Data[[#This Row],[Memo]],Items_List[[Description]:[Price]],3,FALSE)</f>
        <v>11.5</v>
      </c>
      <c r="S1104">
        <f>Sales_Data[[#This Row],[Qty]]*Sales_Data[[#This Row],[Cost]]</f>
        <v>138</v>
      </c>
      <c r="T1104" s="1">
        <f>_xlfn.MAXIFS(Sales_Data[Date],Sales_Data[Customers Name],Sales_Data[[#This Row],[Customers Name]])</f>
        <v>45281</v>
      </c>
      <c r="U1104" t="str">
        <f ca="1">IF(TODAY() - Sales_Data[[#This Row],[Last Order Date]] &gt; 180, "Inactive", "Active")</f>
        <v>Inactive</v>
      </c>
    </row>
    <row r="1105" spans="1:21" x14ac:dyDescent="0.35">
      <c r="A1105" t="str">
        <f>Sales_Data[[#This Row],[Customers Name]]&amp;Sales_Data[[#This Row],[Num]]</f>
        <v>Palmetto Wine SellersCW-2023361</v>
      </c>
      <c r="B1105" t="s">
        <v>126</v>
      </c>
      <c r="C1105" t="s">
        <v>2103</v>
      </c>
      <c r="D1105" t="s">
        <v>1376</v>
      </c>
      <c r="E1105" t="s">
        <v>683</v>
      </c>
      <c r="F1105" s="1">
        <v>45205</v>
      </c>
      <c r="G1105" t="s">
        <v>1377</v>
      </c>
      <c r="H1105" t="s">
        <v>840</v>
      </c>
      <c r="I1105">
        <v>12</v>
      </c>
      <c r="J1105">
        <v>21.99</v>
      </c>
      <c r="K1105">
        <v>263.88</v>
      </c>
      <c r="L1105">
        <v>10</v>
      </c>
      <c r="M1105" s="1">
        <v>45200</v>
      </c>
      <c r="N1105" t="s">
        <v>841</v>
      </c>
      <c r="O1105" t="s">
        <v>2084</v>
      </c>
      <c r="P1105" t="s">
        <v>842</v>
      </c>
      <c r="Q1105">
        <v>5</v>
      </c>
      <c r="R1105">
        <f>VLOOKUP(Sales_Data[[#This Row],[Memo]],Items_List[[Description]:[Price]],3,FALSE)</f>
        <v>15.06</v>
      </c>
      <c r="S1105">
        <f>Sales_Data[[#This Row],[Qty]]*Sales_Data[[#This Row],[Cost]]</f>
        <v>180.72</v>
      </c>
      <c r="T1105" s="1">
        <f>_xlfn.MAXIFS(Sales_Data[Date],Sales_Data[Customers Name],Sales_Data[[#This Row],[Customers Name]])</f>
        <v>45281</v>
      </c>
      <c r="U1105" t="str">
        <f ca="1">IF(TODAY() - Sales_Data[[#This Row],[Last Order Date]] &gt; 180, "Inactive", "Active")</f>
        <v>Inactive</v>
      </c>
    </row>
    <row r="1106" spans="1:21" x14ac:dyDescent="0.35">
      <c r="A1106" t="str">
        <f>Sales_Data[[#This Row],[Customers Name]]&amp;Sales_Data[[#This Row],[Num]]</f>
        <v>Palmetto Wine SellersCW-2023375</v>
      </c>
      <c r="B1106" t="s">
        <v>126</v>
      </c>
      <c r="C1106" t="s">
        <v>2103</v>
      </c>
      <c r="D1106" t="s">
        <v>916</v>
      </c>
      <c r="E1106" t="s">
        <v>222</v>
      </c>
      <c r="F1106" s="1">
        <v>45216</v>
      </c>
      <c r="G1106" t="s">
        <v>1378</v>
      </c>
      <c r="H1106" t="s">
        <v>840</v>
      </c>
      <c r="I1106">
        <v>12</v>
      </c>
      <c r="J1106">
        <v>13.99</v>
      </c>
      <c r="K1106">
        <v>167.88</v>
      </c>
      <c r="L1106">
        <v>10</v>
      </c>
      <c r="M1106" s="1">
        <v>45200</v>
      </c>
      <c r="N1106" t="s">
        <v>841</v>
      </c>
      <c r="O1106" t="s">
        <v>2084</v>
      </c>
      <c r="P1106" t="s">
        <v>832</v>
      </c>
      <c r="Q1106">
        <v>2</v>
      </c>
      <c r="R1106">
        <f>VLOOKUP(Sales_Data[[#This Row],[Memo]],Items_List[[Description]:[Price]],3,FALSE)</f>
        <v>11.5</v>
      </c>
      <c r="S1106">
        <f>Sales_Data[[#This Row],[Qty]]*Sales_Data[[#This Row],[Cost]]</f>
        <v>138</v>
      </c>
      <c r="T1106" s="1">
        <f>_xlfn.MAXIFS(Sales_Data[Date],Sales_Data[Customers Name],Sales_Data[[#This Row],[Customers Name]])</f>
        <v>45281</v>
      </c>
      <c r="U1106" t="str">
        <f ca="1">IF(TODAY() - Sales_Data[[#This Row],[Last Order Date]] &gt; 180, "Inactive", "Active")</f>
        <v>Inactive</v>
      </c>
    </row>
    <row r="1107" spans="1:21" x14ac:dyDescent="0.35">
      <c r="A1107" t="str">
        <f>Sales_Data[[#This Row],[Customers Name]]&amp;Sales_Data[[#This Row],[Num]]</f>
        <v>Palmetto Wine SellersCW-2023440</v>
      </c>
      <c r="B1107" t="s">
        <v>126</v>
      </c>
      <c r="C1107" t="s">
        <v>2103</v>
      </c>
      <c r="D1107" t="s">
        <v>1376</v>
      </c>
      <c r="E1107" t="s">
        <v>683</v>
      </c>
      <c r="F1107" s="1">
        <v>45261</v>
      </c>
      <c r="G1107" t="s">
        <v>1384</v>
      </c>
      <c r="H1107" t="s">
        <v>840</v>
      </c>
      <c r="I1107">
        <v>12</v>
      </c>
      <c r="J1107">
        <v>21.99</v>
      </c>
      <c r="K1107">
        <v>263.88</v>
      </c>
      <c r="L1107">
        <v>12</v>
      </c>
      <c r="M1107" s="1">
        <v>45261</v>
      </c>
      <c r="N1107" t="s">
        <v>846</v>
      </c>
      <c r="O1107" t="s">
        <v>2079</v>
      </c>
      <c r="P1107" t="s">
        <v>842</v>
      </c>
      <c r="Q1107">
        <v>5</v>
      </c>
      <c r="R1107">
        <f>VLOOKUP(Sales_Data[[#This Row],[Memo]],Items_List[[Description]:[Price]],3,FALSE)</f>
        <v>15.06</v>
      </c>
      <c r="S1107">
        <f>Sales_Data[[#This Row],[Qty]]*Sales_Data[[#This Row],[Cost]]</f>
        <v>180.72</v>
      </c>
      <c r="T1107" s="1">
        <f>_xlfn.MAXIFS(Sales_Data[Date],Sales_Data[Customers Name],Sales_Data[[#This Row],[Customers Name]])</f>
        <v>45281</v>
      </c>
      <c r="U1107" t="str">
        <f ca="1">IF(TODAY() - Sales_Data[[#This Row],[Last Order Date]] &gt; 180, "Inactive", "Active")</f>
        <v>Inactive</v>
      </c>
    </row>
    <row r="1108" spans="1:21" x14ac:dyDescent="0.35">
      <c r="A1108" t="str">
        <f>Sales_Data[[#This Row],[Customers Name]]&amp;Sales_Data[[#This Row],[Num]]</f>
        <v>ParadisoCW-2023159</v>
      </c>
      <c r="B1108" t="s">
        <v>129</v>
      </c>
      <c r="C1108" t="s">
        <v>2103</v>
      </c>
      <c r="D1108" t="s">
        <v>913</v>
      </c>
      <c r="E1108" t="s">
        <v>350</v>
      </c>
      <c r="F1108" s="1">
        <v>45060</v>
      </c>
      <c r="G1108" t="s">
        <v>1389</v>
      </c>
      <c r="I1108">
        <v>12</v>
      </c>
      <c r="J1108">
        <v>12.5</v>
      </c>
      <c r="K1108">
        <v>150</v>
      </c>
      <c r="L1108">
        <v>5</v>
      </c>
      <c r="M1108" s="1">
        <v>45047</v>
      </c>
      <c r="N1108" t="s">
        <v>813</v>
      </c>
      <c r="O1108" t="s">
        <v>813</v>
      </c>
      <c r="P1108" t="s">
        <v>1000</v>
      </c>
      <c r="Q1108">
        <v>0</v>
      </c>
      <c r="R1108">
        <f>VLOOKUP(Sales_Data[[#This Row],[Memo]],Items_List[[Description]:[Price]],3,FALSE)</f>
        <v>9.6</v>
      </c>
      <c r="S1108">
        <f>Sales_Data[[#This Row],[Qty]]*Sales_Data[[#This Row],[Cost]]</f>
        <v>115.19999999999999</v>
      </c>
      <c r="T1108" s="1">
        <f>_xlfn.MAXIFS(Sales_Data[Date],Sales_Data[Customers Name],Sales_Data[[#This Row],[Customers Name]])</f>
        <v>45247</v>
      </c>
      <c r="U1108" t="str">
        <f ca="1">IF(TODAY() - Sales_Data[[#This Row],[Last Order Date]] &gt; 180, "Inactive", "Active")</f>
        <v>Inactive</v>
      </c>
    </row>
    <row r="1109" spans="1:21" x14ac:dyDescent="0.35">
      <c r="A1109" t="str">
        <f>Sales_Data[[#This Row],[Customers Name]]&amp;Sales_Data[[#This Row],[Num]]</f>
        <v>ParadisoCW-2023159</v>
      </c>
      <c r="B1109" t="s">
        <v>129</v>
      </c>
      <c r="C1109" t="s">
        <v>2103</v>
      </c>
      <c r="D1109" t="s">
        <v>851</v>
      </c>
      <c r="E1109" t="s">
        <v>362</v>
      </c>
      <c r="F1109" s="1">
        <v>45060</v>
      </c>
      <c r="G1109" t="s">
        <v>1389</v>
      </c>
      <c r="I1109">
        <v>12</v>
      </c>
      <c r="J1109">
        <v>12.5</v>
      </c>
      <c r="K1109">
        <v>150</v>
      </c>
      <c r="L1109">
        <v>5</v>
      </c>
      <c r="M1109" s="1">
        <v>45047</v>
      </c>
      <c r="N1109" t="s">
        <v>813</v>
      </c>
      <c r="O1109" t="s">
        <v>813</v>
      </c>
      <c r="P1109" t="s">
        <v>1000</v>
      </c>
      <c r="Q1109">
        <v>0</v>
      </c>
      <c r="R1109">
        <f>VLOOKUP(Sales_Data[[#This Row],[Memo]],Items_List[[Description]:[Price]],3,FALSE)</f>
        <v>9.6</v>
      </c>
      <c r="S1109">
        <f>Sales_Data[[#This Row],[Qty]]*Sales_Data[[#This Row],[Cost]]</f>
        <v>115.19999999999999</v>
      </c>
      <c r="T1109" s="1">
        <f>_xlfn.MAXIFS(Sales_Data[Date],Sales_Data[Customers Name],Sales_Data[[#This Row],[Customers Name]])</f>
        <v>45247</v>
      </c>
      <c r="U1109" t="str">
        <f ca="1">IF(TODAY() - Sales_Data[[#This Row],[Last Order Date]] &gt; 180, "Inactive", "Active")</f>
        <v>Inactive</v>
      </c>
    </row>
    <row r="1110" spans="1:21" x14ac:dyDescent="0.35">
      <c r="A1110" t="str">
        <f>Sales_Data[[#This Row],[Customers Name]]&amp;Sales_Data[[#This Row],[Num]]</f>
        <v>ParadisoCW-2023159</v>
      </c>
      <c r="B1110" t="s">
        <v>129</v>
      </c>
      <c r="C1110" t="s">
        <v>2103</v>
      </c>
      <c r="D1110" t="s">
        <v>912</v>
      </c>
      <c r="E1110" t="s">
        <v>270</v>
      </c>
      <c r="F1110" s="1">
        <v>45060</v>
      </c>
      <c r="G1110" t="s">
        <v>1389</v>
      </c>
      <c r="I1110">
        <v>12</v>
      </c>
      <c r="J1110">
        <v>3.25</v>
      </c>
      <c r="K1110">
        <v>39</v>
      </c>
      <c r="L1110">
        <v>5</v>
      </c>
      <c r="M1110" s="1">
        <v>45047</v>
      </c>
      <c r="N1110" t="s">
        <v>813</v>
      </c>
      <c r="O1110" t="s">
        <v>813</v>
      </c>
      <c r="P1110" t="s">
        <v>1000</v>
      </c>
      <c r="Q1110">
        <v>0</v>
      </c>
      <c r="R1110">
        <f>VLOOKUP(Sales_Data[[#This Row],[Memo]],Items_List[[Description]:[Price]],3,FALSE)</f>
        <v>3</v>
      </c>
      <c r="S1110">
        <f>Sales_Data[[#This Row],[Qty]]*Sales_Data[[#This Row],[Cost]]</f>
        <v>36</v>
      </c>
      <c r="T1110" s="1">
        <f>_xlfn.MAXIFS(Sales_Data[Date],Sales_Data[Customers Name],Sales_Data[[#This Row],[Customers Name]])</f>
        <v>45247</v>
      </c>
      <c r="U1110" t="str">
        <f ca="1">IF(TODAY() - Sales_Data[[#This Row],[Last Order Date]] &gt; 180, "Inactive", "Active")</f>
        <v>Inactive</v>
      </c>
    </row>
    <row r="1111" spans="1:21" x14ac:dyDescent="0.35">
      <c r="A1111" t="str">
        <f>Sales_Data[[#This Row],[Customers Name]]&amp;Sales_Data[[#This Row],[Num]]</f>
        <v>ParadisoCW-2023159</v>
      </c>
      <c r="B1111" t="s">
        <v>129</v>
      </c>
      <c r="C1111" t="s">
        <v>2103</v>
      </c>
      <c r="D1111" t="s">
        <v>811</v>
      </c>
      <c r="E1111" t="s">
        <v>227</v>
      </c>
      <c r="F1111" s="1">
        <v>45060</v>
      </c>
      <c r="G1111" t="s">
        <v>1389</v>
      </c>
      <c r="I1111">
        <v>12</v>
      </c>
      <c r="J1111">
        <v>10</v>
      </c>
      <c r="K1111">
        <v>120</v>
      </c>
      <c r="L1111">
        <v>5</v>
      </c>
      <c r="M1111" s="1">
        <v>45047</v>
      </c>
      <c r="N1111" t="s">
        <v>813</v>
      </c>
      <c r="O1111" t="s">
        <v>813</v>
      </c>
      <c r="P1111" t="s">
        <v>1000</v>
      </c>
      <c r="Q1111">
        <v>0</v>
      </c>
      <c r="R1111">
        <f>VLOOKUP(Sales_Data[[#This Row],[Memo]],Items_List[[Description]:[Price]],3,FALSE)</f>
        <v>7.46</v>
      </c>
      <c r="S1111">
        <f>Sales_Data[[#This Row],[Qty]]*Sales_Data[[#This Row],[Cost]]</f>
        <v>89.52</v>
      </c>
      <c r="T1111" s="1">
        <f>_xlfn.MAXIFS(Sales_Data[Date],Sales_Data[Customers Name],Sales_Data[[#This Row],[Customers Name]])</f>
        <v>45247</v>
      </c>
      <c r="U1111" t="str">
        <f ca="1">IF(TODAY() - Sales_Data[[#This Row],[Last Order Date]] &gt; 180, "Inactive", "Active")</f>
        <v>Inactive</v>
      </c>
    </row>
    <row r="1112" spans="1:21" x14ac:dyDescent="0.35">
      <c r="A1112" t="str">
        <f>Sales_Data[[#This Row],[Customers Name]]&amp;Sales_Data[[#This Row],[Num]]</f>
        <v>ParadisoCW-2023170</v>
      </c>
      <c r="B1112" t="s">
        <v>129</v>
      </c>
      <c r="C1112" t="s">
        <v>2103</v>
      </c>
      <c r="D1112" t="s">
        <v>903</v>
      </c>
      <c r="E1112" t="s">
        <v>356</v>
      </c>
      <c r="F1112" s="1">
        <v>45068</v>
      </c>
      <c r="G1112" t="s">
        <v>1390</v>
      </c>
      <c r="I1112">
        <v>12</v>
      </c>
      <c r="J1112">
        <v>14.75</v>
      </c>
      <c r="K1112">
        <v>177</v>
      </c>
      <c r="L1112">
        <v>5</v>
      </c>
      <c r="M1112" s="1">
        <v>45047</v>
      </c>
      <c r="N1112" t="s">
        <v>813</v>
      </c>
      <c r="O1112" t="s">
        <v>813</v>
      </c>
      <c r="P1112" t="s">
        <v>825</v>
      </c>
      <c r="Q1112">
        <v>1</v>
      </c>
      <c r="R1112">
        <f>VLOOKUP(Sales_Data[[#This Row],[Memo]],Items_List[[Description]:[Price]],3,FALSE)</f>
        <v>11.375</v>
      </c>
      <c r="S1112">
        <f>Sales_Data[[#This Row],[Qty]]*Sales_Data[[#This Row],[Cost]]</f>
        <v>136.5</v>
      </c>
      <c r="T1112" s="1">
        <f>_xlfn.MAXIFS(Sales_Data[Date],Sales_Data[Customers Name],Sales_Data[[#This Row],[Customers Name]])</f>
        <v>45247</v>
      </c>
      <c r="U1112" t="str">
        <f ca="1">IF(TODAY() - Sales_Data[[#This Row],[Last Order Date]] &gt; 180, "Inactive", "Active")</f>
        <v>Inactive</v>
      </c>
    </row>
    <row r="1113" spans="1:21" x14ac:dyDescent="0.35">
      <c r="A1113" t="str">
        <f>Sales_Data[[#This Row],[Customers Name]]&amp;Sales_Data[[#This Row],[Num]]</f>
        <v>ParadisoCW-2023170</v>
      </c>
      <c r="B1113" t="s">
        <v>129</v>
      </c>
      <c r="C1113" t="s">
        <v>2103</v>
      </c>
      <c r="D1113" t="s">
        <v>905</v>
      </c>
      <c r="E1113" t="s">
        <v>358</v>
      </c>
      <c r="F1113" s="1">
        <v>45068</v>
      </c>
      <c r="G1113" t="s">
        <v>1390</v>
      </c>
      <c r="I1113">
        <v>12</v>
      </c>
      <c r="J1113">
        <v>14.5</v>
      </c>
      <c r="K1113">
        <v>174</v>
      </c>
      <c r="L1113">
        <v>5</v>
      </c>
      <c r="M1113" s="1">
        <v>45047</v>
      </c>
      <c r="N1113" t="s">
        <v>813</v>
      </c>
      <c r="O1113" t="s">
        <v>813</v>
      </c>
      <c r="P1113" t="s">
        <v>825</v>
      </c>
      <c r="Q1113">
        <v>1</v>
      </c>
      <c r="R1113">
        <f>VLOOKUP(Sales_Data[[#This Row],[Memo]],Items_List[[Description]:[Price]],3,FALSE)</f>
        <v>11.11</v>
      </c>
      <c r="S1113">
        <f>Sales_Data[[#This Row],[Qty]]*Sales_Data[[#This Row],[Cost]]</f>
        <v>133.32</v>
      </c>
      <c r="T1113" s="1">
        <f>_xlfn.MAXIFS(Sales_Data[Date],Sales_Data[Customers Name],Sales_Data[[#This Row],[Customers Name]])</f>
        <v>45247</v>
      </c>
      <c r="U1113" t="str">
        <f ca="1">IF(TODAY() - Sales_Data[[#This Row],[Last Order Date]] &gt; 180, "Inactive", "Active")</f>
        <v>Inactive</v>
      </c>
    </row>
    <row r="1114" spans="1:21" x14ac:dyDescent="0.35">
      <c r="A1114" t="str">
        <f>Sales_Data[[#This Row],[Customers Name]]&amp;Sales_Data[[#This Row],[Num]]</f>
        <v>ParadisoCW-2023182</v>
      </c>
      <c r="B1114" t="s">
        <v>129</v>
      </c>
      <c r="C1114" t="s">
        <v>2103</v>
      </c>
      <c r="D1114" t="s">
        <v>912</v>
      </c>
      <c r="E1114" t="s">
        <v>270</v>
      </c>
      <c r="F1114" s="1">
        <v>45079</v>
      </c>
      <c r="G1114" t="s">
        <v>1391</v>
      </c>
      <c r="I1114">
        <v>12</v>
      </c>
      <c r="J1114">
        <v>3.25</v>
      </c>
      <c r="K1114">
        <v>39</v>
      </c>
      <c r="L1114">
        <v>6</v>
      </c>
      <c r="M1114" s="1">
        <v>45078</v>
      </c>
      <c r="N1114" t="s">
        <v>818</v>
      </c>
      <c r="O1114" t="s">
        <v>2082</v>
      </c>
      <c r="P1114" t="s">
        <v>842</v>
      </c>
      <c r="Q1114">
        <v>5</v>
      </c>
      <c r="R1114">
        <f>VLOOKUP(Sales_Data[[#This Row],[Memo]],Items_List[[Description]:[Price]],3,FALSE)</f>
        <v>3</v>
      </c>
      <c r="S1114">
        <f>Sales_Data[[#This Row],[Qty]]*Sales_Data[[#This Row],[Cost]]</f>
        <v>36</v>
      </c>
      <c r="T1114" s="1">
        <f>_xlfn.MAXIFS(Sales_Data[Date],Sales_Data[Customers Name],Sales_Data[[#This Row],[Customers Name]])</f>
        <v>45247</v>
      </c>
      <c r="U1114" t="str">
        <f ca="1">IF(TODAY() - Sales_Data[[#This Row],[Last Order Date]] &gt; 180, "Inactive", "Active")</f>
        <v>Inactive</v>
      </c>
    </row>
    <row r="1115" spans="1:21" x14ac:dyDescent="0.35">
      <c r="A1115" t="str">
        <f>Sales_Data[[#This Row],[Customers Name]]&amp;Sales_Data[[#This Row],[Num]]</f>
        <v>ParadisoCW-2023182</v>
      </c>
      <c r="B1115" t="s">
        <v>129</v>
      </c>
      <c r="C1115" t="s">
        <v>2103</v>
      </c>
      <c r="D1115" t="s">
        <v>811</v>
      </c>
      <c r="E1115" t="s">
        <v>227</v>
      </c>
      <c r="F1115" s="1">
        <v>45079</v>
      </c>
      <c r="G1115" t="s">
        <v>1391</v>
      </c>
      <c r="I1115">
        <v>12</v>
      </c>
      <c r="J1115">
        <v>10</v>
      </c>
      <c r="K1115">
        <v>120</v>
      </c>
      <c r="L1115">
        <v>6</v>
      </c>
      <c r="M1115" s="1">
        <v>45078</v>
      </c>
      <c r="N1115" t="s">
        <v>818</v>
      </c>
      <c r="O1115" t="s">
        <v>2082</v>
      </c>
      <c r="P1115" t="s">
        <v>842</v>
      </c>
      <c r="Q1115">
        <v>5</v>
      </c>
      <c r="R1115">
        <f>VLOOKUP(Sales_Data[[#This Row],[Memo]],Items_List[[Description]:[Price]],3,FALSE)</f>
        <v>7.46</v>
      </c>
      <c r="S1115">
        <f>Sales_Data[[#This Row],[Qty]]*Sales_Data[[#This Row],[Cost]]</f>
        <v>89.52</v>
      </c>
      <c r="T1115" s="1">
        <f>_xlfn.MAXIFS(Sales_Data[Date],Sales_Data[Customers Name],Sales_Data[[#This Row],[Customers Name]])</f>
        <v>45247</v>
      </c>
      <c r="U1115" t="str">
        <f ca="1">IF(TODAY() - Sales_Data[[#This Row],[Last Order Date]] &gt; 180, "Inactive", "Active")</f>
        <v>Inactive</v>
      </c>
    </row>
    <row r="1116" spans="1:21" x14ac:dyDescent="0.35">
      <c r="A1116" t="str">
        <f>Sales_Data[[#This Row],[Customers Name]]&amp;Sales_Data[[#This Row],[Num]]</f>
        <v>ParadisoCW-2023216</v>
      </c>
      <c r="B1116" t="s">
        <v>129</v>
      </c>
      <c r="C1116" t="s">
        <v>2103</v>
      </c>
      <c r="D1116" t="s">
        <v>1022</v>
      </c>
      <c r="E1116" t="s">
        <v>748</v>
      </c>
      <c r="F1116" s="1">
        <v>45104</v>
      </c>
      <c r="G1116" t="s">
        <v>1392</v>
      </c>
      <c r="I1116">
        <v>12</v>
      </c>
      <c r="J1116">
        <v>6.5</v>
      </c>
      <c r="K1116">
        <v>78</v>
      </c>
      <c r="L1116">
        <v>6</v>
      </c>
      <c r="M1116" s="1">
        <v>45078</v>
      </c>
      <c r="N1116" t="s">
        <v>818</v>
      </c>
      <c r="O1116" t="s">
        <v>2082</v>
      </c>
      <c r="P1116" t="s">
        <v>832</v>
      </c>
      <c r="Q1116">
        <v>2</v>
      </c>
      <c r="R1116">
        <f>VLOOKUP(Sales_Data[[#This Row],[Memo]],Items_List[[Description]:[Price]],3,FALSE)</f>
        <v>5.39</v>
      </c>
      <c r="S1116">
        <f>Sales_Data[[#This Row],[Qty]]*Sales_Data[[#This Row],[Cost]]</f>
        <v>64.679999999999993</v>
      </c>
      <c r="T1116" s="1">
        <f>_xlfn.MAXIFS(Sales_Data[Date],Sales_Data[Customers Name],Sales_Data[[#This Row],[Customers Name]])</f>
        <v>45247</v>
      </c>
      <c r="U1116" t="str">
        <f ca="1">IF(TODAY() - Sales_Data[[#This Row],[Last Order Date]] &gt; 180, "Inactive", "Active")</f>
        <v>Inactive</v>
      </c>
    </row>
    <row r="1117" spans="1:21" x14ac:dyDescent="0.35">
      <c r="A1117" t="str">
        <f>Sales_Data[[#This Row],[Customers Name]]&amp;Sales_Data[[#This Row],[Num]]</f>
        <v>ParadisoCW-2023216</v>
      </c>
      <c r="B1117" t="s">
        <v>129</v>
      </c>
      <c r="C1117" t="s">
        <v>2103</v>
      </c>
      <c r="D1117" t="s">
        <v>811</v>
      </c>
      <c r="E1117" t="s">
        <v>227</v>
      </c>
      <c r="F1117" s="1">
        <v>45104</v>
      </c>
      <c r="G1117" t="s">
        <v>1392</v>
      </c>
      <c r="I1117">
        <v>12</v>
      </c>
      <c r="J1117">
        <v>10</v>
      </c>
      <c r="K1117">
        <v>120</v>
      </c>
      <c r="L1117">
        <v>6</v>
      </c>
      <c r="M1117" s="1">
        <v>45078</v>
      </c>
      <c r="N1117" t="s">
        <v>818</v>
      </c>
      <c r="O1117" t="s">
        <v>2082</v>
      </c>
      <c r="P1117" t="s">
        <v>832</v>
      </c>
      <c r="Q1117">
        <v>2</v>
      </c>
      <c r="R1117">
        <f>VLOOKUP(Sales_Data[[#This Row],[Memo]],Items_List[[Description]:[Price]],3,FALSE)</f>
        <v>7.46</v>
      </c>
      <c r="S1117">
        <f>Sales_Data[[#This Row],[Qty]]*Sales_Data[[#This Row],[Cost]]</f>
        <v>89.52</v>
      </c>
      <c r="T1117" s="1">
        <f>_xlfn.MAXIFS(Sales_Data[Date],Sales_Data[Customers Name],Sales_Data[[#This Row],[Customers Name]])</f>
        <v>45247</v>
      </c>
      <c r="U1117" t="str">
        <f ca="1">IF(TODAY() - Sales_Data[[#This Row],[Last Order Date]] &gt; 180, "Inactive", "Active")</f>
        <v>Inactive</v>
      </c>
    </row>
    <row r="1118" spans="1:21" x14ac:dyDescent="0.35">
      <c r="A1118" t="str">
        <f>Sales_Data[[#This Row],[Customers Name]]&amp;Sales_Data[[#This Row],[Num]]</f>
        <v>ParadisoCW-2023275</v>
      </c>
      <c r="B1118" t="s">
        <v>129</v>
      </c>
      <c r="C1118" t="s">
        <v>2103</v>
      </c>
      <c r="D1118" t="s">
        <v>910</v>
      </c>
      <c r="E1118" t="s">
        <v>314</v>
      </c>
      <c r="F1118" s="1">
        <v>45145</v>
      </c>
      <c r="G1118" t="s">
        <v>1394</v>
      </c>
      <c r="I1118">
        <v>12</v>
      </c>
      <c r="J1118">
        <v>9.5</v>
      </c>
      <c r="K1118">
        <v>114</v>
      </c>
      <c r="L1118">
        <v>8</v>
      </c>
      <c r="M1118" s="1">
        <v>45139</v>
      </c>
      <c r="N1118" t="s">
        <v>863</v>
      </c>
      <c r="O1118" t="s">
        <v>2083</v>
      </c>
      <c r="P1118" t="s">
        <v>825</v>
      </c>
      <c r="Q1118">
        <v>1</v>
      </c>
      <c r="R1118">
        <f>VLOOKUP(Sales_Data[[#This Row],[Memo]],Items_List[[Description]:[Price]],3,FALSE)</f>
        <v>6.7</v>
      </c>
      <c r="S1118">
        <f>Sales_Data[[#This Row],[Qty]]*Sales_Data[[#This Row],[Cost]]</f>
        <v>80.400000000000006</v>
      </c>
      <c r="T1118" s="1">
        <f>_xlfn.MAXIFS(Sales_Data[Date],Sales_Data[Customers Name],Sales_Data[[#This Row],[Customers Name]])</f>
        <v>45247</v>
      </c>
      <c r="U1118" t="str">
        <f ca="1">IF(TODAY() - Sales_Data[[#This Row],[Last Order Date]] &gt; 180, "Inactive", "Active")</f>
        <v>Inactive</v>
      </c>
    </row>
    <row r="1119" spans="1:21" x14ac:dyDescent="0.35">
      <c r="A1119" t="str">
        <f>Sales_Data[[#This Row],[Customers Name]]&amp;Sales_Data[[#This Row],[Num]]</f>
        <v>ParadisoCW-2023275</v>
      </c>
      <c r="B1119" t="s">
        <v>129</v>
      </c>
      <c r="C1119" t="s">
        <v>2103</v>
      </c>
      <c r="D1119" t="s">
        <v>912</v>
      </c>
      <c r="E1119" t="s">
        <v>270</v>
      </c>
      <c r="F1119" s="1">
        <v>45145</v>
      </c>
      <c r="G1119" t="s">
        <v>1394</v>
      </c>
      <c r="I1119">
        <v>12</v>
      </c>
      <c r="J1119">
        <v>3.25</v>
      </c>
      <c r="K1119">
        <v>39</v>
      </c>
      <c r="L1119">
        <v>8</v>
      </c>
      <c r="M1119" s="1">
        <v>45139</v>
      </c>
      <c r="N1119" t="s">
        <v>863</v>
      </c>
      <c r="O1119" t="s">
        <v>2083</v>
      </c>
      <c r="P1119" t="s">
        <v>825</v>
      </c>
      <c r="Q1119">
        <v>1</v>
      </c>
      <c r="R1119">
        <f>VLOOKUP(Sales_Data[[#This Row],[Memo]],Items_List[[Description]:[Price]],3,FALSE)</f>
        <v>3</v>
      </c>
      <c r="S1119">
        <f>Sales_Data[[#This Row],[Qty]]*Sales_Data[[#This Row],[Cost]]</f>
        <v>36</v>
      </c>
      <c r="T1119" s="1">
        <f>_xlfn.MAXIFS(Sales_Data[Date],Sales_Data[Customers Name],Sales_Data[[#This Row],[Customers Name]])</f>
        <v>45247</v>
      </c>
      <c r="U1119" t="str">
        <f ca="1">IF(TODAY() - Sales_Data[[#This Row],[Last Order Date]] &gt; 180, "Inactive", "Active")</f>
        <v>Inactive</v>
      </c>
    </row>
    <row r="1120" spans="1:21" x14ac:dyDescent="0.35">
      <c r="A1120" t="str">
        <f>Sales_Data[[#This Row],[Customers Name]]&amp;Sales_Data[[#This Row],[Num]]</f>
        <v>ParadisoCW-2023310</v>
      </c>
      <c r="B1120" t="s">
        <v>129</v>
      </c>
      <c r="C1120" t="s">
        <v>2103</v>
      </c>
      <c r="D1120" t="s">
        <v>851</v>
      </c>
      <c r="E1120" t="s">
        <v>362</v>
      </c>
      <c r="F1120" s="1">
        <v>45175</v>
      </c>
      <c r="G1120" t="s">
        <v>1395</v>
      </c>
      <c r="I1120">
        <v>12</v>
      </c>
      <c r="J1120">
        <v>12.5</v>
      </c>
      <c r="K1120">
        <v>150</v>
      </c>
      <c r="L1120">
        <v>9</v>
      </c>
      <c r="M1120" s="1">
        <v>45170</v>
      </c>
      <c r="N1120" t="s">
        <v>831</v>
      </c>
      <c r="O1120" t="s">
        <v>2078</v>
      </c>
      <c r="P1120" t="s">
        <v>819</v>
      </c>
      <c r="Q1120">
        <v>3</v>
      </c>
      <c r="R1120">
        <f>VLOOKUP(Sales_Data[[#This Row],[Memo]],Items_List[[Description]:[Price]],3,FALSE)</f>
        <v>9.6</v>
      </c>
      <c r="S1120">
        <f>Sales_Data[[#This Row],[Qty]]*Sales_Data[[#This Row],[Cost]]</f>
        <v>115.19999999999999</v>
      </c>
      <c r="T1120" s="1">
        <f>_xlfn.MAXIFS(Sales_Data[Date],Sales_Data[Customers Name],Sales_Data[[#This Row],[Customers Name]])</f>
        <v>45247</v>
      </c>
      <c r="U1120" t="str">
        <f ca="1">IF(TODAY() - Sales_Data[[#This Row],[Last Order Date]] &gt; 180, "Inactive", "Active")</f>
        <v>Inactive</v>
      </c>
    </row>
    <row r="1121" spans="1:21" x14ac:dyDescent="0.35">
      <c r="A1121" t="str">
        <f>Sales_Data[[#This Row],[Customers Name]]&amp;Sales_Data[[#This Row],[Num]]</f>
        <v>ParadisoCW-2023310</v>
      </c>
      <c r="B1121" t="s">
        <v>129</v>
      </c>
      <c r="C1121" t="s">
        <v>2103</v>
      </c>
      <c r="D1121" t="s">
        <v>913</v>
      </c>
      <c r="E1121" t="s">
        <v>350</v>
      </c>
      <c r="F1121" s="1">
        <v>45175</v>
      </c>
      <c r="G1121" t="s">
        <v>1395</v>
      </c>
      <c r="I1121">
        <v>12</v>
      </c>
      <c r="J1121">
        <v>12.5</v>
      </c>
      <c r="K1121">
        <v>150</v>
      </c>
      <c r="L1121">
        <v>9</v>
      </c>
      <c r="M1121" s="1">
        <v>45170</v>
      </c>
      <c r="N1121" t="s">
        <v>831</v>
      </c>
      <c r="O1121" t="s">
        <v>2078</v>
      </c>
      <c r="P1121" t="s">
        <v>819</v>
      </c>
      <c r="Q1121">
        <v>3</v>
      </c>
      <c r="R1121">
        <f>VLOOKUP(Sales_Data[[#This Row],[Memo]],Items_List[[Description]:[Price]],3,FALSE)</f>
        <v>9.6</v>
      </c>
      <c r="S1121">
        <f>Sales_Data[[#This Row],[Qty]]*Sales_Data[[#This Row],[Cost]]</f>
        <v>115.19999999999999</v>
      </c>
      <c r="T1121" s="1">
        <f>_xlfn.MAXIFS(Sales_Data[Date],Sales_Data[Customers Name],Sales_Data[[#This Row],[Customers Name]])</f>
        <v>45247</v>
      </c>
      <c r="U1121" t="str">
        <f ca="1">IF(TODAY() - Sales_Data[[#This Row],[Last Order Date]] &gt; 180, "Inactive", "Active")</f>
        <v>Inactive</v>
      </c>
    </row>
    <row r="1122" spans="1:21" x14ac:dyDescent="0.35">
      <c r="A1122" t="str">
        <f>Sales_Data[[#This Row],[Customers Name]]&amp;Sales_Data[[#This Row],[Num]]</f>
        <v>ParadisoCW-2023404</v>
      </c>
      <c r="B1122" t="s">
        <v>129</v>
      </c>
      <c r="C1122" t="s">
        <v>2103</v>
      </c>
      <c r="D1122" t="s">
        <v>912</v>
      </c>
      <c r="E1122" t="s">
        <v>270</v>
      </c>
      <c r="F1122" s="1">
        <v>45236</v>
      </c>
      <c r="G1122" t="s">
        <v>1397</v>
      </c>
      <c r="H1122" t="s">
        <v>840</v>
      </c>
      <c r="I1122">
        <v>12</v>
      </c>
      <c r="J1122">
        <v>3.25</v>
      </c>
      <c r="K1122">
        <v>39</v>
      </c>
      <c r="L1122">
        <v>11</v>
      </c>
      <c r="M1122" s="1">
        <v>45231</v>
      </c>
      <c r="N1122" t="s">
        <v>920</v>
      </c>
      <c r="O1122" t="s">
        <v>2085</v>
      </c>
      <c r="P1122" t="s">
        <v>825</v>
      </c>
      <c r="Q1122">
        <v>1</v>
      </c>
      <c r="R1122">
        <f>VLOOKUP(Sales_Data[[#This Row],[Memo]],Items_List[[Description]:[Price]],3,FALSE)</f>
        <v>3</v>
      </c>
      <c r="S1122">
        <f>Sales_Data[[#This Row],[Qty]]*Sales_Data[[#This Row],[Cost]]</f>
        <v>36</v>
      </c>
      <c r="T1122" s="1">
        <f>_xlfn.MAXIFS(Sales_Data[Date],Sales_Data[Customers Name],Sales_Data[[#This Row],[Customers Name]])</f>
        <v>45247</v>
      </c>
      <c r="U1122" t="str">
        <f ca="1">IF(TODAY() - Sales_Data[[#This Row],[Last Order Date]] &gt; 180, "Inactive", "Active")</f>
        <v>Inactive</v>
      </c>
    </row>
    <row r="1123" spans="1:21" x14ac:dyDescent="0.35">
      <c r="A1123" t="str">
        <f>Sales_Data[[#This Row],[Customers Name]]&amp;Sales_Data[[#This Row],[Num]]</f>
        <v>ParadisoCW-2023404</v>
      </c>
      <c r="B1123" t="s">
        <v>129</v>
      </c>
      <c r="C1123" t="s">
        <v>2103</v>
      </c>
      <c r="D1123" t="s">
        <v>998</v>
      </c>
      <c r="E1123" t="s">
        <v>306</v>
      </c>
      <c r="F1123" s="1">
        <v>45236</v>
      </c>
      <c r="G1123" t="s">
        <v>1397</v>
      </c>
      <c r="H1123" t="s">
        <v>840</v>
      </c>
      <c r="I1123">
        <v>12</v>
      </c>
      <c r="J1123">
        <v>8.8000000000000007</v>
      </c>
      <c r="K1123">
        <v>105.6</v>
      </c>
      <c r="L1123">
        <v>11</v>
      </c>
      <c r="M1123" s="1">
        <v>45231</v>
      </c>
      <c r="N1123" t="s">
        <v>920</v>
      </c>
      <c r="O1123" t="s">
        <v>2085</v>
      </c>
      <c r="P1123" t="s">
        <v>825</v>
      </c>
      <c r="Q1123">
        <v>1</v>
      </c>
      <c r="R1123">
        <f>VLOOKUP(Sales_Data[[#This Row],[Memo]],Items_List[[Description]:[Price]],3,FALSE)</f>
        <v>7.15</v>
      </c>
      <c r="S1123">
        <f>Sales_Data[[#This Row],[Qty]]*Sales_Data[[#This Row],[Cost]]</f>
        <v>85.800000000000011</v>
      </c>
      <c r="T1123" s="1">
        <f>_xlfn.MAXIFS(Sales_Data[Date],Sales_Data[Customers Name],Sales_Data[[#This Row],[Customers Name]])</f>
        <v>45247</v>
      </c>
      <c r="U1123" t="str">
        <f ca="1">IF(TODAY() - Sales_Data[[#This Row],[Last Order Date]] &gt; 180, "Inactive", "Active")</f>
        <v>Inactive</v>
      </c>
    </row>
    <row r="1124" spans="1:21" x14ac:dyDescent="0.35">
      <c r="A1124" t="str">
        <f>Sales_Data[[#This Row],[Customers Name]]&amp;Sales_Data[[#This Row],[Num]]</f>
        <v>ParadisoCW-2023423</v>
      </c>
      <c r="B1124" t="s">
        <v>129</v>
      </c>
      <c r="C1124" t="s">
        <v>2103</v>
      </c>
      <c r="D1124" t="s">
        <v>921</v>
      </c>
      <c r="E1124" t="s">
        <v>308</v>
      </c>
      <c r="F1124" s="1">
        <v>45247</v>
      </c>
      <c r="G1124" t="s">
        <v>1398</v>
      </c>
      <c r="H1124" t="s">
        <v>840</v>
      </c>
      <c r="I1124">
        <v>12</v>
      </c>
      <c r="J1124">
        <v>10</v>
      </c>
      <c r="K1124">
        <v>120</v>
      </c>
      <c r="L1124">
        <v>11</v>
      </c>
      <c r="M1124" s="1">
        <v>45231</v>
      </c>
      <c r="N1124" t="s">
        <v>920</v>
      </c>
      <c r="O1124" t="s">
        <v>2085</v>
      </c>
      <c r="P1124" t="s">
        <v>842</v>
      </c>
      <c r="Q1124">
        <v>5</v>
      </c>
      <c r="R1124">
        <f>VLOOKUP(Sales_Data[[#This Row],[Memo]],Items_List[[Description]:[Price]],3,FALSE)</f>
        <v>7.15</v>
      </c>
      <c r="S1124">
        <f>Sales_Data[[#This Row],[Qty]]*Sales_Data[[#This Row],[Cost]]</f>
        <v>85.800000000000011</v>
      </c>
      <c r="T1124" s="1">
        <f>_xlfn.MAXIFS(Sales_Data[Date],Sales_Data[Customers Name],Sales_Data[[#This Row],[Customers Name]])</f>
        <v>45247</v>
      </c>
      <c r="U1124" t="str">
        <f ca="1">IF(TODAY() - Sales_Data[[#This Row],[Last Order Date]] &gt; 180, "Inactive", "Active")</f>
        <v>Inactive</v>
      </c>
    </row>
    <row r="1125" spans="1:21" x14ac:dyDescent="0.35">
      <c r="A1125" t="str">
        <f>Sales_Data[[#This Row],[Customers Name]]&amp;Sales_Data[[#This Row],[Num]]</f>
        <v>ParadisoCW-2023423</v>
      </c>
      <c r="B1125" t="s">
        <v>129</v>
      </c>
      <c r="C1125" t="s">
        <v>2103</v>
      </c>
      <c r="D1125" t="s">
        <v>890</v>
      </c>
      <c r="E1125" t="s">
        <v>267</v>
      </c>
      <c r="F1125" s="1">
        <v>45247</v>
      </c>
      <c r="G1125" t="s">
        <v>1398</v>
      </c>
      <c r="H1125" t="s">
        <v>840</v>
      </c>
      <c r="I1125">
        <v>12</v>
      </c>
      <c r="J1125">
        <v>20.5</v>
      </c>
      <c r="K1125">
        <v>246</v>
      </c>
      <c r="L1125">
        <v>11</v>
      </c>
      <c r="M1125" s="1">
        <v>45231</v>
      </c>
      <c r="N1125" t="s">
        <v>920</v>
      </c>
      <c r="O1125" t="s">
        <v>2085</v>
      </c>
      <c r="P1125" t="s">
        <v>842</v>
      </c>
      <c r="Q1125">
        <v>5</v>
      </c>
      <c r="R1125">
        <f>VLOOKUP(Sales_Data[[#This Row],[Memo]],Items_List[[Description]:[Price]],3,FALSE)</f>
        <v>15.78</v>
      </c>
      <c r="S1125">
        <f>Sales_Data[[#This Row],[Qty]]*Sales_Data[[#This Row],[Cost]]</f>
        <v>189.35999999999999</v>
      </c>
      <c r="T1125" s="1">
        <f>_xlfn.MAXIFS(Sales_Data[Date],Sales_Data[Customers Name],Sales_Data[[#This Row],[Customers Name]])</f>
        <v>45247</v>
      </c>
      <c r="U1125" t="str">
        <f ca="1">IF(TODAY() - Sales_Data[[#This Row],[Last Order Date]] &gt; 180, "Inactive", "Active")</f>
        <v>Inactive</v>
      </c>
    </row>
    <row r="1126" spans="1:21" x14ac:dyDescent="0.35">
      <c r="A1126" t="str">
        <f>Sales_Data[[#This Row],[Customers Name]]&amp;Sales_Data[[#This Row],[Num]]</f>
        <v>Post HouseCW-2023087</v>
      </c>
      <c r="B1126" t="s">
        <v>135</v>
      </c>
      <c r="C1126" t="s">
        <v>2103</v>
      </c>
      <c r="D1126" t="s">
        <v>993</v>
      </c>
      <c r="E1126" t="s">
        <v>298</v>
      </c>
      <c r="F1126" s="1">
        <v>44988</v>
      </c>
      <c r="G1126" t="s">
        <v>1402</v>
      </c>
      <c r="I1126">
        <v>12</v>
      </c>
      <c r="J1126">
        <v>15.99</v>
      </c>
      <c r="K1126">
        <v>191.88</v>
      </c>
      <c r="L1126">
        <v>3</v>
      </c>
      <c r="M1126" s="1">
        <v>44986</v>
      </c>
      <c r="N1126" t="s">
        <v>892</v>
      </c>
      <c r="O1126" t="s">
        <v>2080</v>
      </c>
      <c r="P1126" t="s">
        <v>842</v>
      </c>
      <c r="Q1126">
        <v>5</v>
      </c>
      <c r="R1126">
        <f>VLOOKUP(Sales_Data[[#This Row],[Memo]],Items_List[[Description]:[Price]],3,FALSE)</f>
        <v>11.45</v>
      </c>
      <c r="S1126">
        <f>Sales_Data[[#This Row],[Qty]]*Sales_Data[[#This Row],[Cost]]</f>
        <v>137.39999999999998</v>
      </c>
      <c r="T1126" s="1">
        <f>_xlfn.MAXIFS(Sales_Data[Date],Sales_Data[Customers Name],Sales_Data[[#This Row],[Customers Name]])</f>
        <v>45188</v>
      </c>
      <c r="U1126" t="str">
        <f ca="1">IF(TODAY() - Sales_Data[[#This Row],[Last Order Date]] &gt; 180, "Inactive", "Active")</f>
        <v>Inactive</v>
      </c>
    </row>
    <row r="1127" spans="1:21" x14ac:dyDescent="0.35">
      <c r="A1127" t="str">
        <f>Sales_Data[[#This Row],[Customers Name]]&amp;Sales_Data[[#This Row],[Num]]</f>
        <v>RevelryCW-2023415</v>
      </c>
      <c r="B1127" t="s">
        <v>141</v>
      </c>
      <c r="C1127" t="s">
        <v>2103</v>
      </c>
      <c r="D1127" t="s">
        <v>1361</v>
      </c>
      <c r="E1127" t="s">
        <v>694</v>
      </c>
      <c r="F1127" s="1">
        <v>45240</v>
      </c>
      <c r="G1127" t="s">
        <v>1413</v>
      </c>
      <c r="H1127" t="s">
        <v>840</v>
      </c>
      <c r="I1127">
        <v>12</v>
      </c>
      <c r="J1127">
        <v>8.67</v>
      </c>
      <c r="K1127">
        <v>104.04</v>
      </c>
      <c r="L1127">
        <v>11</v>
      </c>
      <c r="M1127" s="1">
        <v>45231</v>
      </c>
      <c r="N1127" t="s">
        <v>920</v>
      </c>
      <c r="O1127" t="s">
        <v>2085</v>
      </c>
      <c r="P1127" t="s">
        <v>842</v>
      </c>
      <c r="Q1127">
        <v>5</v>
      </c>
      <c r="R1127">
        <f>VLOOKUP(Sales_Data[[#This Row],[Memo]],Items_List[[Description]:[Price]],3,FALSE)</f>
        <v>5.5</v>
      </c>
      <c r="S1127">
        <f>Sales_Data[[#This Row],[Qty]]*Sales_Data[[#This Row],[Cost]]</f>
        <v>66</v>
      </c>
      <c r="T1127" s="1">
        <f>_xlfn.MAXIFS(Sales_Data[Date],Sales_Data[Customers Name],Sales_Data[[#This Row],[Customers Name]])</f>
        <v>45240</v>
      </c>
      <c r="U1127" t="str">
        <f ca="1">IF(TODAY() - Sales_Data[[#This Row],[Last Order Date]] &gt; 180, "Inactive", "Active")</f>
        <v>Inactive</v>
      </c>
    </row>
    <row r="1128" spans="1:21" x14ac:dyDescent="0.35">
      <c r="A1128" t="str">
        <f>Sales_Data[[#This Row],[Customers Name]]&amp;Sales_Data[[#This Row],[Num]]</f>
        <v>RootedCW-2023095</v>
      </c>
      <c r="B1128" t="s">
        <v>143</v>
      </c>
      <c r="C1128" t="s">
        <v>2103</v>
      </c>
      <c r="D1128" t="s">
        <v>853</v>
      </c>
      <c r="E1128" t="s">
        <v>261</v>
      </c>
      <c r="F1128" s="1">
        <v>44992</v>
      </c>
      <c r="G1128" t="s">
        <v>1418</v>
      </c>
      <c r="I1128">
        <v>12</v>
      </c>
      <c r="J1128">
        <v>12</v>
      </c>
      <c r="K1128">
        <v>144</v>
      </c>
      <c r="L1128">
        <v>3</v>
      </c>
      <c r="M1128" s="1">
        <v>44986</v>
      </c>
      <c r="N1128" t="s">
        <v>892</v>
      </c>
      <c r="O1128" t="s">
        <v>2080</v>
      </c>
      <c r="P1128" t="s">
        <v>832</v>
      </c>
      <c r="Q1128">
        <v>2</v>
      </c>
      <c r="R1128">
        <f>VLOOKUP(Sales_Data[[#This Row],[Memo]],Items_List[[Description]:[Price]],3,FALSE)</f>
        <v>9.1999999999999993</v>
      </c>
      <c r="S1128">
        <f>Sales_Data[[#This Row],[Qty]]*Sales_Data[[#This Row],[Cost]]</f>
        <v>110.39999999999999</v>
      </c>
      <c r="T1128" s="1">
        <f>_xlfn.MAXIFS(Sales_Data[Date],Sales_Data[Customers Name],Sales_Data[[#This Row],[Customers Name]])</f>
        <v>45270</v>
      </c>
      <c r="U1128" t="str">
        <f ca="1">IF(TODAY() - Sales_Data[[#This Row],[Last Order Date]] &gt; 180, "Inactive", "Active")</f>
        <v>Inactive</v>
      </c>
    </row>
    <row r="1129" spans="1:21" x14ac:dyDescent="0.35">
      <c r="A1129" t="str">
        <f>Sales_Data[[#This Row],[Customers Name]]&amp;Sales_Data[[#This Row],[Num]]</f>
        <v>RootedCW-2023109</v>
      </c>
      <c r="B1129" t="s">
        <v>143</v>
      </c>
      <c r="C1129" t="s">
        <v>2103</v>
      </c>
      <c r="D1129" t="s">
        <v>853</v>
      </c>
      <c r="E1129" t="s">
        <v>261</v>
      </c>
      <c r="F1129" s="1">
        <v>44999</v>
      </c>
      <c r="G1129" t="s">
        <v>1419</v>
      </c>
      <c r="I1129">
        <v>12</v>
      </c>
      <c r="J1129">
        <v>12</v>
      </c>
      <c r="K1129">
        <v>144</v>
      </c>
      <c r="L1129">
        <v>3</v>
      </c>
      <c r="M1129" s="1">
        <v>44986</v>
      </c>
      <c r="N1129" t="s">
        <v>892</v>
      </c>
      <c r="O1129" t="s">
        <v>2080</v>
      </c>
      <c r="P1129" t="s">
        <v>832</v>
      </c>
      <c r="Q1129">
        <v>2</v>
      </c>
      <c r="R1129">
        <f>VLOOKUP(Sales_Data[[#This Row],[Memo]],Items_List[[Description]:[Price]],3,FALSE)</f>
        <v>9.1999999999999993</v>
      </c>
      <c r="S1129">
        <f>Sales_Data[[#This Row],[Qty]]*Sales_Data[[#This Row],[Cost]]</f>
        <v>110.39999999999999</v>
      </c>
      <c r="T1129" s="1">
        <f>_xlfn.MAXIFS(Sales_Data[Date],Sales_Data[Customers Name],Sales_Data[[#This Row],[Customers Name]])</f>
        <v>45270</v>
      </c>
      <c r="U1129" t="str">
        <f ca="1">IF(TODAY() - Sales_Data[[#This Row],[Last Order Date]] &gt; 180, "Inactive", "Active")</f>
        <v>Inactive</v>
      </c>
    </row>
    <row r="1130" spans="1:21" x14ac:dyDescent="0.35">
      <c r="A1130" t="str">
        <f>Sales_Data[[#This Row],[Customers Name]]&amp;Sales_Data[[#This Row],[Num]]</f>
        <v>RootedCW-2023109</v>
      </c>
      <c r="B1130" t="s">
        <v>143</v>
      </c>
      <c r="C1130" t="s">
        <v>2103</v>
      </c>
      <c r="D1130" t="s">
        <v>894</v>
      </c>
      <c r="E1130" t="s">
        <v>220</v>
      </c>
      <c r="F1130" s="1">
        <v>44999</v>
      </c>
      <c r="G1130" t="s">
        <v>1419</v>
      </c>
      <c r="I1130">
        <v>12</v>
      </c>
      <c r="J1130">
        <v>12</v>
      </c>
      <c r="K1130">
        <v>144</v>
      </c>
      <c r="L1130">
        <v>3</v>
      </c>
      <c r="M1130" s="1">
        <v>44986</v>
      </c>
      <c r="N1130" t="s">
        <v>892</v>
      </c>
      <c r="O1130" t="s">
        <v>2080</v>
      </c>
      <c r="P1130" t="s">
        <v>832</v>
      </c>
      <c r="Q1130">
        <v>2</v>
      </c>
      <c r="R1130">
        <f>VLOOKUP(Sales_Data[[#This Row],[Memo]],Items_List[[Description]:[Price]],3,FALSE)</f>
        <v>9.81</v>
      </c>
      <c r="S1130">
        <f>Sales_Data[[#This Row],[Qty]]*Sales_Data[[#This Row],[Cost]]</f>
        <v>117.72</v>
      </c>
      <c r="T1130" s="1">
        <f>_xlfn.MAXIFS(Sales_Data[Date],Sales_Data[Customers Name],Sales_Data[[#This Row],[Customers Name]])</f>
        <v>45270</v>
      </c>
      <c r="U1130" t="str">
        <f ca="1">IF(TODAY() - Sales_Data[[#This Row],[Last Order Date]] &gt; 180, "Inactive", "Active")</f>
        <v>Inactive</v>
      </c>
    </row>
    <row r="1131" spans="1:21" x14ac:dyDescent="0.35">
      <c r="A1131" t="str">
        <f>Sales_Data[[#This Row],[Customers Name]]&amp;Sales_Data[[#This Row],[Num]]</f>
        <v>RootedCW-2023109</v>
      </c>
      <c r="B1131" t="s">
        <v>143</v>
      </c>
      <c r="C1131" t="s">
        <v>2103</v>
      </c>
      <c r="D1131" t="s">
        <v>912</v>
      </c>
      <c r="E1131" t="s">
        <v>270</v>
      </c>
      <c r="F1131" s="1">
        <v>44999</v>
      </c>
      <c r="G1131" t="s">
        <v>1419</v>
      </c>
      <c r="I1131">
        <v>12</v>
      </c>
      <c r="J1131">
        <v>3.25</v>
      </c>
      <c r="K1131">
        <v>39</v>
      </c>
      <c r="L1131">
        <v>3</v>
      </c>
      <c r="M1131" s="1">
        <v>44986</v>
      </c>
      <c r="N1131" t="s">
        <v>892</v>
      </c>
      <c r="O1131" t="s">
        <v>2080</v>
      </c>
      <c r="P1131" t="s">
        <v>832</v>
      </c>
      <c r="Q1131">
        <v>2</v>
      </c>
      <c r="R1131">
        <f>VLOOKUP(Sales_Data[[#This Row],[Memo]],Items_List[[Description]:[Price]],3,FALSE)</f>
        <v>3</v>
      </c>
      <c r="S1131">
        <f>Sales_Data[[#This Row],[Qty]]*Sales_Data[[#This Row],[Cost]]</f>
        <v>36</v>
      </c>
      <c r="T1131" s="1">
        <f>_xlfn.MAXIFS(Sales_Data[Date],Sales_Data[Customers Name],Sales_Data[[#This Row],[Customers Name]])</f>
        <v>45270</v>
      </c>
      <c r="U1131" t="str">
        <f ca="1">IF(TODAY() - Sales_Data[[#This Row],[Last Order Date]] &gt; 180, "Inactive", "Active")</f>
        <v>Inactive</v>
      </c>
    </row>
    <row r="1132" spans="1:21" x14ac:dyDescent="0.35">
      <c r="A1132" t="str">
        <f>Sales_Data[[#This Row],[Customers Name]]&amp;Sales_Data[[#This Row],[Num]]</f>
        <v>RootedCW-2023162</v>
      </c>
      <c r="B1132" t="s">
        <v>143</v>
      </c>
      <c r="C1132" t="s">
        <v>2103</v>
      </c>
      <c r="D1132" t="s">
        <v>853</v>
      </c>
      <c r="E1132" t="s">
        <v>261</v>
      </c>
      <c r="F1132" s="1">
        <v>45062</v>
      </c>
      <c r="G1132" t="s">
        <v>1421</v>
      </c>
      <c r="I1132">
        <v>12</v>
      </c>
      <c r="J1132">
        <v>12</v>
      </c>
      <c r="K1132">
        <v>144</v>
      </c>
      <c r="L1132">
        <v>5</v>
      </c>
      <c r="M1132" s="1">
        <v>45047</v>
      </c>
      <c r="N1132" t="s">
        <v>813</v>
      </c>
      <c r="O1132" t="s">
        <v>813</v>
      </c>
      <c r="P1132" t="s">
        <v>832</v>
      </c>
      <c r="Q1132">
        <v>2</v>
      </c>
      <c r="R1132">
        <f>VLOOKUP(Sales_Data[[#This Row],[Memo]],Items_List[[Description]:[Price]],3,FALSE)</f>
        <v>9.1999999999999993</v>
      </c>
      <c r="S1132">
        <f>Sales_Data[[#This Row],[Qty]]*Sales_Data[[#This Row],[Cost]]</f>
        <v>110.39999999999999</v>
      </c>
      <c r="T1132" s="1">
        <f>_xlfn.MAXIFS(Sales_Data[Date],Sales_Data[Customers Name],Sales_Data[[#This Row],[Customers Name]])</f>
        <v>45270</v>
      </c>
      <c r="U1132" t="str">
        <f ca="1">IF(TODAY() - Sales_Data[[#This Row],[Last Order Date]] &gt; 180, "Inactive", "Active")</f>
        <v>Inactive</v>
      </c>
    </row>
    <row r="1133" spans="1:21" x14ac:dyDescent="0.35">
      <c r="A1133" t="str">
        <f>Sales_Data[[#This Row],[Customers Name]]&amp;Sales_Data[[#This Row],[Num]]</f>
        <v>RootedCW-2023228</v>
      </c>
      <c r="B1133" t="s">
        <v>143</v>
      </c>
      <c r="C1133" t="s">
        <v>2103</v>
      </c>
      <c r="D1133" t="s">
        <v>853</v>
      </c>
      <c r="E1133" t="s">
        <v>261</v>
      </c>
      <c r="F1133" s="1">
        <v>45117</v>
      </c>
      <c r="G1133" t="s">
        <v>1424</v>
      </c>
      <c r="I1133">
        <v>12</v>
      </c>
      <c r="J1133">
        <v>12</v>
      </c>
      <c r="K1133">
        <v>144</v>
      </c>
      <c r="L1133">
        <v>7</v>
      </c>
      <c r="M1133" s="1">
        <v>45108</v>
      </c>
      <c r="N1133" t="s">
        <v>824</v>
      </c>
      <c r="O1133" t="s">
        <v>2077</v>
      </c>
      <c r="P1133" t="s">
        <v>825</v>
      </c>
      <c r="Q1133">
        <v>1</v>
      </c>
      <c r="R1133">
        <f>VLOOKUP(Sales_Data[[#This Row],[Memo]],Items_List[[Description]:[Price]],3,FALSE)</f>
        <v>9.1999999999999993</v>
      </c>
      <c r="S1133">
        <f>Sales_Data[[#This Row],[Qty]]*Sales_Data[[#This Row],[Cost]]</f>
        <v>110.39999999999999</v>
      </c>
      <c r="T1133" s="1">
        <f>_xlfn.MAXIFS(Sales_Data[Date],Sales_Data[Customers Name],Sales_Data[[#This Row],[Customers Name]])</f>
        <v>45270</v>
      </c>
      <c r="U1133" t="str">
        <f ca="1">IF(TODAY() - Sales_Data[[#This Row],[Last Order Date]] &gt; 180, "Inactive", "Active")</f>
        <v>Inactive</v>
      </c>
    </row>
    <row r="1134" spans="1:21" x14ac:dyDescent="0.35">
      <c r="A1134" t="str">
        <f>Sales_Data[[#This Row],[Customers Name]]&amp;Sales_Data[[#This Row],[Num]]</f>
        <v>RootedCW-2023240</v>
      </c>
      <c r="B1134" t="s">
        <v>143</v>
      </c>
      <c r="C1134" t="s">
        <v>2103</v>
      </c>
      <c r="D1134" t="s">
        <v>910</v>
      </c>
      <c r="E1134" t="s">
        <v>314</v>
      </c>
      <c r="F1134" s="1">
        <v>45124</v>
      </c>
      <c r="G1134" t="s">
        <v>1425</v>
      </c>
      <c r="I1134">
        <v>12</v>
      </c>
      <c r="J1134">
        <v>9.5</v>
      </c>
      <c r="K1134">
        <v>114</v>
      </c>
      <c r="L1134">
        <v>7</v>
      </c>
      <c r="M1134" s="1">
        <v>45108</v>
      </c>
      <c r="N1134" t="s">
        <v>824</v>
      </c>
      <c r="O1134" t="s">
        <v>2077</v>
      </c>
      <c r="P1134" t="s">
        <v>825</v>
      </c>
      <c r="Q1134">
        <v>1</v>
      </c>
      <c r="R1134">
        <f>VLOOKUP(Sales_Data[[#This Row],[Memo]],Items_List[[Description]:[Price]],3,FALSE)</f>
        <v>6.7</v>
      </c>
      <c r="S1134">
        <f>Sales_Data[[#This Row],[Qty]]*Sales_Data[[#This Row],[Cost]]</f>
        <v>80.400000000000006</v>
      </c>
      <c r="T1134" s="1">
        <f>_xlfn.MAXIFS(Sales_Data[Date],Sales_Data[Customers Name],Sales_Data[[#This Row],[Customers Name]])</f>
        <v>45270</v>
      </c>
      <c r="U1134" t="str">
        <f ca="1">IF(TODAY() - Sales_Data[[#This Row],[Last Order Date]] &gt; 180, "Inactive", "Active")</f>
        <v>Inactive</v>
      </c>
    </row>
    <row r="1135" spans="1:21" x14ac:dyDescent="0.35">
      <c r="A1135" t="str">
        <f>Sales_Data[[#This Row],[Customers Name]]&amp;Sales_Data[[#This Row],[Num]]</f>
        <v>RootedCW-2023332</v>
      </c>
      <c r="B1135" t="s">
        <v>143</v>
      </c>
      <c r="C1135" t="s">
        <v>2103</v>
      </c>
      <c r="D1135" t="s">
        <v>894</v>
      </c>
      <c r="E1135" t="s">
        <v>220</v>
      </c>
      <c r="F1135" s="1">
        <v>45188</v>
      </c>
      <c r="G1135" t="s">
        <v>1426</v>
      </c>
      <c r="I1135">
        <v>12</v>
      </c>
      <c r="J1135">
        <v>13</v>
      </c>
      <c r="K1135">
        <v>156</v>
      </c>
      <c r="L1135">
        <v>9</v>
      </c>
      <c r="M1135" s="1">
        <v>45170</v>
      </c>
      <c r="N1135" t="s">
        <v>831</v>
      </c>
      <c r="O1135" t="s">
        <v>2078</v>
      </c>
      <c r="P1135" t="s">
        <v>832</v>
      </c>
      <c r="Q1135">
        <v>2</v>
      </c>
      <c r="R1135">
        <f>VLOOKUP(Sales_Data[[#This Row],[Memo]],Items_List[[Description]:[Price]],3,FALSE)</f>
        <v>9.81</v>
      </c>
      <c r="S1135">
        <f>Sales_Data[[#This Row],[Qty]]*Sales_Data[[#This Row],[Cost]]</f>
        <v>117.72</v>
      </c>
      <c r="T1135" s="1">
        <f>_xlfn.MAXIFS(Sales_Data[Date],Sales_Data[Customers Name],Sales_Data[[#This Row],[Customers Name]])</f>
        <v>45270</v>
      </c>
      <c r="U1135" t="str">
        <f ca="1">IF(TODAY() - Sales_Data[[#This Row],[Last Order Date]] &gt; 180, "Inactive", "Active")</f>
        <v>Inactive</v>
      </c>
    </row>
    <row r="1136" spans="1:21" x14ac:dyDescent="0.35">
      <c r="A1136" t="str">
        <f>Sales_Data[[#This Row],[Customers Name]]&amp;Sales_Data[[#This Row],[Num]]</f>
        <v>RootedCW-2023392</v>
      </c>
      <c r="B1136" t="s">
        <v>143</v>
      </c>
      <c r="C1136" t="s">
        <v>2103</v>
      </c>
      <c r="D1136" t="s">
        <v>836</v>
      </c>
      <c r="E1136" t="s">
        <v>371</v>
      </c>
      <c r="F1136" s="1">
        <v>45226</v>
      </c>
      <c r="G1136" t="s">
        <v>1427</v>
      </c>
      <c r="H1136" t="s">
        <v>840</v>
      </c>
      <c r="I1136">
        <v>12</v>
      </c>
      <c r="J1136">
        <v>13</v>
      </c>
      <c r="K1136">
        <v>156</v>
      </c>
      <c r="L1136">
        <v>10</v>
      </c>
      <c r="M1136" s="1">
        <v>45200</v>
      </c>
      <c r="N1136" t="s">
        <v>841</v>
      </c>
      <c r="O1136" t="s">
        <v>2084</v>
      </c>
      <c r="P1136" t="s">
        <v>842</v>
      </c>
      <c r="Q1136">
        <v>5</v>
      </c>
      <c r="R1136">
        <f>VLOOKUP(Sales_Data[[#This Row],[Memo]],Items_List[[Description]:[Price]],3,FALSE)</f>
        <v>10.18</v>
      </c>
      <c r="S1136">
        <f>Sales_Data[[#This Row],[Qty]]*Sales_Data[[#This Row],[Cost]]</f>
        <v>122.16</v>
      </c>
      <c r="T1136" s="1">
        <f>_xlfn.MAXIFS(Sales_Data[Date],Sales_Data[Customers Name],Sales_Data[[#This Row],[Customers Name]])</f>
        <v>45270</v>
      </c>
      <c r="U1136" t="str">
        <f ca="1">IF(TODAY() - Sales_Data[[#This Row],[Last Order Date]] &gt; 180, "Inactive", "Active")</f>
        <v>Inactive</v>
      </c>
    </row>
    <row r="1137" spans="1:21" x14ac:dyDescent="0.35">
      <c r="A1137" t="str">
        <f>Sales_Data[[#This Row],[Customers Name]]&amp;Sales_Data[[#This Row],[Num]]</f>
        <v>RootedCW-2023396</v>
      </c>
      <c r="B1137" t="s">
        <v>143</v>
      </c>
      <c r="C1137" t="s">
        <v>2103</v>
      </c>
      <c r="D1137" t="s">
        <v>894</v>
      </c>
      <c r="E1137" t="s">
        <v>220</v>
      </c>
      <c r="F1137" s="1">
        <v>45230</v>
      </c>
      <c r="G1137" t="s">
        <v>1430</v>
      </c>
      <c r="H1137" t="s">
        <v>840</v>
      </c>
      <c r="I1137">
        <v>12</v>
      </c>
      <c r="J1137">
        <v>13</v>
      </c>
      <c r="K1137">
        <v>156</v>
      </c>
      <c r="L1137">
        <v>10</v>
      </c>
      <c r="M1137" s="1">
        <v>45200</v>
      </c>
      <c r="N1137" t="s">
        <v>841</v>
      </c>
      <c r="O1137" t="s">
        <v>2084</v>
      </c>
      <c r="P1137" t="s">
        <v>832</v>
      </c>
      <c r="Q1137">
        <v>2</v>
      </c>
      <c r="R1137">
        <f>VLOOKUP(Sales_Data[[#This Row],[Memo]],Items_List[[Description]:[Price]],3,FALSE)</f>
        <v>9.81</v>
      </c>
      <c r="S1137">
        <f>Sales_Data[[#This Row],[Qty]]*Sales_Data[[#This Row],[Cost]]</f>
        <v>117.72</v>
      </c>
      <c r="T1137" s="1">
        <f>_xlfn.MAXIFS(Sales_Data[Date],Sales_Data[Customers Name],Sales_Data[[#This Row],[Customers Name]])</f>
        <v>45270</v>
      </c>
      <c r="U1137" t="str">
        <f ca="1">IF(TODAY() - Sales_Data[[#This Row],[Last Order Date]] &gt; 180, "Inactive", "Active")</f>
        <v>Inactive</v>
      </c>
    </row>
    <row r="1138" spans="1:21" x14ac:dyDescent="0.35">
      <c r="A1138" t="str">
        <f>Sales_Data[[#This Row],[Customers Name]]&amp;Sales_Data[[#This Row],[Num]]</f>
        <v>RootedCW-2023429</v>
      </c>
      <c r="B1138" t="s">
        <v>143</v>
      </c>
      <c r="C1138" t="s">
        <v>2103</v>
      </c>
      <c r="D1138" t="s">
        <v>936</v>
      </c>
      <c r="E1138" t="s">
        <v>342</v>
      </c>
      <c r="F1138" s="1">
        <v>45250</v>
      </c>
      <c r="G1138" t="s">
        <v>1431</v>
      </c>
      <c r="H1138" t="s">
        <v>840</v>
      </c>
      <c r="I1138">
        <v>12</v>
      </c>
      <c r="J1138">
        <v>13.66</v>
      </c>
      <c r="K1138">
        <v>163.92</v>
      </c>
      <c r="L1138">
        <v>11</v>
      </c>
      <c r="M1138" s="1">
        <v>45231</v>
      </c>
      <c r="N1138" t="s">
        <v>920</v>
      </c>
      <c r="O1138" t="s">
        <v>2085</v>
      </c>
      <c r="P1138" t="s">
        <v>825</v>
      </c>
      <c r="Q1138">
        <v>1</v>
      </c>
      <c r="R1138">
        <f>VLOOKUP(Sales_Data[[#This Row],[Memo]],Items_List[[Description]:[Price]],3,FALSE)</f>
        <v>10.4</v>
      </c>
      <c r="S1138">
        <f>Sales_Data[[#This Row],[Qty]]*Sales_Data[[#This Row],[Cost]]</f>
        <v>124.80000000000001</v>
      </c>
      <c r="T1138" s="1">
        <f>_xlfn.MAXIFS(Sales_Data[Date],Sales_Data[Customers Name],Sales_Data[[#This Row],[Customers Name]])</f>
        <v>45270</v>
      </c>
      <c r="U1138" t="str">
        <f ca="1">IF(TODAY() - Sales_Data[[#This Row],[Last Order Date]] &gt; 180, "Inactive", "Active")</f>
        <v>Inactive</v>
      </c>
    </row>
    <row r="1139" spans="1:21" x14ac:dyDescent="0.35">
      <c r="A1139" t="str">
        <f>Sales_Data[[#This Row],[Customers Name]]&amp;Sales_Data[[#This Row],[Num]]</f>
        <v>RootedCW-2023429</v>
      </c>
      <c r="B1139" t="s">
        <v>143</v>
      </c>
      <c r="C1139" t="s">
        <v>2103</v>
      </c>
      <c r="D1139" t="s">
        <v>838</v>
      </c>
      <c r="E1139" t="s">
        <v>764</v>
      </c>
      <c r="F1139" s="1">
        <v>45250</v>
      </c>
      <c r="G1139" t="s">
        <v>1431</v>
      </c>
      <c r="H1139" t="s">
        <v>840</v>
      </c>
      <c r="I1139">
        <v>12</v>
      </c>
      <c r="J1139">
        <v>12.5</v>
      </c>
      <c r="K1139">
        <v>150</v>
      </c>
      <c r="L1139">
        <v>11</v>
      </c>
      <c r="M1139" s="1">
        <v>45231</v>
      </c>
      <c r="N1139" t="s">
        <v>920</v>
      </c>
      <c r="O1139" t="s">
        <v>2085</v>
      </c>
      <c r="P1139" t="s">
        <v>825</v>
      </c>
      <c r="Q1139">
        <v>1</v>
      </c>
      <c r="R1139">
        <f>VLOOKUP(Sales_Data[[#This Row],[Memo]],Items_List[[Description]:[Price]],3,FALSE)</f>
        <v>9.3000000000000007</v>
      </c>
      <c r="S1139">
        <f>Sales_Data[[#This Row],[Qty]]*Sales_Data[[#This Row],[Cost]]</f>
        <v>111.60000000000001</v>
      </c>
      <c r="T1139" s="1">
        <f>_xlfn.MAXIFS(Sales_Data[Date],Sales_Data[Customers Name],Sales_Data[[#This Row],[Customers Name]])</f>
        <v>45270</v>
      </c>
      <c r="U1139" t="str">
        <f ca="1">IF(TODAY() - Sales_Data[[#This Row],[Last Order Date]] &gt; 180, "Inactive", "Active")</f>
        <v>Inactive</v>
      </c>
    </row>
    <row r="1140" spans="1:21" x14ac:dyDescent="0.35">
      <c r="A1140" t="str">
        <f>Sales_Data[[#This Row],[Customers Name]]&amp;Sales_Data[[#This Row],[Num]]</f>
        <v>RootedCW-2023429</v>
      </c>
      <c r="B1140" t="s">
        <v>143</v>
      </c>
      <c r="C1140" t="s">
        <v>2103</v>
      </c>
      <c r="D1140" t="s">
        <v>1262</v>
      </c>
      <c r="E1140" t="s">
        <v>649</v>
      </c>
      <c r="F1140" s="1">
        <v>45250</v>
      </c>
      <c r="G1140" t="s">
        <v>1431</v>
      </c>
      <c r="H1140" t="s">
        <v>840</v>
      </c>
      <c r="I1140">
        <v>12</v>
      </c>
      <c r="J1140">
        <v>13.25</v>
      </c>
      <c r="K1140">
        <v>159</v>
      </c>
      <c r="L1140">
        <v>11</v>
      </c>
      <c r="M1140" s="1">
        <v>45231</v>
      </c>
      <c r="N1140" t="s">
        <v>920</v>
      </c>
      <c r="O1140" t="s">
        <v>2085</v>
      </c>
      <c r="P1140" t="s">
        <v>825</v>
      </c>
      <c r="Q1140">
        <v>1</v>
      </c>
      <c r="R1140">
        <f>VLOOKUP(Sales_Data[[#This Row],[Memo]],Items_List[[Description]:[Price]],3,FALSE)</f>
        <v>14.66</v>
      </c>
      <c r="S1140">
        <f>Sales_Data[[#This Row],[Qty]]*Sales_Data[[#This Row],[Cost]]</f>
        <v>175.92000000000002</v>
      </c>
      <c r="T1140" s="1">
        <f>_xlfn.MAXIFS(Sales_Data[Date],Sales_Data[Customers Name],Sales_Data[[#This Row],[Customers Name]])</f>
        <v>45270</v>
      </c>
      <c r="U1140" t="str">
        <f ca="1">IF(TODAY() - Sales_Data[[#This Row],[Last Order Date]] &gt; 180, "Inactive", "Active")</f>
        <v>Inactive</v>
      </c>
    </row>
    <row r="1141" spans="1:21" x14ac:dyDescent="0.35">
      <c r="A1141" t="str">
        <f>Sales_Data[[#This Row],[Customers Name]]&amp;Sales_Data[[#This Row],[Num]]</f>
        <v>Sermet'S CourtyardCW-2023099</v>
      </c>
      <c r="B1141" t="s">
        <v>157</v>
      </c>
      <c r="C1141" t="s">
        <v>2103</v>
      </c>
      <c r="D1141" t="s">
        <v>916</v>
      </c>
      <c r="E1141" t="s">
        <v>222</v>
      </c>
      <c r="F1141" s="1">
        <v>44991</v>
      </c>
      <c r="G1141" t="s">
        <v>1440</v>
      </c>
      <c r="I1141">
        <v>12</v>
      </c>
      <c r="J1141">
        <v>13.66667</v>
      </c>
      <c r="K1141">
        <v>164.00004000000001</v>
      </c>
      <c r="L1141">
        <v>3</v>
      </c>
      <c r="M1141" s="1">
        <v>44986</v>
      </c>
      <c r="N1141" t="s">
        <v>892</v>
      </c>
      <c r="O1141" t="s">
        <v>2080</v>
      </c>
      <c r="P1141" t="s">
        <v>825</v>
      </c>
      <c r="Q1141">
        <v>1</v>
      </c>
      <c r="R1141">
        <f>VLOOKUP(Sales_Data[[#This Row],[Memo]],Items_List[[Description]:[Price]],3,FALSE)</f>
        <v>11.5</v>
      </c>
      <c r="S1141">
        <f>Sales_Data[[#This Row],[Qty]]*Sales_Data[[#This Row],[Cost]]</f>
        <v>138</v>
      </c>
      <c r="T1141" s="1">
        <f>_xlfn.MAXIFS(Sales_Data[Date],Sales_Data[Customers Name],Sales_Data[[#This Row],[Customers Name]])</f>
        <v>45283</v>
      </c>
      <c r="U1141" t="str">
        <f ca="1">IF(TODAY() - Sales_Data[[#This Row],[Last Order Date]] &gt; 180, "Inactive", "Active")</f>
        <v>Inactive</v>
      </c>
    </row>
    <row r="1142" spans="1:21" x14ac:dyDescent="0.35">
      <c r="A1142" t="str">
        <f>Sales_Data[[#This Row],[Customers Name]]&amp;Sales_Data[[#This Row],[Num]]</f>
        <v>Sermet'S CourtyardCW-2023133</v>
      </c>
      <c r="B1142" t="s">
        <v>157</v>
      </c>
      <c r="C1142" t="s">
        <v>2103</v>
      </c>
      <c r="D1142" t="s">
        <v>916</v>
      </c>
      <c r="E1142" t="s">
        <v>222</v>
      </c>
      <c r="F1142" s="1">
        <v>45035</v>
      </c>
      <c r="G1142" t="s">
        <v>1444</v>
      </c>
      <c r="I1142">
        <v>12</v>
      </c>
      <c r="J1142">
        <v>13.66667</v>
      </c>
      <c r="K1142">
        <v>164.00004000000001</v>
      </c>
      <c r="L1142">
        <v>4</v>
      </c>
      <c r="M1142" s="1">
        <v>45017</v>
      </c>
      <c r="N1142" t="s">
        <v>934</v>
      </c>
      <c r="O1142" t="s">
        <v>2086</v>
      </c>
      <c r="P1142" t="s">
        <v>819</v>
      </c>
      <c r="Q1142">
        <v>3</v>
      </c>
      <c r="R1142">
        <f>VLOOKUP(Sales_Data[[#This Row],[Memo]],Items_List[[Description]:[Price]],3,FALSE)</f>
        <v>11.5</v>
      </c>
      <c r="S1142">
        <f>Sales_Data[[#This Row],[Qty]]*Sales_Data[[#This Row],[Cost]]</f>
        <v>138</v>
      </c>
      <c r="T1142" s="1">
        <f>_xlfn.MAXIFS(Sales_Data[Date],Sales_Data[Customers Name],Sales_Data[[#This Row],[Customers Name]])</f>
        <v>45283</v>
      </c>
      <c r="U1142" t="str">
        <f ca="1">IF(TODAY() - Sales_Data[[#This Row],[Last Order Date]] &gt; 180, "Inactive", "Active")</f>
        <v>Inactive</v>
      </c>
    </row>
    <row r="1143" spans="1:21" x14ac:dyDescent="0.35">
      <c r="A1143" t="str">
        <f>Sales_Data[[#This Row],[Customers Name]]&amp;Sales_Data[[#This Row],[Num]]</f>
        <v>Sermet'S CourtyardCW-2023152</v>
      </c>
      <c r="B1143" t="s">
        <v>157</v>
      </c>
      <c r="C1143" t="s">
        <v>2103</v>
      </c>
      <c r="D1143" t="s">
        <v>916</v>
      </c>
      <c r="E1143" t="s">
        <v>222</v>
      </c>
      <c r="F1143" s="1">
        <v>45054</v>
      </c>
      <c r="G1143" t="s">
        <v>1446</v>
      </c>
      <c r="I1143">
        <v>12</v>
      </c>
      <c r="J1143">
        <v>13.66667</v>
      </c>
      <c r="K1143">
        <v>164.00004000000001</v>
      </c>
      <c r="L1143">
        <v>5</v>
      </c>
      <c r="M1143" s="1">
        <v>45047</v>
      </c>
      <c r="N1143" t="s">
        <v>813</v>
      </c>
      <c r="O1143" t="s">
        <v>813</v>
      </c>
      <c r="P1143" t="s">
        <v>825</v>
      </c>
      <c r="Q1143">
        <v>1</v>
      </c>
      <c r="R1143">
        <f>VLOOKUP(Sales_Data[[#This Row],[Memo]],Items_List[[Description]:[Price]],3,FALSE)</f>
        <v>11.5</v>
      </c>
      <c r="S1143">
        <f>Sales_Data[[#This Row],[Qty]]*Sales_Data[[#This Row],[Cost]]</f>
        <v>138</v>
      </c>
      <c r="T1143" s="1">
        <f>_xlfn.MAXIFS(Sales_Data[Date],Sales_Data[Customers Name],Sales_Data[[#This Row],[Customers Name]])</f>
        <v>45283</v>
      </c>
      <c r="U1143" t="str">
        <f ca="1">IF(TODAY() - Sales_Data[[#This Row],[Last Order Date]] &gt; 180, "Inactive", "Active")</f>
        <v>Inactive</v>
      </c>
    </row>
    <row r="1144" spans="1:21" x14ac:dyDescent="0.35">
      <c r="A1144" t="str">
        <f>Sales_Data[[#This Row],[Customers Name]]&amp;Sales_Data[[#This Row],[Num]]</f>
        <v>Sermet'S CourtyardCW-2023169</v>
      </c>
      <c r="B1144" t="s">
        <v>157</v>
      </c>
      <c r="C1144" t="s">
        <v>2103</v>
      </c>
      <c r="D1144" t="s">
        <v>916</v>
      </c>
      <c r="E1144" t="s">
        <v>222</v>
      </c>
      <c r="F1144" s="1">
        <v>45068</v>
      </c>
      <c r="G1144" t="s">
        <v>1447</v>
      </c>
      <c r="I1144">
        <v>12</v>
      </c>
      <c r="J1144">
        <v>13.66667</v>
      </c>
      <c r="K1144">
        <v>164.00004000000001</v>
      </c>
      <c r="L1144">
        <v>5</v>
      </c>
      <c r="M1144" s="1">
        <v>45047</v>
      </c>
      <c r="N1144" t="s">
        <v>813</v>
      </c>
      <c r="O1144" t="s">
        <v>813</v>
      </c>
      <c r="P1144" t="s">
        <v>825</v>
      </c>
      <c r="Q1144">
        <v>1</v>
      </c>
      <c r="R1144">
        <f>VLOOKUP(Sales_Data[[#This Row],[Memo]],Items_List[[Description]:[Price]],3,FALSE)</f>
        <v>11.5</v>
      </c>
      <c r="S1144">
        <f>Sales_Data[[#This Row],[Qty]]*Sales_Data[[#This Row],[Cost]]</f>
        <v>138</v>
      </c>
      <c r="T1144" s="1">
        <f>_xlfn.MAXIFS(Sales_Data[Date],Sales_Data[Customers Name],Sales_Data[[#This Row],[Customers Name]])</f>
        <v>45283</v>
      </c>
      <c r="U1144" t="str">
        <f ca="1">IF(TODAY() - Sales_Data[[#This Row],[Last Order Date]] &gt; 180, "Inactive", "Active")</f>
        <v>Inactive</v>
      </c>
    </row>
    <row r="1145" spans="1:21" x14ac:dyDescent="0.35">
      <c r="A1145" t="str">
        <f>Sales_Data[[#This Row],[Customers Name]]&amp;Sales_Data[[#This Row],[Num]]</f>
        <v>Sermet'S CourtyardCW-2023188</v>
      </c>
      <c r="B1145" t="s">
        <v>157</v>
      </c>
      <c r="C1145" t="s">
        <v>2103</v>
      </c>
      <c r="D1145" t="s">
        <v>916</v>
      </c>
      <c r="E1145" t="s">
        <v>222</v>
      </c>
      <c r="F1145" s="1">
        <v>45083</v>
      </c>
      <c r="G1145" t="s">
        <v>1448</v>
      </c>
      <c r="I1145">
        <v>12</v>
      </c>
      <c r="J1145">
        <v>13.66667</v>
      </c>
      <c r="K1145">
        <v>164.00004000000001</v>
      </c>
      <c r="L1145">
        <v>6</v>
      </c>
      <c r="M1145" s="1">
        <v>45078</v>
      </c>
      <c r="N1145" t="s">
        <v>818</v>
      </c>
      <c r="O1145" t="s">
        <v>2082</v>
      </c>
      <c r="P1145" t="s">
        <v>832</v>
      </c>
      <c r="Q1145">
        <v>2</v>
      </c>
      <c r="R1145">
        <f>VLOOKUP(Sales_Data[[#This Row],[Memo]],Items_List[[Description]:[Price]],3,FALSE)</f>
        <v>11.5</v>
      </c>
      <c r="S1145">
        <f>Sales_Data[[#This Row],[Qty]]*Sales_Data[[#This Row],[Cost]]</f>
        <v>138</v>
      </c>
      <c r="T1145" s="1">
        <f>_xlfn.MAXIFS(Sales_Data[Date],Sales_Data[Customers Name],Sales_Data[[#This Row],[Customers Name]])</f>
        <v>45283</v>
      </c>
      <c r="U1145" t="str">
        <f ca="1">IF(TODAY() - Sales_Data[[#This Row],[Last Order Date]] &gt; 180, "Inactive", "Active")</f>
        <v>Inactive</v>
      </c>
    </row>
    <row r="1146" spans="1:21" x14ac:dyDescent="0.35">
      <c r="A1146" t="str">
        <f>Sales_Data[[#This Row],[Customers Name]]&amp;Sales_Data[[#This Row],[Num]]</f>
        <v>Sermet'S CourtyardCW-2023208</v>
      </c>
      <c r="B1146" t="s">
        <v>157</v>
      </c>
      <c r="C1146" t="s">
        <v>2103</v>
      </c>
      <c r="D1146" t="s">
        <v>916</v>
      </c>
      <c r="E1146" t="s">
        <v>222</v>
      </c>
      <c r="F1146" s="1">
        <v>45097</v>
      </c>
      <c r="G1146" t="s">
        <v>1449</v>
      </c>
      <c r="I1146">
        <v>12</v>
      </c>
      <c r="J1146">
        <v>13.66667</v>
      </c>
      <c r="K1146">
        <v>164.00004000000001</v>
      </c>
      <c r="L1146">
        <v>6</v>
      </c>
      <c r="M1146" s="1">
        <v>45078</v>
      </c>
      <c r="N1146" t="s">
        <v>818</v>
      </c>
      <c r="O1146" t="s">
        <v>2082</v>
      </c>
      <c r="P1146" t="s">
        <v>832</v>
      </c>
      <c r="Q1146">
        <v>2</v>
      </c>
      <c r="R1146">
        <f>VLOOKUP(Sales_Data[[#This Row],[Memo]],Items_List[[Description]:[Price]],3,FALSE)</f>
        <v>11.5</v>
      </c>
      <c r="S1146">
        <f>Sales_Data[[#This Row],[Qty]]*Sales_Data[[#This Row],[Cost]]</f>
        <v>138</v>
      </c>
      <c r="T1146" s="1">
        <f>_xlfn.MAXIFS(Sales_Data[Date],Sales_Data[Customers Name],Sales_Data[[#This Row],[Customers Name]])</f>
        <v>45283</v>
      </c>
      <c r="U1146" t="str">
        <f ca="1">IF(TODAY() - Sales_Data[[#This Row],[Last Order Date]] &gt; 180, "Inactive", "Active")</f>
        <v>Inactive</v>
      </c>
    </row>
    <row r="1147" spans="1:21" x14ac:dyDescent="0.35">
      <c r="A1147" t="str">
        <f>Sales_Data[[#This Row],[Customers Name]]&amp;Sales_Data[[#This Row],[Num]]</f>
        <v>Sermet'S CourtyardCW-2023222</v>
      </c>
      <c r="B1147" t="s">
        <v>157</v>
      </c>
      <c r="C1147" t="s">
        <v>2103</v>
      </c>
      <c r="D1147" t="s">
        <v>916</v>
      </c>
      <c r="E1147" t="s">
        <v>222</v>
      </c>
      <c r="F1147" s="1">
        <v>45113</v>
      </c>
      <c r="G1147" t="s">
        <v>1451</v>
      </c>
      <c r="I1147">
        <v>12</v>
      </c>
      <c r="J1147">
        <v>13.66</v>
      </c>
      <c r="K1147">
        <v>163.92</v>
      </c>
      <c r="L1147">
        <v>7</v>
      </c>
      <c r="M1147" s="1">
        <v>45108</v>
      </c>
      <c r="N1147" t="s">
        <v>824</v>
      </c>
      <c r="O1147" t="s">
        <v>2077</v>
      </c>
      <c r="P1147" t="s">
        <v>814</v>
      </c>
      <c r="Q1147">
        <v>4</v>
      </c>
      <c r="R1147">
        <f>VLOOKUP(Sales_Data[[#This Row],[Memo]],Items_List[[Description]:[Price]],3,FALSE)</f>
        <v>11.5</v>
      </c>
      <c r="S1147">
        <f>Sales_Data[[#This Row],[Qty]]*Sales_Data[[#This Row],[Cost]]</f>
        <v>138</v>
      </c>
      <c r="T1147" s="1">
        <f>_xlfn.MAXIFS(Sales_Data[Date],Sales_Data[Customers Name],Sales_Data[[#This Row],[Customers Name]])</f>
        <v>45283</v>
      </c>
      <c r="U1147" t="str">
        <f ca="1">IF(TODAY() - Sales_Data[[#This Row],[Last Order Date]] &gt; 180, "Inactive", "Active")</f>
        <v>Inactive</v>
      </c>
    </row>
    <row r="1148" spans="1:21" x14ac:dyDescent="0.35">
      <c r="A1148" t="str">
        <f>Sales_Data[[#This Row],[Customers Name]]&amp;Sales_Data[[#This Row],[Num]]</f>
        <v>Sermet'S CourtyardCW-2023413</v>
      </c>
      <c r="B1148" t="s">
        <v>157</v>
      </c>
      <c r="C1148" t="s">
        <v>2103</v>
      </c>
      <c r="D1148" t="s">
        <v>916</v>
      </c>
      <c r="E1148" t="s">
        <v>222</v>
      </c>
      <c r="F1148" s="1">
        <v>45237</v>
      </c>
      <c r="G1148" t="s">
        <v>1463</v>
      </c>
      <c r="H1148" t="s">
        <v>840</v>
      </c>
      <c r="I1148">
        <v>12</v>
      </c>
      <c r="J1148">
        <v>13.99</v>
      </c>
      <c r="K1148">
        <v>167.88</v>
      </c>
      <c r="L1148">
        <v>11</v>
      </c>
      <c r="M1148" s="1">
        <v>45231</v>
      </c>
      <c r="N1148" t="s">
        <v>920</v>
      </c>
      <c r="O1148" t="s">
        <v>2085</v>
      </c>
      <c r="P1148" t="s">
        <v>832</v>
      </c>
      <c r="Q1148">
        <v>2</v>
      </c>
      <c r="R1148">
        <f>VLOOKUP(Sales_Data[[#This Row],[Memo]],Items_List[[Description]:[Price]],3,FALSE)</f>
        <v>11.5</v>
      </c>
      <c r="S1148">
        <f>Sales_Data[[#This Row],[Qty]]*Sales_Data[[#This Row],[Cost]]</f>
        <v>138</v>
      </c>
      <c r="T1148" s="1">
        <f>_xlfn.MAXIFS(Sales_Data[Date],Sales_Data[Customers Name],Sales_Data[[#This Row],[Customers Name]])</f>
        <v>45283</v>
      </c>
      <c r="U1148" t="str">
        <f ca="1">IF(TODAY() - Sales_Data[[#This Row],[Last Order Date]] &gt; 180, "Inactive", "Active")</f>
        <v>Inactive</v>
      </c>
    </row>
    <row r="1149" spans="1:21" x14ac:dyDescent="0.35">
      <c r="A1149" t="str">
        <f>Sales_Data[[#This Row],[Customers Name]]&amp;Sales_Data[[#This Row],[Num]]</f>
        <v>Somm Wine BarCW-2023180</v>
      </c>
      <c r="B1149" t="s">
        <v>163</v>
      </c>
      <c r="C1149" t="s">
        <v>2103</v>
      </c>
      <c r="D1149" t="s">
        <v>939</v>
      </c>
      <c r="E1149" t="s">
        <v>244</v>
      </c>
      <c r="F1149" s="1">
        <v>45076</v>
      </c>
      <c r="G1149" t="s">
        <v>1471</v>
      </c>
      <c r="I1149">
        <v>12</v>
      </c>
      <c r="J1149">
        <v>7.5</v>
      </c>
      <c r="K1149">
        <v>90</v>
      </c>
      <c r="L1149">
        <v>5</v>
      </c>
      <c r="M1149" s="1">
        <v>45047</v>
      </c>
      <c r="N1149" t="s">
        <v>813</v>
      </c>
      <c r="O1149" t="s">
        <v>813</v>
      </c>
      <c r="P1149" t="s">
        <v>832</v>
      </c>
      <c r="Q1149">
        <v>2</v>
      </c>
      <c r="R1149">
        <f>VLOOKUP(Sales_Data[[#This Row],[Memo]],Items_List[[Description]:[Price]],3,FALSE)</f>
        <v>7.75</v>
      </c>
      <c r="S1149">
        <f>Sales_Data[[#This Row],[Qty]]*Sales_Data[[#This Row],[Cost]]</f>
        <v>93</v>
      </c>
      <c r="T1149" s="1">
        <f>_xlfn.MAXIFS(Sales_Data[Date],Sales_Data[Customers Name],Sales_Data[[#This Row],[Customers Name]])</f>
        <v>45289</v>
      </c>
      <c r="U1149" t="str">
        <f ca="1">IF(TODAY() - Sales_Data[[#This Row],[Last Order Date]] &gt; 180, "Inactive", "Active")</f>
        <v>Inactive</v>
      </c>
    </row>
    <row r="1150" spans="1:21" x14ac:dyDescent="0.35">
      <c r="A1150" t="str">
        <f>Sales_Data[[#This Row],[Customers Name]]&amp;Sales_Data[[#This Row],[Num]]</f>
        <v>Somm Wine BarCW-2023180</v>
      </c>
      <c r="B1150" t="s">
        <v>163</v>
      </c>
      <c r="C1150" t="s">
        <v>2103</v>
      </c>
      <c r="D1150" t="s">
        <v>1010</v>
      </c>
      <c r="E1150" t="s">
        <v>242</v>
      </c>
      <c r="F1150" s="1">
        <v>45076</v>
      </c>
      <c r="G1150" t="s">
        <v>1471</v>
      </c>
      <c r="I1150">
        <v>12</v>
      </c>
      <c r="J1150">
        <v>7.5</v>
      </c>
      <c r="K1150">
        <v>90</v>
      </c>
      <c r="L1150">
        <v>5</v>
      </c>
      <c r="M1150" s="1">
        <v>45047</v>
      </c>
      <c r="N1150" t="s">
        <v>813</v>
      </c>
      <c r="O1150" t="s">
        <v>813</v>
      </c>
      <c r="P1150" t="s">
        <v>832</v>
      </c>
      <c r="Q1150">
        <v>2</v>
      </c>
      <c r="R1150">
        <f>VLOOKUP(Sales_Data[[#This Row],[Memo]],Items_List[[Description]:[Price]],3,FALSE)</f>
        <v>7.75</v>
      </c>
      <c r="S1150">
        <f>Sales_Data[[#This Row],[Qty]]*Sales_Data[[#This Row],[Cost]]</f>
        <v>93</v>
      </c>
      <c r="T1150" s="1">
        <f>_xlfn.MAXIFS(Sales_Data[Date],Sales_Data[Customers Name],Sales_Data[[#This Row],[Customers Name]])</f>
        <v>45289</v>
      </c>
      <c r="U1150" t="str">
        <f ca="1">IF(TODAY() - Sales_Data[[#This Row],[Last Order Date]] &gt; 180, "Inactive", "Active")</f>
        <v>Inactive</v>
      </c>
    </row>
    <row r="1151" spans="1:21" x14ac:dyDescent="0.35">
      <c r="A1151" t="str">
        <f>Sales_Data[[#This Row],[Customers Name]]&amp;Sales_Data[[#This Row],[Num]]</f>
        <v>Somm Wine BarCW-2023180</v>
      </c>
      <c r="B1151" t="s">
        <v>163</v>
      </c>
      <c r="C1151" t="s">
        <v>2103</v>
      </c>
      <c r="D1151" t="s">
        <v>912</v>
      </c>
      <c r="E1151" t="s">
        <v>270</v>
      </c>
      <c r="F1151" s="1">
        <v>45076</v>
      </c>
      <c r="G1151" t="s">
        <v>1471</v>
      </c>
      <c r="I1151">
        <v>12</v>
      </c>
      <c r="J1151">
        <v>3.25</v>
      </c>
      <c r="K1151">
        <v>39</v>
      </c>
      <c r="L1151">
        <v>5</v>
      </c>
      <c r="M1151" s="1">
        <v>45047</v>
      </c>
      <c r="N1151" t="s">
        <v>813</v>
      </c>
      <c r="O1151" t="s">
        <v>813</v>
      </c>
      <c r="P1151" t="s">
        <v>832</v>
      </c>
      <c r="Q1151">
        <v>2</v>
      </c>
      <c r="R1151">
        <f>VLOOKUP(Sales_Data[[#This Row],[Memo]],Items_List[[Description]:[Price]],3,FALSE)</f>
        <v>3</v>
      </c>
      <c r="S1151">
        <f>Sales_Data[[#This Row],[Qty]]*Sales_Data[[#This Row],[Cost]]</f>
        <v>36</v>
      </c>
      <c r="T1151" s="1">
        <f>_xlfn.MAXIFS(Sales_Data[Date],Sales_Data[Customers Name],Sales_Data[[#This Row],[Customers Name]])</f>
        <v>45289</v>
      </c>
      <c r="U1151" t="str">
        <f ca="1">IF(TODAY() - Sales_Data[[#This Row],[Last Order Date]] &gt; 180, "Inactive", "Active")</f>
        <v>Inactive</v>
      </c>
    </row>
    <row r="1152" spans="1:21" x14ac:dyDescent="0.35">
      <c r="A1152" t="str">
        <f>Sales_Data[[#This Row],[Customers Name]]&amp;Sales_Data[[#This Row],[Num]]</f>
        <v>Somm Wine BarCW-2023180</v>
      </c>
      <c r="B1152" t="s">
        <v>163</v>
      </c>
      <c r="C1152" t="s">
        <v>2103</v>
      </c>
      <c r="D1152" t="s">
        <v>851</v>
      </c>
      <c r="E1152" t="s">
        <v>362</v>
      </c>
      <c r="F1152" s="1">
        <v>45076</v>
      </c>
      <c r="G1152" t="s">
        <v>1471</v>
      </c>
      <c r="I1152">
        <v>12</v>
      </c>
      <c r="J1152">
        <v>12.5</v>
      </c>
      <c r="K1152">
        <v>150</v>
      </c>
      <c r="L1152">
        <v>5</v>
      </c>
      <c r="M1152" s="1">
        <v>45047</v>
      </c>
      <c r="N1152" t="s">
        <v>813</v>
      </c>
      <c r="O1152" t="s">
        <v>813</v>
      </c>
      <c r="P1152" t="s">
        <v>832</v>
      </c>
      <c r="Q1152">
        <v>2</v>
      </c>
      <c r="R1152">
        <f>VLOOKUP(Sales_Data[[#This Row],[Memo]],Items_List[[Description]:[Price]],3,FALSE)</f>
        <v>9.6</v>
      </c>
      <c r="S1152">
        <f>Sales_Data[[#This Row],[Qty]]*Sales_Data[[#This Row],[Cost]]</f>
        <v>115.19999999999999</v>
      </c>
      <c r="T1152" s="1">
        <f>_xlfn.MAXIFS(Sales_Data[Date],Sales_Data[Customers Name],Sales_Data[[#This Row],[Customers Name]])</f>
        <v>45289</v>
      </c>
      <c r="U1152" t="str">
        <f ca="1">IF(TODAY() - Sales_Data[[#This Row],[Last Order Date]] &gt; 180, "Inactive", "Active")</f>
        <v>Inactive</v>
      </c>
    </row>
    <row r="1153" spans="1:21" x14ac:dyDescent="0.35">
      <c r="A1153" t="str">
        <f>Sales_Data[[#This Row],[Customers Name]]&amp;Sales_Data[[#This Row],[Num]]</f>
        <v>Somm Wine BarCW-2023225</v>
      </c>
      <c r="B1153" t="s">
        <v>163</v>
      </c>
      <c r="C1153" t="s">
        <v>2103</v>
      </c>
      <c r="D1153" t="s">
        <v>851</v>
      </c>
      <c r="E1153" t="s">
        <v>362</v>
      </c>
      <c r="F1153" s="1">
        <v>45113</v>
      </c>
      <c r="G1153" t="s">
        <v>1474</v>
      </c>
      <c r="I1153">
        <v>12</v>
      </c>
      <c r="J1153">
        <v>12.5</v>
      </c>
      <c r="K1153">
        <v>150</v>
      </c>
      <c r="L1153">
        <v>7</v>
      </c>
      <c r="M1153" s="1">
        <v>45108</v>
      </c>
      <c r="N1153" t="s">
        <v>824</v>
      </c>
      <c r="O1153" t="s">
        <v>2077</v>
      </c>
      <c r="P1153" t="s">
        <v>814</v>
      </c>
      <c r="Q1153">
        <v>4</v>
      </c>
      <c r="R1153">
        <f>VLOOKUP(Sales_Data[[#This Row],[Memo]],Items_List[[Description]:[Price]],3,FALSE)</f>
        <v>9.6</v>
      </c>
      <c r="S1153">
        <f>Sales_Data[[#This Row],[Qty]]*Sales_Data[[#This Row],[Cost]]</f>
        <v>115.19999999999999</v>
      </c>
      <c r="T1153" s="1">
        <f>_xlfn.MAXIFS(Sales_Data[Date],Sales_Data[Customers Name],Sales_Data[[#This Row],[Customers Name]])</f>
        <v>45289</v>
      </c>
      <c r="U1153" t="str">
        <f ca="1">IF(TODAY() - Sales_Data[[#This Row],[Last Order Date]] &gt; 180, "Inactive", "Active")</f>
        <v>Inactive</v>
      </c>
    </row>
    <row r="1154" spans="1:21" x14ac:dyDescent="0.35">
      <c r="A1154" t="str">
        <f>Sales_Data[[#This Row],[Customers Name]]&amp;Sales_Data[[#This Row],[Num]]</f>
        <v>Somm Wine BarCW-2023225</v>
      </c>
      <c r="B1154" t="s">
        <v>163</v>
      </c>
      <c r="C1154" t="s">
        <v>2103</v>
      </c>
      <c r="D1154" t="s">
        <v>853</v>
      </c>
      <c r="E1154" t="s">
        <v>261</v>
      </c>
      <c r="F1154" s="1">
        <v>45113</v>
      </c>
      <c r="G1154" t="s">
        <v>1474</v>
      </c>
      <c r="I1154">
        <v>12</v>
      </c>
      <c r="J1154">
        <v>12</v>
      </c>
      <c r="K1154">
        <v>144</v>
      </c>
      <c r="L1154">
        <v>7</v>
      </c>
      <c r="M1154" s="1">
        <v>45108</v>
      </c>
      <c r="N1154" t="s">
        <v>824</v>
      </c>
      <c r="O1154" t="s">
        <v>2077</v>
      </c>
      <c r="P1154" t="s">
        <v>814</v>
      </c>
      <c r="Q1154">
        <v>4</v>
      </c>
      <c r="R1154">
        <f>VLOOKUP(Sales_Data[[#This Row],[Memo]],Items_List[[Description]:[Price]],3,FALSE)</f>
        <v>9.1999999999999993</v>
      </c>
      <c r="S1154">
        <f>Sales_Data[[#This Row],[Qty]]*Sales_Data[[#This Row],[Cost]]</f>
        <v>110.39999999999999</v>
      </c>
      <c r="T1154" s="1">
        <f>_xlfn.MAXIFS(Sales_Data[Date],Sales_Data[Customers Name],Sales_Data[[#This Row],[Customers Name]])</f>
        <v>45289</v>
      </c>
      <c r="U1154" t="str">
        <f ca="1">IF(TODAY() - Sales_Data[[#This Row],[Last Order Date]] &gt; 180, "Inactive", "Active")</f>
        <v>Inactive</v>
      </c>
    </row>
    <row r="1155" spans="1:21" x14ac:dyDescent="0.35">
      <c r="A1155" t="str">
        <f>Sales_Data[[#This Row],[Customers Name]]&amp;Sales_Data[[#This Row],[Num]]</f>
        <v>Somm Wine BarCW-2023245</v>
      </c>
      <c r="B1155" t="s">
        <v>163</v>
      </c>
      <c r="C1155" t="s">
        <v>2103</v>
      </c>
      <c r="D1155" t="s">
        <v>894</v>
      </c>
      <c r="E1155" t="s">
        <v>220</v>
      </c>
      <c r="F1155" s="1">
        <v>45128</v>
      </c>
      <c r="G1155" t="s">
        <v>1475</v>
      </c>
      <c r="I1155">
        <v>12</v>
      </c>
      <c r="J1155">
        <v>12</v>
      </c>
      <c r="K1155">
        <v>144</v>
      </c>
      <c r="L1155">
        <v>7</v>
      </c>
      <c r="M1155" s="1">
        <v>45108</v>
      </c>
      <c r="N1155" t="s">
        <v>824</v>
      </c>
      <c r="O1155" t="s">
        <v>2077</v>
      </c>
      <c r="P1155" t="s">
        <v>842</v>
      </c>
      <c r="Q1155">
        <v>5</v>
      </c>
      <c r="R1155">
        <f>VLOOKUP(Sales_Data[[#This Row],[Memo]],Items_List[[Description]:[Price]],3,FALSE)</f>
        <v>9.81</v>
      </c>
      <c r="S1155">
        <f>Sales_Data[[#This Row],[Qty]]*Sales_Data[[#This Row],[Cost]]</f>
        <v>117.72</v>
      </c>
      <c r="T1155" s="1">
        <f>_xlfn.MAXIFS(Sales_Data[Date],Sales_Data[Customers Name],Sales_Data[[#This Row],[Customers Name]])</f>
        <v>45289</v>
      </c>
      <c r="U1155" t="str">
        <f ca="1">IF(TODAY() - Sales_Data[[#This Row],[Last Order Date]] &gt; 180, "Inactive", "Active")</f>
        <v>Inactive</v>
      </c>
    </row>
    <row r="1156" spans="1:21" x14ac:dyDescent="0.35">
      <c r="A1156" t="str">
        <f>Sales_Data[[#This Row],[Customers Name]]&amp;Sales_Data[[#This Row],[Num]]</f>
        <v>Somm Wine BarCW-2023245</v>
      </c>
      <c r="B1156" t="s">
        <v>163</v>
      </c>
      <c r="C1156" t="s">
        <v>2103</v>
      </c>
      <c r="D1156" t="s">
        <v>912</v>
      </c>
      <c r="E1156" t="s">
        <v>270</v>
      </c>
      <c r="F1156" s="1">
        <v>45128</v>
      </c>
      <c r="G1156" t="s">
        <v>1475</v>
      </c>
      <c r="I1156">
        <v>12</v>
      </c>
      <c r="J1156">
        <v>3.25</v>
      </c>
      <c r="K1156">
        <v>39</v>
      </c>
      <c r="L1156">
        <v>7</v>
      </c>
      <c r="M1156" s="1">
        <v>45108</v>
      </c>
      <c r="N1156" t="s">
        <v>824</v>
      </c>
      <c r="O1156" t="s">
        <v>2077</v>
      </c>
      <c r="P1156" t="s">
        <v>842</v>
      </c>
      <c r="Q1156">
        <v>5</v>
      </c>
      <c r="R1156">
        <f>VLOOKUP(Sales_Data[[#This Row],[Memo]],Items_List[[Description]:[Price]],3,FALSE)</f>
        <v>3</v>
      </c>
      <c r="S1156">
        <f>Sales_Data[[#This Row],[Qty]]*Sales_Data[[#This Row],[Cost]]</f>
        <v>36</v>
      </c>
      <c r="T1156" s="1">
        <f>_xlfn.MAXIFS(Sales_Data[Date],Sales_Data[Customers Name],Sales_Data[[#This Row],[Customers Name]])</f>
        <v>45289</v>
      </c>
      <c r="U1156" t="str">
        <f ca="1">IF(TODAY() - Sales_Data[[#This Row],[Last Order Date]] &gt; 180, "Inactive", "Active")</f>
        <v>Inactive</v>
      </c>
    </row>
    <row r="1157" spans="1:21" x14ac:dyDescent="0.35">
      <c r="A1157" t="str">
        <f>Sales_Data[[#This Row],[Customers Name]]&amp;Sales_Data[[#This Row],[Num]]</f>
        <v>Somm Wine BarCW-2023270</v>
      </c>
      <c r="B1157" t="s">
        <v>163</v>
      </c>
      <c r="C1157" t="s">
        <v>2103</v>
      </c>
      <c r="D1157" t="s">
        <v>838</v>
      </c>
      <c r="E1157" t="s">
        <v>764</v>
      </c>
      <c r="F1157" s="1">
        <v>45145</v>
      </c>
      <c r="G1157" t="s">
        <v>1477</v>
      </c>
      <c r="I1157">
        <v>12</v>
      </c>
      <c r="J1157">
        <v>12.5</v>
      </c>
      <c r="K1157">
        <v>150</v>
      </c>
      <c r="L1157">
        <v>8</v>
      </c>
      <c r="M1157" s="1">
        <v>45139</v>
      </c>
      <c r="N1157" t="s">
        <v>863</v>
      </c>
      <c r="O1157" t="s">
        <v>2083</v>
      </c>
      <c r="P1157" t="s">
        <v>825</v>
      </c>
      <c r="Q1157">
        <v>1</v>
      </c>
      <c r="R1157">
        <f>VLOOKUP(Sales_Data[[#This Row],[Memo]],Items_List[[Description]:[Price]],3,FALSE)</f>
        <v>9.3000000000000007</v>
      </c>
      <c r="S1157">
        <f>Sales_Data[[#This Row],[Qty]]*Sales_Data[[#This Row],[Cost]]</f>
        <v>111.60000000000001</v>
      </c>
      <c r="T1157" s="1">
        <f>_xlfn.MAXIFS(Sales_Data[Date],Sales_Data[Customers Name],Sales_Data[[#This Row],[Customers Name]])</f>
        <v>45289</v>
      </c>
      <c r="U1157" t="str">
        <f ca="1">IF(TODAY() - Sales_Data[[#This Row],[Last Order Date]] &gt; 180, "Inactive", "Active")</f>
        <v>Inactive</v>
      </c>
    </row>
    <row r="1158" spans="1:21" x14ac:dyDescent="0.35">
      <c r="A1158" t="str">
        <f>Sales_Data[[#This Row],[Customers Name]]&amp;Sales_Data[[#This Row],[Num]]</f>
        <v>Somm Wine BarCW-2023270</v>
      </c>
      <c r="B1158" t="s">
        <v>163</v>
      </c>
      <c r="C1158" t="s">
        <v>2103</v>
      </c>
      <c r="D1158" t="s">
        <v>894</v>
      </c>
      <c r="E1158" t="s">
        <v>220</v>
      </c>
      <c r="F1158" s="1">
        <v>45145</v>
      </c>
      <c r="G1158" t="s">
        <v>1477</v>
      </c>
      <c r="I1158">
        <v>12</v>
      </c>
      <c r="J1158">
        <v>13</v>
      </c>
      <c r="K1158">
        <v>156</v>
      </c>
      <c r="L1158">
        <v>8</v>
      </c>
      <c r="M1158" s="1">
        <v>45139</v>
      </c>
      <c r="N1158" t="s">
        <v>863</v>
      </c>
      <c r="O1158" t="s">
        <v>2083</v>
      </c>
      <c r="P1158" t="s">
        <v>825</v>
      </c>
      <c r="Q1158">
        <v>1</v>
      </c>
      <c r="R1158">
        <f>VLOOKUP(Sales_Data[[#This Row],[Memo]],Items_List[[Description]:[Price]],3,FALSE)</f>
        <v>9.81</v>
      </c>
      <c r="S1158">
        <f>Sales_Data[[#This Row],[Qty]]*Sales_Data[[#This Row],[Cost]]</f>
        <v>117.72</v>
      </c>
      <c r="T1158" s="1">
        <f>_xlfn.MAXIFS(Sales_Data[Date],Sales_Data[Customers Name],Sales_Data[[#This Row],[Customers Name]])</f>
        <v>45289</v>
      </c>
      <c r="U1158" t="str">
        <f ca="1">IF(TODAY() - Sales_Data[[#This Row],[Last Order Date]] &gt; 180, "Inactive", "Active")</f>
        <v>Inactive</v>
      </c>
    </row>
    <row r="1159" spans="1:21" x14ac:dyDescent="0.35">
      <c r="A1159" t="str">
        <f>Sales_Data[[#This Row],[Customers Name]]&amp;Sales_Data[[#This Row],[Num]]</f>
        <v>Somm Wine BarCW-2023331</v>
      </c>
      <c r="B1159" t="s">
        <v>163</v>
      </c>
      <c r="C1159" t="s">
        <v>2103</v>
      </c>
      <c r="D1159" t="s">
        <v>834</v>
      </c>
      <c r="E1159" t="s">
        <v>678</v>
      </c>
      <c r="F1159" s="1">
        <v>45188</v>
      </c>
      <c r="G1159" t="s">
        <v>1480</v>
      </c>
      <c r="I1159">
        <v>12</v>
      </c>
      <c r="J1159">
        <v>14.25</v>
      </c>
      <c r="K1159">
        <v>171</v>
      </c>
      <c r="L1159">
        <v>9</v>
      </c>
      <c r="M1159" s="1">
        <v>45170</v>
      </c>
      <c r="N1159" t="s">
        <v>831</v>
      </c>
      <c r="O1159" t="s">
        <v>2078</v>
      </c>
      <c r="P1159" t="s">
        <v>832</v>
      </c>
      <c r="Q1159">
        <v>2</v>
      </c>
      <c r="R1159">
        <f>VLOOKUP(Sales_Data[[#This Row],[Memo]],Items_List[[Description]:[Price]],3,FALSE)</f>
        <v>10</v>
      </c>
      <c r="S1159">
        <f>Sales_Data[[#This Row],[Qty]]*Sales_Data[[#This Row],[Cost]]</f>
        <v>120</v>
      </c>
      <c r="T1159" s="1">
        <f>_xlfn.MAXIFS(Sales_Data[Date],Sales_Data[Customers Name],Sales_Data[[#This Row],[Customers Name]])</f>
        <v>45289</v>
      </c>
      <c r="U1159" t="str">
        <f ca="1">IF(TODAY() - Sales_Data[[#This Row],[Last Order Date]] &gt; 180, "Inactive", "Active")</f>
        <v>Inactive</v>
      </c>
    </row>
    <row r="1160" spans="1:21" x14ac:dyDescent="0.35">
      <c r="A1160" t="str">
        <f>Sales_Data[[#This Row],[Customers Name]]&amp;Sales_Data[[#This Row],[Num]]</f>
        <v>Somm Wine BarCW-2023388</v>
      </c>
      <c r="B1160" t="s">
        <v>163</v>
      </c>
      <c r="C1160" t="s">
        <v>2103</v>
      </c>
      <c r="D1160" t="s">
        <v>894</v>
      </c>
      <c r="E1160" t="s">
        <v>220</v>
      </c>
      <c r="F1160" s="1">
        <v>45226</v>
      </c>
      <c r="G1160" t="s">
        <v>1481</v>
      </c>
      <c r="H1160" t="s">
        <v>840</v>
      </c>
      <c r="I1160">
        <v>12</v>
      </c>
      <c r="J1160">
        <v>13</v>
      </c>
      <c r="K1160">
        <v>156</v>
      </c>
      <c r="L1160">
        <v>10</v>
      </c>
      <c r="M1160" s="1">
        <v>45200</v>
      </c>
      <c r="N1160" t="s">
        <v>841</v>
      </c>
      <c r="O1160" t="s">
        <v>2084</v>
      </c>
      <c r="P1160" t="s">
        <v>842</v>
      </c>
      <c r="Q1160">
        <v>5</v>
      </c>
      <c r="R1160">
        <f>VLOOKUP(Sales_Data[[#This Row],[Memo]],Items_List[[Description]:[Price]],3,FALSE)</f>
        <v>9.81</v>
      </c>
      <c r="S1160">
        <f>Sales_Data[[#This Row],[Qty]]*Sales_Data[[#This Row],[Cost]]</f>
        <v>117.72</v>
      </c>
      <c r="T1160" s="1">
        <f>_xlfn.MAXIFS(Sales_Data[Date],Sales_Data[Customers Name],Sales_Data[[#This Row],[Customers Name]])</f>
        <v>45289</v>
      </c>
      <c r="U1160" t="str">
        <f ca="1">IF(TODAY() - Sales_Data[[#This Row],[Last Order Date]] &gt; 180, "Inactive", "Active")</f>
        <v>Inactive</v>
      </c>
    </row>
    <row r="1161" spans="1:21" x14ac:dyDescent="0.35">
      <c r="A1161" t="str">
        <f>Sales_Data[[#This Row],[Customers Name]]&amp;Sales_Data[[#This Row],[Num]]</f>
        <v>Somm Wine BarCW-2023451</v>
      </c>
      <c r="B1161" t="s">
        <v>163</v>
      </c>
      <c r="C1161" t="s">
        <v>2103</v>
      </c>
      <c r="D1161" t="s">
        <v>898</v>
      </c>
      <c r="E1161" t="s">
        <v>360</v>
      </c>
      <c r="F1161" s="1">
        <v>45270</v>
      </c>
      <c r="G1161" t="s">
        <v>1483</v>
      </c>
      <c r="H1161" t="s">
        <v>1196</v>
      </c>
      <c r="I1161">
        <v>12</v>
      </c>
      <c r="J1161">
        <v>23.5</v>
      </c>
      <c r="K1161">
        <v>282</v>
      </c>
      <c r="L1161">
        <v>12</v>
      </c>
      <c r="M1161" s="1">
        <v>45261</v>
      </c>
      <c r="N1161" t="s">
        <v>846</v>
      </c>
      <c r="O1161" t="s">
        <v>2079</v>
      </c>
      <c r="P1161" t="s">
        <v>1000</v>
      </c>
      <c r="Q1161">
        <v>0</v>
      </c>
      <c r="R1161">
        <f>VLOOKUP(Sales_Data[[#This Row],[Memo]],Items_List[[Description]:[Price]],3,FALSE)</f>
        <v>13.63</v>
      </c>
      <c r="S1161">
        <f>Sales_Data[[#This Row],[Qty]]*Sales_Data[[#This Row],[Cost]]</f>
        <v>163.56</v>
      </c>
      <c r="T1161" s="1">
        <f>_xlfn.MAXIFS(Sales_Data[Date],Sales_Data[Customers Name],Sales_Data[[#This Row],[Customers Name]])</f>
        <v>45289</v>
      </c>
      <c r="U1161" t="str">
        <f ca="1">IF(TODAY() - Sales_Data[[#This Row],[Last Order Date]] &gt; 180, "Inactive", "Active")</f>
        <v>Inactive</v>
      </c>
    </row>
    <row r="1162" spans="1:21" x14ac:dyDescent="0.35">
      <c r="A1162" t="str">
        <f>Sales_Data[[#This Row],[Customers Name]]&amp;Sales_Data[[#This Row],[Num]]</f>
        <v>Somm Wine BarCW-2023451</v>
      </c>
      <c r="B1162" t="s">
        <v>163</v>
      </c>
      <c r="C1162" t="s">
        <v>2103</v>
      </c>
      <c r="D1162" t="s">
        <v>916</v>
      </c>
      <c r="E1162" t="s">
        <v>222</v>
      </c>
      <c r="F1162" s="1">
        <v>45270</v>
      </c>
      <c r="G1162" t="s">
        <v>1483</v>
      </c>
      <c r="H1162" t="s">
        <v>1196</v>
      </c>
      <c r="I1162">
        <v>12</v>
      </c>
      <c r="J1162">
        <v>13.99</v>
      </c>
      <c r="K1162">
        <v>167.88</v>
      </c>
      <c r="L1162">
        <v>12</v>
      </c>
      <c r="M1162" s="1">
        <v>45261</v>
      </c>
      <c r="N1162" t="s">
        <v>846</v>
      </c>
      <c r="O1162" t="s">
        <v>2079</v>
      </c>
      <c r="P1162" t="s">
        <v>1000</v>
      </c>
      <c r="Q1162">
        <v>0</v>
      </c>
      <c r="R1162">
        <f>VLOOKUP(Sales_Data[[#This Row],[Memo]],Items_List[[Description]:[Price]],3,FALSE)</f>
        <v>11.5</v>
      </c>
      <c r="S1162">
        <f>Sales_Data[[#This Row],[Qty]]*Sales_Data[[#This Row],[Cost]]</f>
        <v>138</v>
      </c>
      <c r="T1162" s="1">
        <f>_xlfn.MAXIFS(Sales_Data[Date],Sales_Data[Customers Name],Sales_Data[[#This Row],[Customers Name]])</f>
        <v>45289</v>
      </c>
      <c r="U1162" t="str">
        <f ca="1">IF(TODAY() - Sales_Data[[#This Row],[Last Order Date]] &gt; 180, "Inactive", "Active")</f>
        <v>Inactive</v>
      </c>
    </row>
    <row r="1163" spans="1:21" x14ac:dyDescent="0.35">
      <c r="A1163" t="str">
        <f>Sales_Data[[#This Row],[Customers Name]]&amp;Sales_Data[[#This Row],[Num]]</f>
        <v>Somm Wine BarCW-2023451</v>
      </c>
      <c r="B1163" t="s">
        <v>163</v>
      </c>
      <c r="C1163" t="s">
        <v>2103</v>
      </c>
      <c r="D1163" t="s">
        <v>913</v>
      </c>
      <c r="E1163" t="s">
        <v>350</v>
      </c>
      <c r="F1163" s="1">
        <v>45270</v>
      </c>
      <c r="G1163" t="s">
        <v>1483</v>
      </c>
      <c r="H1163" t="s">
        <v>1196</v>
      </c>
      <c r="I1163">
        <v>12</v>
      </c>
      <c r="J1163">
        <v>12.5</v>
      </c>
      <c r="K1163">
        <v>150</v>
      </c>
      <c r="L1163">
        <v>12</v>
      </c>
      <c r="M1163" s="1">
        <v>45261</v>
      </c>
      <c r="N1163" t="s">
        <v>846</v>
      </c>
      <c r="O1163" t="s">
        <v>2079</v>
      </c>
      <c r="P1163" t="s">
        <v>1000</v>
      </c>
      <c r="Q1163">
        <v>0</v>
      </c>
      <c r="R1163">
        <f>VLOOKUP(Sales_Data[[#This Row],[Memo]],Items_List[[Description]:[Price]],3,FALSE)</f>
        <v>9.6</v>
      </c>
      <c r="S1163">
        <f>Sales_Data[[#This Row],[Qty]]*Sales_Data[[#This Row],[Cost]]</f>
        <v>115.19999999999999</v>
      </c>
      <c r="T1163" s="1">
        <f>_xlfn.MAXIFS(Sales_Data[Date],Sales_Data[Customers Name],Sales_Data[[#This Row],[Customers Name]])</f>
        <v>45289</v>
      </c>
      <c r="U1163" t="str">
        <f ca="1">IF(TODAY() - Sales_Data[[#This Row],[Last Order Date]] &gt; 180, "Inactive", "Active")</f>
        <v>Inactive</v>
      </c>
    </row>
    <row r="1164" spans="1:21" x14ac:dyDescent="0.35">
      <c r="A1164" t="str">
        <f>Sales_Data[[#This Row],[Customers Name]]&amp;Sales_Data[[#This Row],[Num]]</f>
        <v>Somm Wine BarCW-2023451</v>
      </c>
      <c r="B1164" t="s">
        <v>163</v>
      </c>
      <c r="C1164" t="s">
        <v>2103</v>
      </c>
      <c r="D1164" t="s">
        <v>844</v>
      </c>
      <c r="E1164" t="s">
        <v>352</v>
      </c>
      <c r="F1164" s="1">
        <v>45270</v>
      </c>
      <c r="G1164" t="s">
        <v>1483</v>
      </c>
      <c r="H1164" t="s">
        <v>1196</v>
      </c>
      <c r="I1164">
        <v>12</v>
      </c>
      <c r="J1164">
        <v>16.850000000000001</v>
      </c>
      <c r="K1164">
        <v>202.2</v>
      </c>
      <c r="L1164">
        <v>12</v>
      </c>
      <c r="M1164" s="1">
        <v>45261</v>
      </c>
      <c r="N1164" t="s">
        <v>846</v>
      </c>
      <c r="O1164" t="s">
        <v>2079</v>
      </c>
      <c r="P1164" t="s">
        <v>1000</v>
      </c>
      <c r="Q1164">
        <v>0</v>
      </c>
      <c r="R1164">
        <f>VLOOKUP(Sales_Data[[#This Row],[Memo]],Items_List[[Description]:[Price]],3,FALSE)</f>
        <v>12</v>
      </c>
      <c r="S1164">
        <f>Sales_Data[[#This Row],[Qty]]*Sales_Data[[#This Row],[Cost]]</f>
        <v>144</v>
      </c>
      <c r="T1164" s="1">
        <f>_xlfn.MAXIFS(Sales_Data[Date],Sales_Data[Customers Name],Sales_Data[[#This Row],[Customers Name]])</f>
        <v>45289</v>
      </c>
      <c r="U1164" t="str">
        <f ca="1">IF(TODAY() - Sales_Data[[#This Row],[Last Order Date]] &gt; 180, "Inactive", "Active")</f>
        <v>Inactive</v>
      </c>
    </row>
    <row r="1165" spans="1:21" x14ac:dyDescent="0.35">
      <c r="A1165" t="str">
        <f>Sales_Data[[#This Row],[Customers Name]]&amp;Sales_Data[[#This Row],[Num]]</f>
        <v>Somm Wine BarCW-2023451</v>
      </c>
      <c r="B1165" t="s">
        <v>163</v>
      </c>
      <c r="C1165" t="s">
        <v>2103</v>
      </c>
      <c r="D1165" t="s">
        <v>834</v>
      </c>
      <c r="E1165" t="s">
        <v>678</v>
      </c>
      <c r="F1165" s="1">
        <v>45270</v>
      </c>
      <c r="G1165" t="s">
        <v>1483</v>
      </c>
      <c r="H1165" t="s">
        <v>1196</v>
      </c>
      <c r="I1165">
        <v>12</v>
      </c>
      <c r="J1165">
        <v>14.25</v>
      </c>
      <c r="K1165">
        <v>171</v>
      </c>
      <c r="L1165">
        <v>12</v>
      </c>
      <c r="M1165" s="1">
        <v>45261</v>
      </c>
      <c r="N1165" t="s">
        <v>846</v>
      </c>
      <c r="O1165" t="s">
        <v>2079</v>
      </c>
      <c r="P1165" t="s">
        <v>1000</v>
      </c>
      <c r="Q1165">
        <v>0</v>
      </c>
      <c r="R1165">
        <f>VLOOKUP(Sales_Data[[#This Row],[Memo]],Items_List[[Description]:[Price]],3,FALSE)</f>
        <v>10</v>
      </c>
      <c r="S1165">
        <f>Sales_Data[[#This Row],[Qty]]*Sales_Data[[#This Row],[Cost]]</f>
        <v>120</v>
      </c>
      <c r="T1165" s="1">
        <f>_xlfn.MAXIFS(Sales_Data[Date],Sales_Data[Customers Name],Sales_Data[[#This Row],[Customers Name]])</f>
        <v>45289</v>
      </c>
      <c r="U1165" t="str">
        <f ca="1">IF(TODAY() - Sales_Data[[#This Row],[Last Order Date]] &gt; 180, "Inactive", "Active")</f>
        <v>Inactive</v>
      </c>
    </row>
    <row r="1166" spans="1:21" x14ac:dyDescent="0.35">
      <c r="A1166" t="str">
        <f>Sales_Data[[#This Row],[Customers Name]]&amp;Sales_Data[[#This Row],[Num]]</f>
        <v>Somm Wine BarCW-2023462</v>
      </c>
      <c r="B1166" t="s">
        <v>163</v>
      </c>
      <c r="C1166" t="s">
        <v>2103</v>
      </c>
      <c r="D1166" t="s">
        <v>1484</v>
      </c>
      <c r="E1166" t="s">
        <v>379</v>
      </c>
      <c r="F1166" s="1">
        <v>45289</v>
      </c>
      <c r="G1166" t="s">
        <v>1485</v>
      </c>
      <c r="H1166" t="s">
        <v>1196</v>
      </c>
      <c r="I1166">
        <v>12</v>
      </c>
      <c r="J1166">
        <v>96.25</v>
      </c>
      <c r="K1166">
        <v>1155</v>
      </c>
      <c r="L1166">
        <v>12</v>
      </c>
      <c r="M1166" s="1">
        <v>45261</v>
      </c>
      <c r="N1166" t="s">
        <v>846</v>
      </c>
      <c r="O1166" t="s">
        <v>2079</v>
      </c>
      <c r="P1166" t="s">
        <v>842</v>
      </c>
      <c r="Q1166">
        <v>5</v>
      </c>
      <c r="R1166">
        <f>VLOOKUP(Sales_Data[[#This Row],[Memo]],Items_List[[Description]:[Price]],3,FALSE)</f>
        <v>96</v>
      </c>
      <c r="S1166">
        <f>Sales_Data[[#This Row],[Qty]]*Sales_Data[[#This Row],[Cost]]</f>
        <v>1152</v>
      </c>
      <c r="T1166" s="1">
        <f>_xlfn.MAXIFS(Sales_Data[Date],Sales_Data[Customers Name],Sales_Data[[#This Row],[Customers Name]])</f>
        <v>45289</v>
      </c>
      <c r="U1166" t="str">
        <f ca="1">IF(TODAY() - Sales_Data[[#This Row],[Last Order Date]] &gt; 180, "Inactive", "Active")</f>
        <v>Inactive</v>
      </c>
    </row>
    <row r="1167" spans="1:21" x14ac:dyDescent="0.35">
      <c r="A1167" t="str">
        <f>Sales_Data[[#This Row],[Customers Name]]&amp;Sales_Data[[#This Row],[Num]]</f>
        <v>The WhaleCW-2023179</v>
      </c>
      <c r="B1167" t="s">
        <v>177</v>
      </c>
      <c r="C1167" t="s">
        <v>2103</v>
      </c>
      <c r="D1167" t="s">
        <v>913</v>
      </c>
      <c r="E1167" t="s">
        <v>350</v>
      </c>
      <c r="F1167" s="1">
        <v>45079</v>
      </c>
      <c r="G1167" t="s">
        <v>1490</v>
      </c>
      <c r="I1167">
        <v>12</v>
      </c>
      <c r="J1167">
        <v>12.5</v>
      </c>
      <c r="K1167">
        <v>150</v>
      </c>
      <c r="L1167">
        <v>6</v>
      </c>
      <c r="M1167" s="1">
        <v>45078</v>
      </c>
      <c r="N1167" t="s">
        <v>818</v>
      </c>
      <c r="O1167" t="s">
        <v>2082</v>
      </c>
      <c r="P1167" t="s">
        <v>842</v>
      </c>
      <c r="Q1167">
        <v>5</v>
      </c>
      <c r="R1167">
        <f>VLOOKUP(Sales_Data[[#This Row],[Memo]],Items_List[[Description]:[Price]],3,FALSE)</f>
        <v>9.6</v>
      </c>
      <c r="S1167">
        <f>Sales_Data[[#This Row],[Qty]]*Sales_Data[[#This Row],[Cost]]</f>
        <v>115.19999999999999</v>
      </c>
      <c r="T1167" s="1">
        <f>_xlfn.MAXIFS(Sales_Data[Date],Sales_Data[Customers Name],Sales_Data[[#This Row],[Customers Name]])</f>
        <v>45079</v>
      </c>
      <c r="U1167" t="str">
        <f ca="1">IF(TODAY() - Sales_Data[[#This Row],[Last Order Date]] &gt; 180, "Inactive", "Active")</f>
        <v>Inactive</v>
      </c>
    </row>
    <row r="1168" spans="1:21" x14ac:dyDescent="0.35">
      <c r="A1168" t="str">
        <f>Sales_Data[[#This Row],[Customers Name]]&amp;Sales_Data[[#This Row],[Num]]</f>
        <v>The WhaleCW-2023179</v>
      </c>
      <c r="B1168" t="s">
        <v>177</v>
      </c>
      <c r="C1168" t="s">
        <v>2103</v>
      </c>
      <c r="D1168" t="s">
        <v>912</v>
      </c>
      <c r="E1168" t="s">
        <v>270</v>
      </c>
      <c r="F1168" s="1">
        <v>45079</v>
      </c>
      <c r="G1168" t="s">
        <v>1490</v>
      </c>
      <c r="I1168">
        <v>12</v>
      </c>
      <c r="J1168">
        <v>3.25</v>
      </c>
      <c r="K1168">
        <v>39</v>
      </c>
      <c r="L1168">
        <v>6</v>
      </c>
      <c r="M1168" s="1">
        <v>45078</v>
      </c>
      <c r="N1168" t="s">
        <v>818</v>
      </c>
      <c r="O1168" t="s">
        <v>2082</v>
      </c>
      <c r="P1168" t="s">
        <v>842</v>
      </c>
      <c r="Q1168">
        <v>5</v>
      </c>
      <c r="R1168">
        <f>VLOOKUP(Sales_Data[[#This Row],[Memo]],Items_List[[Description]:[Price]],3,FALSE)</f>
        <v>3</v>
      </c>
      <c r="S1168">
        <f>Sales_Data[[#This Row],[Qty]]*Sales_Data[[#This Row],[Cost]]</f>
        <v>36</v>
      </c>
      <c r="T1168" s="1">
        <f>_xlfn.MAXIFS(Sales_Data[Date],Sales_Data[Customers Name],Sales_Data[[#This Row],[Customers Name]])</f>
        <v>45079</v>
      </c>
      <c r="U1168" t="str">
        <f ca="1">IF(TODAY() - Sales_Data[[#This Row],[Last Order Date]] &gt; 180, "Inactive", "Active")</f>
        <v>Inactive</v>
      </c>
    </row>
    <row r="1169" spans="1:21" x14ac:dyDescent="0.35">
      <c r="A1169" t="str">
        <f>Sales_Data[[#This Row],[Customers Name]]&amp;Sales_Data[[#This Row],[Num]]</f>
        <v>Tpc Myrtle BeachCW-2023449</v>
      </c>
      <c r="B1169" t="s">
        <v>184</v>
      </c>
      <c r="C1169" t="s">
        <v>2104</v>
      </c>
      <c r="D1169" t="s">
        <v>951</v>
      </c>
      <c r="E1169" t="s">
        <v>547</v>
      </c>
      <c r="F1169" s="1">
        <v>45205</v>
      </c>
      <c r="G1169" t="s">
        <v>1496</v>
      </c>
      <c r="H1169" t="s">
        <v>956</v>
      </c>
      <c r="I1169">
        <v>12</v>
      </c>
      <c r="J1169">
        <v>9.99</v>
      </c>
      <c r="K1169">
        <v>119.88</v>
      </c>
      <c r="L1169">
        <v>10</v>
      </c>
      <c r="M1169" s="1">
        <v>45200</v>
      </c>
      <c r="N1169" t="s">
        <v>841</v>
      </c>
      <c r="O1169" t="s">
        <v>2084</v>
      </c>
      <c r="P1169" t="s">
        <v>842</v>
      </c>
      <c r="Q1169">
        <v>5</v>
      </c>
      <c r="R1169">
        <f>VLOOKUP(Sales_Data[[#This Row],[Memo]],Items_List[[Description]:[Price]],3,FALSE)</f>
        <v>9.99</v>
      </c>
      <c r="S1169">
        <f>Sales_Data[[#This Row],[Qty]]*Sales_Data[[#This Row],[Cost]]</f>
        <v>119.88</v>
      </c>
      <c r="T1169" s="1">
        <f>_xlfn.MAXIFS(Sales_Data[Date],Sales_Data[Customers Name],Sales_Data[[#This Row],[Customers Name]])</f>
        <v>45270</v>
      </c>
      <c r="U1169" t="str">
        <f ca="1">IF(TODAY() - Sales_Data[[#This Row],[Last Order Date]] &gt; 180, "Inactive", "Active")</f>
        <v>Inactive</v>
      </c>
    </row>
    <row r="1170" spans="1:21" x14ac:dyDescent="0.35">
      <c r="A1170" t="str">
        <f>Sales_Data[[#This Row],[Customers Name]]&amp;Sales_Data[[#This Row],[Num]]</f>
        <v>Tpc Myrtle BeachCW-2023449</v>
      </c>
      <c r="B1170" t="s">
        <v>184</v>
      </c>
      <c r="C1170" t="s">
        <v>2104</v>
      </c>
      <c r="D1170" t="s">
        <v>1092</v>
      </c>
      <c r="E1170" t="s">
        <v>448</v>
      </c>
      <c r="F1170" s="1">
        <v>45205</v>
      </c>
      <c r="G1170" t="s">
        <v>1496</v>
      </c>
      <c r="H1170" t="s">
        <v>956</v>
      </c>
      <c r="I1170">
        <v>12</v>
      </c>
      <c r="J1170">
        <v>9.99</v>
      </c>
      <c r="K1170">
        <v>119.88</v>
      </c>
      <c r="L1170">
        <v>10</v>
      </c>
      <c r="M1170" s="1">
        <v>45200</v>
      </c>
      <c r="N1170" t="s">
        <v>841</v>
      </c>
      <c r="O1170" t="s">
        <v>2084</v>
      </c>
      <c r="P1170" t="s">
        <v>842</v>
      </c>
      <c r="Q1170">
        <v>5</v>
      </c>
      <c r="R1170">
        <f>VLOOKUP(Sales_Data[[#This Row],[Memo]],Items_List[[Description]:[Price]],3,FALSE)</f>
        <v>9.99</v>
      </c>
      <c r="S1170">
        <f>Sales_Data[[#This Row],[Qty]]*Sales_Data[[#This Row],[Cost]]</f>
        <v>119.88</v>
      </c>
      <c r="T1170" s="1">
        <f>_xlfn.MAXIFS(Sales_Data[Date],Sales_Data[Customers Name],Sales_Data[[#This Row],[Customers Name]])</f>
        <v>45270</v>
      </c>
      <c r="U1170" t="str">
        <f ca="1">IF(TODAY() - Sales_Data[[#This Row],[Last Order Date]] &gt; 180, "Inactive", "Active")</f>
        <v>Inactive</v>
      </c>
    </row>
    <row r="1171" spans="1:21" x14ac:dyDescent="0.35">
      <c r="A1171" t="str">
        <f>Sales_Data[[#This Row],[Customers Name]]&amp;Sales_Data[[#This Row],[Num]]</f>
        <v>Tpc Myrtle BeachCW-2023373</v>
      </c>
      <c r="B1171" t="s">
        <v>184</v>
      </c>
      <c r="C1171" t="s">
        <v>2104</v>
      </c>
      <c r="D1171" t="s">
        <v>1152</v>
      </c>
      <c r="E1171" t="s">
        <v>468</v>
      </c>
      <c r="F1171" s="1">
        <v>45216</v>
      </c>
      <c r="G1171" t="s">
        <v>1500</v>
      </c>
      <c r="H1171" t="s">
        <v>956</v>
      </c>
      <c r="I1171">
        <v>12</v>
      </c>
      <c r="J1171">
        <v>18.670000000000002</v>
      </c>
      <c r="K1171">
        <v>224.04</v>
      </c>
      <c r="L1171">
        <v>10</v>
      </c>
      <c r="M1171" s="1">
        <v>45200</v>
      </c>
      <c r="N1171" t="s">
        <v>841</v>
      </c>
      <c r="O1171" t="s">
        <v>2084</v>
      </c>
      <c r="P1171" t="s">
        <v>832</v>
      </c>
      <c r="Q1171">
        <v>2</v>
      </c>
      <c r="R1171">
        <f>VLOOKUP(Sales_Data[[#This Row],[Memo]],Items_List[[Description]:[Price]],3,FALSE)</f>
        <v>18.670000000000002</v>
      </c>
      <c r="S1171">
        <f>Sales_Data[[#This Row],[Qty]]*Sales_Data[[#This Row],[Cost]]</f>
        <v>224.04000000000002</v>
      </c>
      <c r="T1171" s="1">
        <f>_xlfn.MAXIFS(Sales_Data[Date],Sales_Data[Customers Name],Sales_Data[[#This Row],[Customers Name]])</f>
        <v>45270</v>
      </c>
      <c r="U1171" t="str">
        <f ca="1">IF(TODAY() - Sales_Data[[#This Row],[Last Order Date]] &gt; 180, "Inactive", "Active")</f>
        <v>Inactive</v>
      </c>
    </row>
    <row r="1172" spans="1:21" x14ac:dyDescent="0.35">
      <c r="A1172" t="str">
        <f>Sales_Data[[#This Row],[Customers Name]]&amp;Sales_Data[[#This Row],[Num]]</f>
        <v>Tpc Myrtle BeachCW-2023373</v>
      </c>
      <c r="B1172" t="s">
        <v>184</v>
      </c>
      <c r="C1172" t="s">
        <v>2104</v>
      </c>
      <c r="D1172" t="s">
        <v>1092</v>
      </c>
      <c r="E1172" t="s">
        <v>448</v>
      </c>
      <c r="F1172" s="1">
        <v>45216</v>
      </c>
      <c r="G1172" t="s">
        <v>1500</v>
      </c>
      <c r="H1172" t="s">
        <v>956</v>
      </c>
      <c r="I1172">
        <v>12</v>
      </c>
      <c r="J1172">
        <v>9.99</v>
      </c>
      <c r="K1172">
        <v>119.88</v>
      </c>
      <c r="L1172">
        <v>10</v>
      </c>
      <c r="M1172" s="1">
        <v>45200</v>
      </c>
      <c r="N1172" t="s">
        <v>841</v>
      </c>
      <c r="O1172" t="s">
        <v>2084</v>
      </c>
      <c r="P1172" t="s">
        <v>832</v>
      </c>
      <c r="Q1172">
        <v>2</v>
      </c>
      <c r="R1172">
        <f>VLOOKUP(Sales_Data[[#This Row],[Memo]],Items_List[[Description]:[Price]],3,FALSE)</f>
        <v>9.99</v>
      </c>
      <c r="S1172">
        <f>Sales_Data[[#This Row],[Qty]]*Sales_Data[[#This Row],[Cost]]</f>
        <v>119.88</v>
      </c>
      <c r="T1172" s="1">
        <f>_xlfn.MAXIFS(Sales_Data[Date],Sales_Data[Customers Name],Sales_Data[[#This Row],[Customers Name]])</f>
        <v>45270</v>
      </c>
      <c r="U1172" t="str">
        <f ca="1">IF(TODAY() - Sales_Data[[#This Row],[Last Order Date]] &gt; 180, "Inactive", "Active")</f>
        <v>Inactive</v>
      </c>
    </row>
    <row r="1173" spans="1:21" x14ac:dyDescent="0.35">
      <c r="A1173" t="str">
        <f>Sales_Data[[#This Row],[Customers Name]]&amp;Sales_Data[[#This Row],[Num]]</f>
        <v>Tpc Myrtle BeachCW-2023478</v>
      </c>
      <c r="B1173" t="s">
        <v>184</v>
      </c>
      <c r="C1173" t="s">
        <v>2104</v>
      </c>
      <c r="D1173" t="s">
        <v>951</v>
      </c>
      <c r="E1173" t="s">
        <v>547</v>
      </c>
      <c r="F1173" s="1">
        <v>45247</v>
      </c>
      <c r="G1173" t="s">
        <v>1505</v>
      </c>
      <c r="H1173" t="s">
        <v>958</v>
      </c>
      <c r="I1173">
        <v>12</v>
      </c>
      <c r="J1173">
        <v>9.99</v>
      </c>
      <c r="K1173">
        <v>119.88</v>
      </c>
      <c r="L1173">
        <v>11</v>
      </c>
      <c r="M1173" s="1">
        <v>45231</v>
      </c>
      <c r="N1173" t="s">
        <v>920</v>
      </c>
      <c r="O1173" t="s">
        <v>2085</v>
      </c>
      <c r="P1173" t="s">
        <v>842</v>
      </c>
      <c r="Q1173">
        <v>5</v>
      </c>
      <c r="R1173">
        <f>VLOOKUP(Sales_Data[[#This Row],[Memo]],Items_List[[Description]:[Price]],3,FALSE)</f>
        <v>9.99</v>
      </c>
      <c r="S1173">
        <f>Sales_Data[[#This Row],[Qty]]*Sales_Data[[#This Row],[Cost]]</f>
        <v>119.88</v>
      </c>
      <c r="T1173" s="1">
        <f>_xlfn.MAXIFS(Sales_Data[Date],Sales_Data[Customers Name],Sales_Data[[#This Row],[Customers Name]])</f>
        <v>45270</v>
      </c>
      <c r="U1173" t="str">
        <f ca="1">IF(TODAY() - Sales_Data[[#This Row],[Last Order Date]] &gt; 180, "Inactive", "Active")</f>
        <v>Inactive</v>
      </c>
    </row>
    <row r="1174" spans="1:21" x14ac:dyDescent="0.35">
      <c r="A1174" t="str">
        <f>Sales_Data[[#This Row],[Customers Name]]&amp;Sales_Data[[#This Row],[Num]]</f>
        <v>Tpc Myrtle BeachCW-2023478</v>
      </c>
      <c r="B1174" t="s">
        <v>184</v>
      </c>
      <c r="C1174" t="s">
        <v>2104</v>
      </c>
      <c r="D1174" t="s">
        <v>1506</v>
      </c>
      <c r="E1174" t="s">
        <v>464</v>
      </c>
      <c r="F1174" s="1">
        <v>45247</v>
      </c>
      <c r="G1174" t="s">
        <v>1505</v>
      </c>
      <c r="H1174" t="s">
        <v>958</v>
      </c>
      <c r="I1174">
        <v>12</v>
      </c>
      <c r="J1174">
        <v>13.5</v>
      </c>
      <c r="K1174">
        <v>162</v>
      </c>
      <c r="L1174">
        <v>11</v>
      </c>
      <c r="M1174" s="1">
        <v>45231</v>
      </c>
      <c r="N1174" t="s">
        <v>920</v>
      </c>
      <c r="O1174" t="s">
        <v>2085</v>
      </c>
      <c r="P1174" t="s">
        <v>842</v>
      </c>
      <c r="Q1174">
        <v>5</v>
      </c>
      <c r="R1174">
        <f>VLOOKUP(Sales_Data[[#This Row],[Memo]],Items_List[[Description]:[Price]],3,FALSE)</f>
        <v>13</v>
      </c>
      <c r="S1174">
        <f>Sales_Data[[#This Row],[Qty]]*Sales_Data[[#This Row],[Cost]]</f>
        <v>156</v>
      </c>
      <c r="T1174" s="1">
        <f>_xlfn.MAXIFS(Sales_Data[Date],Sales_Data[Customers Name],Sales_Data[[#This Row],[Customers Name]])</f>
        <v>45270</v>
      </c>
      <c r="U1174" t="str">
        <f ca="1">IF(TODAY() - Sales_Data[[#This Row],[Last Order Date]] &gt; 180, "Inactive", "Active")</f>
        <v>Inactive</v>
      </c>
    </row>
    <row r="1175" spans="1:21" x14ac:dyDescent="0.35">
      <c r="A1175" t="str">
        <f>Sales_Data[[#This Row],[Customers Name]]&amp;Sales_Data[[#This Row],[Num]]</f>
        <v>Uncork CharlestonCW-2023421</v>
      </c>
      <c r="B1175" t="s">
        <v>186</v>
      </c>
      <c r="C1175" t="s">
        <v>2103</v>
      </c>
      <c r="D1175" t="s">
        <v>827</v>
      </c>
      <c r="E1175" t="s">
        <v>310</v>
      </c>
      <c r="F1175" s="1">
        <v>45247</v>
      </c>
      <c r="G1175" t="s">
        <v>1514</v>
      </c>
      <c r="H1175" t="s">
        <v>840</v>
      </c>
      <c r="I1175">
        <v>12</v>
      </c>
      <c r="J1175">
        <v>9</v>
      </c>
      <c r="K1175">
        <v>108</v>
      </c>
      <c r="L1175">
        <v>11</v>
      </c>
      <c r="M1175" s="1">
        <v>45231</v>
      </c>
      <c r="N1175" t="s">
        <v>920</v>
      </c>
      <c r="O1175" t="s">
        <v>2085</v>
      </c>
      <c r="P1175" t="s">
        <v>842</v>
      </c>
      <c r="Q1175">
        <v>5</v>
      </c>
      <c r="R1175">
        <f>VLOOKUP(Sales_Data[[#This Row],[Memo]],Items_List[[Description]:[Price]],3,FALSE)</f>
        <v>7</v>
      </c>
      <c r="S1175">
        <f>Sales_Data[[#This Row],[Qty]]*Sales_Data[[#This Row],[Cost]]</f>
        <v>84</v>
      </c>
      <c r="T1175" s="1">
        <f>_xlfn.MAXIFS(Sales_Data[Date],Sales_Data[Customers Name],Sales_Data[[#This Row],[Customers Name]])</f>
        <v>45259</v>
      </c>
      <c r="U1175" t="str">
        <f ca="1">IF(TODAY() - Sales_Data[[#This Row],[Last Order Date]] &gt; 180, "Inactive", "Active")</f>
        <v>Inactive</v>
      </c>
    </row>
    <row r="1176" spans="1:21" x14ac:dyDescent="0.35">
      <c r="A1176" t="str">
        <f>Sales_Data[[#This Row],[Customers Name]]&amp;Sales_Data[[#This Row],[Num]]</f>
        <v>Uncork CharlestonCW-2023439</v>
      </c>
      <c r="B1176" t="s">
        <v>186</v>
      </c>
      <c r="C1176" t="s">
        <v>2103</v>
      </c>
      <c r="D1176" t="s">
        <v>913</v>
      </c>
      <c r="E1176" t="s">
        <v>350</v>
      </c>
      <c r="F1176" s="1">
        <v>45259</v>
      </c>
      <c r="G1176" t="s">
        <v>1515</v>
      </c>
      <c r="H1176" t="s">
        <v>840</v>
      </c>
      <c r="I1176">
        <v>12</v>
      </c>
      <c r="J1176">
        <v>12.5</v>
      </c>
      <c r="K1176">
        <v>150</v>
      </c>
      <c r="L1176">
        <v>11</v>
      </c>
      <c r="M1176" s="1">
        <v>45231</v>
      </c>
      <c r="N1176" t="s">
        <v>920</v>
      </c>
      <c r="O1176" t="s">
        <v>2085</v>
      </c>
      <c r="P1176" t="s">
        <v>819</v>
      </c>
      <c r="Q1176">
        <v>3</v>
      </c>
      <c r="R1176">
        <f>VLOOKUP(Sales_Data[[#This Row],[Memo]],Items_List[[Description]:[Price]],3,FALSE)</f>
        <v>9.6</v>
      </c>
      <c r="S1176">
        <f>Sales_Data[[#This Row],[Qty]]*Sales_Data[[#This Row],[Cost]]</f>
        <v>115.19999999999999</v>
      </c>
      <c r="T1176" s="1">
        <f>_xlfn.MAXIFS(Sales_Data[Date],Sales_Data[Customers Name],Sales_Data[[#This Row],[Customers Name]])</f>
        <v>45259</v>
      </c>
      <c r="U1176" t="str">
        <f ca="1">IF(TODAY() - Sales_Data[[#This Row],[Last Order Date]] &gt; 180, "Inactive", "Active")</f>
        <v>Inactive</v>
      </c>
    </row>
    <row r="1177" spans="1:21" x14ac:dyDescent="0.35">
      <c r="A1177" t="str">
        <f>Sales_Data[[#This Row],[Customers Name]]&amp;Sales_Data[[#This Row],[Num]]</f>
        <v>Uncork CharlestonCW-2023439</v>
      </c>
      <c r="B1177" t="s">
        <v>186</v>
      </c>
      <c r="C1177" t="s">
        <v>2103</v>
      </c>
      <c r="D1177" t="s">
        <v>820</v>
      </c>
      <c r="E1177" t="s">
        <v>318</v>
      </c>
      <c r="F1177" s="1">
        <v>45259</v>
      </c>
      <c r="G1177" t="s">
        <v>1515</v>
      </c>
      <c r="H1177" t="s">
        <v>840</v>
      </c>
      <c r="I1177">
        <v>12</v>
      </c>
      <c r="J1177">
        <v>9</v>
      </c>
      <c r="K1177">
        <v>108</v>
      </c>
      <c r="L1177">
        <v>11</v>
      </c>
      <c r="M1177" s="1">
        <v>45231</v>
      </c>
      <c r="N1177" t="s">
        <v>920</v>
      </c>
      <c r="O1177" t="s">
        <v>2085</v>
      </c>
      <c r="P1177" t="s">
        <v>819</v>
      </c>
      <c r="Q1177">
        <v>3</v>
      </c>
      <c r="R1177">
        <f>VLOOKUP(Sales_Data[[#This Row],[Memo]],Items_List[[Description]:[Price]],3,FALSE)</f>
        <v>7.0250000000000004</v>
      </c>
      <c r="S1177">
        <f>Sales_Data[[#This Row],[Qty]]*Sales_Data[[#This Row],[Cost]]</f>
        <v>84.300000000000011</v>
      </c>
      <c r="T1177" s="1">
        <f>_xlfn.MAXIFS(Sales_Data[Date],Sales_Data[Customers Name],Sales_Data[[#This Row],[Customers Name]])</f>
        <v>45259</v>
      </c>
      <c r="U1177" t="str">
        <f ca="1">IF(TODAY() - Sales_Data[[#This Row],[Last Order Date]] &gt; 180, "Inactive", "Active")</f>
        <v>Inactive</v>
      </c>
    </row>
    <row r="1178" spans="1:21" x14ac:dyDescent="0.35">
      <c r="A1178" t="str">
        <f>Sales_Data[[#This Row],[Customers Name]]&amp;Sales_Data[[#This Row],[Num]]</f>
        <v>Uncork CharlestonCW-2023439</v>
      </c>
      <c r="B1178" t="s">
        <v>186</v>
      </c>
      <c r="C1178" t="s">
        <v>2103</v>
      </c>
      <c r="D1178" t="s">
        <v>918</v>
      </c>
      <c r="E1178" t="s">
        <v>690</v>
      </c>
      <c r="F1178" s="1">
        <v>45259</v>
      </c>
      <c r="G1178" t="s">
        <v>1515</v>
      </c>
      <c r="H1178" t="s">
        <v>840</v>
      </c>
      <c r="I1178">
        <v>12</v>
      </c>
      <c r="J1178">
        <v>12.99</v>
      </c>
      <c r="K1178">
        <v>155.88</v>
      </c>
      <c r="L1178">
        <v>11</v>
      </c>
      <c r="M1178" s="1">
        <v>45231</v>
      </c>
      <c r="N1178" t="s">
        <v>920</v>
      </c>
      <c r="O1178" t="s">
        <v>2085</v>
      </c>
      <c r="P1178" t="s">
        <v>819</v>
      </c>
      <c r="Q1178">
        <v>3</v>
      </c>
      <c r="R1178">
        <f>VLOOKUP(Sales_Data[[#This Row],[Memo]],Items_List[[Description]:[Price]],3,FALSE)</f>
        <v>9.0299999999999994</v>
      </c>
      <c r="S1178">
        <f>Sales_Data[[#This Row],[Qty]]*Sales_Data[[#This Row],[Cost]]</f>
        <v>108.35999999999999</v>
      </c>
      <c r="T1178" s="1">
        <f>_xlfn.MAXIFS(Sales_Data[Date],Sales_Data[Customers Name],Sales_Data[[#This Row],[Customers Name]])</f>
        <v>45259</v>
      </c>
      <c r="U1178" t="str">
        <f ca="1">IF(TODAY() - Sales_Data[[#This Row],[Last Order Date]] &gt; 180, "Inactive", "Active")</f>
        <v>Inactive</v>
      </c>
    </row>
    <row r="1179" spans="1:21" x14ac:dyDescent="0.35">
      <c r="A1179" t="str">
        <f>Sales_Data[[#This Row],[Customers Name]]&amp;Sales_Data[[#This Row],[Num]]</f>
        <v>Vino Garage Wine And BeerCW-2023038</v>
      </c>
      <c r="B1179" t="s">
        <v>189</v>
      </c>
      <c r="C1179" t="s">
        <v>2103</v>
      </c>
      <c r="D1179" t="s">
        <v>838</v>
      </c>
      <c r="E1179" t="s">
        <v>764</v>
      </c>
      <c r="F1179" s="1">
        <v>44960</v>
      </c>
      <c r="G1179" t="s">
        <v>1518</v>
      </c>
      <c r="I1179">
        <v>12</v>
      </c>
      <c r="J1179">
        <v>12.5</v>
      </c>
      <c r="K1179">
        <v>150</v>
      </c>
      <c r="L1179">
        <v>2</v>
      </c>
      <c r="M1179" s="1">
        <v>44958</v>
      </c>
      <c r="N1179" t="s">
        <v>856</v>
      </c>
      <c r="O1179" t="s">
        <v>2081</v>
      </c>
      <c r="P1179" t="s">
        <v>842</v>
      </c>
      <c r="Q1179">
        <v>5</v>
      </c>
      <c r="R1179">
        <f>VLOOKUP(Sales_Data[[#This Row],[Memo]],Items_List[[Description]:[Price]],3,FALSE)</f>
        <v>9.3000000000000007</v>
      </c>
      <c r="S1179">
        <f>Sales_Data[[#This Row],[Qty]]*Sales_Data[[#This Row],[Cost]]</f>
        <v>111.60000000000001</v>
      </c>
      <c r="T1179" s="1">
        <f>_xlfn.MAXIFS(Sales_Data[Date],Sales_Data[Customers Name],Sales_Data[[#This Row],[Customers Name]])</f>
        <v>45281</v>
      </c>
      <c r="U1179" t="str">
        <f ca="1">IF(TODAY() - Sales_Data[[#This Row],[Last Order Date]] &gt; 180, "Inactive", "Active")</f>
        <v>Inactive</v>
      </c>
    </row>
    <row r="1180" spans="1:21" x14ac:dyDescent="0.35">
      <c r="A1180" t="str">
        <f>Sales_Data[[#This Row],[Customers Name]]&amp;Sales_Data[[#This Row],[Num]]</f>
        <v>Vino Garage Wine And BeerCW-2023038</v>
      </c>
      <c r="B1180" t="s">
        <v>189</v>
      </c>
      <c r="C1180" t="s">
        <v>2103</v>
      </c>
      <c r="D1180" t="s">
        <v>878</v>
      </c>
      <c r="E1180" t="s">
        <v>708</v>
      </c>
      <c r="F1180" s="1">
        <v>44960</v>
      </c>
      <c r="G1180" t="s">
        <v>1518</v>
      </c>
      <c r="I1180">
        <v>12</v>
      </c>
      <c r="J1180">
        <v>8.99</v>
      </c>
      <c r="K1180">
        <v>107.88</v>
      </c>
      <c r="L1180">
        <v>2</v>
      </c>
      <c r="M1180" s="1">
        <v>44958</v>
      </c>
      <c r="N1180" t="s">
        <v>856</v>
      </c>
      <c r="O1180" t="s">
        <v>2081</v>
      </c>
      <c r="P1180" t="s">
        <v>842</v>
      </c>
      <c r="Q1180">
        <v>5</v>
      </c>
      <c r="R1180">
        <f>VLOOKUP(Sales_Data[[#This Row],[Memo]],Items_List[[Description]:[Price]],3,FALSE)</f>
        <v>5.85</v>
      </c>
      <c r="S1180">
        <f>Sales_Data[[#This Row],[Qty]]*Sales_Data[[#This Row],[Cost]]</f>
        <v>70.199999999999989</v>
      </c>
      <c r="T1180" s="1">
        <f>_xlfn.MAXIFS(Sales_Data[Date],Sales_Data[Customers Name],Sales_Data[[#This Row],[Customers Name]])</f>
        <v>45281</v>
      </c>
      <c r="U1180" t="str">
        <f ca="1">IF(TODAY() - Sales_Data[[#This Row],[Last Order Date]] &gt; 180, "Inactive", "Active")</f>
        <v>Inactive</v>
      </c>
    </row>
    <row r="1181" spans="1:21" x14ac:dyDescent="0.35">
      <c r="A1181" t="str">
        <f>Sales_Data[[#This Row],[Customers Name]]&amp;Sales_Data[[#This Row],[Num]]</f>
        <v>Vino Garage Wine And BeerCW-2023096</v>
      </c>
      <c r="B1181" t="s">
        <v>189</v>
      </c>
      <c r="C1181" t="s">
        <v>2103</v>
      </c>
      <c r="D1181" t="s">
        <v>826</v>
      </c>
      <c r="E1181" t="s">
        <v>316</v>
      </c>
      <c r="F1181" s="1">
        <v>44992</v>
      </c>
      <c r="G1181" t="s">
        <v>1520</v>
      </c>
      <c r="I1181">
        <v>12</v>
      </c>
      <c r="J1181">
        <v>9.5</v>
      </c>
      <c r="K1181">
        <v>114</v>
      </c>
      <c r="L1181">
        <v>3</v>
      </c>
      <c r="M1181" s="1">
        <v>44986</v>
      </c>
      <c r="N1181" t="s">
        <v>892</v>
      </c>
      <c r="O1181" t="s">
        <v>2080</v>
      </c>
      <c r="P1181" t="s">
        <v>832</v>
      </c>
      <c r="Q1181">
        <v>2</v>
      </c>
      <c r="R1181">
        <f>VLOOKUP(Sales_Data[[#This Row],[Memo]],Items_List[[Description]:[Price]],3,FALSE)</f>
        <v>6.7</v>
      </c>
      <c r="S1181">
        <f>Sales_Data[[#This Row],[Qty]]*Sales_Data[[#This Row],[Cost]]</f>
        <v>80.400000000000006</v>
      </c>
      <c r="T1181" s="1">
        <f>_xlfn.MAXIFS(Sales_Data[Date],Sales_Data[Customers Name],Sales_Data[[#This Row],[Customers Name]])</f>
        <v>45281</v>
      </c>
      <c r="U1181" t="str">
        <f ca="1">IF(TODAY() - Sales_Data[[#This Row],[Last Order Date]] &gt; 180, "Inactive", "Active")</f>
        <v>Inactive</v>
      </c>
    </row>
    <row r="1182" spans="1:21" x14ac:dyDescent="0.35">
      <c r="A1182" t="str">
        <f>Sales_Data[[#This Row],[Customers Name]]&amp;Sales_Data[[#This Row],[Num]]</f>
        <v>Vino Garage Wine And BeerCW-2023218</v>
      </c>
      <c r="B1182" t="s">
        <v>189</v>
      </c>
      <c r="C1182" t="s">
        <v>2103</v>
      </c>
      <c r="D1182" t="s">
        <v>851</v>
      </c>
      <c r="E1182" t="s">
        <v>362</v>
      </c>
      <c r="F1182" s="1">
        <v>45106</v>
      </c>
      <c r="G1182" t="s">
        <v>1521</v>
      </c>
      <c r="I1182">
        <v>12</v>
      </c>
      <c r="J1182">
        <v>12.5</v>
      </c>
      <c r="K1182">
        <v>150</v>
      </c>
      <c r="L1182">
        <v>6</v>
      </c>
      <c r="M1182" s="1">
        <v>45078</v>
      </c>
      <c r="N1182" t="s">
        <v>818</v>
      </c>
      <c r="O1182" t="s">
        <v>2082</v>
      </c>
      <c r="P1182" t="s">
        <v>814</v>
      </c>
      <c r="Q1182">
        <v>4</v>
      </c>
      <c r="R1182">
        <f>VLOOKUP(Sales_Data[[#This Row],[Memo]],Items_List[[Description]:[Price]],3,FALSE)</f>
        <v>9.6</v>
      </c>
      <c r="S1182">
        <f>Sales_Data[[#This Row],[Qty]]*Sales_Data[[#This Row],[Cost]]</f>
        <v>115.19999999999999</v>
      </c>
      <c r="T1182" s="1">
        <f>_xlfn.MAXIFS(Sales_Data[Date],Sales_Data[Customers Name],Sales_Data[[#This Row],[Customers Name]])</f>
        <v>45281</v>
      </c>
      <c r="U1182" t="str">
        <f ca="1">IF(TODAY() - Sales_Data[[#This Row],[Last Order Date]] &gt; 180, "Inactive", "Active")</f>
        <v>Inactive</v>
      </c>
    </row>
    <row r="1183" spans="1:21" x14ac:dyDescent="0.35">
      <c r="A1183" t="str">
        <f>Sales_Data[[#This Row],[Customers Name]]&amp;Sales_Data[[#This Row],[Num]]</f>
        <v>Vino Garage Wine And BeerCW-2023218</v>
      </c>
      <c r="B1183" t="s">
        <v>189</v>
      </c>
      <c r="C1183" t="s">
        <v>2103</v>
      </c>
      <c r="D1183" t="s">
        <v>864</v>
      </c>
      <c r="E1183" t="s">
        <v>752</v>
      </c>
      <c r="F1183" s="1">
        <v>45106</v>
      </c>
      <c r="G1183" t="s">
        <v>1521</v>
      </c>
      <c r="I1183">
        <v>12</v>
      </c>
      <c r="J1183">
        <v>12</v>
      </c>
      <c r="K1183">
        <v>144</v>
      </c>
      <c r="L1183">
        <v>6</v>
      </c>
      <c r="M1183" s="1">
        <v>45078</v>
      </c>
      <c r="N1183" t="s">
        <v>818</v>
      </c>
      <c r="O1183" t="s">
        <v>2082</v>
      </c>
      <c r="P1183" t="s">
        <v>814</v>
      </c>
      <c r="Q1183">
        <v>4</v>
      </c>
      <c r="R1183">
        <f>VLOOKUP(Sales_Data[[#This Row],[Memo]],Items_List[[Description]:[Price]],3,FALSE)</f>
        <v>8.94</v>
      </c>
      <c r="S1183">
        <f>Sales_Data[[#This Row],[Qty]]*Sales_Data[[#This Row],[Cost]]</f>
        <v>107.28</v>
      </c>
      <c r="T1183" s="1">
        <f>_xlfn.MAXIFS(Sales_Data[Date],Sales_Data[Customers Name],Sales_Data[[#This Row],[Customers Name]])</f>
        <v>45281</v>
      </c>
      <c r="U1183" t="str">
        <f ca="1">IF(TODAY() - Sales_Data[[#This Row],[Last Order Date]] &gt; 180, "Inactive", "Active")</f>
        <v>Inactive</v>
      </c>
    </row>
    <row r="1184" spans="1:21" x14ac:dyDescent="0.35">
      <c r="A1184" t="str">
        <f>Sales_Data[[#This Row],[Customers Name]]&amp;Sales_Data[[#This Row],[Num]]</f>
        <v>Vino Garage Wine And BeerCW-2023297</v>
      </c>
      <c r="B1184" t="s">
        <v>189</v>
      </c>
      <c r="C1184" t="s">
        <v>2103</v>
      </c>
      <c r="D1184" t="s">
        <v>1363</v>
      </c>
      <c r="E1184" t="s">
        <v>692</v>
      </c>
      <c r="F1184" s="1">
        <v>45167</v>
      </c>
      <c r="G1184" t="s">
        <v>1524</v>
      </c>
      <c r="I1184">
        <v>12</v>
      </c>
      <c r="J1184">
        <v>9.99</v>
      </c>
      <c r="K1184">
        <v>119.88</v>
      </c>
      <c r="L1184">
        <v>8</v>
      </c>
      <c r="M1184" s="1">
        <v>45139</v>
      </c>
      <c r="N1184" t="s">
        <v>863</v>
      </c>
      <c r="O1184" t="s">
        <v>2083</v>
      </c>
      <c r="P1184" t="s">
        <v>832</v>
      </c>
      <c r="Q1184">
        <v>2</v>
      </c>
      <c r="R1184">
        <f>VLOOKUP(Sales_Data[[#This Row],[Memo]],Items_List[[Description]:[Price]],3,FALSE)</f>
        <v>8.34</v>
      </c>
      <c r="S1184">
        <f>Sales_Data[[#This Row],[Qty]]*Sales_Data[[#This Row],[Cost]]</f>
        <v>100.08</v>
      </c>
      <c r="T1184" s="1">
        <f>_xlfn.MAXIFS(Sales_Data[Date],Sales_Data[Customers Name],Sales_Data[[#This Row],[Customers Name]])</f>
        <v>45281</v>
      </c>
      <c r="U1184" t="str">
        <f ca="1">IF(TODAY() - Sales_Data[[#This Row],[Last Order Date]] &gt; 180, "Inactive", "Active")</f>
        <v>Inactive</v>
      </c>
    </row>
    <row r="1185" spans="1:21" x14ac:dyDescent="0.35">
      <c r="A1185" t="str">
        <f>Sales_Data[[#This Row],[Customers Name]]&amp;Sales_Data[[#This Row],[Num]]</f>
        <v>Vino Garage Wine And BeerCW-2023297</v>
      </c>
      <c r="B1185" t="s">
        <v>189</v>
      </c>
      <c r="C1185" t="s">
        <v>2103</v>
      </c>
      <c r="D1185" t="s">
        <v>1376</v>
      </c>
      <c r="E1185" t="s">
        <v>683</v>
      </c>
      <c r="F1185" s="1">
        <v>45167</v>
      </c>
      <c r="G1185" t="s">
        <v>1524</v>
      </c>
      <c r="I1185">
        <v>12</v>
      </c>
      <c r="J1185">
        <v>21.99</v>
      </c>
      <c r="K1185">
        <v>263.88</v>
      </c>
      <c r="L1185">
        <v>8</v>
      </c>
      <c r="M1185" s="1">
        <v>45139</v>
      </c>
      <c r="N1185" t="s">
        <v>863</v>
      </c>
      <c r="O1185" t="s">
        <v>2083</v>
      </c>
      <c r="P1185" t="s">
        <v>832</v>
      </c>
      <c r="Q1185">
        <v>2</v>
      </c>
      <c r="R1185">
        <f>VLOOKUP(Sales_Data[[#This Row],[Memo]],Items_List[[Description]:[Price]],3,FALSE)</f>
        <v>15.06</v>
      </c>
      <c r="S1185">
        <f>Sales_Data[[#This Row],[Qty]]*Sales_Data[[#This Row],[Cost]]</f>
        <v>180.72</v>
      </c>
      <c r="T1185" s="1">
        <f>_xlfn.MAXIFS(Sales_Data[Date],Sales_Data[Customers Name],Sales_Data[[#This Row],[Customers Name]])</f>
        <v>45281</v>
      </c>
      <c r="U1185" t="str">
        <f ca="1">IF(TODAY() - Sales_Data[[#This Row],[Last Order Date]] &gt; 180, "Inactive", "Active")</f>
        <v>Inactive</v>
      </c>
    </row>
    <row r="1186" spans="1:21" x14ac:dyDescent="0.35">
      <c r="A1186" t="str">
        <f>Sales_Data[[#This Row],[Customers Name]]&amp;Sales_Data[[#This Row],[Num]]</f>
        <v>Vino Garage Wine And BeerCW-2023359</v>
      </c>
      <c r="B1186" t="s">
        <v>189</v>
      </c>
      <c r="C1186" t="s">
        <v>2103</v>
      </c>
      <c r="D1186" t="s">
        <v>878</v>
      </c>
      <c r="E1186" t="s">
        <v>708</v>
      </c>
      <c r="F1186" s="1">
        <v>45187</v>
      </c>
      <c r="G1186" t="s">
        <v>1525</v>
      </c>
      <c r="I1186">
        <v>12</v>
      </c>
      <c r="J1186">
        <v>8.99</v>
      </c>
      <c r="K1186">
        <v>107.88</v>
      </c>
      <c r="L1186">
        <v>9</v>
      </c>
      <c r="M1186" s="1">
        <v>45170</v>
      </c>
      <c r="N1186" t="s">
        <v>831</v>
      </c>
      <c r="O1186" t="s">
        <v>2078</v>
      </c>
      <c r="P1186" t="s">
        <v>825</v>
      </c>
      <c r="Q1186">
        <v>1</v>
      </c>
      <c r="R1186">
        <f>VLOOKUP(Sales_Data[[#This Row],[Memo]],Items_List[[Description]:[Price]],3,FALSE)</f>
        <v>5.85</v>
      </c>
      <c r="S1186">
        <f>Sales_Data[[#This Row],[Qty]]*Sales_Data[[#This Row],[Cost]]</f>
        <v>70.199999999999989</v>
      </c>
      <c r="T1186" s="1">
        <f>_xlfn.MAXIFS(Sales_Data[Date],Sales_Data[Customers Name],Sales_Data[[#This Row],[Customers Name]])</f>
        <v>45281</v>
      </c>
      <c r="U1186" t="str">
        <f ca="1">IF(TODAY() - Sales_Data[[#This Row],[Last Order Date]] &gt; 180, "Inactive", "Active")</f>
        <v>Inactive</v>
      </c>
    </row>
    <row r="1187" spans="1:21" x14ac:dyDescent="0.35">
      <c r="A1187" t="str">
        <f>Sales_Data[[#This Row],[Customers Name]]&amp;Sales_Data[[#This Row],[Num]]</f>
        <v>Vino Garage Wine And BeerCW-2023362</v>
      </c>
      <c r="B1187" t="s">
        <v>189</v>
      </c>
      <c r="C1187" t="s">
        <v>2103</v>
      </c>
      <c r="D1187" t="s">
        <v>835</v>
      </c>
      <c r="E1187" t="s">
        <v>681</v>
      </c>
      <c r="F1187" s="1">
        <v>45205</v>
      </c>
      <c r="G1187" t="s">
        <v>1526</v>
      </c>
      <c r="H1187" t="s">
        <v>840</v>
      </c>
      <c r="I1187">
        <v>12</v>
      </c>
      <c r="J1187">
        <v>10.75</v>
      </c>
      <c r="K1187">
        <v>129</v>
      </c>
      <c r="L1187">
        <v>10</v>
      </c>
      <c r="M1187" s="1">
        <v>45200</v>
      </c>
      <c r="N1187" t="s">
        <v>841</v>
      </c>
      <c r="O1187" t="s">
        <v>2084</v>
      </c>
      <c r="P1187" t="s">
        <v>842</v>
      </c>
      <c r="Q1187">
        <v>5</v>
      </c>
      <c r="R1187">
        <f>VLOOKUP(Sales_Data[[#This Row],[Memo]],Items_List[[Description]:[Price]],3,FALSE)</f>
        <v>7.5</v>
      </c>
      <c r="S1187">
        <f>Sales_Data[[#This Row],[Qty]]*Sales_Data[[#This Row],[Cost]]</f>
        <v>90</v>
      </c>
      <c r="T1187" s="1">
        <f>_xlfn.MAXIFS(Sales_Data[Date],Sales_Data[Customers Name],Sales_Data[[#This Row],[Customers Name]])</f>
        <v>45281</v>
      </c>
      <c r="U1187" t="str">
        <f ca="1">IF(TODAY() - Sales_Data[[#This Row],[Last Order Date]] &gt; 180, "Inactive", "Active")</f>
        <v>Inactive</v>
      </c>
    </row>
    <row r="1188" spans="1:21" x14ac:dyDescent="0.35">
      <c r="A1188" t="str">
        <f>Sales_Data[[#This Row],[Customers Name]]&amp;Sales_Data[[#This Row],[Num]]</f>
        <v>Vino Garage Wine And BeerCW-2023374</v>
      </c>
      <c r="B1188" t="s">
        <v>189</v>
      </c>
      <c r="C1188" t="s">
        <v>2103</v>
      </c>
      <c r="D1188" t="s">
        <v>1361</v>
      </c>
      <c r="E1188" t="s">
        <v>694</v>
      </c>
      <c r="F1188" s="1">
        <v>45216</v>
      </c>
      <c r="G1188" t="s">
        <v>1527</v>
      </c>
      <c r="H1188" t="s">
        <v>840</v>
      </c>
      <c r="I1188">
        <v>12</v>
      </c>
      <c r="J1188">
        <v>7.1433299999999997</v>
      </c>
      <c r="K1188">
        <v>85.71996</v>
      </c>
      <c r="L1188">
        <v>10</v>
      </c>
      <c r="M1188" s="1">
        <v>45200</v>
      </c>
      <c r="N1188" t="s">
        <v>841</v>
      </c>
      <c r="O1188" t="s">
        <v>2084</v>
      </c>
      <c r="P1188" t="s">
        <v>832</v>
      </c>
      <c r="Q1188">
        <v>2</v>
      </c>
      <c r="R1188">
        <f>VLOOKUP(Sales_Data[[#This Row],[Memo]],Items_List[[Description]:[Price]],3,FALSE)</f>
        <v>5.5</v>
      </c>
      <c r="S1188">
        <f>Sales_Data[[#This Row],[Qty]]*Sales_Data[[#This Row],[Cost]]</f>
        <v>66</v>
      </c>
      <c r="T1188" s="1">
        <f>_xlfn.MAXIFS(Sales_Data[Date],Sales_Data[Customers Name],Sales_Data[[#This Row],[Customers Name]])</f>
        <v>45281</v>
      </c>
      <c r="U1188" t="str">
        <f ca="1">IF(TODAY() - Sales_Data[[#This Row],[Last Order Date]] &gt; 180, "Inactive", "Active")</f>
        <v>Inactive</v>
      </c>
    </row>
    <row r="1189" spans="1:21" x14ac:dyDescent="0.35">
      <c r="A1189" t="str">
        <f>Sales_Data[[#This Row],[Customers Name]]&amp;Sales_Data[[#This Row],[Num]]</f>
        <v>Vino Garage Wine And BeerCW-2023408</v>
      </c>
      <c r="B1189" t="s">
        <v>189</v>
      </c>
      <c r="C1189" t="s">
        <v>2103</v>
      </c>
      <c r="D1189" t="s">
        <v>822</v>
      </c>
      <c r="E1189" t="s">
        <v>744</v>
      </c>
      <c r="F1189" s="1">
        <v>45235</v>
      </c>
      <c r="G1189" t="s">
        <v>1529</v>
      </c>
      <c r="H1189" t="s">
        <v>840</v>
      </c>
      <c r="I1189">
        <v>12</v>
      </c>
      <c r="J1189">
        <v>13</v>
      </c>
      <c r="K1189">
        <v>156</v>
      </c>
      <c r="L1189">
        <v>11</v>
      </c>
      <c r="M1189" s="1">
        <v>45231</v>
      </c>
      <c r="N1189" t="s">
        <v>920</v>
      </c>
      <c r="O1189" t="s">
        <v>2085</v>
      </c>
      <c r="P1189" t="s">
        <v>1000</v>
      </c>
      <c r="Q1189">
        <v>0</v>
      </c>
      <c r="R1189">
        <f>VLOOKUP(Sales_Data[[#This Row],[Memo]],Items_List[[Description]:[Price]],3,FALSE)</f>
        <v>8</v>
      </c>
      <c r="S1189">
        <f>Sales_Data[[#This Row],[Qty]]*Sales_Data[[#This Row],[Cost]]</f>
        <v>96</v>
      </c>
      <c r="T1189" s="1">
        <f>_xlfn.MAXIFS(Sales_Data[Date],Sales_Data[Customers Name],Sales_Data[[#This Row],[Customers Name]])</f>
        <v>45281</v>
      </c>
      <c r="U1189" t="str">
        <f ca="1">IF(TODAY() - Sales_Data[[#This Row],[Last Order Date]] &gt; 180, "Inactive", "Active")</f>
        <v>Inactive</v>
      </c>
    </row>
    <row r="1190" spans="1:21" x14ac:dyDescent="0.35">
      <c r="A1190" t="str">
        <f>Sales_Data[[#This Row],[Customers Name]]&amp;Sales_Data[[#This Row],[Num]]</f>
        <v>Vino Garage Wine And BeerCW-2023473</v>
      </c>
      <c r="B1190" t="s">
        <v>189</v>
      </c>
      <c r="C1190" t="s">
        <v>2103</v>
      </c>
      <c r="D1190" t="s">
        <v>1006</v>
      </c>
      <c r="E1190" t="s">
        <v>258</v>
      </c>
      <c r="F1190" s="1">
        <v>45281</v>
      </c>
      <c r="G1190" t="s">
        <v>1530</v>
      </c>
      <c r="H1190" t="s">
        <v>840</v>
      </c>
      <c r="I1190">
        <v>12</v>
      </c>
      <c r="J1190">
        <v>9.99</v>
      </c>
      <c r="K1190">
        <v>119.88</v>
      </c>
      <c r="L1190">
        <v>12</v>
      </c>
      <c r="M1190" s="1">
        <v>45261</v>
      </c>
      <c r="N1190" t="s">
        <v>846</v>
      </c>
      <c r="O1190" t="s">
        <v>2079</v>
      </c>
      <c r="P1190" t="s">
        <v>814</v>
      </c>
      <c r="Q1190">
        <v>4</v>
      </c>
      <c r="R1190">
        <f>VLOOKUP(Sales_Data[[#This Row],[Memo]],Items_List[[Description]:[Price]],3,FALSE)</f>
        <v>5.25</v>
      </c>
      <c r="S1190">
        <f>Sales_Data[[#This Row],[Qty]]*Sales_Data[[#This Row],[Cost]]</f>
        <v>63</v>
      </c>
      <c r="T1190" s="1">
        <f>_xlfn.MAXIFS(Sales_Data[Date],Sales_Data[Customers Name],Sales_Data[[#This Row],[Customers Name]])</f>
        <v>45281</v>
      </c>
      <c r="U1190" t="str">
        <f ca="1">IF(TODAY() - Sales_Data[[#This Row],[Last Order Date]] &gt; 180, "Inactive", "Active")</f>
        <v>Inactive</v>
      </c>
    </row>
    <row r="1191" spans="1:21" x14ac:dyDescent="0.35">
      <c r="A1191" t="str">
        <f>Sales_Data[[#This Row],[Customers Name]]&amp;Sales_Data[[#This Row],[Num]]</f>
        <v>Vino Garage Wine And BeerCW-2023473</v>
      </c>
      <c r="B1191" t="s">
        <v>189</v>
      </c>
      <c r="C1191" t="s">
        <v>2103</v>
      </c>
      <c r="D1191" t="s">
        <v>822</v>
      </c>
      <c r="E1191" t="s">
        <v>744</v>
      </c>
      <c r="F1191" s="1">
        <v>45281</v>
      </c>
      <c r="G1191" t="s">
        <v>1530</v>
      </c>
      <c r="H1191" t="s">
        <v>840</v>
      </c>
      <c r="I1191">
        <v>12</v>
      </c>
      <c r="J1191">
        <v>13</v>
      </c>
      <c r="K1191">
        <v>156</v>
      </c>
      <c r="L1191">
        <v>12</v>
      </c>
      <c r="M1191" s="1">
        <v>45261</v>
      </c>
      <c r="N1191" t="s">
        <v>846</v>
      </c>
      <c r="O1191" t="s">
        <v>2079</v>
      </c>
      <c r="P1191" t="s">
        <v>814</v>
      </c>
      <c r="Q1191">
        <v>4</v>
      </c>
      <c r="R1191">
        <f>VLOOKUP(Sales_Data[[#This Row],[Memo]],Items_List[[Description]:[Price]],3,FALSE)</f>
        <v>8</v>
      </c>
      <c r="S1191">
        <f>Sales_Data[[#This Row],[Qty]]*Sales_Data[[#This Row],[Cost]]</f>
        <v>96</v>
      </c>
      <c r="T1191" s="1">
        <f>_xlfn.MAXIFS(Sales_Data[Date],Sales_Data[Customers Name],Sales_Data[[#This Row],[Customers Name]])</f>
        <v>45281</v>
      </c>
      <c r="U1191" t="str">
        <f ca="1">IF(TODAY() - Sales_Data[[#This Row],[Last Order Date]] &gt; 180, "Inactive", "Active")</f>
        <v>Inactive</v>
      </c>
    </row>
    <row r="1192" spans="1:21" x14ac:dyDescent="0.35">
      <c r="A1192" t="str">
        <f>Sales_Data[[#This Row],[Customers Name]]&amp;Sales_Data[[#This Row],[Num]]</f>
        <v>Viva Tacos &amp; TequilaCW-2023233</v>
      </c>
      <c r="B1192" t="s">
        <v>191</v>
      </c>
      <c r="C1192" t="s">
        <v>2103</v>
      </c>
      <c r="D1192" t="s">
        <v>864</v>
      </c>
      <c r="E1192" t="s">
        <v>752</v>
      </c>
      <c r="F1192" s="1">
        <v>45119</v>
      </c>
      <c r="G1192" t="s">
        <v>1531</v>
      </c>
      <c r="I1192">
        <v>12</v>
      </c>
      <c r="J1192">
        <v>13</v>
      </c>
      <c r="K1192">
        <v>156</v>
      </c>
      <c r="L1192">
        <v>7</v>
      </c>
      <c r="M1192" s="1">
        <v>45108</v>
      </c>
      <c r="N1192" t="s">
        <v>824</v>
      </c>
      <c r="O1192" t="s">
        <v>2077</v>
      </c>
      <c r="P1192" t="s">
        <v>819</v>
      </c>
      <c r="Q1192">
        <v>3</v>
      </c>
      <c r="R1192">
        <f>VLOOKUP(Sales_Data[[#This Row],[Memo]],Items_List[[Description]:[Price]],3,FALSE)</f>
        <v>8.94</v>
      </c>
      <c r="S1192">
        <f>Sales_Data[[#This Row],[Qty]]*Sales_Data[[#This Row],[Cost]]</f>
        <v>107.28</v>
      </c>
      <c r="T1192" s="1">
        <f>_xlfn.MAXIFS(Sales_Data[Date],Sales_Data[Customers Name],Sales_Data[[#This Row],[Customers Name]])</f>
        <v>45119</v>
      </c>
      <c r="U1192" t="str">
        <f ca="1">IF(TODAY() - Sales_Data[[#This Row],[Last Order Date]] &gt; 180, "Inactive", "Active")</f>
        <v>Inactive</v>
      </c>
    </row>
    <row r="1193" spans="1:21" x14ac:dyDescent="0.35">
      <c r="A1193" t="str">
        <f>Sales_Data[[#This Row],[Customers Name]]&amp;Sales_Data[[#This Row],[Num]]</f>
        <v>Wine &amp; CompanyCW-2023083</v>
      </c>
      <c r="B1193" t="s">
        <v>193</v>
      </c>
      <c r="C1193" t="s">
        <v>2103</v>
      </c>
      <c r="D1193" t="s">
        <v>851</v>
      </c>
      <c r="E1193" t="s">
        <v>362</v>
      </c>
      <c r="F1193" s="1">
        <v>44984</v>
      </c>
      <c r="G1193" t="s">
        <v>1532</v>
      </c>
      <c r="I1193">
        <v>12</v>
      </c>
      <c r="J1193">
        <v>12.5</v>
      </c>
      <c r="K1193">
        <v>150</v>
      </c>
      <c r="L1193">
        <v>2</v>
      </c>
      <c r="M1193" s="1">
        <v>44958</v>
      </c>
      <c r="N1193" t="s">
        <v>856</v>
      </c>
      <c r="O1193" t="s">
        <v>2081</v>
      </c>
      <c r="P1193" t="s">
        <v>825</v>
      </c>
      <c r="Q1193">
        <v>1</v>
      </c>
      <c r="R1193">
        <f>VLOOKUP(Sales_Data[[#This Row],[Memo]],Items_List[[Description]:[Price]],3,FALSE)</f>
        <v>9.6</v>
      </c>
      <c r="S1193">
        <f>Sales_Data[[#This Row],[Qty]]*Sales_Data[[#This Row],[Cost]]</f>
        <v>115.19999999999999</v>
      </c>
      <c r="T1193" s="1">
        <f>_xlfn.MAXIFS(Sales_Data[Date],Sales_Data[Customers Name],Sales_Data[[#This Row],[Customers Name]])</f>
        <v>45230</v>
      </c>
      <c r="U1193" t="str">
        <f ca="1">IF(TODAY() - Sales_Data[[#This Row],[Last Order Date]] &gt; 180, "Inactive", "Active")</f>
        <v>Inactive</v>
      </c>
    </row>
    <row r="1194" spans="1:21" x14ac:dyDescent="0.35">
      <c r="A1194" t="str">
        <f>Sales_Data[[#This Row],[Customers Name]]&amp;Sales_Data[[#This Row],[Num]]</f>
        <v>Wine &amp; CompanyCW-2023083</v>
      </c>
      <c r="B1194" t="s">
        <v>193</v>
      </c>
      <c r="C1194" t="s">
        <v>2103</v>
      </c>
      <c r="D1194" t="s">
        <v>871</v>
      </c>
      <c r="E1194" t="s">
        <v>728</v>
      </c>
      <c r="F1194" s="1">
        <v>44984</v>
      </c>
      <c r="G1194" t="s">
        <v>1532</v>
      </c>
      <c r="I1194">
        <v>12</v>
      </c>
      <c r="J1194">
        <v>13</v>
      </c>
      <c r="K1194">
        <v>156</v>
      </c>
      <c r="L1194">
        <v>2</v>
      </c>
      <c r="M1194" s="1">
        <v>44958</v>
      </c>
      <c r="N1194" t="s">
        <v>856</v>
      </c>
      <c r="O1194" t="s">
        <v>2081</v>
      </c>
      <c r="P1194" t="s">
        <v>825</v>
      </c>
      <c r="Q1194">
        <v>1</v>
      </c>
      <c r="R1194">
        <f>VLOOKUP(Sales_Data[[#This Row],[Memo]],Items_List[[Description]:[Price]],3,FALSE)</f>
        <v>10</v>
      </c>
      <c r="S1194">
        <f>Sales_Data[[#This Row],[Qty]]*Sales_Data[[#This Row],[Cost]]</f>
        <v>120</v>
      </c>
      <c r="T1194" s="1">
        <f>_xlfn.MAXIFS(Sales_Data[Date],Sales_Data[Customers Name],Sales_Data[[#This Row],[Customers Name]])</f>
        <v>45230</v>
      </c>
      <c r="U1194" t="str">
        <f ca="1">IF(TODAY() - Sales_Data[[#This Row],[Last Order Date]] &gt; 180, "Inactive", "Active")</f>
        <v>Inactive</v>
      </c>
    </row>
    <row r="1195" spans="1:21" x14ac:dyDescent="0.35">
      <c r="A1195" t="str">
        <f>Sales_Data[[#This Row],[Customers Name]]&amp;Sales_Data[[#This Row],[Num]]</f>
        <v>Wine &amp; CompanyCW-2023083</v>
      </c>
      <c r="B1195" t="s">
        <v>193</v>
      </c>
      <c r="C1195" t="s">
        <v>2103</v>
      </c>
      <c r="D1195" t="s">
        <v>829</v>
      </c>
      <c r="E1195" t="s">
        <v>303</v>
      </c>
      <c r="F1195" s="1">
        <v>44984</v>
      </c>
      <c r="G1195" t="s">
        <v>1532</v>
      </c>
      <c r="I1195">
        <v>12</v>
      </c>
      <c r="J1195">
        <v>10</v>
      </c>
      <c r="K1195">
        <v>120</v>
      </c>
      <c r="L1195">
        <v>2</v>
      </c>
      <c r="M1195" s="1">
        <v>44958</v>
      </c>
      <c r="N1195" t="s">
        <v>856</v>
      </c>
      <c r="O1195" t="s">
        <v>2081</v>
      </c>
      <c r="P1195" t="s">
        <v>825</v>
      </c>
      <c r="Q1195">
        <v>1</v>
      </c>
      <c r="R1195">
        <f>VLOOKUP(Sales_Data[[#This Row],[Memo]],Items_List[[Description]:[Price]],3,FALSE)</f>
        <v>7.6</v>
      </c>
      <c r="S1195">
        <f>Sales_Data[[#This Row],[Qty]]*Sales_Data[[#This Row],[Cost]]</f>
        <v>91.199999999999989</v>
      </c>
      <c r="T1195" s="1">
        <f>_xlfn.MAXIFS(Sales_Data[Date],Sales_Data[Customers Name],Sales_Data[[#This Row],[Customers Name]])</f>
        <v>45230</v>
      </c>
      <c r="U1195" t="str">
        <f ca="1">IF(TODAY() - Sales_Data[[#This Row],[Last Order Date]] &gt; 180, "Inactive", "Active")</f>
        <v>Inactive</v>
      </c>
    </row>
    <row r="1196" spans="1:21" x14ac:dyDescent="0.35">
      <c r="A1196" t="str">
        <f>Sales_Data[[#This Row],[Customers Name]]&amp;Sales_Data[[#This Row],[Num]]</f>
        <v>Wine &amp; CompanyCW-2023083</v>
      </c>
      <c r="B1196" t="s">
        <v>193</v>
      </c>
      <c r="C1196" t="s">
        <v>2103</v>
      </c>
      <c r="D1196" t="s">
        <v>1035</v>
      </c>
      <c r="E1196" t="s">
        <v>760</v>
      </c>
      <c r="F1196" s="1">
        <v>44984</v>
      </c>
      <c r="G1196" t="s">
        <v>1532</v>
      </c>
      <c r="I1196">
        <v>12</v>
      </c>
      <c r="J1196">
        <v>16</v>
      </c>
      <c r="K1196">
        <v>192</v>
      </c>
      <c r="L1196">
        <v>2</v>
      </c>
      <c r="M1196" s="1">
        <v>44958</v>
      </c>
      <c r="N1196" t="s">
        <v>856</v>
      </c>
      <c r="O1196" t="s">
        <v>2081</v>
      </c>
      <c r="P1196" t="s">
        <v>825</v>
      </c>
      <c r="Q1196">
        <v>1</v>
      </c>
      <c r="R1196">
        <f>VLOOKUP(Sales_Data[[#This Row],[Memo]],Items_List[[Description]:[Price]],3,FALSE)</f>
        <v>13.33</v>
      </c>
      <c r="S1196">
        <f>Sales_Data[[#This Row],[Qty]]*Sales_Data[[#This Row],[Cost]]</f>
        <v>159.96</v>
      </c>
      <c r="T1196" s="1">
        <f>_xlfn.MAXIFS(Sales_Data[Date],Sales_Data[Customers Name],Sales_Data[[#This Row],[Customers Name]])</f>
        <v>45230</v>
      </c>
      <c r="U1196" t="str">
        <f ca="1">IF(TODAY() - Sales_Data[[#This Row],[Last Order Date]] &gt; 180, "Inactive", "Active")</f>
        <v>Inactive</v>
      </c>
    </row>
    <row r="1197" spans="1:21" x14ac:dyDescent="0.35">
      <c r="A1197" t="str">
        <f>Sales_Data[[#This Row],[Customers Name]]&amp;Sales_Data[[#This Row],[Num]]</f>
        <v>Wine &amp; CompanyCW-2023397</v>
      </c>
      <c r="B1197" t="s">
        <v>193</v>
      </c>
      <c r="C1197" t="s">
        <v>2103</v>
      </c>
      <c r="D1197" t="s">
        <v>898</v>
      </c>
      <c r="E1197" t="s">
        <v>360</v>
      </c>
      <c r="F1197" s="1">
        <v>45230</v>
      </c>
      <c r="G1197" t="s">
        <v>1302</v>
      </c>
      <c r="H1197" t="s">
        <v>840</v>
      </c>
      <c r="I1197">
        <v>12</v>
      </c>
      <c r="J1197">
        <v>23.5</v>
      </c>
      <c r="K1197">
        <v>282</v>
      </c>
      <c r="L1197">
        <v>10</v>
      </c>
      <c r="M1197" s="1">
        <v>45200</v>
      </c>
      <c r="N1197" t="s">
        <v>841</v>
      </c>
      <c r="O1197" t="s">
        <v>2084</v>
      </c>
      <c r="P1197" t="s">
        <v>832</v>
      </c>
      <c r="Q1197">
        <v>2</v>
      </c>
      <c r="R1197">
        <f>VLOOKUP(Sales_Data[[#This Row],[Memo]],Items_List[[Description]:[Price]],3,FALSE)</f>
        <v>13.63</v>
      </c>
      <c r="S1197">
        <f>Sales_Data[[#This Row],[Qty]]*Sales_Data[[#This Row],[Cost]]</f>
        <v>163.56</v>
      </c>
      <c r="T1197" s="1">
        <f>_xlfn.MAXIFS(Sales_Data[Date],Sales_Data[Customers Name],Sales_Data[[#This Row],[Customers Name]])</f>
        <v>45230</v>
      </c>
      <c r="U1197" t="str">
        <f ca="1">IF(TODAY() - Sales_Data[[#This Row],[Last Order Date]] &gt; 180, "Inactive", "Active")</f>
        <v>Inactive</v>
      </c>
    </row>
    <row r="1198" spans="1:21" x14ac:dyDescent="0.35">
      <c r="A1198" t="str">
        <f>Sales_Data[[#This Row],[Customers Name]]&amp;Sales_Data[[#This Row],[Num]]</f>
        <v>Wine &amp; CompanyCW-2023397</v>
      </c>
      <c r="B1198" t="s">
        <v>193</v>
      </c>
      <c r="C1198" t="s">
        <v>2103</v>
      </c>
      <c r="D1198" t="s">
        <v>866</v>
      </c>
      <c r="E1198" t="s">
        <v>754</v>
      </c>
      <c r="F1198" s="1">
        <v>45230</v>
      </c>
      <c r="G1198" t="s">
        <v>1302</v>
      </c>
      <c r="H1198" t="s">
        <v>840</v>
      </c>
      <c r="I1198">
        <v>12</v>
      </c>
      <c r="J1198">
        <v>13</v>
      </c>
      <c r="K1198">
        <v>156</v>
      </c>
      <c r="L1198">
        <v>10</v>
      </c>
      <c r="M1198" s="1">
        <v>45200</v>
      </c>
      <c r="N1198" t="s">
        <v>841</v>
      </c>
      <c r="O1198" t="s">
        <v>2084</v>
      </c>
      <c r="P1198" t="s">
        <v>832</v>
      </c>
      <c r="Q1198">
        <v>2</v>
      </c>
      <c r="R1198">
        <f>VLOOKUP(Sales_Data[[#This Row],[Memo]],Items_List[[Description]:[Price]],3,FALSE)</f>
        <v>12.37</v>
      </c>
      <c r="S1198">
        <f>Sales_Data[[#This Row],[Qty]]*Sales_Data[[#This Row],[Cost]]</f>
        <v>148.44</v>
      </c>
      <c r="T1198" s="1">
        <f>_xlfn.MAXIFS(Sales_Data[Date],Sales_Data[Customers Name],Sales_Data[[#This Row],[Customers Name]])</f>
        <v>45230</v>
      </c>
      <c r="U1198" t="str">
        <f ca="1">IF(TODAY() - Sales_Data[[#This Row],[Last Order Date]] &gt; 180, "Inactive", "Active")</f>
        <v>Inactive</v>
      </c>
    </row>
    <row r="1199" spans="1:21" x14ac:dyDescent="0.35">
      <c r="A1199" t="str">
        <f>Sales_Data[[#This Row],[Customers Name]]&amp;Sales_Data[[#This Row],[Num]]</f>
        <v>Wine &amp; CompanyCW-2023397</v>
      </c>
      <c r="B1199" t="s">
        <v>193</v>
      </c>
      <c r="C1199" t="s">
        <v>2103</v>
      </c>
      <c r="D1199" t="s">
        <v>890</v>
      </c>
      <c r="E1199" t="s">
        <v>267</v>
      </c>
      <c r="F1199" s="1">
        <v>45230</v>
      </c>
      <c r="G1199" t="s">
        <v>1302</v>
      </c>
      <c r="H1199" t="s">
        <v>840</v>
      </c>
      <c r="I1199">
        <v>12</v>
      </c>
      <c r="J1199">
        <v>20.5</v>
      </c>
      <c r="K1199">
        <v>246</v>
      </c>
      <c r="L1199">
        <v>10</v>
      </c>
      <c r="M1199" s="1">
        <v>45200</v>
      </c>
      <c r="N1199" t="s">
        <v>841</v>
      </c>
      <c r="O1199" t="s">
        <v>2084</v>
      </c>
      <c r="P1199" t="s">
        <v>832</v>
      </c>
      <c r="Q1199">
        <v>2</v>
      </c>
      <c r="R1199">
        <f>VLOOKUP(Sales_Data[[#This Row],[Memo]],Items_List[[Description]:[Price]],3,FALSE)</f>
        <v>15.78</v>
      </c>
      <c r="S1199">
        <f>Sales_Data[[#This Row],[Qty]]*Sales_Data[[#This Row],[Cost]]</f>
        <v>189.35999999999999</v>
      </c>
      <c r="T1199" s="1">
        <f>_xlfn.MAXIFS(Sales_Data[Date],Sales_Data[Customers Name],Sales_Data[[#This Row],[Customers Name]])</f>
        <v>45230</v>
      </c>
      <c r="U1199" t="str">
        <f ca="1">IF(TODAY() - Sales_Data[[#This Row],[Last Order Date]] &gt; 180, "Inactive", "Active")</f>
        <v>Inactive</v>
      </c>
    </row>
    <row r="1200" spans="1:21" x14ac:dyDescent="0.35">
      <c r="A1200" t="str">
        <f>Sales_Data[[#This Row],[Customers Name]]&amp;Sales_Data[[#This Row],[Num]]</f>
        <v>Wine &amp; CompanyCW-2023397</v>
      </c>
      <c r="B1200" t="s">
        <v>193</v>
      </c>
      <c r="C1200" t="s">
        <v>2103</v>
      </c>
      <c r="D1200" t="s">
        <v>822</v>
      </c>
      <c r="E1200" t="s">
        <v>744</v>
      </c>
      <c r="F1200" s="1">
        <v>45230</v>
      </c>
      <c r="G1200" t="s">
        <v>1302</v>
      </c>
      <c r="H1200" t="s">
        <v>840</v>
      </c>
      <c r="I1200">
        <v>12</v>
      </c>
      <c r="J1200">
        <v>13</v>
      </c>
      <c r="K1200">
        <v>156</v>
      </c>
      <c r="L1200">
        <v>10</v>
      </c>
      <c r="M1200" s="1">
        <v>45200</v>
      </c>
      <c r="N1200" t="s">
        <v>841</v>
      </c>
      <c r="O1200" t="s">
        <v>2084</v>
      </c>
      <c r="P1200" t="s">
        <v>832</v>
      </c>
      <c r="Q1200">
        <v>2</v>
      </c>
      <c r="R1200">
        <f>VLOOKUP(Sales_Data[[#This Row],[Memo]],Items_List[[Description]:[Price]],3,FALSE)</f>
        <v>8</v>
      </c>
      <c r="S1200">
        <f>Sales_Data[[#This Row],[Qty]]*Sales_Data[[#This Row],[Cost]]</f>
        <v>96</v>
      </c>
      <c r="T1200" s="1">
        <f>_xlfn.MAXIFS(Sales_Data[Date],Sales_Data[Customers Name],Sales_Data[[#This Row],[Customers Name]])</f>
        <v>45230</v>
      </c>
      <c r="U1200" t="str">
        <f ca="1">IF(TODAY() - Sales_Data[[#This Row],[Last Order Date]] &gt; 180, "Inactive", "Active")</f>
        <v>Inactive</v>
      </c>
    </row>
    <row r="1201" spans="1:21" x14ac:dyDescent="0.35">
      <c r="A1201" t="str">
        <f>Sales_Data[[#This Row],[Customers Name]]&amp;Sales_Data[[#This Row],[Num]]</f>
        <v>Wine &amp; CompanyCW-2023397</v>
      </c>
      <c r="B1201" t="s">
        <v>193</v>
      </c>
      <c r="C1201" t="s">
        <v>2103</v>
      </c>
      <c r="D1201" t="s">
        <v>851</v>
      </c>
      <c r="E1201" t="s">
        <v>362</v>
      </c>
      <c r="F1201" s="1">
        <v>45230</v>
      </c>
      <c r="G1201" t="s">
        <v>1302</v>
      </c>
      <c r="H1201" t="s">
        <v>840</v>
      </c>
      <c r="I1201">
        <v>12</v>
      </c>
      <c r="J1201">
        <v>12.5</v>
      </c>
      <c r="K1201">
        <v>150</v>
      </c>
      <c r="L1201">
        <v>10</v>
      </c>
      <c r="M1201" s="1">
        <v>45200</v>
      </c>
      <c r="N1201" t="s">
        <v>841</v>
      </c>
      <c r="O1201" t="s">
        <v>2084</v>
      </c>
      <c r="P1201" t="s">
        <v>832</v>
      </c>
      <c r="Q1201">
        <v>2</v>
      </c>
      <c r="R1201">
        <f>VLOOKUP(Sales_Data[[#This Row],[Memo]],Items_List[[Description]:[Price]],3,FALSE)</f>
        <v>9.6</v>
      </c>
      <c r="S1201">
        <f>Sales_Data[[#This Row],[Qty]]*Sales_Data[[#This Row],[Cost]]</f>
        <v>115.19999999999999</v>
      </c>
      <c r="T1201" s="1">
        <f>_xlfn.MAXIFS(Sales_Data[Date],Sales_Data[Customers Name],Sales_Data[[#This Row],[Customers Name]])</f>
        <v>45230</v>
      </c>
      <c r="U1201" t="str">
        <f ca="1">IF(TODAY() - Sales_Data[[#This Row],[Last Order Date]] &gt; 180, "Inactive", "Active")</f>
        <v>Inactive</v>
      </c>
    </row>
    <row r="1202" spans="1:21" x14ac:dyDescent="0.35">
      <c r="A1202" t="str">
        <f>Sales_Data[[#This Row],[Customers Name]]&amp;Sales_Data[[#This Row],[Num]]</f>
        <v>Wine Cellar Wine And GiftsCW-2023134</v>
      </c>
      <c r="B1202" t="s">
        <v>199</v>
      </c>
      <c r="C1202" t="s">
        <v>2103</v>
      </c>
      <c r="D1202" t="s">
        <v>913</v>
      </c>
      <c r="E1202" t="s">
        <v>350</v>
      </c>
      <c r="F1202" s="1">
        <v>45034</v>
      </c>
      <c r="G1202" t="s">
        <v>1539</v>
      </c>
      <c r="I1202">
        <v>12</v>
      </c>
      <c r="J1202">
        <v>10</v>
      </c>
      <c r="K1202">
        <v>120</v>
      </c>
      <c r="L1202">
        <v>4</v>
      </c>
      <c r="M1202" s="1">
        <v>45017</v>
      </c>
      <c r="N1202" t="s">
        <v>934</v>
      </c>
      <c r="O1202" t="s">
        <v>2086</v>
      </c>
      <c r="P1202" t="s">
        <v>832</v>
      </c>
      <c r="Q1202">
        <v>2</v>
      </c>
      <c r="R1202">
        <f>VLOOKUP(Sales_Data[[#This Row],[Memo]],Items_List[[Description]:[Price]],3,FALSE)</f>
        <v>9.6</v>
      </c>
      <c r="S1202">
        <f>Sales_Data[[#This Row],[Qty]]*Sales_Data[[#This Row],[Cost]]</f>
        <v>115.19999999999999</v>
      </c>
      <c r="T1202" s="1">
        <f>_xlfn.MAXIFS(Sales_Data[Date],Sales_Data[Customers Name],Sales_Data[[#This Row],[Customers Name]])</f>
        <v>45279</v>
      </c>
      <c r="U1202" t="str">
        <f ca="1">IF(TODAY() - Sales_Data[[#This Row],[Last Order Date]] &gt; 180, "Inactive", "Active")</f>
        <v>Inactive</v>
      </c>
    </row>
    <row r="1203" spans="1:21" x14ac:dyDescent="0.35">
      <c r="A1203" t="str">
        <f>Sales_Data[[#This Row],[Customers Name]]&amp;Sales_Data[[#This Row],[Num]]</f>
        <v>Wine Cellar Wine And GiftsCW-2023134</v>
      </c>
      <c r="B1203" t="s">
        <v>199</v>
      </c>
      <c r="C1203" t="s">
        <v>2103</v>
      </c>
      <c r="D1203" t="s">
        <v>851</v>
      </c>
      <c r="E1203" t="s">
        <v>362</v>
      </c>
      <c r="F1203" s="1">
        <v>45034</v>
      </c>
      <c r="G1203" t="s">
        <v>1539</v>
      </c>
      <c r="I1203">
        <v>12</v>
      </c>
      <c r="J1203">
        <v>10</v>
      </c>
      <c r="K1203">
        <v>120</v>
      </c>
      <c r="L1203">
        <v>4</v>
      </c>
      <c r="M1203" s="1">
        <v>45017</v>
      </c>
      <c r="N1203" t="s">
        <v>934</v>
      </c>
      <c r="O1203" t="s">
        <v>2086</v>
      </c>
      <c r="P1203" t="s">
        <v>832</v>
      </c>
      <c r="Q1203">
        <v>2</v>
      </c>
      <c r="R1203">
        <f>VLOOKUP(Sales_Data[[#This Row],[Memo]],Items_List[[Description]:[Price]],3,FALSE)</f>
        <v>9.6</v>
      </c>
      <c r="S1203">
        <f>Sales_Data[[#This Row],[Qty]]*Sales_Data[[#This Row],[Cost]]</f>
        <v>115.19999999999999</v>
      </c>
      <c r="T1203" s="1">
        <f>_xlfn.MAXIFS(Sales_Data[Date],Sales_Data[Customers Name],Sales_Data[[#This Row],[Customers Name]])</f>
        <v>45279</v>
      </c>
      <c r="U1203" t="str">
        <f ca="1">IF(TODAY() - Sales_Data[[#This Row],[Last Order Date]] &gt; 180, "Inactive", "Active")</f>
        <v>Inactive</v>
      </c>
    </row>
    <row r="1204" spans="1:21" x14ac:dyDescent="0.35">
      <c r="A1204" t="str">
        <f>Sales_Data[[#This Row],[Customers Name]]&amp;Sales_Data[[#This Row],[Num]]</f>
        <v>Wine Cellar Wine And GiftsCW-2023160</v>
      </c>
      <c r="B1204" t="s">
        <v>199</v>
      </c>
      <c r="C1204" t="s">
        <v>2103</v>
      </c>
      <c r="D1204" t="s">
        <v>851</v>
      </c>
      <c r="E1204" t="s">
        <v>362</v>
      </c>
      <c r="F1204" s="1">
        <v>45060</v>
      </c>
      <c r="G1204" t="s">
        <v>1540</v>
      </c>
      <c r="I1204">
        <v>12</v>
      </c>
      <c r="J1204">
        <v>12.5</v>
      </c>
      <c r="K1204">
        <v>150</v>
      </c>
      <c r="L1204">
        <v>5</v>
      </c>
      <c r="M1204" s="1">
        <v>45047</v>
      </c>
      <c r="N1204" t="s">
        <v>813</v>
      </c>
      <c r="O1204" t="s">
        <v>813</v>
      </c>
      <c r="P1204" t="s">
        <v>1000</v>
      </c>
      <c r="Q1204">
        <v>0</v>
      </c>
      <c r="R1204">
        <f>VLOOKUP(Sales_Data[[#This Row],[Memo]],Items_List[[Description]:[Price]],3,FALSE)</f>
        <v>9.6</v>
      </c>
      <c r="S1204">
        <f>Sales_Data[[#This Row],[Qty]]*Sales_Data[[#This Row],[Cost]]</f>
        <v>115.19999999999999</v>
      </c>
      <c r="T1204" s="1">
        <f>_xlfn.MAXIFS(Sales_Data[Date],Sales_Data[Customers Name],Sales_Data[[#This Row],[Customers Name]])</f>
        <v>45279</v>
      </c>
      <c r="U1204" t="str">
        <f ca="1">IF(TODAY() - Sales_Data[[#This Row],[Last Order Date]] &gt; 180, "Inactive", "Active")</f>
        <v>Inactive</v>
      </c>
    </row>
    <row r="1205" spans="1:21" x14ac:dyDescent="0.35">
      <c r="A1205" t="str">
        <f>Sales_Data[[#This Row],[Customers Name]]&amp;Sales_Data[[#This Row],[Num]]</f>
        <v>Wine Cellar Wine And GiftsCW-2023160</v>
      </c>
      <c r="B1205" t="s">
        <v>199</v>
      </c>
      <c r="C1205" t="s">
        <v>2103</v>
      </c>
      <c r="D1205" t="s">
        <v>913</v>
      </c>
      <c r="E1205" t="s">
        <v>350</v>
      </c>
      <c r="F1205" s="1">
        <v>45060</v>
      </c>
      <c r="G1205" t="s">
        <v>1540</v>
      </c>
      <c r="I1205">
        <v>12</v>
      </c>
      <c r="J1205">
        <v>12.5</v>
      </c>
      <c r="K1205">
        <v>150</v>
      </c>
      <c r="L1205">
        <v>5</v>
      </c>
      <c r="M1205" s="1">
        <v>45047</v>
      </c>
      <c r="N1205" t="s">
        <v>813</v>
      </c>
      <c r="O1205" t="s">
        <v>813</v>
      </c>
      <c r="P1205" t="s">
        <v>1000</v>
      </c>
      <c r="Q1205">
        <v>0</v>
      </c>
      <c r="R1205">
        <f>VLOOKUP(Sales_Data[[#This Row],[Memo]],Items_List[[Description]:[Price]],3,FALSE)</f>
        <v>9.6</v>
      </c>
      <c r="S1205">
        <f>Sales_Data[[#This Row],[Qty]]*Sales_Data[[#This Row],[Cost]]</f>
        <v>115.19999999999999</v>
      </c>
      <c r="T1205" s="1">
        <f>_xlfn.MAXIFS(Sales_Data[Date],Sales_Data[Customers Name],Sales_Data[[#This Row],[Customers Name]])</f>
        <v>45279</v>
      </c>
      <c r="U1205" t="str">
        <f ca="1">IF(TODAY() - Sales_Data[[#This Row],[Last Order Date]] &gt; 180, "Inactive", "Active")</f>
        <v>Inactive</v>
      </c>
    </row>
    <row r="1206" spans="1:21" x14ac:dyDescent="0.35">
      <c r="A1206" t="str">
        <f>Sales_Data[[#This Row],[Customers Name]]&amp;Sales_Data[[#This Row],[Num]]</f>
        <v>Wine TherapyCW-2023075</v>
      </c>
      <c r="B1206" t="s">
        <v>203</v>
      </c>
      <c r="C1206" t="s">
        <v>2104</v>
      </c>
      <c r="D1206" t="s">
        <v>977</v>
      </c>
      <c r="E1206" t="s">
        <v>460</v>
      </c>
      <c r="F1206" s="1">
        <v>44980</v>
      </c>
      <c r="G1206" t="s">
        <v>1544</v>
      </c>
      <c r="I1206">
        <v>12</v>
      </c>
      <c r="J1206">
        <v>13.33</v>
      </c>
      <c r="K1206">
        <v>159.96</v>
      </c>
      <c r="L1206">
        <v>2</v>
      </c>
      <c r="M1206" s="1">
        <v>44958</v>
      </c>
      <c r="N1206" t="s">
        <v>856</v>
      </c>
      <c r="O1206" t="s">
        <v>2081</v>
      </c>
      <c r="P1206" t="s">
        <v>814</v>
      </c>
      <c r="Q1206">
        <v>4</v>
      </c>
      <c r="R1206">
        <f>VLOOKUP(Sales_Data[[#This Row],[Memo]],Items_List[[Description]:[Price]],3,FALSE)</f>
        <v>13.33</v>
      </c>
      <c r="S1206">
        <f>Sales_Data[[#This Row],[Qty]]*Sales_Data[[#This Row],[Cost]]</f>
        <v>159.96</v>
      </c>
      <c r="T1206" s="1">
        <f>_xlfn.MAXIFS(Sales_Data[Date],Sales_Data[Customers Name],Sales_Data[[#This Row],[Customers Name]])</f>
        <v>45058</v>
      </c>
      <c r="U1206" t="str">
        <f ca="1">IF(TODAY() - Sales_Data[[#This Row],[Last Order Date]] &gt; 180, "Inactive", "Active")</f>
        <v>Inactive</v>
      </c>
    </row>
    <row r="1207" spans="1:21" x14ac:dyDescent="0.35">
      <c r="A1207" t="str">
        <f>Sales_Data[[#This Row],[Customers Name]]&amp;Sales_Data[[#This Row],[Num]]</f>
        <v>Wine TherapyCW-2023085</v>
      </c>
      <c r="B1207" t="s">
        <v>203</v>
      </c>
      <c r="C1207" t="s">
        <v>2104</v>
      </c>
      <c r="D1207" t="s">
        <v>1545</v>
      </c>
      <c r="E1207" t="s">
        <v>617</v>
      </c>
      <c r="F1207" s="1">
        <v>44988</v>
      </c>
      <c r="G1207" t="s">
        <v>1546</v>
      </c>
      <c r="I1207">
        <v>12</v>
      </c>
      <c r="J1207">
        <v>8.67</v>
      </c>
      <c r="K1207">
        <v>104.04</v>
      </c>
      <c r="L1207">
        <v>3</v>
      </c>
      <c r="M1207" s="1">
        <v>44986</v>
      </c>
      <c r="N1207" t="s">
        <v>892</v>
      </c>
      <c r="O1207" t="s">
        <v>2080</v>
      </c>
      <c r="P1207" t="s">
        <v>842</v>
      </c>
      <c r="Q1207">
        <v>5</v>
      </c>
      <c r="R1207">
        <f>VLOOKUP(Sales_Data[[#This Row],[Memo]],Items_List[[Description]:[Price]],3,FALSE)</f>
        <v>8.67</v>
      </c>
      <c r="S1207">
        <f>Sales_Data[[#This Row],[Qty]]*Sales_Data[[#This Row],[Cost]]</f>
        <v>104.03999999999999</v>
      </c>
      <c r="T1207" s="1">
        <f>_xlfn.MAXIFS(Sales_Data[Date],Sales_Data[Customers Name],Sales_Data[[#This Row],[Customers Name]])</f>
        <v>45058</v>
      </c>
      <c r="U1207" t="str">
        <f ca="1">IF(TODAY() - Sales_Data[[#This Row],[Last Order Date]] &gt; 180, "Inactive", "Active")</f>
        <v>Inactive</v>
      </c>
    </row>
    <row r="1208" spans="1:21" x14ac:dyDescent="0.35">
      <c r="A1208" t="str">
        <f>Sales_Data[[#This Row],[Customers Name]]&amp;Sales_Data[[#This Row],[Num]]</f>
        <v>Wine TherapyCW-2023085</v>
      </c>
      <c r="B1208" t="s">
        <v>203</v>
      </c>
      <c r="C1208" t="s">
        <v>2104</v>
      </c>
      <c r="D1208" t="s">
        <v>1547</v>
      </c>
      <c r="E1208" t="s">
        <v>414</v>
      </c>
      <c r="F1208" s="1">
        <v>44988</v>
      </c>
      <c r="G1208" t="s">
        <v>1546</v>
      </c>
      <c r="I1208">
        <v>12</v>
      </c>
      <c r="J1208">
        <v>7.99</v>
      </c>
      <c r="K1208">
        <v>95.88</v>
      </c>
      <c r="L1208">
        <v>3</v>
      </c>
      <c r="M1208" s="1">
        <v>44986</v>
      </c>
      <c r="N1208" t="s">
        <v>892</v>
      </c>
      <c r="O1208" t="s">
        <v>2080</v>
      </c>
      <c r="P1208" t="s">
        <v>842</v>
      </c>
      <c r="Q1208">
        <v>5</v>
      </c>
      <c r="R1208">
        <f>VLOOKUP(Sales_Data[[#This Row],[Memo]],Items_List[[Description]:[Price]],3,FALSE)</f>
        <v>7.99</v>
      </c>
      <c r="S1208">
        <f>Sales_Data[[#This Row],[Qty]]*Sales_Data[[#This Row],[Cost]]</f>
        <v>95.88</v>
      </c>
      <c r="T1208" s="1">
        <f>_xlfn.MAXIFS(Sales_Data[Date],Sales_Data[Customers Name],Sales_Data[[#This Row],[Customers Name]])</f>
        <v>45058</v>
      </c>
      <c r="U1208" t="str">
        <f ca="1">IF(TODAY() - Sales_Data[[#This Row],[Last Order Date]] &gt; 180, "Inactive", "Active")</f>
        <v>Inactive</v>
      </c>
    </row>
    <row r="1209" spans="1:21" x14ac:dyDescent="0.35">
      <c r="A1209" t="str">
        <f>Sales_Data[[#This Row],[Customers Name]]&amp;Sales_Data[[#This Row],[Num]]</f>
        <v>Wine TherapyCW-2023120</v>
      </c>
      <c r="B1209" t="s">
        <v>203</v>
      </c>
      <c r="C1209" t="s">
        <v>2104</v>
      </c>
      <c r="D1209" t="s">
        <v>1075</v>
      </c>
      <c r="E1209" t="s">
        <v>603</v>
      </c>
      <c r="F1209" s="1">
        <v>45015</v>
      </c>
      <c r="G1209" t="s">
        <v>1548</v>
      </c>
      <c r="I1209">
        <v>12</v>
      </c>
      <c r="J1209">
        <v>7.99</v>
      </c>
      <c r="K1209">
        <v>95.88</v>
      </c>
      <c r="L1209">
        <v>3</v>
      </c>
      <c r="M1209" s="1">
        <v>44986</v>
      </c>
      <c r="N1209" t="s">
        <v>892</v>
      </c>
      <c r="O1209" t="s">
        <v>2080</v>
      </c>
      <c r="P1209" t="s">
        <v>814</v>
      </c>
      <c r="Q1209">
        <v>4</v>
      </c>
      <c r="R1209">
        <f>VLOOKUP(Sales_Data[[#This Row],[Memo]],Items_List[[Description]:[Price]],3,FALSE)</f>
        <v>7.99</v>
      </c>
      <c r="S1209">
        <f>Sales_Data[[#This Row],[Qty]]*Sales_Data[[#This Row],[Cost]]</f>
        <v>95.88</v>
      </c>
      <c r="T1209" s="1">
        <f>_xlfn.MAXIFS(Sales_Data[Date],Sales_Data[Customers Name],Sales_Data[[#This Row],[Customers Name]])</f>
        <v>45058</v>
      </c>
      <c r="U1209" t="str">
        <f ca="1">IF(TODAY() - Sales_Data[[#This Row],[Last Order Date]] &gt; 180, "Inactive", "Active")</f>
        <v>Inactive</v>
      </c>
    </row>
    <row r="1210" spans="1:21" x14ac:dyDescent="0.35">
      <c r="A1210" t="str">
        <f>Sales_Data[[#This Row],[Customers Name]]&amp;Sales_Data[[#This Row],[Num]]</f>
        <v>Wine TherapyCW-2023120</v>
      </c>
      <c r="B1210" t="s">
        <v>203</v>
      </c>
      <c r="C1210" t="s">
        <v>2104</v>
      </c>
      <c r="D1210" t="s">
        <v>1547</v>
      </c>
      <c r="E1210" t="s">
        <v>414</v>
      </c>
      <c r="F1210" s="1">
        <v>45015</v>
      </c>
      <c r="G1210" t="s">
        <v>1548</v>
      </c>
      <c r="I1210">
        <v>12</v>
      </c>
      <c r="J1210">
        <v>7.99</v>
      </c>
      <c r="K1210">
        <v>95.88</v>
      </c>
      <c r="L1210">
        <v>3</v>
      </c>
      <c r="M1210" s="1">
        <v>44986</v>
      </c>
      <c r="N1210" t="s">
        <v>892</v>
      </c>
      <c r="O1210" t="s">
        <v>2080</v>
      </c>
      <c r="P1210" t="s">
        <v>814</v>
      </c>
      <c r="Q1210">
        <v>4</v>
      </c>
      <c r="R1210">
        <f>VLOOKUP(Sales_Data[[#This Row],[Memo]],Items_List[[Description]:[Price]],3,FALSE)</f>
        <v>7.99</v>
      </c>
      <c r="S1210">
        <f>Sales_Data[[#This Row],[Qty]]*Sales_Data[[#This Row],[Cost]]</f>
        <v>95.88</v>
      </c>
      <c r="T1210" s="1">
        <f>_xlfn.MAXIFS(Sales_Data[Date],Sales_Data[Customers Name],Sales_Data[[#This Row],[Customers Name]])</f>
        <v>45058</v>
      </c>
      <c r="U1210" t="str">
        <f ca="1">IF(TODAY() - Sales_Data[[#This Row],[Last Order Date]] &gt; 180, "Inactive", "Active")</f>
        <v>Inactive</v>
      </c>
    </row>
    <row r="1211" spans="1:21" x14ac:dyDescent="0.35">
      <c r="A1211" t="str">
        <f>Sales_Data[[#This Row],[Customers Name]]&amp;Sales_Data[[#This Row],[Num]]</f>
        <v>Winyah Bait &amp; TackleCW-2023402</v>
      </c>
      <c r="B1211" t="s">
        <v>205</v>
      </c>
      <c r="C1211" t="s">
        <v>2104</v>
      </c>
      <c r="D1211" t="s">
        <v>1255</v>
      </c>
      <c r="E1211" t="s">
        <v>404</v>
      </c>
      <c r="F1211" s="1">
        <v>45210</v>
      </c>
      <c r="G1211" t="s">
        <v>1550</v>
      </c>
      <c r="H1211" t="s">
        <v>956</v>
      </c>
      <c r="I1211">
        <v>12</v>
      </c>
      <c r="J1211">
        <v>10.66</v>
      </c>
      <c r="K1211">
        <v>127.92</v>
      </c>
      <c r="L1211">
        <v>10</v>
      </c>
      <c r="M1211" s="1">
        <v>45200</v>
      </c>
      <c r="N1211" t="s">
        <v>841</v>
      </c>
      <c r="O1211" t="s">
        <v>2084</v>
      </c>
      <c r="P1211" t="s">
        <v>819</v>
      </c>
      <c r="Q1211">
        <v>3</v>
      </c>
      <c r="R1211">
        <f>VLOOKUP(Sales_Data[[#This Row],[Memo]],Items_List[[Description]:[Price]],3,FALSE)</f>
        <v>10.66</v>
      </c>
      <c r="S1211">
        <f>Sales_Data[[#This Row],[Qty]]*Sales_Data[[#This Row],[Cost]]</f>
        <v>127.92</v>
      </c>
      <c r="T1211" s="1">
        <f>_xlfn.MAXIFS(Sales_Data[Date],Sales_Data[Customers Name],Sales_Data[[#This Row],[Customers Name]])</f>
        <v>45273</v>
      </c>
      <c r="U1211" t="str">
        <f ca="1">IF(TODAY() - Sales_Data[[#This Row],[Last Order Date]] &gt; 180, "Inactive", "Active")</f>
        <v>Inactive</v>
      </c>
    </row>
    <row r="1212" spans="1:21" x14ac:dyDescent="0.35">
      <c r="A1212" t="str">
        <f>Sales_Data[[#This Row],[Customers Name]]&amp;Sales_Data[[#This Row],[Num]]</f>
        <v>Winyah Bait &amp; TackleCW-2023459</v>
      </c>
      <c r="B1212" t="s">
        <v>205</v>
      </c>
      <c r="C1212" t="s">
        <v>2104</v>
      </c>
      <c r="D1212" t="s">
        <v>851</v>
      </c>
      <c r="E1212" t="s">
        <v>362</v>
      </c>
      <c r="F1212" s="1">
        <v>45273</v>
      </c>
      <c r="G1212" t="s">
        <v>1551</v>
      </c>
      <c r="H1212" t="s">
        <v>958</v>
      </c>
      <c r="I1212">
        <v>12</v>
      </c>
      <c r="J1212">
        <v>12.5</v>
      </c>
      <c r="K1212">
        <v>150</v>
      </c>
      <c r="L1212">
        <v>12</v>
      </c>
      <c r="M1212" s="1">
        <v>45261</v>
      </c>
      <c r="N1212" t="s">
        <v>846</v>
      </c>
      <c r="O1212" t="s">
        <v>2079</v>
      </c>
      <c r="P1212" t="s">
        <v>819</v>
      </c>
      <c r="Q1212">
        <v>3</v>
      </c>
      <c r="R1212">
        <f>VLOOKUP(Sales_Data[[#This Row],[Memo]],Items_List[[Description]:[Price]],3,FALSE)</f>
        <v>9.6</v>
      </c>
      <c r="S1212">
        <f>Sales_Data[[#This Row],[Qty]]*Sales_Data[[#This Row],[Cost]]</f>
        <v>115.19999999999999</v>
      </c>
      <c r="T1212" s="1">
        <f>_xlfn.MAXIFS(Sales_Data[Date],Sales_Data[Customers Name],Sales_Data[[#This Row],[Customers Name]])</f>
        <v>45273</v>
      </c>
      <c r="U1212" t="str">
        <f ca="1">IF(TODAY() - Sales_Data[[#This Row],[Last Order Date]] &gt; 180, "Inactive", "Active")</f>
        <v>Inactive</v>
      </c>
    </row>
    <row r="1213" spans="1:21" x14ac:dyDescent="0.35">
      <c r="A1213" t="str">
        <f>Sales_Data[[#This Row],[Customers Name]]&amp;Sales_Data[[#This Row],[Num]]</f>
        <v>Winyah Bait &amp; TackleCW-2023459</v>
      </c>
      <c r="B1213" t="s">
        <v>205</v>
      </c>
      <c r="C1213" t="s">
        <v>2104</v>
      </c>
      <c r="D1213" t="s">
        <v>1552</v>
      </c>
      <c r="E1213" t="s">
        <v>229</v>
      </c>
      <c r="F1213" s="1">
        <v>45273</v>
      </c>
      <c r="G1213" t="s">
        <v>1551</v>
      </c>
      <c r="H1213" t="s">
        <v>958</v>
      </c>
      <c r="I1213">
        <v>12</v>
      </c>
      <c r="J1213">
        <v>13.25</v>
      </c>
      <c r="K1213">
        <v>159</v>
      </c>
      <c r="L1213">
        <v>12</v>
      </c>
      <c r="M1213" s="1">
        <v>45261</v>
      </c>
      <c r="N1213" t="s">
        <v>846</v>
      </c>
      <c r="O1213" t="s">
        <v>2079</v>
      </c>
      <c r="P1213" t="s">
        <v>819</v>
      </c>
      <c r="Q1213">
        <v>3</v>
      </c>
      <c r="R1213">
        <f>VLOOKUP(Sales_Data[[#This Row],[Memo]],Items_List[[Description]:[Price]],3,FALSE)</f>
        <v>9.86</v>
      </c>
      <c r="S1213">
        <f>Sales_Data[[#This Row],[Qty]]*Sales_Data[[#This Row],[Cost]]</f>
        <v>118.32</v>
      </c>
      <c r="T1213" s="1">
        <f>_xlfn.MAXIFS(Sales_Data[Date],Sales_Data[Customers Name],Sales_Data[[#This Row],[Customers Name]])</f>
        <v>45273</v>
      </c>
      <c r="U1213" t="str">
        <f ca="1">IF(TODAY() - Sales_Data[[#This Row],[Last Order Date]] &gt; 180, "Inactive", "Active")</f>
        <v>Inactive</v>
      </c>
    </row>
    <row r="1214" spans="1:21" x14ac:dyDescent="0.35">
      <c r="A1214" t="str">
        <f>Sales_Data[[#This Row],[Customers Name]]&amp;Sales_Data[[#This Row],[Num]]</f>
        <v>Xiao Bao BiscuitCW-2023163</v>
      </c>
      <c r="B1214" t="s">
        <v>207</v>
      </c>
      <c r="C1214" t="s">
        <v>2103</v>
      </c>
      <c r="D1214" t="s">
        <v>876</v>
      </c>
      <c r="E1214" t="s">
        <v>224</v>
      </c>
      <c r="F1214" s="1">
        <v>45063</v>
      </c>
      <c r="G1214" t="s">
        <v>1555</v>
      </c>
      <c r="I1214">
        <v>12</v>
      </c>
      <c r="J1214">
        <v>12</v>
      </c>
      <c r="K1214">
        <v>144</v>
      </c>
      <c r="L1214">
        <v>5</v>
      </c>
      <c r="M1214" s="1">
        <v>45047</v>
      </c>
      <c r="N1214" t="s">
        <v>813</v>
      </c>
      <c r="O1214" t="s">
        <v>813</v>
      </c>
      <c r="P1214" t="s">
        <v>819</v>
      </c>
      <c r="Q1214">
        <v>3</v>
      </c>
      <c r="R1214">
        <f>VLOOKUP(Sales_Data[[#This Row],[Memo]],Items_List[[Description]:[Price]],3,FALSE)</f>
        <v>9</v>
      </c>
      <c r="S1214">
        <f>Sales_Data[[#This Row],[Qty]]*Sales_Data[[#This Row],[Cost]]</f>
        <v>108</v>
      </c>
      <c r="T1214" s="1">
        <f>_xlfn.MAXIFS(Sales_Data[Date],Sales_Data[Customers Name],Sales_Data[[#This Row],[Customers Name]])</f>
        <v>45266</v>
      </c>
      <c r="U1214" t="str">
        <f ca="1">IF(TODAY() - Sales_Data[[#This Row],[Last Order Date]] &gt; 180, "Inactive", "Active")</f>
        <v>Inactive</v>
      </c>
    </row>
    <row r="1215" spans="1:21" x14ac:dyDescent="0.35">
      <c r="A1215" t="str">
        <f>Sales_Data[[#This Row],[Customers Name]]&amp;Sales_Data[[#This Row],[Num]]</f>
        <v>Xiao Bao BiscuitCW-2023186</v>
      </c>
      <c r="B1215" t="s">
        <v>207</v>
      </c>
      <c r="C1215" t="s">
        <v>2103</v>
      </c>
      <c r="D1215" t="s">
        <v>894</v>
      </c>
      <c r="E1215" t="s">
        <v>220</v>
      </c>
      <c r="F1215" s="1">
        <v>45080</v>
      </c>
      <c r="G1215" t="s">
        <v>1556</v>
      </c>
      <c r="I1215">
        <v>12</v>
      </c>
      <c r="J1215">
        <v>12</v>
      </c>
      <c r="K1215">
        <v>144</v>
      </c>
      <c r="L1215">
        <v>6</v>
      </c>
      <c r="M1215" s="1">
        <v>45078</v>
      </c>
      <c r="N1215" t="s">
        <v>818</v>
      </c>
      <c r="O1215" t="s">
        <v>2082</v>
      </c>
      <c r="P1215" t="s">
        <v>1170</v>
      </c>
      <c r="Q1215">
        <v>6</v>
      </c>
      <c r="R1215">
        <f>VLOOKUP(Sales_Data[[#This Row],[Memo]],Items_List[[Description]:[Price]],3,FALSE)</f>
        <v>9.81</v>
      </c>
      <c r="S1215">
        <f>Sales_Data[[#This Row],[Qty]]*Sales_Data[[#This Row],[Cost]]</f>
        <v>117.72</v>
      </c>
      <c r="T1215" s="1">
        <f>_xlfn.MAXIFS(Sales_Data[Date],Sales_Data[Customers Name],Sales_Data[[#This Row],[Customers Name]])</f>
        <v>45266</v>
      </c>
      <c r="U1215" t="str">
        <f ca="1">IF(TODAY() - Sales_Data[[#This Row],[Last Order Date]] &gt; 180, "Inactive", "Active")</f>
        <v>Inactive</v>
      </c>
    </row>
    <row r="1216" spans="1:21" x14ac:dyDescent="0.35">
      <c r="A1216" t="str">
        <f>Sales_Data[[#This Row],[Customers Name]]&amp;Sales_Data[[#This Row],[Num]]</f>
        <v>Xiao Bao BiscuitCW-2023196</v>
      </c>
      <c r="B1216" t="s">
        <v>207</v>
      </c>
      <c r="C1216" t="s">
        <v>2103</v>
      </c>
      <c r="D1216" t="s">
        <v>876</v>
      </c>
      <c r="E1216" t="s">
        <v>224</v>
      </c>
      <c r="F1216" s="1">
        <v>45089</v>
      </c>
      <c r="G1216" t="s">
        <v>1557</v>
      </c>
      <c r="I1216">
        <v>12</v>
      </c>
      <c r="J1216">
        <v>12</v>
      </c>
      <c r="K1216">
        <v>144</v>
      </c>
      <c r="L1216">
        <v>6</v>
      </c>
      <c r="M1216" s="1">
        <v>45078</v>
      </c>
      <c r="N1216" t="s">
        <v>818</v>
      </c>
      <c r="O1216" t="s">
        <v>2082</v>
      </c>
      <c r="P1216" t="s">
        <v>825</v>
      </c>
      <c r="Q1216">
        <v>1</v>
      </c>
      <c r="R1216">
        <f>VLOOKUP(Sales_Data[[#This Row],[Memo]],Items_List[[Description]:[Price]],3,FALSE)</f>
        <v>9</v>
      </c>
      <c r="S1216">
        <f>Sales_Data[[#This Row],[Qty]]*Sales_Data[[#This Row],[Cost]]</f>
        <v>108</v>
      </c>
      <c r="T1216" s="1">
        <f>_xlfn.MAXIFS(Sales_Data[Date],Sales_Data[Customers Name],Sales_Data[[#This Row],[Customers Name]])</f>
        <v>45266</v>
      </c>
      <c r="U1216" t="str">
        <f ca="1">IF(TODAY() - Sales_Data[[#This Row],[Last Order Date]] &gt; 180, "Inactive", "Active")</f>
        <v>Inactive</v>
      </c>
    </row>
    <row r="1217" spans="1:21" x14ac:dyDescent="0.35">
      <c r="A1217" t="str">
        <f>Sales_Data[[#This Row],[Customers Name]]&amp;Sales_Data[[#This Row],[Num]]</f>
        <v>Xiao Bao BiscuitCW-2023196</v>
      </c>
      <c r="B1217" t="s">
        <v>207</v>
      </c>
      <c r="C1217" t="s">
        <v>2103</v>
      </c>
      <c r="D1217" t="s">
        <v>894</v>
      </c>
      <c r="E1217" t="s">
        <v>220</v>
      </c>
      <c r="F1217" s="1">
        <v>45089</v>
      </c>
      <c r="G1217" t="s">
        <v>1557</v>
      </c>
      <c r="I1217">
        <v>12</v>
      </c>
      <c r="J1217">
        <v>12</v>
      </c>
      <c r="K1217">
        <v>144</v>
      </c>
      <c r="L1217">
        <v>6</v>
      </c>
      <c r="M1217" s="1">
        <v>45078</v>
      </c>
      <c r="N1217" t="s">
        <v>818</v>
      </c>
      <c r="O1217" t="s">
        <v>2082</v>
      </c>
      <c r="P1217" t="s">
        <v>825</v>
      </c>
      <c r="Q1217">
        <v>1</v>
      </c>
      <c r="R1217">
        <f>VLOOKUP(Sales_Data[[#This Row],[Memo]],Items_List[[Description]:[Price]],3,FALSE)</f>
        <v>9.81</v>
      </c>
      <c r="S1217">
        <f>Sales_Data[[#This Row],[Qty]]*Sales_Data[[#This Row],[Cost]]</f>
        <v>117.72</v>
      </c>
      <c r="T1217" s="1">
        <f>_xlfn.MAXIFS(Sales_Data[Date],Sales_Data[Customers Name],Sales_Data[[#This Row],[Customers Name]])</f>
        <v>45266</v>
      </c>
      <c r="U1217" t="str">
        <f ca="1">IF(TODAY() - Sales_Data[[#This Row],[Last Order Date]] &gt; 180, "Inactive", "Active")</f>
        <v>Inactive</v>
      </c>
    </row>
    <row r="1218" spans="1:21" x14ac:dyDescent="0.35">
      <c r="A1218" t="str">
        <f>Sales_Data[[#This Row],[Customers Name]]&amp;Sales_Data[[#This Row],[Num]]</f>
        <v>Xiao Bao BiscuitCW-2023271</v>
      </c>
      <c r="B1218" t="s">
        <v>207</v>
      </c>
      <c r="C1218" t="s">
        <v>2103</v>
      </c>
      <c r="D1218" t="s">
        <v>876</v>
      </c>
      <c r="E1218" t="s">
        <v>224</v>
      </c>
      <c r="F1218" s="1">
        <v>45145</v>
      </c>
      <c r="G1218" t="s">
        <v>1559</v>
      </c>
      <c r="I1218">
        <v>12</v>
      </c>
      <c r="J1218">
        <v>12.5</v>
      </c>
      <c r="K1218">
        <v>150</v>
      </c>
      <c r="L1218">
        <v>8</v>
      </c>
      <c r="M1218" s="1">
        <v>45139</v>
      </c>
      <c r="N1218" t="s">
        <v>863</v>
      </c>
      <c r="O1218" t="s">
        <v>2083</v>
      </c>
      <c r="P1218" t="s">
        <v>825</v>
      </c>
      <c r="Q1218">
        <v>1</v>
      </c>
      <c r="R1218">
        <f>VLOOKUP(Sales_Data[[#This Row],[Memo]],Items_List[[Description]:[Price]],3,FALSE)</f>
        <v>9</v>
      </c>
      <c r="S1218">
        <f>Sales_Data[[#This Row],[Qty]]*Sales_Data[[#This Row],[Cost]]</f>
        <v>108</v>
      </c>
      <c r="T1218" s="1">
        <f>_xlfn.MAXIFS(Sales_Data[Date],Sales_Data[Customers Name],Sales_Data[[#This Row],[Customers Name]])</f>
        <v>45266</v>
      </c>
      <c r="U1218" t="str">
        <f ca="1">IF(TODAY() - Sales_Data[[#This Row],[Last Order Date]] &gt; 180, "Inactive", "Active")</f>
        <v>Inactive</v>
      </c>
    </row>
    <row r="1219" spans="1:21" x14ac:dyDescent="0.35">
      <c r="A1219" t="str">
        <f>Sales_Data[[#This Row],[Customers Name]]&amp;Sales_Data[[#This Row],[Num]]</f>
        <v>Xiao Bao BiscuitCW-2023303</v>
      </c>
      <c r="B1219" t="s">
        <v>207</v>
      </c>
      <c r="C1219" t="s">
        <v>2103</v>
      </c>
      <c r="D1219" t="s">
        <v>876</v>
      </c>
      <c r="E1219" t="s">
        <v>224</v>
      </c>
      <c r="F1219" s="1">
        <v>45167</v>
      </c>
      <c r="G1219" t="s">
        <v>1560</v>
      </c>
      <c r="I1219">
        <v>12</v>
      </c>
      <c r="J1219">
        <v>12.5</v>
      </c>
      <c r="K1219">
        <v>150</v>
      </c>
      <c r="L1219">
        <v>8</v>
      </c>
      <c r="M1219" s="1">
        <v>45139</v>
      </c>
      <c r="N1219" t="s">
        <v>863</v>
      </c>
      <c r="O1219" t="s">
        <v>2083</v>
      </c>
      <c r="P1219" t="s">
        <v>832</v>
      </c>
      <c r="Q1219">
        <v>2</v>
      </c>
      <c r="R1219">
        <f>VLOOKUP(Sales_Data[[#This Row],[Memo]],Items_List[[Description]:[Price]],3,FALSE)</f>
        <v>9</v>
      </c>
      <c r="S1219">
        <f>Sales_Data[[#This Row],[Qty]]*Sales_Data[[#This Row],[Cost]]</f>
        <v>108</v>
      </c>
      <c r="T1219" s="1">
        <f>_xlfn.MAXIFS(Sales_Data[Date],Sales_Data[Customers Name],Sales_Data[[#This Row],[Customers Name]])</f>
        <v>45266</v>
      </c>
      <c r="U1219" t="str">
        <f ca="1">IF(TODAY() - Sales_Data[[#This Row],[Last Order Date]] &gt; 180, "Inactive", "Active")</f>
        <v>Inactive</v>
      </c>
    </row>
    <row r="1220" spans="1:21" x14ac:dyDescent="0.35">
      <c r="A1220" t="str">
        <f>Sales_Data[[#This Row],[Customers Name]]&amp;Sales_Data[[#This Row],[Num]]</f>
        <v>Xiao Bao BiscuitCW-2023384</v>
      </c>
      <c r="B1220" t="s">
        <v>207</v>
      </c>
      <c r="C1220" t="s">
        <v>2103</v>
      </c>
      <c r="D1220" t="s">
        <v>876</v>
      </c>
      <c r="E1220" t="s">
        <v>224</v>
      </c>
      <c r="F1220" s="1">
        <v>45220</v>
      </c>
      <c r="G1220" t="s">
        <v>1563</v>
      </c>
      <c r="H1220" t="s">
        <v>840</v>
      </c>
      <c r="I1220">
        <v>12</v>
      </c>
      <c r="J1220">
        <v>12.5</v>
      </c>
      <c r="K1220">
        <v>150</v>
      </c>
      <c r="L1220">
        <v>10</v>
      </c>
      <c r="M1220" s="1">
        <v>45200</v>
      </c>
      <c r="N1220" t="s">
        <v>841</v>
      </c>
      <c r="O1220" t="s">
        <v>2084</v>
      </c>
      <c r="P1220" t="s">
        <v>1170</v>
      </c>
      <c r="Q1220">
        <v>6</v>
      </c>
      <c r="R1220">
        <f>VLOOKUP(Sales_Data[[#This Row],[Memo]],Items_List[[Description]:[Price]],3,FALSE)</f>
        <v>9</v>
      </c>
      <c r="S1220">
        <f>Sales_Data[[#This Row],[Qty]]*Sales_Data[[#This Row],[Cost]]</f>
        <v>108</v>
      </c>
      <c r="T1220" s="1">
        <f>_xlfn.MAXIFS(Sales_Data[Date],Sales_Data[Customers Name],Sales_Data[[#This Row],[Customers Name]])</f>
        <v>45266</v>
      </c>
      <c r="U1220" t="str">
        <f ca="1">IF(TODAY() - Sales_Data[[#This Row],[Last Order Date]] &gt; 180, "Inactive", "Active")</f>
        <v>Inactive</v>
      </c>
    </row>
    <row r="1221" spans="1:21" x14ac:dyDescent="0.35">
      <c r="A1221" t="str">
        <f>Sales_Data[[#This Row],[Customers Name]]&amp;Sales_Data[[#This Row],[Num]]</f>
        <v>Xiao Bao BiscuitCW-2023409</v>
      </c>
      <c r="B1221" t="s">
        <v>207</v>
      </c>
      <c r="C1221" t="s">
        <v>2103</v>
      </c>
      <c r="D1221" t="s">
        <v>876</v>
      </c>
      <c r="E1221" t="s">
        <v>224</v>
      </c>
      <c r="F1221" s="1">
        <v>45237</v>
      </c>
      <c r="G1221" t="s">
        <v>1564</v>
      </c>
      <c r="H1221" t="s">
        <v>840</v>
      </c>
      <c r="I1221">
        <v>12</v>
      </c>
      <c r="J1221">
        <v>12.5</v>
      </c>
      <c r="K1221">
        <v>150</v>
      </c>
      <c r="L1221">
        <v>11</v>
      </c>
      <c r="M1221" s="1">
        <v>45231</v>
      </c>
      <c r="N1221" t="s">
        <v>920</v>
      </c>
      <c r="O1221" t="s">
        <v>2085</v>
      </c>
      <c r="P1221" t="s">
        <v>832</v>
      </c>
      <c r="Q1221">
        <v>2</v>
      </c>
      <c r="R1221">
        <f>VLOOKUP(Sales_Data[[#This Row],[Memo]],Items_List[[Description]:[Price]],3,FALSE)</f>
        <v>9</v>
      </c>
      <c r="S1221">
        <f>Sales_Data[[#This Row],[Qty]]*Sales_Data[[#This Row],[Cost]]</f>
        <v>108</v>
      </c>
      <c r="T1221" s="1">
        <f>_xlfn.MAXIFS(Sales_Data[Date],Sales_Data[Customers Name],Sales_Data[[#This Row],[Customers Name]])</f>
        <v>45266</v>
      </c>
      <c r="U1221" t="str">
        <f ca="1">IF(TODAY() - Sales_Data[[#This Row],[Last Order Date]] &gt; 180, "Inactive", "Active")</f>
        <v>Inactive</v>
      </c>
    </row>
    <row r="1222" spans="1:21" x14ac:dyDescent="0.35">
      <c r="A1222" t="str">
        <f>Sales_Data[[#This Row],[Customers Name]]&amp;Sales_Data[[#This Row],[Num]]</f>
        <v>Xiao Bao BiscuitCW-2023428</v>
      </c>
      <c r="B1222" t="s">
        <v>207</v>
      </c>
      <c r="C1222" t="s">
        <v>2103</v>
      </c>
      <c r="D1222" t="s">
        <v>876</v>
      </c>
      <c r="E1222" t="s">
        <v>224</v>
      </c>
      <c r="F1222" s="1">
        <v>45250</v>
      </c>
      <c r="G1222" t="s">
        <v>1565</v>
      </c>
      <c r="H1222" t="s">
        <v>840</v>
      </c>
      <c r="I1222">
        <v>12</v>
      </c>
      <c r="J1222">
        <v>12.5</v>
      </c>
      <c r="K1222">
        <v>150</v>
      </c>
      <c r="L1222">
        <v>11</v>
      </c>
      <c r="M1222" s="1">
        <v>45231</v>
      </c>
      <c r="N1222" t="s">
        <v>920</v>
      </c>
      <c r="O1222" t="s">
        <v>2085</v>
      </c>
      <c r="P1222" t="s">
        <v>825</v>
      </c>
      <c r="Q1222">
        <v>1</v>
      </c>
      <c r="R1222">
        <f>VLOOKUP(Sales_Data[[#This Row],[Memo]],Items_List[[Description]:[Price]],3,FALSE)</f>
        <v>9</v>
      </c>
      <c r="S1222">
        <f>Sales_Data[[#This Row],[Qty]]*Sales_Data[[#This Row],[Cost]]</f>
        <v>108</v>
      </c>
      <c r="T1222" s="1">
        <f>_xlfn.MAXIFS(Sales_Data[Date],Sales_Data[Customers Name],Sales_Data[[#This Row],[Customers Name]])</f>
        <v>45266</v>
      </c>
      <c r="U1222" t="str">
        <f ca="1">IF(TODAY() - Sales_Data[[#This Row],[Last Order Date]] &gt; 180, "Inactive", "Active")</f>
        <v>Inactive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4CB7-0A0B-47F2-9AAA-27A41F3721D7}">
  <sheetPr codeName="Sheet4"/>
  <dimension ref="B3:E15"/>
  <sheetViews>
    <sheetView workbookViewId="0">
      <selection activeCell="E3" sqref="E3"/>
    </sheetView>
  </sheetViews>
  <sheetFormatPr defaultRowHeight="14.5" x14ac:dyDescent="0.35"/>
  <cols>
    <col min="2" max="2" width="12.81640625" customWidth="1"/>
    <col min="3" max="3" width="44.81640625" bestFit="1" customWidth="1"/>
    <col min="5" max="5" width="44.81640625" bestFit="1" customWidth="1"/>
  </cols>
  <sheetData>
    <row r="3" spans="2:5" x14ac:dyDescent="0.35">
      <c r="B3" t="s">
        <v>920</v>
      </c>
      <c r="C3" t="s">
        <v>1158</v>
      </c>
      <c r="E3" t="s">
        <v>1158</v>
      </c>
    </row>
    <row r="4" spans="2:5" x14ac:dyDescent="0.35">
      <c r="B4" t="s">
        <v>863</v>
      </c>
      <c r="C4" t="s">
        <v>1131</v>
      </c>
      <c r="E4" t="s">
        <v>1131</v>
      </c>
    </row>
    <row r="5" spans="2:5" x14ac:dyDescent="0.35">
      <c r="B5" t="s">
        <v>824</v>
      </c>
      <c r="C5" t="s">
        <v>861</v>
      </c>
      <c r="E5" t="s">
        <v>861</v>
      </c>
    </row>
    <row r="6" spans="2:5" x14ac:dyDescent="0.35">
      <c r="B6" t="s">
        <v>824</v>
      </c>
      <c r="C6" t="s">
        <v>1177</v>
      </c>
      <c r="E6" t="s">
        <v>1177</v>
      </c>
    </row>
    <row r="7" spans="2:5" x14ac:dyDescent="0.35">
      <c r="B7" t="s">
        <v>818</v>
      </c>
      <c r="C7" t="s">
        <v>861</v>
      </c>
      <c r="E7" t="s">
        <v>966</v>
      </c>
    </row>
    <row r="8" spans="2:5" x14ac:dyDescent="0.35">
      <c r="B8" t="s">
        <v>818</v>
      </c>
      <c r="C8" t="s">
        <v>1177</v>
      </c>
      <c r="E8" t="s">
        <v>1571</v>
      </c>
    </row>
    <row r="9" spans="2:5" x14ac:dyDescent="0.35">
      <c r="B9" t="s">
        <v>818</v>
      </c>
      <c r="C9" t="s">
        <v>1177</v>
      </c>
      <c r="E9" t="s">
        <v>1300</v>
      </c>
    </row>
    <row r="10" spans="2:5" x14ac:dyDescent="0.35">
      <c r="B10" t="s">
        <v>818</v>
      </c>
      <c r="C10" t="s">
        <v>1177</v>
      </c>
    </row>
    <row r="11" spans="2:5" x14ac:dyDescent="0.35">
      <c r="B11" t="s">
        <v>813</v>
      </c>
      <c r="C11" t="s">
        <v>1177</v>
      </c>
    </row>
    <row r="12" spans="2:5" x14ac:dyDescent="0.35">
      <c r="B12" t="s">
        <v>934</v>
      </c>
      <c r="C12" t="s">
        <v>1177</v>
      </c>
    </row>
    <row r="13" spans="2:5" x14ac:dyDescent="0.35">
      <c r="B13" t="s">
        <v>849</v>
      </c>
      <c r="C13" t="s">
        <v>966</v>
      </c>
    </row>
    <row r="14" spans="2:5" x14ac:dyDescent="0.35">
      <c r="B14" t="s">
        <v>849</v>
      </c>
      <c r="C14" t="s">
        <v>1571</v>
      </c>
    </row>
    <row r="15" spans="2:5" x14ac:dyDescent="0.35">
      <c r="B15" t="s">
        <v>849</v>
      </c>
      <c r="C15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61CC-2A81-4335-82B2-181ADA471B20}">
  <sheetPr codeName="Sheet5"/>
  <dimension ref="A1:AL485"/>
  <sheetViews>
    <sheetView showGridLines="0" topLeftCell="AD1" workbookViewId="0">
      <selection activeCell="AG17" sqref="AG17"/>
    </sheetView>
  </sheetViews>
  <sheetFormatPr defaultRowHeight="14.5" x14ac:dyDescent="0.35"/>
  <cols>
    <col min="1" max="1" width="29" bestFit="1" customWidth="1"/>
    <col min="2" max="2" width="24.453125" customWidth="1"/>
    <col min="3" max="3" width="5.26953125" customWidth="1"/>
    <col min="4" max="4" width="13.81640625" bestFit="1" customWidth="1"/>
    <col min="5" max="6" width="12.54296875" customWidth="1"/>
    <col min="7" max="7" width="14.81640625" customWidth="1"/>
    <col min="8" max="8" width="12" customWidth="1"/>
    <col min="9" max="9" width="6.54296875" customWidth="1"/>
    <col min="10" max="10" width="36.453125" bestFit="1" customWidth="1"/>
    <col min="11" max="11" width="27.453125" bestFit="1" customWidth="1"/>
    <col min="12" max="12" width="14" customWidth="1"/>
    <col min="14" max="14" width="66" customWidth="1"/>
    <col min="15" max="15" width="14.54296875" customWidth="1"/>
    <col min="16" max="16" width="15.1796875" customWidth="1"/>
    <col min="18" max="18" width="29" bestFit="1" customWidth="1"/>
    <col min="19" max="19" width="16.54296875" bestFit="1" customWidth="1"/>
    <col min="20" max="20" width="24.7265625" bestFit="1" customWidth="1"/>
    <col min="22" max="22" width="29" bestFit="1" customWidth="1"/>
    <col min="23" max="23" width="12.81640625" customWidth="1"/>
    <col min="24" max="24" width="15" customWidth="1"/>
    <col min="25" max="25" width="16.81640625" customWidth="1"/>
    <col min="28" max="28" width="26.1796875" bestFit="1" customWidth="1"/>
    <col min="29" max="29" width="14.26953125" customWidth="1"/>
    <col min="31" max="31" width="23.453125" customWidth="1"/>
    <col min="32" max="32" width="9.54296875" customWidth="1"/>
    <col min="33" max="33" width="12.81640625" customWidth="1"/>
    <col min="35" max="35" width="33.81640625" bestFit="1" customWidth="1"/>
    <col min="37" max="37" width="9.1796875" style="11"/>
    <col min="38" max="38" width="19" style="11" bestFit="1" customWidth="1"/>
  </cols>
  <sheetData>
    <row r="1" spans="1:38" x14ac:dyDescent="0.35">
      <c r="A1" s="4" t="s">
        <v>1567</v>
      </c>
      <c r="B1" s="4" t="s">
        <v>1568</v>
      </c>
      <c r="D1" s="4" t="s">
        <v>806</v>
      </c>
      <c r="E1" s="4" t="s">
        <v>1570</v>
      </c>
      <c r="F1" s="4" t="s">
        <v>2087</v>
      </c>
      <c r="G1" s="4" t="s">
        <v>2088</v>
      </c>
      <c r="H1" s="4" t="s">
        <v>212</v>
      </c>
      <c r="J1" s="4" t="s">
        <v>1573</v>
      </c>
      <c r="K1" s="4" t="s">
        <v>1574</v>
      </c>
      <c r="L1" s="4" t="s">
        <v>1575</v>
      </c>
      <c r="N1" s="4" t="s">
        <v>2060</v>
      </c>
      <c r="O1" s="4" t="s">
        <v>2061</v>
      </c>
      <c r="P1" s="4" t="s">
        <v>2066</v>
      </c>
      <c r="R1" s="4" t="s">
        <v>1574</v>
      </c>
      <c r="S1" s="4" t="s">
        <v>2065</v>
      </c>
      <c r="T1" s="4" t="s">
        <v>2064</v>
      </c>
      <c r="V1" s="4" t="s">
        <v>1567</v>
      </c>
      <c r="W1" s="4" t="s">
        <v>2066</v>
      </c>
      <c r="X1" s="4" t="s">
        <v>2067</v>
      </c>
      <c r="Y1" s="4" t="s">
        <v>2068</v>
      </c>
      <c r="AA1" s="25" t="s">
        <v>2069</v>
      </c>
      <c r="AB1" s="25"/>
      <c r="AC1" s="25"/>
      <c r="AD1" s="8"/>
      <c r="AK1" s="21" t="s">
        <v>806</v>
      </c>
      <c r="AL1" s="21" t="s">
        <v>2107</v>
      </c>
    </row>
    <row r="2" spans="1:38" x14ac:dyDescent="0.35">
      <c r="A2" t="str" cm="1">
        <f t="array" ref="A2:A64">_xlfn._xlws.SORT(_xlfn.UNIQUE(Sales_Data[Customers Name]))</f>
        <v>Accent On Wine Park Circle</v>
      </c>
      <c r="B2" s="3" t="s">
        <v>18</v>
      </c>
      <c r="C2" s="5">
        <v>7</v>
      </c>
      <c r="D2" t="s">
        <v>2075</v>
      </c>
      <c r="E2" s="6">
        <f>SUMIFS(Sales_Data[Amount],Sales_Data[Short Month],Calculation!D2,Sales_Data[Memo],"&lt;&gt;Promotion*",Sales_Data[Memo], "&lt;&gt;")</f>
        <v>11950.558099999998</v>
      </c>
      <c r="F2" s="6" t="e">
        <f>IF(E2=MAX($E$2:$E$13),E2,NA())</f>
        <v>#N/A</v>
      </c>
      <c r="G2" s="6" t="e">
        <f>IF(E2=MIN($E$2:$E$13),E2,NA())</f>
        <v>#N/A</v>
      </c>
      <c r="H2" s="6">
        <f>SUMIFS(Sales_Data[Total Cost],Sales_Data[Short Month],Calculation!D2)</f>
        <v>1308.1313888999998</v>
      </c>
      <c r="J2" t="s">
        <v>1587</v>
      </c>
      <c r="K2" t="s">
        <v>40</v>
      </c>
      <c r="L2">
        <f t="shared" ref="L2:L33" si="0">COUNTIFS($J$2:$J$485, "*"&amp;K2&amp;"*")</f>
        <v>39</v>
      </c>
      <c r="N2" t="s">
        <v>318</v>
      </c>
      <c r="O2">
        <f>SUMIFS(Sales_Data[Qty],Sales_Data[Memo],N2)</f>
        <v>883</v>
      </c>
      <c r="P2" s="6">
        <f>SUMIFS(Sales_Data[Amount],Sales_Data[Memo],N2)</f>
        <v>8632.0250000000015</v>
      </c>
      <c r="R2" t="s">
        <v>40</v>
      </c>
      <c r="S2" s="1">
        <f>_xlfn.MAXIFS(Sales_Data[Date],Sales_Data[Customers Name],R2)</f>
        <v>45281</v>
      </c>
      <c r="T2" t="str">
        <f ca="1">IF(TODAY() - S2 &gt; 60, "Inactive", "Active")</f>
        <v>Inactive</v>
      </c>
      <c r="V2" t="s">
        <v>77</v>
      </c>
      <c r="W2" s="6">
        <f>SUMIFS(Sales_Data[Amount],Sales_Data[Customers Name],V2)</f>
        <v>31952.249999999982</v>
      </c>
      <c r="X2">
        <f>_xlfn.RANK.AVG(W2,$W$2:$W$64,0)</f>
        <v>1</v>
      </c>
      <c r="Y2">
        <f>RANK(W2,$W$2:$W$64,1)</f>
        <v>63</v>
      </c>
      <c r="AA2" s="9" t="s">
        <v>2070</v>
      </c>
      <c r="AB2" s="9" t="s">
        <v>1567</v>
      </c>
      <c r="AC2" s="9" t="s">
        <v>2066</v>
      </c>
      <c r="AE2" s="9" t="s">
        <v>1567</v>
      </c>
      <c r="AF2" s="9" t="s">
        <v>2066</v>
      </c>
      <c r="AG2" s="9" t="s">
        <v>2072</v>
      </c>
      <c r="AI2" s="11" t="str">
        <f>IF(Dashboard!$A$3=1,"Customers with most sales in 2023", "Customers with least sales in 2023")</f>
        <v>Customers with most sales in 2023</v>
      </c>
      <c r="AK2" s="11" t="s">
        <v>2075</v>
      </c>
      <c r="AL2" s="11">
        <f>COUNTIFS(Customers_List[Month Name],AK2)</f>
        <v>11</v>
      </c>
    </row>
    <row r="3" spans="1:38" x14ac:dyDescent="0.35">
      <c r="A3" t="str">
        <v>Accent On Wine Summerville</v>
      </c>
      <c r="C3" s="5">
        <v>9</v>
      </c>
      <c r="D3" t="s">
        <v>2081</v>
      </c>
      <c r="E3" s="6">
        <f>SUMIFS(Sales_Data[Amount],Sales_Data[Short Month],Calculation!D3,Sales_Data[Memo],"&lt;&gt;Promotion*",Sales_Data[Memo], "&lt;&gt;")</f>
        <v>18280.070079999994</v>
      </c>
      <c r="F3" s="6" t="e">
        <f t="shared" ref="F3:F13" si="1">IF(E3=MAX($E$2:$E$13),E3,NA())</f>
        <v>#N/A</v>
      </c>
      <c r="G3" s="6" t="e">
        <f t="shared" ref="G3:G13" si="2">IF(E3=MIN($E$2:$E$13),E3,NA())</f>
        <v>#N/A</v>
      </c>
      <c r="H3" s="6">
        <f>SUMIFS(Sales_Data[Total Cost],Sales_Data[Short Month],Calculation!D3)</f>
        <v>16397.399999999994</v>
      </c>
      <c r="J3" t="s">
        <v>1624</v>
      </c>
      <c r="K3" t="s">
        <v>157</v>
      </c>
      <c r="L3">
        <f t="shared" si="0"/>
        <v>34</v>
      </c>
      <c r="N3" t="s">
        <v>312</v>
      </c>
      <c r="O3">
        <f>SUMIFS(Sales_Data[Qty],Sales_Data[Memo],N3)</f>
        <v>870</v>
      </c>
      <c r="P3" s="6">
        <f>SUMIFS(Sales_Data[Amount],Sales_Data[Memo],N3)</f>
        <v>8626.3998800000008</v>
      </c>
      <c r="R3" t="s">
        <v>157</v>
      </c>
      <c r="S3" s="1">
        <f>_xlfn.MAXIFS(Sales_Data[Date],Sales_Data[Customers Name],R3)</f>
        <v>45283</v>
      </c>
      <c r="T3" t="str">
        <f t="shared" ref="T3:T64" ca="1" si="3">IF(TODAY() - S3 &gt; 60, "Inactive", "Active")</f>
        <v>Inactive</v>
      </c>
      <c r="V3" t="s">
        <v>52</v>
      </c>
      <c r="W3" s="6">
        <f>SUMIFS(Sales_Data[Amount],Sales_Data[Customers Name],V3)</f>
        <v>14280.149999999976</v>
      </c>
      <c r="X3">
        <f t="shared" ref="X3:X64" si="4">_xlfn.RANK.AVG(W3,$W$2:$W$64,0)</f>
        <v>2</v>
      </c>
      <c r="Y3">
        <f t="shared" ref="Y3:Y64" si="5">RANK(W3,$W$2:$W$64,1)</f>
        <v>62</v>
      </c>
      <c r="AA3">
        <v>1</v>
      </c>
      <c r="AB3" t="str">
        <f>INDEX($V$2:$W$64,MATCH($AA3,$X$2:$X$64,0),MATCH(AB$2,$V$1:$W$1,0))</f>
        <v>Foxcroft Wine Co.</v>
      </c>
      <c r="AC3" s="10">
        <f>INDEX($V$2:$W$64,MATCH($AA3,$X$2:$X$64,0),MATCH(AC$2,$V$1:$W$1,0))</f>
        <v>31952.249999999982</v>
      </c>
      <c r="AE3" t="str">
        <f>IF(Dashboard!$A$3=2, Calculation!AB17,Calculation!AB3)</f>
        <v>Foxcroft Wine Co.</v>
      </c>
      <c r="AF3" s="10">
        <f>IF(Dashboard!$A$3=2, Calculation!AC17,Calculation!AC3)</f>
        <v>31952.249999999982</v>
      </c>
      <c r="AG3" s="10">
        <f>IF(AE3=Dashboard!$B$5,Calculation!AF3,NA())</f>
        <v>31952.249999999982</v>
      </c>
      <c r="AK3" s="11" t="s">
        <v>2081</v>
      </c>
      <c r="AL3" s="11">
        <f>COUNTIFS(Customers_List[Month Name],AK3)</f>
        <v>8</v>
      </c>
    </row>
    <row r="4" spans="1:38" x14ac:dyDescent="0.35">
      <c r="A4" t="str">
        <v>Accent On Wine Whitehall</v>
      </c>
      <c r="C4" s="5">
        <v>12</v>
      </c>
      <c r="D4" t="s">
        <v>2080</v>
      </c>
      <c r="E4" s="6">
        <f>SUMIFS(Sales_Data[Amount],Sales_Data[Short Month],Calculation!D4,Sales_Data[Memo],"&lt;&gt;Promotion*",Sales_Data[Memo], "&lt;&gt;")</f>
        <v>11523.660159999994</v>
      </c>
      <c r="F4" s="6" t="e">
        <f t="shared" si="1"/>
        <v>#N/A</v>
      </c>
      <c r="G4" s="6" t="e">
        <f t="shared" si="2"/>
        <v>#N/A</v>
      </c>
      <c r="H4" s="6">
        <f>SUMIFS(Sales_Data[Total Cost],Sales_Data[Short Month],Calculation!D4)</f>
        <v>9828.2299999999941</v>
      </c>
      <c r="J4" t="s">
        <v>1614</v>
      </c>
      <c r="K4" t="s">
        <v>120</v>
      </c>
      <c r="L4">
        <f t="shared" si="0"/>
        <v>31</v>
      </c>
      <c r="N4" t="s">
        <v>270</v>
      </c>
      <c r="O4">
        <f>SUMIFS(Sales_Data[Qty],Sales_Data[Memo],N4)</f>
        <v>663</v>
      </c>
      <c r="P4" s="6">
        <f>SUMIFS(Sales_Data[Amount],Sales_Data[Memo],N4)</f>
        <v>2290.5</v>
      </c>
      <c r="R4" t="s">
        <v>120</v>
      </c>
      <c r="S4" s="1">
        <f>_xlfn.MAXIFS(Sales_Data[Date],Sales_Data[Customers Name],R4)</f>
        <v>45283</v>
      </c>
      <c r="T4" t="str">
        <f t="shared" ca="1" si="3"/>
        <v>Inactive</v>
      </c>
      <c r="V4" t="s">
        <v>36</v>
      </c>
      <c r="W4" s="6">
        <f>SUMIFS(Sales_Data[Amount],Sales_Data[Customers Name],V4)</f>
        <v>11906.469349999996</v>
      </c>
      <c r="X4">
        <f t="shared" si="4"/>
        <v>3</v>
      </c>
      <c r="Y4">
        <f t="shared" si="5"/>
        <v>61</v>
      </c>
      <c r="AA4">
        <v>2</v>
      </c>
      <c r="AB4" t="str">
        <f t="shared" ref="AB4:AC12" si="6">INDEX($V$2:$W$64,MATCH($AA4,$X$2:$X$64,0),MATCH(AB$2,$V$1:$W$1,0))</f>
        <v>Coastal Boutique</v>
      </c>
      <c r="AC4" s="10">
        <f t="shared" si="6"/>
        <v>14280.149999999976</v>
      </c>
      <c r="AE4" t="str">
        <f>IF(Dashboard!$A$3=2, Calculation!AB18,Calculation!AB4)</f>
        <v>Coastal Boutique</v>
      </c>
      <c r="AF4" s="10">
        <f>IF(Dashboard!$A$3=2, Calculation!AC18,Calculation!AC4)</f>
        <v>14280.149999999976</v>
      </c>
      <c r="AG4" s="10" t="e">
        <f>IF(AE4=Dashboard!$B$5,Calculation!AF4,NA())</f>
        <v>#N/A</v>
      </c>
      <c r="AK4" s="11" t="s">
        <v>2080</v>
      </c>
      <c r="AL4" s="11">
        <f>COUNTIFS(Customers_List[Month Name],AK4)</f>
        <v>9</v>
      </c>
    </row>
    <row r="5" spans="1:38" x14ac:dyDescent="0.35">
      <c r="A5" t="str">
        <v>Agaves Cantina Mt. Pleasant</v>
      </c>
      <c r="C5" s="5">
        <v>3</v>
      </c>
      <c r="D5" t="s">
        <v>2086</v>
      </c>
      <c r="E5" s="6">
        <f>SUMIFS(Sales_Data[Amount],Sales_Data[Short Month],Calculation!D5,Sales_Data[Memo],"&lt;&gt;Promotion*",Sales_Data[Memo], "&lt;&gt;")</f>
        <v>8115.1334099999976</v>
      </c>
      <c r="F5" s="6" t="e">
        <f t="shared" si="1"/>
        <v>#N/A</v>
      </c>
      <c r="G5" s="6">
        <f t="shared" si="2"/>
        <v>8115.1334099999976</v>
      </c>
      <c r="H5" s="6">
        <f>SUMIFS(Sales_Data[Total Cost],Sales_Data[Short Month],Calculation!D5)</f>
        <v>7437.16</v>
      </c>
      <c r="J5" t="s">
        <v>1589</v>
      </c>
      <c r="K5" t="s">
        <v>52</v>
      </c>
      <c r="L5">
        <f t="shared" si="0"/>
        <v>28</v>
      </c>
      <c r="N5" t="s">
        <v>222</v>
      </c>
      <c r="O5">
        <f>SUMIFS(Sales_Data[Qty],Sales_Data[Memo],N5)</f>
        <v>568</v>
      </c>
      <c r="P5" s="6">
        <f>SUMIFS(Sales_Data[Amount],Sales_Data[Memo],N5)</f>
        <v>8208.6539300000022</v>
      </c>
      <c r="R5" t="s">
        <v>52</v>
      </c>
      <c r="S5" s="1">
        <f>_xlfn.MAXIFS(Sales_Data[Date],Sales_Data[Customers Name],R5)</f>
        <v>45270</v>
      </c>
      <c r="T5" t="str">
        <f t="shared" ca="1" si="3"/>
        <v>Inactive</v>
      </c>
      <c r="V5" t="s">
        <v>40</v>
      </c>
      <c r="W5" s="6">
        <f>SUMIFS(Sales_Data[Amount],Sales_Data[Customers Name],V5)</f>
        <v>11904.579900000001</v>
      </c>
      <c r="X5">
        <f t="shared" si="4"/>
        <v>4</v>
      </c>
      <c r="Y5">
        <f t="shared" si="5"/>
        <v>60</v>
      </c>
      <c r="AA5">
        <v>3</v>
      </c>
      <c r="AB5" t="str">
        <f t="shared" si="6"/>
        <v>Bond Street Wines</v>
      </c>
      <c r="AC5" s="10">
        <f t="shared" si="6"/>
        <v>11906.469349999996</v>
      </c>
      <c r="AE5" t="str">
        <f>IF(Dashboard!$A$3=2, Calculation!AB19,Calculation!AB5)</f>
        <v>Bond Street Wines</v>
      </c>
      <c r="AF5" s="10">
        <f>IF(Dashboard!$A$3=2, Calculation!AC19,Calculation!AC5)</f>
        <v>11906.469349999996</v>
      </c>
      <c r="AG5" s="10" t="e">
        <f>IF(AE5=Dashboard!$B$5,Calculation!AF5,NA())</f>
        <v>#N/A</v>
      </c>
      <c r="AK5" s="11" t="s">
        <v>813</v>
      </c>
      <c r="AL5" s="11">
        <f>COUNTIFS(Customers_List[Month Name],AK5)</f>
        <v>7</v>
      </c>
    </row>
    <row r="6" spans="1:38" x14ac:dyDescent="0.35">
      <c r="A6" t="str">
        <v>Alchemist Wine &amp; Spirit</v>
      </c>
      <c r="C6" s="5">
        <v>2</v>
      </c>
      <c r="D6" t="s">
        <v>813</v>
      </c>
      <c r="E6" s="6">
        <f>SUMIFS(Sales_Data[Amount],Sales_Data[Short Month],Calculation!D6,Sales_Data[Memo],"&lt;&gt;Promotion*",Sales_Data[Memo], "&lt;&gt;")</f>
        <v>14858.450099999998</v>
      </c>
      <c r="F6" s="6" t="e">
        <f t="shared" si="1"/>
        <v>#N/A</v>
      </c>
      <c r="G6" s="6" t="e">
        <f t="shared" si="2"/>
        <v>#N/A</v>
      </c>
      <c r="H6" s="6">
        <f>SUMIFS(Sales_Data[Total Cost],Sales_Data[Short Month],Calculation!D6)</f>
        <v>13338.230000000005</v>
      </c>
      <c r="J6" t="s">
        <v>1580</v>
      </c>
      <c r="K6" t="s">
        <v>18</v>
      </c>
      <c r="L6">
        <f t="shared" si="0"/>
        <v>23</v>
      </c>
      <c r="N6" t="s">
        <v>242</v>
      </c>
      <c r="O6">
        <f>SUMIFS(Sales_Data[Qty],Sales_Data[Memo],N6)</f>
        <v>555</v>
      </c>
      <c r="P6" s="6">
        <f>SUMIFS(Sales_Data[Amount],Sales_Data[Memo],N6)</f>
        <v>6305</v>
      </c>
      <c r="R6" t="s">
        <v>18</v>
      </c>
      <c r="S6" s="1">
        <f>_xlfn.MAXIFS(Sales_Data[Date],Sales_Data[Customers Name],R6)</f>
        <v>45247</v>
      </c>
      <c r="T6" t="str">
        <f t="shared" ca="1" si="3"/>
        <v>Inactive</v>
      </c>
      <c r="V6" t="s">
        <v>38</v>
      </c>
      <c r="W6" s="6">
        <f>SUMIFS(Sales_Data[Amount],Sales_Data[Customers Name],V6)</f>
        <v>11704.230059999996</v>
      </c>
      <c r="X6">
        <f t="shared" si="4"/>
        <v>5</v>
      </c>
      <c r="Y6">
        <f t="shared" si="5"/>
        <v>59</v>
      </c>
      <c r="AA6">
        <v>4</v>
      </c>
      <c r="AB6" t="str">
        <f t="shared" si="6"/>
        <v>Bottles - Mt Pleasant</v>
      </c>
      <c r="AC6" s="10">
        <f t="shared" si="6"/>
        <v>11904.579900000001</v>
      </c>
      <c r="AE6" t="str">
        <f>IF(Dashboard!$A$3=2, Calculation!AB20,Calculation!AB6)</f>
        <v>Bottles - Mt Pleasant</v>
      </c>
      <c r="AF6" s="10">
        <f>IF(Dashboard!$A$3=2, Calculation!AC20,Calculation!AC6)</f>
        <v>11904.579900000001</v>
      </c>
      <c r="AG6" s="10" t="e">
        <f>IF(AE6=Dashboard!$B$5,Calculation!AF6,NA())</f>
        <v>#N/A</v>
      </c>
      <c r="AK6" s="11" t="s">
        <v>2082</v>
      </c>
      <c r="AL6" s="11">
        <f>COUNTIFS(Customers_List[Month Name],AK6)</f>
        <v>7</v>
      </c>
    </row>
    <row r="7" spans="1:38" x14ac:dyDescent="0.35">
      <c r="A7" t="str">
        <v>Ardoa Wine Bar Llc</v>
      </c>
      <c r="C7" s="5">
        <v>5</v>
      </c>
      <c r="D7" t="s">
        <v>2082</v>
      </c>
      <c r="E7" s="6">
        <f>SUMIFS(Sales_Data[Amount],Sales_Data[Short Month],Calculation!D7,Sales_Data[Memo],"&lt;&gt;Promotion*",Sales_Data[Memo], "&lt;&gt;")</f>
        <v>21300.21012</v>
      </c>
      <c r="F7" s="6" t="e">
        <f t="shared" si="1"/>
        <v>#N/A</v>
      </c>
      <c r="G7" s="6" t="e">
        <f t="shared" si="2"/>
        <v>#N/A</v>
      </c>
      <c r="H7" s="6">
        <f>SUMIFS(Sales_Data[Total Cost],Sales_Data[Short Month],Calculation!D7)</f>
        <v>19361.400000000012</v>
      </c>
      <c r="J7" t="s">
        <v>1617</v>
      </c>
      <c r="K7" t="s">
        <v>126</v>
      </c>
      <c r="L7">
        <f t="shared" si="0"/>
        <v>22</v>
      </c>
      <c r="N7" t="s">
        <v>310</v>
      </c>
      <c r="O7">
        <f>SUMIFS(Sales_Data[Qty],Sales_Data[Memo],N7)</f>
        <v>499</v>
      </c>
      <c r="P7" s="6">
        <f>SUMIFS(Sales_Data[Amount],Sales_Data[Memo],N7)</f>
        <v>5670</v>
      </c>
      <c r="R7" t="s">
        <v>126</v>
      </c>
      <c r="S7" s="1">
        <f>_xlfn.MAXIFS(Sales_Data[Date],Sales_Data[Customers Name],R7)</f>
        <v>45281</v>
      </c>
      <c r="T7" t="str">
        <f t="shared" ca="1" si="3"/>
        <v>Inactive</v>
      </c>
      <c r="V7" t="s">
        <v>126</v>
      </c>
      <c r="W7" s="6">
        <f>SUMIFS(Sales_Data[Amount],Sales_Data[Customers Name],V7)</f>
        <v>9299.7300599999962</v>
      </c>
      <c r="X7">
        <f t="shared" si="4"/>
        <v>6</v>
      </c>
      <c r="Y7">
        <f t="shared" si="5"/>
        <v>58</v>
      </c>
      <c r="AA7">
        <v>5</v>
      </c>
      <c r="AB7" t="str">
        <f t="shared" si="6"/>
        <v>Bottles - Columbia</v>
      </c>
      <c r="AC7" s="10">
        <f t="shared" si="6"/>
        <v>11704.230059999996</v>
      </c>
      <c r="AE7" t="str">
        <f>IF(Dashboard!$A$3=2, Calculation!AB21,Calculation!AB7)</f>
        <v>Bottles - Columbia</v>
      </c>
      <c r="AF7" s="10">
        <f>IF(Dashboard!$A$3=2, Calculation!AC21,Calculation!AC7)</f>
        <v>11704.230059999996</v>
      </c>
      <c r="AG7" s="10" t="e">
        <f>IF(AE7=Dashboard!$B$5,Calculation!AF7,NA())</f>
        <v>#N/A</v>
      </c>
      <c r="AK7" s="11" t="s">
        <v>2077</v>
      </c>
      <c r="AL7" s="11">
        <f>COUNTIFS(Customers_List[Month Name],AK7)</f>
        <v>5</v>
      </c>
    </row>
    <row r="8" spans="1:38" x14ac:dyDescent="0.35">
      <c r="A8" t="str">
        <v>Azul James Island</v>
      </c>
      <c r="C8" s="5">
        <v>6</v>
      </c>
      <c r="D8" t="s">
        <v>2077</v>
      </c>
      <c r="E8" s="6">
        <f>SUMIFS(Sales_Data[Amount],Sales_Data[Short Month],Calculation!D8,Sales_Data[Memo],"&lt;&gt;Promotion*",Sales_Data[Memo], "&lt;&gt;")</f>
        <v>13222.800059999996</v>
      </c>
      <c r="F8" s="6" t="e">
        <f t="shared" si="1"/>
        <v>#N/A</v>
      </c>
      <c r="G8" s="6" t="e">
        <f t="shared" si="2"/>
        <v>#N/A</v>
      </c>
      <c r="H8" s="6">
        <f>SUMIFS(Sales_Data[Total Cost],Sales_Data[Short Month],Calculation!D8)</f>
        <v>10769.309999999992</v>
      </c>
      <c r="J8" t="s">
        <v>1592</v>
      </c>
      <c r="K8" t="s">
        <v>58</v>
      </c>
      <c r="L8">
        <f t="shared" si="0"/>
        <v>18</v>
      </c>
      <c r="N8" t="s">
        <v>509</v>
      </c>
      <c r="O8">
        <f>SUMIFS(Sales_Data[Qty],Sales_Data[Memo],N8)</f>
        <v>456</v>
      </c>
      <c r="P8" s="6">
        <f>SUMIFS(Sales_Data[Amount],Sales_Data[Memo],N8)</f>
        <v>6370.32</v>
      </c>
      <c r="R8" t="s">
        <v>58</v>
      </c>
      <c r="S8" s="1">
        <f>_xlfn.MAXIFS(Sales_Data[Date],Sales_Data[Customers Name],R8)</f>
        <v>45247</v>
      </c>
      <c r="T8" t="str">
        <f t="shared" ca="1" si="3"/>
        <v>Inactive</v>
      </c>
      <c r="V8" t="s">
        <v>58</v>
      </c>
      <c r="W8" s="6">
        <f>SUMIFS(Sales_Data[Amount],Sales_Data[Customers Name],V8)</f>
        <v>8274.4807000000001</v>
      </c>
      <c r="X8">
        <f t="shared" si="4"/>
        <v>7</v>
      </c>
      <c r="Y8">
        <f t="shared" si="5"/>
        <v>57</v>
      </c>
      <c r="AA8">
        <v>6</v>
      </c>
      <c r="AB8" t="str">
        <f t="shared" si="6"/>
        <v>Palmetto Wine Sellers</v>
      </c>
      <c r="AC8" s="10">
        <f t="shared" si="6"/>
        <v>9299.7300599999962</v>
      </c>
      <c r="AE8" t="str">
        <f>IF(Dashboard!$A$3=2, Calculation!AB22,Calculation!AB8)</f>
        <v>Palmetto Wine Sellers</v>
      </c>
      <c r="AF8" s="10">
        <f>IF(Dashboard!$A$3=2, Calculation!AC22,Calculation!AC8)</f>
        <v>9299.7300599999962</v>
      </c>
      <c r="AG8" s="10" t="e">
        <f>IF(AE8=Dashboard!$B$5,Calculation!AF8,NA())</f>
        <v>#N/A</v>
      </c>
      <c r="AK8" s="11" t="s">
        <v>2083</v>
      </c>
      <c r="AL8" s="11">
        <f>COUNTIFS(Customers_List[Month Name],AK8)</f>
        <v>5</v>
      </c>
    </row>
    <row r="9" spans="1:38" x14ac:dyDescent="0.35">
      <c r="A9" t="str">
        <v>Beer Man</v>
      </c>
      <c r="C9" s="5">
        <v>8</v>
      </c>
      <c r="D9" t="s">
        <v>2083</v>
      </c>
      <c r="E9" s="6">
        <f>SUMIFS(Sales_Data[Amount],Sales_Data[Short Month],Calculation!D9,Sales_Data[Memo],"&lt;&gt;Promotion*",Sales_Data[Memo], "&lt;&gt;")</f>
        <v>20425.91</v>
      </c>
      <c r="F9" s="6" t="e">
        <f t="shared" si="1"/>
        <v>#N/A</v>
      </c>
      <c r="G9" s="6" t="e">
        <f t="shared" si="2"/>
        <v>#N/A</v>
      </c>
      <c r="H9" s="6">
        <f>SUMIFS(Sales_Data[Total Cost],Sales_Data[Short Month],Calculation!D9)</f>
        <v>16941.610000000008</v>
      </c>
      <c r="J9" t="s">
        <v>1597</v>
      </c>
      <c r="K9" t="s">
        <v>77</v>
      </c>
      <c r="L9">
        <f t="shared" si="0"/>
        <v>18</v>
      </c>
      <c r="N9" t="s">
        <v>350</v>
      </c>
      <c r="O9" s="7">
        <f>SUMIFS(Sales_Data[Qty],Sales_Data[Memo],N9)</f>
        <v>425.5</v>
      </c>
      <c r="P9" s="6">
        <f>SUMIFS(Sales_Data[Amount],Sales_Data[Memo],N9)</f>
        <v>4907.5</v>
      </c>
      <c r="R9" t="s">
        <v>77</v>
      </c>
      <c r="S9" s="1">
        <f>_xlfn.MAXIFS(Sales_Data[Date],Sales_Data[Customers Name],R9)</f>
        <v>45233</v>
      </c>
      <c r="T9" t="str">
        <f t="shared" ca="1" si="3"/>
        <v>Inactive</v>
      </c>
      <c r="V9" t="s">
        <v>163</v>
      </c>
      <c r="W9" s="6">
        <f>SUMIFS(Sales_Data[Amount],Sales_Data[Customers Name],V9)</f>
        <v>8177.6699399999998</v>
      </c>
      <c r="X9">
        <f t="shared" si="4"/>
        <v>8</v>
      </c>
      <c r="Y9">
        <f t="shared" si="5"/>
        <v>56</v>
      </c>
      <c r="AA9">
        <v>7</v>
      </c>
      <c r="AB9" t="str">
        <f t="shared" si="6"/>
        <v>Dashi</v>
      </c>
      <c r="AC9" s="10">
        <f t="shared" si="6"/>
        <v>8274.4807000000001</v>
      </c>
      <c r="AE9" t="str">
        <f>IF(Dashboard!$A$3=2, Calculation!AB23,Calculation!AB9)</f>
        <v>Dashi</v>
      </c>
      <c r="AF9" s="10">
        <f>IF(Dashboard!$A$3=2, Calculation!AC23,Calculation!AC9)</f>
        <v>8274.4807000000001</v>
      </c>
      <c r="AG9" s="10" t="e">
        <f>IF(AE9=Dashboard!$B$5,Calculation!AF9,NA())</f>
        <v>#N/A</v>
      </c>
      <c r="AK9" s="11" t="s">
        <v>2078</v>
      </c>
      <c r="AL9" s="11">
        <f>COUNTIFS(Customers_List[Month Name],AK9)</f>
        <v>10</v>
      </c>
    </row>
    <row r="10" spans="1:38" x14ac:dyDescent="0.35">
      <c r="A10" t="str">
        <v>Blue Elephant</v>
      </c>
      <c r="C10" s="5">
        <v>10</v>
      </c>
      <c r="D10" t="s">
        <v>2078</v>
      </c>
      <c r="E10" s="6">
        <f>SUMIFS(Sales_Data[Amount],Sales_Data[Short Month],Calculation!D10,Sales_Data[Memo],"&lt;&gt;Promotion*",Sales_Data[Memo], "&lt;&gt;")</f>
        <v>24237.49</v>
      </c>
      <c r="F10" s="6">
        <f t="shared" si="1"/>
        <v>24237.49</v>
      </c>
      <c r="G10" s="6" t="e">
        <f t="shared" si="2"/>
        <v>#N/A</v>
      </c>
      <c r="H10" s="6">
        <f>SUMIFS(Sales_Data[Total Cost],Sales_Data[Short Month],Calculation!D10)</f>
        <v>20899.470000000012</v>
      </c>
      <c r="J10" t="s">
        <v>1622</v>
      </c>
      <c r="K10" t="s">
        <v>143</v>
      </c>
      <c r="L10">
        <f t="shared" si="0"/>
        <v>17</v>
      </c>
      <c r="N10" t="s">
        <v>440</v>
      </c>
      <c r="O10">
        <f>SUMIFS(Sales_Data[Qty],Sales_Data[Memo],N10)</f>
        <v>420</v>
      </c>
      <c r="P10" s="6">
        <f>SUMIFS(Sales_Data[Amount],Sales_Data[Memo],N10)</f>
        <v>3930.96</v>
      </c>
      <c r="R10" t="s">
        <v>143</v>
      </c>
      <c r="S10" s="1">
        <f>_xlfn.MAXIFS(Sales_Data[Date],Sales_Data[Customers Name],R10)</f>
        <v>45270</v>
      </c>
      <c r="T10" t="str">
        <f t="shared" ca="1" si="3"/>
        <v>Inactive</v>
      </c>
      <c r="V10" t="s">
        <v>120</v>
      </c>
      <c r="W10" s="6">
        <f>SUMIFS(Sales_Data[Amount],Sales_Data[Customers Name],V10)</f>
        <v>7413</v>
      </c>
      <c r="X10">
        <f t="shared" si="4"/>
        <v>9</v>
      </c>
      <c r="Y10">
        <f t="shared" si="5"/>
        <v>55</v>
      </c>
      <c r="AA10">
        <v>8</v>
      </c>
      <c r="AB10" t="str">
        <f t="shared" si="6"/>
        <v>Somm Wine Bar</v>
      </c>
      <c r="AC10" s="10">
        <f t="shared" si="6"/>
        <v>8177.6699399999998</v>
      </c>
      <c r="AE10" t="str">
        <f>IF(Dashboard!$A$3=2, Calculation!AB24,Calculation!AB10)</f>
        <v>Somm Wine Bar</v>
      </c>
      <c r="AF10" s="10">
        <f>IF(Dashboard!$A$3=2, Calculation!AC24,Calculation!AC10)</f>
        <v>8177.6699399999998</v>
      </c>
      <c r="AG10" s="10" t="e">
        <f>IF(AE10=Dashboard!$B$5,Calculation!AF10,NA())</f>
        <v>#N/A</v>
      </c>
      <c r="AK10" s="11" t="s">
        <v>2084</v>
      </c>
      <c r="AL10" s="11">
        <f>COUNTIFS(Customers_List[Month Name],AK10)</f>
        <v>10</v>
      </c>
    </row>
    <row r="11" spans="1:38" x14ac:dyDescent="0.35">
      <c r="A11" t="str">
        <v>Bond Street Wines</v>
      </c>
      <c r="C11" s="5">
        <v>11</v>
      </c>
      <c r="D11" t="s">
        <v>2084</v>
      </c>
      <c r="E11" s="6">
        <f>SUMIFS(Sales_Data[Amount],Sales_Data[Short Month],Calculation!D11,Sales_Data[Memo],"&lt;&gt;Promotion*",Sales_Data[Memo], "&lt;&gt;")</f>
        <v>15917.504959999991</v>
      </c>
      <c r="F11" s="6" t="e">
        <f t="shared" si="1"/>
        <v>#N/A</v>
      </c>
      <c r="G11" s="6" t="e">
        <f t="shared" si="2"/>
        <v>#N/A</v>
      </c>
      <c r="H11" s="6">
        <f>SUMIFS(Sales_Data[Total Cost],Sales_Data[Short Month],Calculation!D11)</f>
        <v>12920.854999999994</v>
      </c>
      <c r="J11" t="s">
        <v>1631</v>
      </c>
      <c r="K11" t="s">
        <v>189</v>
      </c>
      <c r="L11">
        <f t="shared" si="0"/>
        <v>14</v>
      </c>
      <c r="N11" t="s">
        <v>362</v>
      </c>
      <c r="O11">
        <f>SUMIFS(Sales_Data[Qty],Sales_Data[Memo],N11)</f>
        <v>408</v>
      </c>
      <c r="P11" s="6">
        <f>SUMIFS(Sales_Data[Amount],Sales_Data[Memo],N11)</f>
        <v>4847.5</v>
      </c>
      <c r="R11" t="s">
        <v>189</v>
      </c>
      <c r="S11" s="1">
        <f>_xlfn.MAXIFS(Sales_Data[Date],Sales_Data[Customers Name],R11)</f>
        <v>45281</v>
      </c>
      <c r="T11" t="str">
        <f t="shared" ca="1" si="3"/>
        <v>Inactive</v>
      </c>
      <c r="V11" t="s">
        <v>18</v>
      </c>
      <c r="W11" s="6">
        <f>SUMIFS(Sales_Data[Amount],Sales_Data[Customers Name],V11)</f>
        <v>7067.8</v>
      </c>
      <c r="X11">
        <f t="shared" si="4"/>
        <v>10</v>
      </c>
      <c r="Y11">
        <f t="shared" si="5"/>
        <v>54</v>
      </c>
      <c r="AA11">
        <v>9</v>
      </c>
      <c r="AB11" t="str">
        <f t="shared" si="6"/>
        <v>Nick'S German Kitchen</v>
      </c>
      <c r="AC11" s="10">
        <f t="shared" si="6"/>
        <v>7413</v>
      </c>
      <c r="AE11" t="str">
        <f>IF(Dashboard!$A$3=2, Calculation!AB25,Calculation!AB11)</f>
        <v>Nick'S German Kitchen</v>
      </c>
      <c r="AF11" s="10">
        <f>IF(Dashboard!$A$3=2, Calculation!AC25,Calculation!AC11)</f>
        <v>7413</v>
      </c>
      <c r="AG11" s="10" t="e">
        <f>IF(AE11=Dashboard!$B$5,Calculation!AF11,NA())</f>
        <v>#N/A</v>
      </c>
      <c r="AK11" s="11" t="s">
        <v>2085</v>
      </c>
      <c r="AL11" s="11">
        <f>COUNTIFS(Customers_List[Month Name],AK11)</f>
        <v>2</v>
      </c>
    </row>
    <row r="12" spans="1:38" x14ac:dyDescent="0.35">
      <c r="A12" t="str">
        <v>Bottles - Columbia</v>
      </c>
      <c r="C12" s="5">
        <v>4</v>
      </c>
      <c r="D12" t="s">
        <v>2085</v>
      </c>
      <c r="E12" s="6">
        <f>SUMIFS(Sales_Data[Amount],Sales_Data[Short Month],Calculation!D12,Sales_Data[Memo],"&lt;&gt;Promotion*",Sales_Data[Memo], "&lt;&gt;")</f>
        <v>22351.459880000013</v>
      </c>
      <c r="F12" s="6" t="e">
        <f t="shared" si="1"/>
        <v>#N/A</v>
      </c>
      <c r="G12" s="6" t="e">
        <f t="shared" si="2"/>
        <v>#N/A</v>
      </c>
      <c r="H12" s="6">
        <f>SUMIFS(Sales_Data[Total Cost],Sales_Data[Short Month],Calculation!D12)</f>
        <v>19232.119999999995</v>
      </c>
      <c r="J12" t="s">
        <v>1638</v>
      </c>
      <c r="K12" t="s">
        <v>207</v>
      </c>
      <c r="L12">
        <f t="shared" si="0"/>
        <v>14</v>
      </c>
      <c r="N12" t="s">
        <v>369</v>
      </c>
      <c r="O12">
        <f>SUMIFS(Sales_Data[Qty],Sales_Data[Memo],N12)</f>
        <v>388</v>
      </c>
      <c r="P12" s="6">
        <f>SUMIFS(Sales_Data[Amount],Sales_Data[Memo],N12)</f>
        <v>4669.2</v>
      </c>
      <c r="R12" t="s">
        <v>207</v>
      </c>
      <c r="S12" s="1">
        <f>_xlfn.MAXIFS(Sales_Data[Date],Sales_Data[Customers Name],R12)</f>
        <v>45266</v>
      </c>
      <c r="T12" t="str">
        <f t="shared" ca="1" si="3"/>
        <v>Inactive</v>
      </c>
      <c r="V12" t="s">
        <v>184</v>
      </c>
      <c r="W12" s="6">
        <f>SUMIFS(Sales_Data[Amount],Sales_Data[Customers Name],V12)</f>
        <v>5928.3400000000011</v>
      </c>
      <c r="X12">
        <f t="shared" si="4"/>
        <v>11</v>
      </c>
      <c r="Y12">
        <f t="shared" si="5"/>
        <v>53</v>
      </c>
      <c r="AA12">
        <v>10</v>
      </c>
      <c r="AB12" t="str">
        <f t="shared" si="6"/>
        <v>Alchemist Wine &amp; Spirit</v>
      </c>
      <c r="AC12" s="10">
        <f t="shared" si="6"/>
        <v>7067.8</v>
      </c>
      <c r="AE12" t="str">
        <f>IF(Dashboard!$A$3=2, Calculation!AB26,Calculation!AB12)</f>
        <v>Alchemist Wine &amp; Spirit</v>
      </c>
      <c r="AF12" s="10">
        <f>IF(Dashboard!$A$3=2, Calculation!AC26,Calculation!AC12)</f>
        <v>7067.8</v>
      </c>
      <c r="AG12" s="10" t="e">
        <f>IF(AE12=Dashboard!$B$5,Calculation!AF12,NA())</f>
        <v>#N/A</v>
      </c>
      <c r="AK12" s="11" t="s">
        <v>2079</v>
      </c>
      <c r="AL12" s="11">
        <f>COUNTIFS(Customers_List[Month Name],AK12)</f>
        <v>11</v>
      </c>
    </row>
    <row r="13" spans="1:38" x14ac:dyDescent="0.35">
      <c r="A13" t="str">
        <v>Bottles - Mt Pleasant</v>
      </c>
      <c r="C13" s="5">
        <v>1</v>
      </c>
      <c r="D13" t="s">
        <v>2079</v>
      </c>
      <c r="E13" s="6">
        <f>SUMIFS(Sales_Data[Amount],Sales_Data[Short Month],Calculation!D13,Sales_Data[Memo],"&lt;&gt;Promotion*",Sales_Data[Memo], "&lt;&gt;")</f>
        <v>20149.67992000001</v>
      </c>
      <c r="F13" s="6" t="e">
        <f t="shared" si="1"/>
        <v>#N/A</v>
      </c>
      <c r="G13" s="6" t="e">
        <f t="shared" si="2"/>
        <v>#N/A</v>
      </c>
      <c r="H13" s="6">
        <f>SUMIFS(Sales_Data[Total Cost],Sales_Data[Short Month],Calculation!D13)</f>
        <v>15636.539200000001</v>
      </c>
      <c r="J13" t="s">
        <v>1626</v>
      </c>
      <c r="K13" t="s">
        <v>163</v>
      </c>
      <c r="L13">
        <f t="shared" si="0"/>
        <v>13</v>
      </c>
      <c r="N13" t="s">
        <v>306</v>
      </c>
      <c r="O13">
        <f>SUMIFS(Sales_Data[Qty],Sales_Data[Memo],N13)</f>
        <v>339</v>
      </c>
      <c r="P13" s="6">
        <f>SUMIFS(Sales_Data[Amount],Sales_Data[Memo],N13)</f>
        <v>2808.7999999999997</v>
      </c>
      <c r="R13" t="s">
        <v>163</v>
      </c>
      <c r="S13" s="1">
        <f>_xlfn.MAXIFS(Sales_Data[Date],Sales_Data[Customers Name],R13)</f>
        <v>45289</v>
      </c>
      <c r="T13" t="str">
        <f t="shared" ca="1" si="3"/>
        <v>Inactive</v>
      </c>
      <c r="V13" t="s">
        <v>157</v>
      </c>
      <c r="W13" s="6">
        <f>SUMIFS(Sales_Data[Amount],Sales_Data[Customers Name],V13)</f>
        <v>5535.7937099999981</v>
      </c>
      <c r="X13">
        <f t="shared" si="4"/>
        <v>12</v>
      </c>
      <c r="Y13">
        <f t="shared" si="5"/>
        <v>52</v>
      </c>
    </row>
    <row r="14" spans="1:38" x14ac:dyDescent="0.35">
      <c r="A14" t="str">
        <v>Bottles - Summerville</v>
      </c>
      <c r="F14" s="6"/>
      <c r="G14" s="6"/>
      <c r="J14" t="s">
        <v>1581</v>
      </c>
      <c r="K14" t="s">
        <v>21</v>
      </c>
      <c r="L14">
        <f t="shared" si="0"/>
        <v>11</v>
      </c>
      <c r="N14" t="s">
        <v>442</v>
      </c>
      <c r="O14">
        <f>SUMIFS(Sales_Data[Qty],Sales_Data[Memo],N14)</f>
        <v>314</v>
      </c>
      <c r="P14" s="6">
        <f>SUMIFS(Sales_Data[Amount],Sales_Data[Memo],N14)</f>
        <v>4010.8200000000006</v>
      </c>
      <c r="R14" t="s">
        <v>21</v>
      </c>
      <c r="S14" s="1">
        <f>_xlfn.MAXIFS(Sales_Data[Date],Sales_Data[Customers Name],R14)</f>
        <v>45182</v>
      </c>
      <c r="T14" t="str">
        <f t="shared" ca="1" si="3"/>
        <v>Inactive</v>
      </c>
      <c r="V14" t="s">
        <v>143</v>
      </c>
      <c r="W14" s="6">
        <f>SUMIFS(Sales_Data[Amount],Sales_Data[Customers Name],V14)</f>
        <v>4374.51</v>
      </c>
      <c r="X14">
        <f t="shared" si="4"/>
        <v>13</v>
      </c>
      <c r="Y14">
        <f t="shared" si="5"/>
        <v>51</v>
      </c>
    </row>
    <row r="15" spans="1:38" x14ac:dyDescent="0.35">
      <c r="A15" t="str">
        <v>Coastal Boutique</v>
      </c>
      <c r="F15" s="6"/>
      <c r="G15" s="6"/>
      <c r="J15" t="s">
        <v>1588</v>
      </c>
      <c r="K15" t="s">
        <v>43</v>
      </c>
      <c r="L15">
        <f t="shared" si="0"/>
        <v>11</v>
      </c>
      <c r="N15" t="s">
        <v>371</v>
      </c>
      <c r="O15">
        <f>SUMIFS(Sales_Data[Qty],Sales_Data[Memo],N15)</f>
        <v>309</v>
      </c>
      <c r="P15" s="6">
        <f>SUMIFS(Sales_Data[Amount],Sales_Data[Memo],N15)</f>
        <v>4266</v>
      </c>
      <c r="R15" t="s">
        <v>43</v>
      </c>
      <c r="S15" s="1">
        <f>_xlfn.MAXIFS(Sales_Data[Date],Sales_Data[Customers Name],R15)</f>
        <v>45266</v>
      </c>
      <c r="T15" t="str">
        <f t="shared" ca="1" si="3"/>
        <v>Inactive</v>
      </c>
      <c r="V15" t="s">
        <v>199</v>
      </c>
      <c r="W15" s="6">
        <f>SUMIFS(Sales_Data[Amount],Sales_Data[Customers Name],V15)</f>
        <v>3945</v>
      </c>
      <c r="X15">
        <f t="shared" si="4"/>
        <v>14</v>
      </c>
      <c r="Y15">
        <f t="shared" si="5"/>
        <v>50</v>
      </c>
      <c r="AA15" s="25" t="s">
        <v>2071</v>
      </c>
      <c r="AB15" s="25"/>
      <c r="AC15" s="25"/>
    </row>
    <row r="16" spans="1:38" x14ac:dyDescent="0.35">
      <c r="A16" t="str">
        <v>Coastal Vino</v>
      </c>
      <c r="F16" s="6"/>
      <c r="G16" s="6"/>
      <c r="J16" t="s">
        <v>1586</v>
      </c>
      <c r="K16" t="s">
        <v>38</v>
      </c>
      <c r="L16">
        <f t="shared" si="0"/>
        <v>10</v>
      </c>
      <c r="N16" t="s">
        <v>416</v>
      </c>
      <c r="O16">
        <f>SUMIFS(Sales_Data[Qty],Sales_Data[Memo],N16)</f>
        <v>293</v>
      </c>
      <c r="P16" s="6">
        <f>SUMIFS(Sales_Data[Amount],Sales_Data[Memo],N16)</f>
        <v>6643.43</v>
      </c>
      <c r="R16" t="s">
        <v>38</v>
      </c>
      <c r="S16" s="1">
        <f>_xlfn.MAXIFS(Sales_Data[Date],Sales_Data[Customers Name],R16)</f>
        <v>45281</v>
      </c>
      <c r="T16" t="str">
        <f t="shared" ca="1" si="3"/>
        <v>Inactive</v>
      </c>
      <c r="V16" t="s">
        <v>124</v>
      </c>
      <c r="W16" s="6">
        <f>SUMIFS(Sales_Data[Amount],Sales_Data[Customers Name],V16)</f>
        <v>3790.38</v>
      </c>
      <c r="X16">
        <f t="shared" si="4"/>
        <v>15</v>
      </c>
      <c r="Y16">
        <f t="shared" si="5"/>
        <v>49</v>
      </c>
      <c r="AA16" s="9" t="s">
        <v>2070</v>
      </c>
      <c r="AB16" s="9" t="s">
        <v>1567</v>
      </c>
      <c r="AC16" s="9" t="s">
        <v>2066</v>
      </c>
      <c r="AE16" s="9" t="s">
        <v>2102</v>
      </c>
      <c r="AF16" s="9" t="s">
        <v>2066</v>
      </c>
      <c r="AG16" s="9" t="s">
        <v>2105</v>
      </c>
    </row>
    <row r="17" spans="1:33" x14ac:dyDescent="0.35">
      <c r="A17" t="str">
        <v>Colectivo</v>
      </c>
      <c r="F17" s="6"/>
      <c r="G17" s="6"/>
      <c r="J17" t="s">
        <v>1603</v>
      </c>
      <c r="K17" t="s">
        <v>95</v>
      </c>
      <c r="L17">
        <f t="shared" si="0"/>
        <v>10</v>
      </c>
      <c r="N17" t="s">
        <v>474</v>
      </c>
      <c r="O17">
        <f>SUMIFS(Sales_Data[Qty],Sales_Data[Memo],N17)</f>
        <v>288</v>
      </c>
      <c r="P17" s="6">
        <f>SUMIFS(Sales_Data[Amount],Sales_Data[Memo],N17)</f>
        <v>1630.0800000000002</v>
      </c>
      <c r="R17" t="s">
        <v>95</v>
      </c>
      <c r="S17" s="1">
        <f>_xlfn.MAXIFS(Sales_Data[Date],Sales_Data[Customers Name],R17)</f>
        <v>45270</v>
      </c>
      <c r="T17" t="str">
        <f t="shared" ca="1" si="3"/>
        <v>Inactive</v>
      </c>
      <c r="V17" t="s">
        <v>207</v>
      </c>
      <c r="W17" s="6">
        <f>SUMIFS(Sales_Data[Amount],Sales_Data[Customers Name],V17)</f>
        <v>3666</v>
      </c>
      <c r="X17">
        <f t="shared" si="4"/>
        <v>16</v>
      </c>
      <c r="Y17">
        <f t="shared" si="5"/>
        <v>48</v>
      </c>
      <c r="AA17">
        <v>10</v>
      </c>
      <c r="AB17" t="str">
        <f t="shared" ref="AB17:AC26" si="7">INDEX($V$2:$W$64,MATCH($AA17,$Y$2:$Y$64,0),MATCH(AB$16,$V$1:$W$1,0))</f>
        <v>Coastal Vino</v>
      </c>
      <c r="AC17" s="10">
        <f t="shared" si="7"/>
        <v>207.9</v>
      </c>
      <c r="AE17" t="s">
        <v>2103</v>
      </c>
      <c r="AF17" s="10">
        <f>SUMIFS(Sales_Data[Amount],Sales_Data[Type],AE17)</f>
        <v>130335.52744000041</v>
      </c>
      <c r="AG17" s="20">
        <f>AF17/$AF$19</f>
        <v>0.65120825674043459</v>
      </c>
    </row>
    <row r="18" spans="1:33" x14ac:dyDescent="0.35">
      <c r="A18" t="str">
        <v>Dashi</v>
      </c>
      <c r="F18" s="6"/>
      <c r="G18" s="6"/>
      <c r="J18" t="s">
        <v>1604</v>
      </c>
      <c r="K18" t="s">
        <v>98</v>
      </c>
      <c r="L18">
        <f t="shared" si="0"/>
        <v>10</v>
      </c>
      <c r="N18" t="s">
        <v>220</v>
      </c>
      <c r="O18">
        <f>SUMIFS(Sales_Data[Qty],Sales_Data[Memo],N18)</f>
        <v>261</v>
      </c>
      <c r="P18" s="6">
        <f>SUMIFS(Sales_Data[Amount],Sales_Data[Memo],N18)</f>
        <v>3276</v>
      </c>
      <c r="R18" t="s">
        <v>98</v>
      </c>
      <c r="S18" s="1">
        <f>_xlfn.MAXIFS(Sales_Data[Date],Sales_Data[Customers Name],R18)</f>
        <v>45261</v>
      </c>
      <c r="T18" t="str">
        <f t="shared" ca="1" si="3"/>
        <v>Inactive</v>
      </c>
      <c r="V18" t="s">
        <v>189</v>
      </c>
      <c r="W18" s="6">
        <f>SUMIFS(Sales_Data[Amount],Sales_Data[Customers Name],V18)</f>
        <v>3595.2249600000005</v>
      </c>
      <c r="X18">
        <f t="shared" si="4"/>
        <v>17</v>
      </c>
      <c r="Y18">
        <f t="shared" si="5"/>
        <v>47</v>
      </c>
      <c r="AA18">
        <v>9</v>
      </c>
      <c r="AB18" t="str">
        <f t="shared" si="7"/>
        <v>The Whale</v>
      </c>
      <c r="AC18" s="10">
        <f t="shared" si="7"/>
        <v>189</v>
      </c>
      <c r="AE18" t="s">
        <v>2104</v>
      </c>
      <c r="AF18" s="10">
        <f>SUMIFS(Sales_Data[Amount],Sales_Data[Type],AE18)</f>
        <v>69808.629350000017</v>
      </c>
      <c r="AG18" s="20">
        <f>AF18/$AF$19</f>
        <v>0.3487917432595653</v>
      </c>
    </row>
    <row r="19" spans="1:33" x14ac:dyDescent="0.35">
      <c r="A19" t="str">
        <v>El Molino 1</v>
      </c>
      <c r="F19" s="6"/>
      <c r="G19" s="6"/>
      <c r="J19" t="s">
        <v>1605</v>
      </c>
      <c r="K19" t="s">
        <v>100</v>
      </c>
      <c r="L19">
        <f t="shared" si="0"/>
        <v>10</v>
      </c>
      <c r="N19" t="s">
        <v>227</v>
      </c>
      <c r="O19">
        <f>SUMIFS(Sales_Data[Qty],Sales_Data[Memo],N19)</f>
        <v>253</v>
      </c>
      <c r="P19" s="6">
        <f>SUMIFS(Sales_Data[Amount],Sales_Data[Memo],N19)</f>
        <v>2530</v>
      </c>
      <c r="R19" t="s">
        <v>100</v>
      </c>
      <c r="S19" s="1">
        <f>_xlfn.MAXIFS(Sales_Data[Date],Sales_Data[Customers Name],R19)</f>
        <v>45230</v>
      </c>
      <c r="T19" t="str">
        <f t="shared" ca="1" si="3"/>
        <v>Inactive</v>
      </c>
      <c r="V19" t="s">
        <v>34</v>
      </c>
      <c r="W19" s="6">
        <f>SUMIFS(Sales_Data[Amount],Sales_Data[Customers Name],V19)</f>
        <v>3528.8700000000013</v>
      </c>
      <c r="X19">
        <f t="shared" si="4"/>
        <v>18</v>
      </c>
      <c r="Y19">
        <f t="shared" si="5"/>
        <v>46</v>
      </c>
      <c r="AA19">
        <v>8</v>
      </c>
      <c r="AB19" t="str">
        <f t="shared" si="7"/>
        <v>Beer Man</v>
      </c>
      <c r="AC19" s="10">
        <f t="shared" si="7"/>
        <v>171</v>
      </c>
      <c r="AF19" s="10">
        <f>SUM(AF17:AF18)</f>
        <v>200144.15679000044</v>
      </c>
    </row>
    <row r="20" spans="1:33" x14ac:dyDescent="0.35">
      <c r="A20" t="str">
        <v>El Molino 2</v>
      </c>
      <c r="D20" t="s">
        <v>2097</v>
      </c>
      <c r="E20" t="s">
        <v>1569</v>
      </c>
      <c r="F20" s="6" t="s">
        <v>2098</v>
      </c>
      <c r="G20" s="6" t="s">
        <v>2099</v>
      </c>
      <c r="J20" t="s">
        <v>1618</v>
      </c>
      <c r="K20" t="s">
        <v>129</v>
      </c>
      <c r="L20">
        <f t="shared" si="0"/>
        <v>10</v>
      </c>
      <c r="N20" t="s">
        <v>586</v>
      </c>
      <c r="O20">
        <f>SUMIFS(Sales_Data[Qty],Sales_Data[Memo],N20)</f>
        <v>245</v>
      </c>
      <c r="P20" s="6">
        <f>SUMIFS(Sales_Data[Amount],Sales_Data[Memo],N20)</f>
        <v>3450</v>
      </c>
      <c r="R20" t="s">
        <v>129</v>
      </c>
      <c r="S20" s="1">
        <f>_xlfn.MAXIFS(Sales_Data[Date],Sales_Data[Customers Name],R20)</f>
        <v>45247</v>
      </c>
      <c r="T20" t="str">
        <f t="shared" ca="1" si="3"/>
        <v>Inactive</v>
      </c>
      <c r="V20" t="s">
        <v>129</v>
      </c>
      <c r="W20" s="6">
        <f>SUMIFS(Sales_Data[Amount],Sales_Data[Customers Name],V20)</f>
        <v>3501.6600000000003</v>
      </c>
      <c r="X20">
        <f t="shared" si="4"/>
        <v>19</v>
      </c>
      <c r="Y20">
        <f t="shared" si="5"/>
        <v>45</v>
      </c>
      <c r="AA20">
        <v>7</v>
      </c>
      <c r="AB20" t="str">
        <f t="shared" si="7"/>
        <v>Shefield'S Wine Bar &amp; Tapas</v>
      </c>
      <c r="AC20" s="10">
        <f t="shared" si="7"/>
        <v>158.94999999999999</v>
      </c>
    </row>
    <row r="21" spans="1:33" x14ac:dyDescent="0.35">
      <c r="A21" t="str">
        <v>Estadio</v>
      </c>
      <c r="D21" s="19">
        <f>SUM(E2:E13)</f>
        <v>202332.92679</v>
      </c>
      <c r="E21" s="10">
        <f>SUM(H2:H13)</f>
        <v>164070.45558890002</v>
      </c>
      <c r="F21" s="10">
        <f>D21-E21+D24</f>
        <v>34554.51120109998</v>
      </c>
      <c r="G21" s="6">
        <f>SUM(Sales_Data[Qty])</f>
        <v>15971.166659999997</v>
      </c>
      <c r="J21" t="s">
        <v>1585</v>
      </c>
      <c r="K21" t="s">
        <v>36</v>
      </c>
      <c r="L21">
        <f t="shared" si="0"/>
        <v>9</v>
      </c>
      <c r="N21" t="s">
        <v>244</v>
      </c>
      <c r="O21">
        <f>SUMIFS(Sales_Data[Qty],Sales_Data[Memo],N21)</f>
        <v>234</v>
      </c>
      <c r="P21" s="6">
        <f>SUMIFS(Sales_Data[Amount],Sales_Data[Memo],N21)</f>
        <v>2532</v>
      </c>
      <c r="R21" t="s">
        <v>36</v>
      </c>
      <c r="S21" s="1">
        <f>_xlfn.MAXIFS(Sales_Data[Date],Sales_Data[Customers Name],R21)</f>
        <v>45131</v>
      </c>
      <c r="T21" t="str">
        <f t="shared" ca="1" si="3"/>
        <v>Inactive</v>
      </c>
      <c r="V21" t="s">
        <v>4</v>
      </c>
      <c r="W21" s="6">
        <f>SUMIFS(Sales_Data[Amount],Sales_Data[Customers Name],V21)</f>
        <v>3205.7999999999997</v>
      </c>
      <c r="X21">
        <f t="shared" si="4"/>
        <v>20</v>
      </c>
      <c r="Y21">
        <f t="shared" si="5"/>
        <v>44</v>
      </c>
      <c r="AA21">
        <v>6</v>
      </c>
      <c r="AB21" t="str">
        <f t="shared" si="7"/>
        <v>Viva Tacos &amp; Tequila</v>
      </c>
      <c r="AC21" s="10">
        <f t="shared" si="7"/>
        <v>156</v>
      </c>
    </row>
    <row r="22" spans="1:33" x14ac:dyDescent="0.35">
      <c r="A22" t="str">
        <v>Fire &amp; Smoke</v>
      </c>
      <c r="F22" s="6"/>
      <c r="G22" s="6"/>
      <c r="J22" t="s">
        <v>1635</v>
      </c>
      <c r="K22" t="s">
        <v>199</v>
      </c>
      <c r="L22">
        <f t="shared" si="0"/>
        <v>9</v>
      </c>
      <c r="N22" t="s">
        <v>744</v>
      </c>
      <c r="O22">
        <f>SUMIFS(Sales_Data[Qty],Sales_Data[Memo],N22)</f>
        <v>224</v>
      </c>
      <c r="P22" s="6">
        <f>SUMIFS(Sales_Data[Amount],Sales_Data[Memo],N22)</f>
        <v>2912</v>
      </c>
      <c r="R22" t="s">
        <v>199</v>
      </c>
      <c r="S22" s="1">
        <f>_xlfn.MAXIFS(Sales_Data[Date],Sales_Data[Customers Name],R22)</f>
        <v>45279</v>
      </c>
      <c r="T22" t="str">
        <f t="shared" ca="1" si="3"/>
        <v>Inactive</v>
      </c>
      <c r="V22" t="s">
        <v>43</v>
      </c>
      <c r="W22" s="6">
        <f>SUMIFS(Sales_Data[Amount],Sales_Data[Customers Name],V22)</f>
        <v>3104.4000000000005</v>
      </c>
      <c r="X22">
        <f t="shared" si="4"/>
        <v>21</v>
      </c>
      <c r="Y22">
        <f t="shared" si="5"/>
        <v>43</v>
      </c>
      <c r="AA22">
        <v>5</v>
      </c>
      <c r="AB22" t="str">
        <f t="shared" si="7"/>
        <v>Rebel Taqueria</v>
      </c>
      <c r="AC22" s="10">
        <f t="shared" si="7"/>
        <v>148.62</v>
      </c>
    </row>
    <row r="23" spans="1:33" x14ac:dyDescent="0.35">
      <c r="A23" t="str">
        <v>Foxcroft Wine Co.</v>
      </c>
      <c r="D23" t="s">
        <v>2100</v>
      </c>
      <c r="F23" s="6"/>
      <c r="G23" s="6"/>
      <c r="J23" t="s">
        <v>1616</v>
      </c>
      <c r="K23" t="s">
        <v>124</v>
      </c>
      <c r="L23">
        <f t="shared" si="0"/>
        <v>8</v>
      </c>
      <c r="N23" t="s">
        <v>303</v>
      </c>
      <c r="O23">
        <f>SUMIFS(Sales_Data[Qty],Sales_Data[Memo],N23)</f>
        <v>204</v>
      </c>
      <c r="P23" s="6">
        <f>SUMIFS(Sales_Data[Amount],Sales_Data[Memo],N23)</f>
        <v>2040</v>
      </c>
      <c r="R23" t="s">
        <v>124</v>
      </c>
      <c r="S23" s="1">
        <f>_xlfn.MAXIFS(Sales_Data[Date],Sales_Data[Customers Name],R23)</f>
        <v>45252</v>
      </c>
      <c r="T23" t="str">
        <f t="shared" ca="1" si="3"/>
        <v>Inactive</v>
      </c>
      <c r="V23" t="s">
        <v>98</v>
      </c>
      <c r="W23" s="6">
        <f>SUMIFS(Sales_Data[Amount],Sales_Data[Customers Name],V23)</f>
        <v>2733.6693500000001</v>
      </c>
      <c r="X23">
        <f t="shared" si="4"/>
        <v>22</v>
      </c>
      <c r="Y23">
        <f t="shared" si="5"/>
        <v>42</v>
      </c>
      <c r="AA23">
        <v>4</v>
      </c>
      <c r="AB23" t="str">
        <f t="shared" si="7"/>
        <v>Laura Alberts</v>
      </c>
      <c r="AC23" s="10">
        <f t="shared" si="7"/>
        <v>88.5</v>
      </c>
    </row>
    <row r="24" spans="1:33" x14ac:dyDescent="0.35">
      <c r="A24" t="str">
        <v>Graze</v>
      </c>
      <c r="D24" s="19">
        <f>SUMIFS(Sales_Data[Amount],Sales_Data[Memo],"Promotion*")</f>
        <v>-3707.9599999999996</v>
      </c>
      <c r="F24" s="6"/>
      <c r="G24" s="6"/>
      <c r="J24" t="s">
        <v>1629</v>
      </c>
      <c r="K24" t="s">
        <v>184</v>
      </c>
      <c r="L24">
        <f t="shared" si="0"/>
        <v>8</v>
      </c>
      <c r="N24" t="s">
        <v>534</v>
      </c>
      <c r="O24">
        <f>SUMIFS(Sales_Data[Qty],Sales_Data[Memo],N24)</f>
        <v>182</v>
      </c>
      <c r="P24" s="6">
        <f>SUMIFS(Sales_Data[Amount],Sales_Data[Memo],N24)</f>
        <v>2233.8000000000002</v>
      </c>
      <c r="R24" t="s">
        <v>184</v>
      </c>
      <c r="S24" s="1">
        <f>_xlfn.MAXIFS(Sales_Data[Date],Sales_Data[Customers Name],R24)</f>
        <v>45270</v>
      </c>
      <c r="T24" t="str">
        <f t="shared" ca="1" si="3"/>
        <v>Inactive</v>
      </c>
      <c r="V24" t="s">
        <v>95</v>
      </c>
      <c r="W24" s="6">
        <f>SUMIFS(Sales_Data[Amount],Sales_Data[Customers Name],V24)</f>
        <v>2540.3200000000002</v>
      </c>
      <c r="X24">
        <f t="shared" si="4"/>
        <v>23</v>
      </c>
      <c r="Y24">
        <f t="shared" si="5"/>
        <v>41</v>
      </c>
      <c r="AA24">
        <v>3</v>
      </c>
      <c r="AB24" t="str">
        <f t="shared" si="7"/>
        <v>The Azalea Bar &amp; Garden</v>
      </c>
      <c r="AC24" s="10">
        <f t="shared" si="7"/>
        <v>65.499350000000007</v>
      </c>
    </row>
    <row r="25" spans="1:33" x14ac:dyDescent="0.35">
      <c r="A25" t="str">
        <v>Hotel Indigo</v>
      </c>
      <c r="F25" s="6"/>
      <c r="G25" s="6"/>
      <c r="J25" t="s">
        <v>1576</v>
      </c>
      <c r="K25" t="s">
        <v>4</v>
      </c>
      <c r="L25">
        <f t="shared" si="0"/>
        <v>7</v>
      </c>
      <c r="N25" t="s">
        <v>708</v>
      </c>
      <c r="O25">
        <f>SUMIFS(Sales_Data[Qty],Sales_Data[Memo],N25)</f>
        <v>160</v>
      </c>
      <c r="P25" s="6">
        <f>SUMIFS(Sales_Data[Amount],Sales_Data[Memo],N25)</f>
        <v>1555.4100000000003</v>
      </c>
      <c r="R25" t="s">
        <v>4</v>
      </c>
      <c r="S25" s="1">
        <f>_xlfn.MAXIFS(Sales_Data[Date],Sales_Data[Customers Name],R25)</f>
        <v>45281</v>
      </c>
      <c r="T25" t="str">
        <f t="shared" ca="1" si="3"/>
        <v>Inactive</v>
      </c>
      <c r="V25" t="s">
        <v>141</v>
      </c>
      <c r="W25" s="6">
        <f>SUMIFS(Sales_Data[Amount],Sales_Data[Customers Name],V25)</f>
        <v>2217.12</v>
      </c>
      <c r="X25">
        <f t="shared" si="4"/>
        <v>24</v>
      </c>
      <c r="Y25">
        <f t="shared" si="5"/>
        <v>40</v>
      </c>
      <c r="AA25">
        <v>2</v>
      </c>
      <c r="AB25" t="str">
        <f t="shared" si="7"/>
        <v>Odyssey Bottle Shop</v>
      </c>
      <c r="AC25" s="10">
        <f t="shared" si="7"/>
        <v>39.000000100000001</v>
      </c>
    </row>
    <row r="26" spans="1:33" x14ac:dyDescent="0.35">
      <c r="A26" t="str">
        <v>House Of Brews</v>
      </c>
      <c r="E26" s="10">
        <f>D21-E21+D24</f>
        <v>34554.51120109998</v>
      </c>
      <c r="F26" s="6"/>
      <c r="G26" s="6"/>
      <c r="J26" t="s">
        <v>1609</v>
      </c>
      <c r="K26" t="s">
        <v>107</v>
      </c>
      <c r="L26">
        <f t="shared" si="0"/>
        <v>7</v>
      </c>
      <c r="N26" t="s">
        <v>448</v>
      </c>
      <c r="O26">
        <f>SUMIFS(Sales_Data[Qty],Sales_Data[Memo],N26)</f>
        <v>158</v>
      </c>
      <c r="P26" s="6">
        <f>SUMIFS(Sales_Data[Amount],Sales_Data[Memo],N26)</f>
        <v>1568.4300000000003</v>
      </c>
      <c r="R26" t="s">
        <v>107</v>
      </c>
      <c r="S26" s="1">
        <f>_xlfn.MAXIFS(Sales_Data[Date],Sales_Data[Customers Name],R26)</f>
        <v>45146</v>
      </c>
      <c r="T26" t="str">
        <f t="shared" ca="1" si="3"/>
        <v>Inactive</v>
      </c>
      <c r="V26" t="s">
        <v>186</v>
      </c>
      <c r="W26" s="6">
        <f>SUMIFS(Sales_Data[Amount],Sales_Data[Customers Name],V26)</f>
        <v>1918.8393500000002</v>
      </c>
      <c r="X26">
        <f t="shared" si="4"/>
        <v>25</v>
      </c>
      <c r="Y26">
        <f t="shared" si="5"/>
        <v>39</v>
      </c>
      <c r="AA26">
        <v>1</v>
      </c>
      <c r="AB26" t="str">
        <f t="shared" si="7"/>
        <v>House Of Brews</v>
      </c>
      <c r="AC26" s="10">
        <f t="shared" si="7"/>
        <v>39</v>
      </c>
    </row>
    <row r="27" spans="1:33" x14ac:dyDescent="0.35">
      <c r="A27" t="str">
        <v>Incredible Edibles</v>
      </c>
      <c r="F27" s="6"/>
      <c r="G27" s="6"/>
      <c r="J27" t="s">
        <v>1630</v>
      </c>
      <c r="K27" t="s">
        <v>186</v>
      </c>
      <c r="L27">
        <f t="shared" si="0"/>
        <v>7</v>
      </c>
      <c r="N27" t="s">
        <v>347</v>
      </c>
      <c r="O27">
        <f>SUMIFS(Sales_Data[Qty],Sales_Data[Memo],N27)</f>
        <v>150</v>
      </c>
      <c r="P27" s="6">
        <f>SUMIFS(Sales_Data[Amount],Sales_Data[Memo],N27)</f>
        <v>1162.5</v>
      </c>
      <c r="R27" t="s">
        <v>186</v>
      </c>
      <c r="S27" s="1">
        <f>_xlfn.MAXIFS(Sales_Data[Date],Sales_Data[Customers Name],R27)</f>
        <v>45259</v>
      </c>
      <c r="T27" t="str">
        <f t="shared" ca="1" si="3"/>
        <v>Inactive</v>
      </c>
      <c r="V27" t="s">
        <v>107</v>
      </c>
      <c r="W27" s="6">
        <f>SUMIFS(Sales_Data[Amount],Sales_Data[Customers Name],V27)</f>
        <v>1792.68</v>
      </c>
      <c r="X27">
        <f t="shared" si="4"/>
        <v>26</v>
      </c>
      <c r="Y27">
        <f t="shared" si="5"/>
        <v>38</v>
      </c>
    </row>
    <row r="28" spans="1:33" x14ac:dyDescent="0.35">
      <c r="A28" t="str">
        <v>Island Provisions</v>
      </c>
      <c r="F28" s="6"/>
      <c r="G28" s="6"/>
      <c r="J28" t="s">
        <v>1577</v>
      </c>
      <c r="K28" t="s">
        <v>7</v>
      </c>
      <c r="L28">
        <f t="shared" si="0"/>
        <v>6</v>
      </c>
      <c r="N28" t="s">
        <v>376</v>
      </c>
      <c r="O28" s="7">
        <f>SUMIFS(Sales_Data[Qty],Sales_Data[Memo],N28)</f>
        <v>145.66667000000001</v>
      </c>
      <c r="P28" s="6">
        <f>SUMIFS(Sales_Data[Amount],Sales_Data[Memo],N28)</f>
        <v>4018.9204500000001</v>
      </c>
      <c r="R28" t="s">
        <v>7</v>
      </c>
      <c r="S28" s="1">
        <f>_xlfn.MAXIFS(Sales_Data[Date],Sales_Data[Customers Name],R28)</f>
        <v>45153</v>
      </c>
      <c r="T28" t="str">
        <f t="shared" ca="1" si="3"/>
        <v>Inactive</v>
      </c>
      <c r="V28" t="s">
        <v>7</v>
      </c>
      <c r="W28" s="6">
        <f>SUMIFS(Sales_Data[Amount],Sales_Data[Customers Name],V28)</f>
        <v>1773</v>
      </c>
      <c r="X28">
        <f t="shared" si="4"/>
        <v>27</v>
      </c>
      <c r="Y28">
        <f t="shared" si="5"/>
        <v>37</v>
      </c>
    </row>
    <row r="29" spans="1:33" x14ac:dyDescent="0.35">
      <c r="A29" t="str">
        <v>Jessamine + Vine</v>
      </c>
      <c r="F29" s="6"/>
      <c r="G29" s="6"/>
      <c r="J29" t="s">
        <v>1591</v>
      </c>
      <c r="K29" t="s">
        <v>56</v>
      </c>
      <c r="L29">
        <f t="shared" si="0"/>
        <v>6</v>
      </c>
      <c r="N29" t="s">
        <v>1177</v>
      </c>
      <c r="O29">
        <f>SUMIFS(Sales_Data[Qty],Sales_Data[Memo],N29)</f>
        <v>137</v>
      </c>
      <c r="P29" s="6">
        <f>SUMIFS(Sales_Data[Amount],Sales_Data[Memo],N29)</f>
        <v>1370</v>
      </c>
      <c r="R29" t="s">
        <v>56</v>
      </c>
      <c r="S29" s="1">
        <f>_xlfn.MAXIFS(Sales_Data[Date],Sales_Data[Customers Name],R29)</f>
        <v>45283</v>
      </c>
      <c r="T29" t="str">
        <f t="shared" ca="1" si="3"/>
        <v>Inactive</v>
      </c>
      <c r="V29" t="s">
        <v>193</v>
      </c>
      <c r="W29" s="6">
        <f>SUMIFS(Sales_Data[Amount],Sales_Data[Customers Name],V29)</f>
        <v>1740</v>
      </c>
      <c r="X29">
        <f t="shared" si="4"/>
        <v>28</v>
      </c>
      <c r="Y29">
        <f t="shared" si="5"/>
        <v>36</v>
      </c>
    </row>
    <row r="30" spans="1:33" x14ac:dyDescent="0.35">
      <c r="A30" t="str">
        <v>Kings Leaf Downtown</v>
      </c>
      <c r="F30" s="6"/>
      <c r="G30" s="6"/>
      <c r="J30" t="s">
        <v>1613</v>
      </c>
      <c r="K30" t="s">
        <v>118</v>
      </c>
      <c r="L30">
        <f t="shared" si="0"/>
        <v>6</v>
      </c>
      <c r="N30" t="s">
        <v>261</v>
      </c>
      <c r="O30">
        <f>SUMIFS(Sales_Data[Qty],Sales_Data[Memo],N30)</f>
        <v>134</v>
      </c>
      <c r="P30" s="6">
        <f>SUMIFS(Sales_Data[Amount],Sales_Data[Memo],N30)</f>
        <v>1968</v>
      </c>
      <c r="R30" t="s">
        <v>118</v>
      </c>
      <c r="S30" s="1">
        <f>_xlfn.MAXIFS(Sales_Data[Date],Sales_Data[Customers Name],R30)</f>
        <v>45266</v>
      </c>
      <c r="T30" t="str">
        <f t="shared" ca="1" si="3"/>
        <v>Inactive</v>
      </c>
      <c r="V30" t="s">
        <v>112</v>
      </c>
      <c r="W30" s="6">
        <f>SUMIFS(Sales_Data[Amount],Sales_Data[Customers Name],V30)</f>
        <v>1679.76</v>
      </c>
      <c r="X30">
        <f t="shared" si="4"/>
        <v>29</v>
      </c>
      <c r="Y30">
        <f t="shared" si="5"/>
        <v>35</v>
      </c>
    </row>
    <row r="31" spans="1:33" x14ac:dyDescent="0.35">
      <c r="A31" t="str">
        <v>Kings Leaf Summerville</v>
      </c>
      <c r="F31" s="6"/>
      <c r="G31" s="6"/>
      <c r="J31" t="s">
        <v>1621</v>
      </c>
      <c r="K31" t="s">
        <v>141</v>
      </c>
      <c r="L31">
        <f t="shared" si="0"/>
        <v>6</v>
      </c>
      <c r="N31" t="s">
        <v>582</v>
      </c>
      <c r="O31">
        <f>SUMIFS(Sales_Data[Qty],Sales_Data[Memo],N31)</f>
        <v>132</v>
      </c>
      <c r="P31" s="6">
        <f>SUMIFS(Sales_Data[Amount],Sales_Data[Memo],N31)</f>
        <v>1037.0400000000002</v>
      </c>
      <c r="R31" t="s">
        <v>141</v>
      </c>
      <c r="S31" s="1">
        <f>_xlfn.MAXIFS(Sales_Data[Date],Sales_Data[Customers Name],R31)</f>
        <v>45240</v>
      </c>
      <c r="T31" t="str">
        <f t="shared" ca="1" si="3"/>
        <v>Inactive</v>
      </c>
      <c r="V31" t="s">
        <v>21</v>
      </c>
      <c r="W31" s="6">
        <f>SUMIFS(Sales_Data[Amount],Sales_Data[Customers Name],V31)</f>
        <v>1410</v>
      </c>
      <c r="X31">
        <f t="shared" si="4"/>
        <v>30</v>
      </c>
      <c r="Y31">
        <f t="shared" si="5"/>
        <v>34</v>
      </c>
    </row>
    <row r="32" spans="1:33" x14ac:dyDescent="0.35">
      <c r="A32" t="str">
        <v>Kings Leaf West Ashley</v>
      </c>
      <c r="F32" s="6"/>
      <c r="G32" s="6"/>
      <c r="J32" t="s">
        <v>1619</v>
      </c>
      <c r="K32" t="s">
        <v>135</v>
      </c>
      <c r="L32">
        <f t="shared" si="0"/>
        <v>5</v>
      </c>
      <c r="N32" t="s">
        <v>764</v>
      </c>
      <c r="O32" s="7">
        <f>SUMIFS(Sales_Data[Qty],Sales_Data[Memo],N32)</f>
        <v>120.66667</v>
      </c>
      <c r="P32" s="6">
        <f>SUMIFS(Sales_Data[Amount],Sales_Data[Memo],N32)</f>
        <v>1925.0002500000001</v>
      </c>
      <c r="R32" t="s">
        <v>135</v>
      </c>
      <c r="S32" s="1">
        <f>_xlfn.MAXIFS(Sales_Data[Date],Sales_Data[Customers Name],R32)</f>
        <v>45188</v>
      </c>
      <c r="T32" t="str">
        <f t="shared" ca="1" si="3"/>
        <v>Inactive</v>
      </c>
      <c r="V32" t="s">
        <v>56</v>
      </c>
      <c r="W32" s="6">
        <f>SUMIFS(Sales_Data[Amount],Sales_Data[Customers Name],V32)</f>
        <v>1278</v>
      </c>
      <c r="X32">
        <f t="shared" si="4"/>
        <v>31</v>
      </c>
      <c r="Y32">
        <f t="shared" si="5"/>
        <v>33</v>
      </c>
    </row>
    <row r="33" spans="1:25" x14ac:dyDescent="0.35">
      <c r="A33" t="str">
        <v>Laura Alberts</v>
      </c>
      <c r="F33" s="6"/>
      <c r="G33" s="6"/>
      <c r="J33" t="s">
        <v>1636</v>
      </c>
      <c r="K33" t="s">
        <v>203</v>
      </c>
      <c r="L33">
        <f t="shared" si="0"/>
        <v>5</v>
      </c>
      <c r="N33" t="s">
        <v>342</v>
      </c>
      <c r="O33">
        <f>SUMIFS(Sales_Data[Qty],Sales_Data[Memo],N33)</f>
        <v>116</v>
      </c>
      <c r="P33" s="6">
        <f>SUMIFS(Sales_Data[Amount],Sales_Data[Memo],N33)</f>
        <v>1638.9800000000002</v>
      </c>
      <c r="R33" t="s">
        <v>203</v>
      </c>
      <c r="S33" s="1">
        <f>_xlfn.MAXIFS(Sales_Data[Date],Sales_Data[Customers Name],R33)</f>
        <v>45058</v>
      </c>
      <c r="T33" t="str">
        <f t="shared" ca="1" si="3"/>
        <v>Inactive</v>
      </c>
      <c r="V33" t="s">
        <v>10</v>
      </c>
      <c r="W33" s="6">
        <f>SUMIFS(Sales_Data[Amount],Sales_Data[Customers Name],V33)</f>
        <v>1242</v>
      </c>
      <c r="X33">
        <f t="shared" si="4"/>
        <v>32</v>
      </c>
      <c r="Y33">
        <f t="shared" si="5"/>
        <v>32</v>
      </c>
    </row>
    <row r="34" spans="1:25" x14ac:dyDescent="0.35">
      <c r="A34" t="str">
        <v>Laureate Imports</v>
      </c>
      <c r="F34" s="6"/>
      <c r="G34" s="6"/>
      <c r="J34" t="s">
        <v>1578</v>
      </c>
      <c r="K34" t="s">
        <v>10</v>
      </c>
      <c r="L34">
        <f t="shared" ref="L34:L64" si="8">COUNTIFS($J$2:$J$485, "*"&amp;K34&amp;"*")</f>
        <v>3</v>
      </c>
      <c r="N34" t="s">
        <v>224</v>
      </c>
      <c r="O34">
        <f>SUMIFS(Sales_Data[Qty],Sales_Data[Memo],N34)</f>
        <v>115</v>
      </c>
      <c r="P34" s="6">
        <f>SUMIFS(Sales_Data[Amount],Sales_Data[Memo],N34)</f>
        <v>1479</v>
      </c>
      <c r="R34" t="s">
        <v>10</v>
      </c>
      <c r="S34" s="1">
        <f>_xlfn.MAXIFS(Sales_Data[Date],Sales_Data[Customers Name],R34)</f>
        <v>45266</v>
      </c>
      <c r="T34" t="str">
        <f t="shared" ca="1" si="3"/>
        <v>Inactive</v>
      </c>
      <c r="V34" t="s">
        <v>203</v>
      </c>
      <c r="W34" s="6">
        <f>SUMIFS(Sales_Data[Amount],Sales_Data[Customers Name],V34)</f>
        <v>1211.04</v>
      </c>
      <c r="X34">
        <f t="shared" si="4"/>
        <v>33</v>
      </c>
      <c r="Y34">
        <f t="shared" si="5"/>
        <v>31</v>
      </c>
    </row>
    <row r="35" spans="1:25" x14ac:dyDescent="0.35">
      <c r="A35" t="str">
        <v>Laurel Restaurant</v>
      </c>
      <c r="F35" s="6"/>
      <c r="G35" s="6"/>
      <c r="J35" t="s">
        <v>1582</v>
      </c>
      <c r="K35" t="s">
        <v>24</v>
      </c>
      <c r="L35">
        <f t="shared" si="8"/>
        <v>3</v>
      </c>
      <c r="N35" t="s">
        <v>635</v>
      </c>
      <c r="O35">
        <f>SUMIFS(Sales_Data[Qty],Sales_Data[Memo],N35)</f>
        <v>108</v>
      </c>
      <c r="P35" s="6">
        <f>SUMIFS(Sales_Data[Amount],Sales_Data[Memo],N35)</f>
        <v>1151.28</v>
      </c>
      <c r="R35" t="s">
        <v>24</v>
      </c>
      <c r="S35" s="1">
        <f>_xlfn.MAXIFS(Sales_Data[Date],Sales_Data[Customers Name],R35)</f>
        <v>45217</v>
      </c>
      <c r="T35" t="str">
        <f t="shared" ca="1" si="3"/>
        <v>Inactive</v>
      </c>
      <c r="V35" t="s">
        <v>100</v>
      </c>
      <c r="W35" s="6">
        <f>SUMIFS(Sales_Data[Amount],Sales_Data[Customers Name],V35)</f>
        <v>1088.94</v>
      </c>
      <c r="X35">
        <f t="shared" si="4"/>
        <v>34</v>
      </c>
      <c r="Y35">
        <f t="shared" si="5"/>
        <v>30</v>
      </c>
    </row>
    <row r="36" spans="1:25" x14ac:dyDescent="0.35">
      <c r="A36" t="str">
        <v>Lowe'S Foods Hanahan - 279</v>
      </c>
      <c r="F36" s="6"/>
      <c r="G36" s="6"/>
      <c r="J36" t="s">
        <v>1584</v>
      </c>
      <c r="K36" t="s">
        <v>34</v>
      </c>
      <c r="L36">
        <f t="shared" si="8"/>
        <v>3</v>
      </c>
      <c r="N36" t="s">
        <v>482</v>
      </c>
      <c r="O36">
        <f>SUMIFS(Sales_Data[Qty],Sales_Data[Memo],N36)</f>
        <v>108</v>
      </c>
      <c r="P36" s="6">
        <f>SUMIFS(Sales_Data[Amount],Sales_Data[Memo],N36)</f>
        <v>1182.6000000000001</v>
      </c>
      <c r="R36" t="s">
        <v>34</v>
      </c>
      <c r="S36" s="1">
        <f>_xlfn.MAXIFS(Sales_Data[Date],Sales_Data[Customers Name],R36)</f>
        <v>45247</v>
      </c>
      <c r="T36" t="str">
        <f t="shared" ca="1" si="3"/>
        <v>Inactive</v>
      </c>
      <c r="V36" t="s">
        <v>110</v>
      </c>
      <c r="W36" s="6">
        <f>SUMIFS(Sales_Data[Amount],Sales_Data[Customers Name],V36)</f>
        <v>1014</v>
      </c>
      <c r="X36">
        <f t="shared" si="4"/>
        <v>35</v>
      </c>
      <c r="Y36">
        <f t="shared" si="5"/>
        <v>29</v>
      </c>
    </row>
    <row r="37" spans="1:25" x14ac:dyDescent="0.35">
      <c r="A37" t="str">
        <v>Marina Inn</v>
      </c>
      <c r="F37" s="6"/>
      <c r="G37" s="6"/>
      <c r="J37" t="s">
        <v>1596</v>
      </c>
      <c r="K37" t="s">
        <v>72</v>
      </c>
      <c r="L37">
        <f t="shared" si="8"/>
        <v>3</v>
      </c>
      <c r="N37" t="s">
        <v>476</v>
      </c>
      <c r="O37">
        <f>SUMIFS(Sales_Data[Qty],Sales_Data[Memo],N37)</f>
        <v>108</v>
      </c>
      <c r="P37" s="6">
        <f>SUMIFS(Sales_Data[Amount],Sales_Data[Memo],N37)</f>
        <v>611.28</v>
      </c>
      <c r="R37" t="s">
        <v>72</v>
      </c>
      <c r="S37" s="1">
        <f>_xlfn.MAXIFS(Sales_Data[Date],Sales_Data[Customers Name],R37)</f>
        <v>45247</v>
      </c>
      <c r="T37" t="str">
        <f t="shared" ca="1" si="3"/>
        <v>Inactive</v>
      </c>
      <c r="V37" t="s">
        <v>152</v>
      </c>
      <c r="W37" s="6">
        <f>SUMIFS(Sales_Data[Amount],Sales_Data[Customers Name],V37)</f>
        <v>991.69</v>
      </c>
      <c r="X37">
        <f t="shared" si="4"/>
        <v>36</v>
      </c>
      <c r="Y37">
        <f t="shared" si="5"/>
        <v>28</v>
      </c>
    </row>
    <row r="38" spans="1:25" x14ac:dyDescent="0.35">
      <c r="A38" t="str">
        <v>New York Butcher Shop Myr</v>
      </c>
      <c r="F38" s="6"/>
      <c r="G38" s="6"/>
      <c r="J38" t="s">
        <v>1602</v>
      </c>
      <c r="K38" t="s">
        <v>93</v>
      </c>
      <c r="L38">
        <f t="shared" si="8"/>
        <v>3</v>
      </c>
      <c r="N38" t="s">
        <v>460</v>
      </c>
      <c r="O38">
        <f>SUMIFS(Sales_Data[Qty],Sales_Data[Memo],N38)</f>
        <v>104</v>
      </c>
      <c r="P38" s="6">
        <f>SUMIFS(Sales_Data[Amount],Sales_Data[Memo],N38)</f>
        <v>1386.3200000000002</v>
      </c>
      <c r="R38" t="s">
        <v>93</v>
      </c>
      <c r="S38" s="1">
        <f>_xlfn.MAXIFS(Sales_Data[Date],Sales_Data[Customers Name],R38)</f>
        <v>45030</v>
      </c>
      <c r="T38" t="str">
        <f t="shared" ca="1" si="3"/>
        <v>Inactive</v>
      </c>
      <c r="V38" t="s">
        <v>205</v>
      </c>
      <c r="W38" s="6">
        <f>SUMIFS(Sales_Data[Amount],Sales_Data[Customers Name],V38)</f>
        <v>811.92000000000007</v>
      </c>
      <c r="X38">
        <f t="shared" si="4"/>
        <v>37</v>
      </c>
      <c r="Y38">
        <f t="shared" si="5"/>
        <v>27</v>
      </c>
    </row>
    <row r="39" spans="1:25" x14ac:dyDescent="0.35">
      <c r="A39" t="str">
        <v>New York Butcher Shoppe Di</v>
      </c>
      <c r="F39" s="6"/>
      <c r="G39" s="6"/>
      <c r="J39" t="s">
        <v>1606</v>
      </c>
      <c r="K39" t="s">
        <v>102</v>
      </c>
      <c r="L39">
        <f t="shared" si="8"/>
        <v>3</v>
      </c>
      <c r="N39" t="s">
        <v>681</v>
      </c>
      <c r="O39">
        <f>SUMIFS(Sales_Data[Qty],Sales_Data[Memo],N39)</f>
        <v>103</v>
      </c>
      <c r="P39" s="6">
        <f>SUMIFS(Sales_Data[Amount],Sales_Data[Memo],N39)</f>
        <v>1107.25</v>
      </c>
      <c r="R39" t="s">
        <v>102</v>
      </c>
      <c r="S39" s="1">
        <f>_xlfn.MAXIFS(Sales_Data[Date],Sales_Data[Customers Name],R39)</f>
        <v>45210</v>
      </c>
      <c r="T39" t="str">
        <f t="shared" ca="1" si="3"/>
        <v>Inactive</v>
      </c>
      <c r="V39" t="s">
        <v>196</v>
      </c>
      <c r="W39" s="6">
        <f>SUMIFS(Sales_Data[Amount],Sales_Data[Customers Name],V39)</f>
        <v>738</v>
      </c>
      <c r="X39">
        <f t="shared" si="4"/>
        <v>38</v>
      </c>
      <c r="Y39">
        <f t="shared" si="5"/>
        <v>26</v>
      </c>
    </row>
    <row r="40" spans="1:25" x14ac:dyDescent="0.35">
      <c r="A40" t="str">
        <v>Nick'S German Kitchen</v>
      </c>
      <c r="F40" s="6"/>
      <c r="G40" s="6"/>
      <c r="J40" t="s">
        <v>1583</v>
      </c>
      <c r="K40" t="s">
        <v>29</v>
      </c>
      <c r="L40">
        <f t="shared" si="8"/>
        <v>2</v>
      </c>
      <c r="N40" t="s">
        <v>603</v>
      </c>
      <c r="O40">
        <f>SUMIFS(Sales_Data[Qty],Sales_Data[Memo],N40)</f>
        <v>102</v>
      </c>
      <c r="P40" s="6">
        <f>SUMIFS(Sales_Data[Amount],Sales_Data[Memo],N40)</f>
        <v>814.9799999999999</v>
      </c>
      <c r="R40" t="s">
        <v>29</v>
      </c>
      <c r="S40" s="1">
        <f>_xlfn.MAXIFS(Sales_Data[Date],Sales_Data[Customers Name],R40)</f>
        <v>45156</v>
      </c>
      <c r="T40" t="str">
        <f t="shared" ca="1" si="3"/>
        <v>Inactive</v>
      </c>
      <c r="V40" t="s">
        <v>102</v>
      </c>
      <c r="W40" s="6">
        <f>SUMIFS(Sales_Data[Amount],Sales_Data[Customers Name],V40)</f>
        <v>685.5</v>
      </c>
      <c r="X40">
        <f t="shared" si="4"/>
        <v>39</v>
      </c>
      <c r="Y40">
        <f t="shared" si="5"/>
        <v>25</v>
      </c>
    </row>
    <row r="41" spans="1:25" x14ac:dyDescent="0.35">
      <c r="A41" t="str">
        <v>Odyssey Bottle Shop</v>
      </c>
      <c r="F41" s="6"/>
      <c r="G41" s="6"/>
      <c r="J41" t="s">
        <v>1598</v>
      </c>
      <c r="K41" t="s">
        <v>85</v>
      </c>
      <c r="L41">
        <f t="shared" si="8"/>
        <v>2</v>
      </c>
      <c r="N41" t="s">
        <v>316</v>
      </c>
      <c r="O41">
        <f>SUMIFS(Sales_Data[Qty],Sales_Data[Memo],N41)</f>
        <v>98</v>
      </c>
      <c r="P41" s="6">
        <f>SUMIFS(Sales_Data[Amount],Sales_Data[Memo],N41)</f>
        <v>992</v>
      </c>
      <c r="R41" t="s">
        <v>85</v>
      </c>
      <c r="S41" s="1">
        <f>_xlfn.MAXIFS(Sales_Data[Date],Sales_Data[Customers Name],R41)</f>
        <v>45056</v>
      </c>
      <c r="T41" t="str">
        <f t="shared" ca="1" si="3"/>
        <v>Inactive</v>
      </c>
      <c r="V41" t="s">
        <v>72</v>
      </c>
      <c r="W41" s="6">
        <f>SUMIFS(Sales_Data[Amount],Sales_Data[Customers Name],V41)</f>
        <v>679.8</v>
      </c>
      <c r="X41">
        <f t="shared" si="4"/>
        <v>40</v>
      </c>
      <c r="Y41">
        <f t="shared" si="5"/>
        <v>24</v>
      </c>
    </row>
    <row r="42" spans="1:25" x14ac:dyDescent="0.35">
      <c r="A42" t="str">
        <v>Palmetto Brewing</v>
      </c>
      <c r="F42" s="6"/>
      <c r="G42" s="6"/>
      <c r="J42" t="s">
        <v>1601</v>
      </c>
      <c r="K42" t="s">
        <v>91</v>
      </c>
      <c r="L42">
        <f t="shared" si="8"/>
        <v>2</v>
      </c>
      <c r="N42" t="s">
        <v>678</v>
      </c>
      <c r="O42">
        <f>SUMIFS(Sales_Data[Qty],Sales_Data[Memo],N42)</f>
        <v>98</v>
      </c>
      <c r="P42" s="6">
        <f>SUMIFS(Sales_Data[Amount],Sales_Data[Memo],N42)</f>
        <v>1630.5</v>
      </c>
      <c r="R42" t="s">
        <v>91</v>
      </c>
      <c r="S42" s="1">
        <f>_xlfn.MAXIFS(Sales_Data[Date],Sales_Data[Customers Name],R42)</f>
        <v>45247</v>
      </c>
      <c r="T42" t="str">
        <f t="shared" ca="1" si="3"/>
        <v>Inactive</v>
      </c>
      <c r="V42" t="s">
        <v>135</v>
      </c>
      <c r="W42" s="6">
        <f>SUMIFS(Sales_Data[Amount],Sales_Data[Customers Name],V42)</f>
        <v>617.57000000000005</v>
      </c>
      <c r="X42">
        <f t="shared" si="4"/>
        <v>41</v>
      </c>
      <c r="Y42">
        <f t="shared" si="5"/>
        <v>23</v>
      </c>
    </row>
    <row r="43" spans="1:25" x14ac:dyDescent="0.35">
      <c r="A43" t="str">
        <v>Palmetto Wine Sellers</v>
      </c>
      <c r="F43" s="6"/>
      <c r="G43" s="6"/>
      <c r="J43" t="s">
        <v>1610</v>
      </c>
      <c r="K43" t="s">
        <v>110</v>
      </c>
      <c r="L43">
        <f t="shared" si="8"/>
        <v>2</v>
      </c>
      <c r="N43" t="s">
        <v>432</v>
      </c>
      <c r="O43">
        <f>SUMIFS(Sales_Data[Qty],Sales_Data[Memo],N43)</f>
        <v>87</v>
      </c>
      <c r="P43" s="6">
        <f>SUMIFS(Sales_Data[Amount],Sales_Data[Memo],N43)</f>
        <v>1739.13</v>
      </c>
      <c r="R43" t="s">
        <v>110</v>
      </c>
      <c r="S43" s="1">
        <f>_xlfn.MAXIFS(Sales_Data[Date],Sales_Data[Customers Name],R43)</f>
        <v>45264</v>
      </c>
      <c r="T43" t="str">
        <f t="shared" ca="1" si="3"/>
        <v>Inactive</v>
      </c>
      <c r="V43" t="s">
        <v>87</v>
      </c>
      <c r="W43" s="6">
        <f>SUMIFS(Sales_Data[Amount],Sales_Data[Customers Name],V43)</f>
        <v>592.08000000000004</v>
      </c>
      <c r="X43">
        <f t="shared" si="4"/>
        <v>42</v>
      </c>
      <c r="Y43">
        <f t="shared" si="5"/>
        <v>22</v>
      </c>
    </row>
    <row r="44" spans="1:25" x14ac:dyDescent="0.35">
      <c r="A44" t="str">
        <v>Paradiso</v>
      </c>
      <c r="F44" s="6"/>
      <c r="G44" s="6"/>
      <c r="J44" t="s">
        <v>1612</v>
      </c>
      <c r="K44" t="s">
        <v>116</v>
      </c>
      <c r="L44">
        <f t="shared" si="8"/>
        <v>2</v>
      </c>
      <c r="N44" t="s">
        <v>314</v>
      </c>
      <c r="O44">
        <f>SUMIFS(Sales_Data[Qty],Sales_Data[Memo],N44)</f>
        <v>86</v>
      </c>
      <c r="P44" s="6">
        <f>SUMIFS(Sales_Data[Amount],Sales_Data[Memo],N44)</f>
        <v>980.40000000000009</v>
      </c>
      <c r="R44" t="s">
        <v>116</v>
      </c>
      <c r="S44" s="1">
        <f>_xlfn.MAXIFS(Sales_Data[Date],Sales_Data[Customers Name],R44)</f>
        <v>45239</v>
      </c>
      <c r="T44" t="str">
        <f t="shared" ca="1" si="3"/>
        <v>Inactive</v>
      </c>
      <c r="V44" t="s">
        <v>24</v>
      </c>
      <c r="W44" s="6">
        <f>SUMIFS(Sales_Data[Amount],Sales_Data[Customers Name],V44)</f>
        <v>588</v>
      </c>
      <c r="X44">
        <f t="shared" si="4"/>
        <v>43</v>
      </c>
      <c r="Y44">
        <f t="shared" si="5"/>
        <v>21</v>
      </c>
    </row>
    <row r="45" spans="1:25" x14ac:dyDescent="0.35">
      <c r="A45" t="str">
        <v>Post House</v>
      </c>
      <c r="F45" s="6"/>
      <c r="G45" s="6"/>
      <c r="J45" t="s">
        <v>1620</v>
      </c>
      <c r="K45" t="s">
        <v>137</v>
      </c>
      <c r="L45">
        <f t="shared" si="8"/>
        <v>2</v>
      </c>
      <c r="N45" t="s">
        <v>752</v>
      </c>
      <c r="O45">
        <f>SUMIFS(Sales_Data[Qty],Sales_Data[Memo],N45)</f>
        <v>85</v>
      </c>
      <c r="P45" s="6">
        <f>SUMIFS(Sales_Data[Amount],Sales_Data[Memo],N45)</f>
        <v>1068</v>
      </c>
      <c r="R45" t="s">
        <v>137</v>
      </c>
      <c r="S45" s="1">
        <f>_xlfn.MAXIFS(Sales_Data[Date],Sales_Data[Customers Name],R45)</f>
        <v>45217</v>
      </c>
      <c r="T45" t="str">
        <f t="shared" ca="1" si="3"/>
        <v>Inactive</v>
      </c>
      <c r="V45" t="s">
        <v>85</v>
      </c>
      <c r="W45" s="6">
        <f>SUMIFS(Sales_Data[Amount],Sales_Data[Customers Name],V45)</f>
        <v>567</v>
      </c>
      <c r="X45">
        <f t="shared" si="4"/>
        <v>44</v>
      </c>
      <c r="Y45">
        <f t="shared" si="5"/>
        <v>20</v>
      </c>
    </row>
    <row r="46" spans="1:25" x14ac:dyDescent="0.35">
      <c r="A46" t="str">
        <v>Rebel Taqueria</v>
      </c>
      <c r="F46" s="6"/>
      <c r="G46" s="6"/>
      <c r="J46" t="s">
        <v>1625</v>
      </c>
      <c r="K46" t="s">
        <v>159</v>
      </c>
      <c r="L46">
        <f t="shared" si="8"/>
        <v>2</v>
      </c>
      <c r="N46" t="s">
        <v>748</v>
      </c>
      <c r="O46">
        <f>SUMIFS(Sales_Data[Qty],Sales_Data[Memo],N46)</f>
        <v>84</v>
      </c>
      <c r="P46" s="6">
        <f>SUMIFS(Sales_Data[Amount],Sales_Data[Memo],N46)</f>
        <v>546</v>
      </c>
      <c r="R46" t="s">
        <v>159</v>
      </c>
      <c r="S46" s="1">
        <f>_xlfn.MAXIFS(Sales_Data[Date],Sales_Data[Customers Name],R46)</f>
        <v>44980</v>
      </c>
      <c r="T46" t="str">
        <f t="shared" ca="1" si="3"/>
        <v>Inactive</v>
      </c>
      <c r="V46" t="s">
        <v>118</v>
      </c>
      <c r="W46" s="6">
        <f>SUMIFS(Sales_Data[Amount],Sales_Data[Customers Name],V46)</f>
        <v>554.83006</v>
      </c>
      <c r="X46">
        <f t="shared" si="4"/>
        <v>45</v>
      </c>
      <c r="Y46">
        <f t="shared" si="5"/>
        <v>19</v>
      </c>
    </row>
    <row r="47" spans="1:25" x14ac:dyDescent="0.35">
      <c r="A47" t="str">
        <v>Revelry</v>
      </c>
      <c r="F47" s="6"/>
      <c r="G47" s="6"/>
      <c r="J47" t="s">
        <v>1633</v>
      </c>
      <c r="K47" t="s">
        <v>193</v>
      </c>
      <c r="L47">
        <f t="shared" si="8"/>
        <v>2</v>
      </c>
      <c r="N47" t="s">
        <v>694</v>
      </c>
      <c r="O47">
        <f>SUMIFS(Sales_Data[Qty],Sales_Data[Memo],N47)</f>
        <v>84</v>
      </c>
      <c r="P47" s="6">
        <f>SUMIFS(Sales_Data[Amount],Sales_Data[Memo],N47)</f>
        <v>709.95996000000002</v>
      </c>
      <c r="R47" t="s">
        <v>193</v>
      </c>
      <c r="S47" s="1">
        <f>_xlfn.MAXIFS(Sales_Data[Date],Sales_Data[Customers Name],R47)</f>
        <v>45230</v>
      </c>
      <c r="T47" t="str">
        <f t="shared" ca="1" si="3"/>
        <v>Inactive</v>
      </c>
      <c r="V47" t="s">
        <v>65</v>
      </c>
      <c r="W47" s="6">
        <f>SUMIFS(Sales_Data[Amount],Sales_Data[Customers Name],V47)</f>
        <v>443.58</v>
      </c>
      <c r="X47">
        <f t="shared" si="4"/>
        <v>46</v>
      </c>
      <c r="Y47">
        <f t="shared" si="5"/>
        <v>18</v>
      </c>
    </row>
    <row r="48" spans="1:25" x14ac:dyDescent="0.35">
      <c r="A48" t="str">
        <v>Rooted</v>
      </c>
      <c r="F48" s="6"/>
      <c r="G48" s="6"/>
      <c r="J48" t="s">
        <v>1637</v>
      </c>
      <c r="K48" t="s">
        <v>205</v>
      </c>
      <c r="L48">
        <f t="shared" si="8"/>
        <v>2</v>
      </c>
      <c r="N48" t="s">
        <v>683</v>
      </c>
      <c r="O48">
        <f>SUMIFS(Sales_Data[Qty],Sales_Data[Memo],N48)</f>
        <v>79</v>
      </c>
      <c r="P48" s="6">
        <f>SUMIFS(Sales_Data[Amount],Sales_Data[Memo],N48)</f>
        <v>1737.21</v>
      </c>
      <c r="R48" t="s">
        <v>205</v>
      </c>
      <c r="S48" s="1">
        <f>_xlfn.MAXIFS(Sales_Data[Date],Sales_Data[Customers Name],R48)</f>
        <v>45273</v>
      </c>
      <c r="T48" t="str">
        <f t="shared" ca="1" si="3"/>
        <v>Inactive</v>
      </c>
      <c r="V48" t="s">
        <v>93</v>
      </c>
      <c r="W48" s="6">
        <f>SUMIFS(Sales_Data[Amount],Sales_Data[Customers Name],V48)</f>
        <v>384</v>
      </c>
      <c r="X48">
        <f t="shared" si="4"/>
        <v>47</v>
      </c>
      <c r="Y48">
        <f t="shared" si="5"/>
        <v>17</v>
      </c>
    </row>
    <row r="49" spans="1:25" x14ac:dyDescent="0.35">
      <c r="A49" t="str">
        <v>Seablue Restaurant &amp; Wine Bar</v>
      </c>
      <c r="F49" s="6"/>
      <c r="G49" s="6"/>
      <c r="J49" t="s">
        <v>1579</v>
      </c>
      <c r="K49" t="s">
        <v>13</v>
      </c>
      <c r="L49">
        <f t="shared" si="8"/>
        <v>1</v>
      </c>
      <c r="N49" t="s">
        <v>232</v>
      </c>
      <c r="O49">
        <f>SUMIFS(Sales_Data[Qty],Sales_Data[Memo],N49)</f>
        <v>78</v>
      </c>
      <c r="P49" s="6">
        <f>SUMIFS(Sales_Data[Amount],Sales_Data[Memo],N49)</f>
        <v>474</v>
      </c>
      <c r="R49" t="s">
        <v>13</v>
      </c>
      <c r="S49" s="1">
        <f>_xlfn.MAXIFS(Sales_Data[Date],Sales_Data[Customers Name],R49)</f>
        <v>45097</v>
      </c>
      <c r="T49" t="str">
        <f t="shared" ca="1" si="3"/>
        <v>Inactive</v>
      </c>
      <c r="V49" t="s">
        <v>63</v>
      </c>
      <c r="W49" s="6">
        <f>SUMIFS(Sales_Data[Amount],Sales_Data[Customers Name],V49)</f>
        <v>354.86</v>
      </c>
      <c r="X49">
        <f t="shared" si="4"/>
        <v>48</v>
      </c>
      <c r="Y49">
        <f t="shared" si="5"/>
        <v>16</v>
      </c>
    </row>
    <row r="50" spans="1:25" x14ac:dyDescent="0.35">
      <c r="A50" t="str">
        <v>Sermet'S Courtyard</v>
      </c>
      <c r="F50" s="6"/>
      <c r="G50" s="6"/>
      <c r="J50" t="s">
        <v>1590</v>
      </c>
      <c r="K50" t="s">
        <v>54</v>
      </c>
      <c r="L50">
        <f t="shared" si="8"/>
        <v>1</v>
      </c>
      <c r="N50" t="s">
        <v>360</v>
      </c>
      <c r="O50">
        <f>SUMIFS(Sales_Data[Qty],Sales_Data[Memo],N50)</f>
        <v>78</v>
      </c>
      <c r="P50" s="6">
        <f>SUMIFS(Sales_Data[Amount],Sales_Data[Memo],N50)</f>
        <v>1806</v>
      </c>
      <c r="R50" t="s">
        <v>54</v>
      </c>
      <c r="S50" s="1">
        <f>_xlfn.MAXIFS(Sales_Data[Date],Sales_Data[Customers Name],R50)</f>
        <v>44995</v>
      </c>
      <c r="T50" t="str">
        <f t="shared" ca="1" si="3"/>
        <v>Inactive</v>
      </c>
      <c r="V50" t="s">
        <v>116</v>
      </c>
      <c r="W50" s="6">
        <f>SUMIFS(Sales_Data[Amount],Sales_Data[Customers Name],V50)</f>
        <v>341.64</v>
      </c>
      <c r="X50">
        <f t="shared" si="4"/>
        <v>49</v>
      </c>
      <c r="Y50">
        <f t="shared" si="5"/>
        <v>15</v>
      </c>
    </row>
    <row r="51" spans="1:25" x14ac:dyDescent="0.35">
      <c r="A51" t="str">
        <v>Shefield'S Wine Bar &amp; Tapas</v>
      </c>
      <c r="F51" s="6"/>
      <c r="G51" s="6"/>
      <c r="J51" t="s">
        <v>1593</v>
      </c>
      <c r="K51" t="s">
        <v>63</v>
      </c>
      <c r="L51">
        <f t="shared" si="8"/>
        <v>1</v>
      </c>
      <c r="N51" t="s">
        <v>545</v>
      </c>
      <c r="O51">
        <f>SUMIFS(Sales_Data[Qty],Sales_Data[Memo],N51)</f>
        <v>75</v>
      </c>
      <c r="P51" s="6">
        <f>SUMIFS(Sales_Data[Amount],Sales_Data[Memo],N51)</f>
        <v>1874.2500000000005</v>
      </c>
      <c r="R51" t="s">
        <v>63</v>
      </c>
      <c r="S51" s="1">
        <f>_xlfn.MAXIFS(Sales_Data[Date],Sales_Data[Customers Name],R51)</f>
        <v>45276</v>
      </c>
      <c r="T51" t="str">
        <f t="shared" ca="1" si="3"/>
        <v>Inactive</v>
      </c>
      <c r="V51" t="s">
        <v>105</v>
      </c>
      <c r="W51" s="6">
        <f>SUMIFS(Sales_Data[Amount],Sales_Data[Customers Name],V51)</f>
        <v>340</v>
      </c>
      <c r="X51">
        <f t="shared" si="4"/>
        <v>50</v>
      </c>
      <c r="Y51">
        <f t="shared" si="5"/>
        <v>14</v>
      </c>
    </row>
    <row r="52" spans="1:25" x14ac:dyDescent="0.35">
      <c r="A52" t="str">
        <v>Somm Wine Bar</v>
      </c>
      <c r="F52" s="6"/>
      <c r="G52" s="6"/>
      <c r="J52" t="s">
        <v>1594</v>
      </c>
      <c r="K52" t="s">
        <v>65</v>
      </c>
      <c r="L52">
        <f t="shared" si="8"/>
        <v>1</v>
      </c>
      <c r="N52" t="s">
        <v>547</v>
      </c>
      <c r="O52">
        <f>SUMIFS(Sales_Data[Qty],Sales_Data[Memo],N52)</f>
        <v>74</v>
      </c>
      <c r="P52" s="6">
        <f>SUMIFS(Sales_Data[Amount],Sales_Data[Memo],N52)</f>
        <v>739.26</v>
      </c>
      <c r="R52" t="s">
        <v>65</v>
      </c>
      <c r="S52" s="1">
        <f>_xlfn.MAXIFS(Sales_Data[Date],Sales_Data[Customers Name],R52)</f>
        <v>45276</v>
      </c>
      <c r="T52" t="str">
        <f t="shared" ca="1" si="3"/>
        <v>Inactive</v>
      </c>
      <c r="V52" t="s">
        <v>13</v>
      </c>
      <c r="W52" s="6">
        <f>SUMIFS(Sales_Data[Amount],Sales_Data[Customers Name],V52)</f>
        <v>288</v>
      </c>
      <c r="X52">
        <f t="shared" si="4"/>
        <v>51</v>
      </c>
      <c r="Y52">
        <f t="shared" si="5"/>
        <v>13</v>
      </c>
    </row>
    <row r="53" spans="1:25" x14ac:dyDescent="0.35">
      <c r="A53" t="str">
        <v>The Azalea Bar &amp; Garden</v>
      </c>
      <c r="F53" s="6"/>
      <c r="G53" s="6"/>
      <c r="J53" t="s">
        <v>1595</v>
      </c>
      <c r="K53" t="s">
        <v>67</v>
      </c>
      <c r="L53">
        <f t="shared" si="8"/>
        <v>1</v>
      </c>
      <c r="N53" t="s">
        <v>754</v>
      </c>
      <c r="O53">
        <f>SUMIFS(Sales_Data[Qty],Sales_Data[Memo],N53)</f>
        <v>72</v>
      </c>
      <c r="P53" s="6">
        <f>SUMIFS(Sales_Data[Amount],Sales_Data[Memo],N53)</f>
        <v>936</v>
      </c>
      <c r="R53" t="s">
        <v>67</v>
      </c>
      <c r="S53" s="1">
        <f>_xlfn.MAXIFS(Sales_Data[Date],Sales_Data[Customers Name],R53)</f>
        <v>44963</v>
      </c>
      <c r="T53" t="str">
        <f t="shared" ca="1" si="3"/>
        <v>Inactive</v>
      </c>
      <c r="V53" t="s">
        <v>67</v>
      </c>
      <c r="W53" s="6">
        <f>SUMIFS(Sales_Data[Amount],Sales_Data[Customers Name],V53)</f>
        <v>229.23000000000002</v>
      </c>
      <c r="X53">
        <f t="shared" si="4"/>
        <v>52</v>
      </c>
      <c r="Y53">
        <f t="shared" si="5"/>
        <v>12</v>
      </c>
    </row>
    <row r="54" spans="1:25" x14ac:dyDescent="0.35">
      <c r="A54" t="str">
        <v>The Whale</v>
      </c>
      <c r="F54" s="6"/>
      <c r="G54" s="6"/>
      <c r="J54" t="s">
        <v>1599</v>
      </c>
      <c r="K54" t="s">
        <v>87</v>
      </c>
      <c r="L54">
        <f t="shared" si="8"/>
        <v>1</v>
      </c>
      <c r="N54" t="s">
        <v>496</v>
      </c>
      <c r="O54">
        <f>SUMIFS(Sales_Data[Qty],Sales_Data[Memo],N54)</f>
        <v>72</v>
      </c>
      <c r="P54" s="6">
        <f>SUMIFS(Sales_Data[Amount],Sales_Data[Memo],N54)</f>
        <v>911.51999999999987</v>
      </c>
      <c r="R54" t="s">
        <v>87</v>
      </c>
      <c r="S54" s="1">
        <f>_xlfn.MAXIFS(Sales_Data[Date],Sales_Data[Customers Name],R54)</f>
        <v>45250</v>
      </c>
      <c r="T54" t="str">
        <f t="shared" ca="1" si="3"/>
        <v>Inactive</v>
      </c>
      <c r="V54" t="s">
        <v>91</v>
      </c>
      <c r="W54" s="6">
        <f>SUMIFS(Sales_Data[Amount],Sales_Data[Customers Name],V54)</f>
        <v>217.28</v>
      </c>
      <c r="X54">
        <f t="shared" si="4"/>
        <v>53</v>
      </c>
      <c r="Y54">
        <f t="shared" si="5"/>
        <v>11</v>
      </c>
    </row>
    <row r="55" spans="1:25" x14ac:dyDescent="0.35">
      <c r="A55" t="str">
        <v>Tpc Myrtle Beach</v>
      </c>
      <c r="F55" s="6"/>
      <c r="G55" s="6"/>
      <c r="J55" t="s">
        <v>1600</v>
      </c>
      <c r="K55" t="s">
        <v>89</v>
      </c>
      <c r="L55">
        <f t="shared" si="8"/>
        <v>1</v>
      </c>
      <c r="N55" t="s">
        <v>308</v>
      </c>
      <c r="O55">
        <f>SUMIFS(Sales_Data[Qty],Sales_Data[Memo],N55)</f>
        <v>70</v>
      </c>
      <c r="P55" s="6">
        <f>SUMIFS(Sales_Data[Amount],Sales_Data[Memo],N55)</f>
        <v>585.20000000000005</v>
      </c>
      <c r="R55" t="s">
        <v>89</v>
      </c>
      <c r="S55" s="1">
        <f>_xlfn.MAXIFS(Sales_Data[Date],Sales_Data[Customers Name],R55)</f>
        <v>45134</v>
      </c>
      <c r="T55" t="str">
        <f t="shared" ca="1" si="3"/>
        <v>Inactive</v>
      </c>
      <c r="V55" t="s">
        <v>54</v>
      </c>
      <c r="W55" s="6">
        <f>SUMIFS(Sales_Data[Amount],Sales_Data[Customers Name],V55)</f>
        <v>207.9</v>
      </c>
      <c r="X55">
        <f t="shared" si="4"/>
        <v>54</v>
      </c>
      <c r="Y55">
        <f t="shared" si="5"/>
        <v>10</v>
      </c>
    </row>
    <row r="56" spans="1:25" x14ac:dyDescent="0.35">
      <c r="A56" t="str">
        <v>Uncork Charleston</v>
      </c>
      <c r="F56" s="6"/>
      <c r="G56" s="6"/>
      <c r="J56" t="s">
        <v>1607</v>
      </c>
      <c r="K56" t="s">
        <v>104</v>
      </c>
      <c r="L56">
        <f t="shared" si="8"/>
        <v>1</v>
      </c>
      <c r="N56" t="s">
        <v>265</v>
      </c>
      <c r="O56">
        <f>SUMIFS(Sales_Data[Qty],Sales_Data[Memo],N56)</f>
        <v>70</v>
      </c>
      <c r="P56" s="6">
        <f>SUMIFS(Sales_Data[Amount],Sales_Data[Memo],N56)</f>
        <v>1040</v>
      </c>
      <c r="R56" t="s">
        <v>104</v>
      </c>
      <c r="S56" s="1">
        <f>_xlfn.MAXIFS(Sales_Data[Date],Sales_Data[Customers Name],R56)</f>
        <v>44929</v>
      </c>
      <c r="T56" t="str">
        <f t="shared" ca="1" si="3"/>
        <v>Inactive</v>
      </c>
      <c r="V56" t="s">
        <v>177</v>
      </c>
      <c r="W56" s="6">
        <f>SUMIFS(Sales_Data[Amount],Sales_Data[Customers Name],V56)</f>
        <v>189</v>
      </c>
      <c r="X56">
        <f t="shared" si="4"/>
        <v>55</v>
      </c>
      <c r="Y56">
        <f t="shared" si="5"/>
        <v>9</v>
      </c>
    </row>
    <row r="57" spans="1:25" x14ac:dyDescent="0.35">
      <c r="A57" t="str">
        <v>Vino Garage Wine And Beer</v>
      </c>
      <c r="F57" s="6"/>
      <c r="G57" s="6"/>
      <c r="J57" t="s">
        <v>1608</v>
      </c>
      <c r="K57" t="s">
        <v>105</v>
      </c>
      <c r="L57">
        <f t="shared" si="8"/>
        <v>1</v>
      </c>
      <c r="N57" t="s">
        <v>861</v>
      </c>
      <c r="O57">
        <f>SUMIFS(Sales_Data[Qty],Sales_Data[Memo],N57)</f>
        <v>69</v>
      </c>
      <c r="P57" s="6">
        <f>SUMIFS(Sales_Data[Amount],Sales_Data[Memo],N57)</f>
        <v>690</v>
      </c>
      <c r="R57" t="s">
        <v>105</v>
      </c>
      <c r="S57" s="1">
        <f>_xlfn.MAXIFS(Sales_Data[Date],Sales_Data[Customers Name],R57)</f>
        <v>45227</v>
      </c>
      <c r="T57" t="str">
        <f t="shared" ca="1" si="3"/>
        <v>Inactive</v>
      </c>
      <c r="V57" t="s">
        <v>29</v>
      </c>
      <c r="W57" s="6">
        <f>SUMIFS(Sales_Data[Amount],Sales_Data[Customers Name],V57)</f>
        <v>171</v>
      </c>
      <c r="X57">
        <f t="shared" si="4"/>
        <v>56</v>
      </c>
      <c r="Y57">
        <f t="shared" si="5"/>
        <v>8</v>
      </c>
    </row>
    <row r="58" spans="1:25" x14ac:dyDescent="0.35">
      <c r="A58" t="str">
        <v>Viva Tacos &amp; Tequila</v>
      </c>
      <c r="F58" s="6"/>
      <c r="G58" s="6"/>
      <c r="J58" t="s">
        <v>1611</v>
      </c>
      <c r="K58" t="s">
        <v>112</v>
      </c>
      <c r="L58">
        <f t="shared" si="8"/>
        <v>1</v>
      </c>
      <c r="N58" t="s">
        <v>771</v>
      </c>
      <c r="O58">
        <f>SUMIFS(Sales_Data[Qty],Sales_Data[Memo],N58)</f>
        <v>66</v>
      </c>
      <c r="P58" s="6">
        <f>SUMIFS(Sales_Data[Amount],Sales_Data[Memo],N58)</f>
        <v>660</v>
      </c>
      <c r="R58" t="s">
        <v>112</v>
      </c>
      <c r="S58" s="1">
        <f>_xlfn.MAXIFS(Sales_Data[Date],Sales_Data[Customers Name],R58)</f>
        <v>45190</v>
      </c>
      <c r="T58" t="str">
        <f t="shared" ca="1" si="3"/>
        <v>Inactive</v>
      </c>
      <c r="V58" t="s">
        <v>159</v>
      </c>
      <c r="W58" s="6">
        <f>SUMIFS(Sales_Data[Amount],Sales_Data[Customers Name],V58)</f>
        <v>158.94999999999999</v>
      </c>
      <c r="X58">
        <f t="shared" si="4"/>
        <v>57</v>
      </c>
      <c r="Y58">
        <f t="shared" si="5"/>
        <v>7</v>
      </c>
    </row>
    <row r="59" spans="1:25" x14ac:dyDescent="0.35">
      <c r="A59" t="str">
        <v>Wine &amp; Company</v>
      </c>
      <c r="F59" s="6"/>
      <c r="G59" s="6"/>
      <c r="J59" t="s">
        <v>1615</v>
      </c>
      <c r="K59" t="s">
        <v>122</v>
      </c>
      <c r="L59">
        <f t="shared" si="8"/>
        <v>1</v>
      </c>
      <c r="N59" t="s">
        <v>700</v>
      </c>
      <c r="O59">
        <f>SUMIFS(Sales_Data[Qty],Sales_Data[Memo],N59)</f>
        <v>65</v>
      </c>
      <c r="P59" s="6">
        <f>SUMIFS(Sales_Data[Amount],Sales_Data[Memo],N59)</f>
        <v>1096.1999999999998</v>
      </c>
      <c r="R59" t="s">
        <v>122</v>
      </c>
      <c r="S59" s="1">
        <f>_xlfn.MAXIFS(Sales_Data[Date],Sales_Data[Customers Name],R59)</f>
        <v>45051</v>
      </c>
      <c r="T59" t="str">
        <f t="shared" ca="1" si="3"/>
        <v>Inactive</v>
      </c>
      <c r="V59" t="s">
        <v>191</v>
      </c>
      <c r="W59" s="6">
        <f>SUMIFS(Sales_Data[Amount],Sales_Data[Customers Name],V59)</f>
        <v>156</v>
      </c>
      <c r="X59">
        <f t="shared" si="4"/>
        <v>58</v>
      </c>
      <c r="Y59">
        <f t="shared" si="5"/>
        <v>6</v>
      </c>
    </row>
    <row r="60" spans="1:25" x14ac:dyDescent="0.35">
      <c r="A60" t="str">
        <v>Wine And Tapas Bar</v>
      </c>
      <c r="F60" s="6"/>
      <c r="G60" s="6"/>
      <c r="J60" t="s">
        <v>1623</v>
      </c>
      <c r="K60" t="s">
        <v>152</v>
      </c>
      <c r="L60">
        <f t="shared" si="8"/>
        <v>1</v>
      </c>
      <c r="N60" t="s">
        <v>722</v>
      </c>
      <c r="O60">
        <f>SUMIFS(Sales_Data[Qty],Sales_Data[Memo],N60)</f>
        <v>64</v>
      </c>
      <c r="P60" s="6">
        <f>SUMIFS(Sales_Data[Amount],Sales_Data[Memo],N60)</f>
        <v>1080</v>
      </c>
      <c r="R60" t="s">
        <v>152</v>
      </c>
      <c r="S60" s="1">
        <f>_xlfn.MAXIFS(Sales_Data[Date],Sales_Data[Customers Name],R60)</f>
        <v>44980</v>
      </c>
      <c r="T60" t="str">
        <f t="shared" ca="1" si="3"/>
        <v>Inactive</v>
      </c>
      <c r="V60" t="s">
        <v>137</v>
      </c>
      <c r="W60" s="6">
        <f>SUMIFS(Sales_Data[Amount],Sales_Data[Customers Name],V60)</f>
        <v>148.62</v>
      </c>
      <c r="X60">
        <f t="shared" si="4"/>
        <v>59</v>
      </c>
      <c r="Y60">
        <f t="shared" si="5"/>
        <v>5</v>
      </c>
    </row>
    <row r="61" spans="1:25" x14ac:dyDescent="0.35">
      <c r="A61" t="str">
        <v>Wine Cellar Wine And Gifts</v>
      </c>
      <c r="F61" s="6"/>
      <c r="G61" s="6"/>
      <c r="J61" t="s">
        <v>1627</v>
      </c>
      <c r="K61" t="s">
        <v>172</v>
      </c>
      <c r="L61">
        <f t="shared" si="8"/>
        <v>1</v>
      </c>
      <c r="N61" t="s">
        <v>750</v>
      </c>
      <c r="O61">
        <f>SUMIFS(Sales_Data[Qty],Sales_Data[Memo],N61)</f>
        <v>60</v>
      </c>
      <c r="P61" s="6">
        <f>SUMIFS(Sales_Data[Amount],Sales_Data[Memo],N61)</f>
        <v>720</v>
      </c>
      <c r="R61" t="s">
        <v>172</v>
      </c>
      <c r="S61" s="1">
        <f>_xlfn.MAXIFS(Sales_Data[Date],Sales_Data[Customers Name],R61)</f>
        <v>44952</v>
      </c>
      <c r="T61" t="str">
        <f t="shared" ca="1" si="3"/>
        <v>Inactive</v>
      </c>
      <c r="V61" t="s">
        <v>104</v>
      </c>
      <c r="W61" s="6">
        <f>SUMIFS(Sales_Data[Amount],Sales_Data[Customers Name],V61)</f>
        <v>88.5</v>
      </c>
      <c r="X61">
        <f t="shared" si="4"/>
        <v>60</v>
      </c>
      <c r="Y61">
        <f t="shared" si="5"/>
        <v>4</v>
      </c>
    </row>
    <row r="62" spans="1:25" x14ac:dyDescent="0.35">
      <c r="A62" t="str">
        <v>Wine Therapy</v>
      </c>
      <c r="F62" s="6"/>
      <c r="G62" s="6"/>
      <c r="J62" t="s">
        <v>1628</v>
      </c>
      <c r="K62" t="s">
        <v>177</v>
      </c>
      <c r="L62">
        <f t="shared" si="8"/>
        <v>1</v>
      </c>
      <c r="N62" t="s">
        <v>396</v>
      </c>
      <c r="O62">
        <f>SUMIFS(Sales_Data[Qty],Sales_Data[Memo],N62)</f>
        <v>60</v>
      </c>
      <c r="P62" s="6">
        <f>SUMIFS(Sales_Data[Amount],Sales_Data[Memo],N62)</f>
        <v>659.4</v>
      </c>
      <c r="R62" t="s">
        <v>177</v>
      </c>
      <c r="S62" s="1">
        <f>_xlfn.MAXIFS(Sales_Data[Date],Sales_Data[Customers Name],R62)</f>
        <v>45079</v>
      </c>
      <c r="T62" t="str">
        <f t="shared" ca="1" si="3"/>
        <v>Inactive</v>
      </c>
      <c r="V62" t="s">
        <v>172</v>
      </c>
      <c r="W62" s="6">
        <f>SUMIFS(Sales_Data[Amount],Sales_Data[Customers Name],V62)</f>
        <v>65.499350000000007</v>
      </c>
      <c r="X62">
        <f t="shared" si="4"/>
        <v>61</v>
      </c>
      <c r="Y62">
        <f t="shared" si="5"/>
        <v>3</v>
      </c>
    </row>
    <row r="63" spans="1:25" x14ac:dyDescent="0.35">
      <c r="A63" t="str">
        <v>Winyah Bait &amp; Tackle</v>
      </c>
      <c r="F63" s="6"/>
      <c r="G63" s="6"/>
      <c r="J63" t="s">
        <v>1632</v>
      </c>
      <c r="K63" t="s">
        <v>191</v>
      </c>
      <c r="L63">
        <f t="shared" si="8"/>
        <v>1</v>
      </c>
      <c r="N63" t="s">
        <v>705</v>
      </c>
      <c r="O63">
        <f>SUMIFS(Sales_Data[Qty],Sales_Data[Memo],N63)</f>
        <v>60</v>
      </c>
      <c r="P63" s="6">
        <f>SUMIFS(Sales_Data[Amount],Sales_Data[Memo],N63)</f>
        <v>240</v>
      </c>
      <c r="R63" t="s">
        <v>191</v>
      </c>
      <c r="S63" s="1">
        <f>_xlfn.MAXIFS(Sales_Data[Date],Sales_Data[Customers Name],R63)</f>
        <v>45119</v>
      </c>
      <c r="T63" t="str">
        <f t="shared" ca="1" si="3"/>
        <v>Inactive</v>
      </c>
      <c r="V63" t="s">
        <v>89</v>
      </c>
      <c r="W63" s="6">
        <f>SUMIFS(Sales_Data[Amount],Sales_Data[Customers Name],V63)</f>
        <v>39</v>
      </c>
      <c r="X63" s="7">
        <f t="shared" si="4"/>
        <v>63</v>
      </c>
      <c r="Y63">
        <f t="shared" si="5"/>
        <v>1</v>
      </c>
    </row>
    <row r="64" spans="1:25" x14ac:dyDescent="0.35">
      <c r="A64" t="str">
        <v>Xiao Bao Biscuit</v>
      </c>
      <c r="F64" s="6"/>
      <c r="G64" s="6"/>
      <c r="J64" t="s">
        <v>1634</v>
      </c>
      <c r="K64" t="s">
        <v>196</v>
      </c>
      <c r="L64">
        <f t="shared" si="8"/>
        <v>1</v>
      </c>
      <c r="N64" t="s">
        <v>543</v>
      </c>
      <c r="O64">
        <f>SUMIFS(Sales_Data[Qty],Sales_Data[Memo],N64)</f>
        <v>60</v>
      </c>
      <c r="P64" s="6">
        <f>SUMIFS(Sales_Data[Amount],Sales_Data[Memo],N64)</f>
        <v>1451.4</v>
      </c>
      <c r="R64" t="s">
        <v>196</v>
      </c>
      <c r="S64" s="1">
        <f>_xlfn.MAXIFS(Sales_Data[Date],Sales_Data[Customers Name],R64)</f>
        <v>44952</v>
      </c>
      <c r="T64" t="str">
        <f t="shared" ca="1" si="3"/>
        <v>Inactive</v>
      </c>
      <c r="V64" t="s">
        <v>122</v>
      </c>
      <c r="W64" s="6">
        <f>SUMIFS(Sales_Data[Amount],Sales_Data[Customers Name],V64)+0.0000001</f>
        <v>39.000000100000001</v>
      </c>
      <c r="X64" s="7">
        <f t="shared" si="4"/>
        <v>62</v>
      </c>
      <c r="Y64">
        <f t="shared" si="5"/>
        <v>2</v>
      </c>
    </row>
    <row r="65" spans="10:19" x14ac:dyDescent="0.35">
      <c r="J65" t="s">
        <v>1639</v>
      </c>
      <c r="K65" t="s">
        <v>16</v>
      </c>
      <c r="L65">
        <v>0</v>
      </c>
      <c r="N65" t="s">
        <v>561</v>
      </c>
      <c r="O65">
        <f>SUMIFS(Sales_Data[Qty],Sales_Data[Memo],N65)</f>
        <v>60</v>
      </c>
      <c r="P65" s="6">
        <f>SUMIFS(Sales_Data[Amount],Sales_Data[Memo],N65)</f>
        <v>1499.4</v>
      </c>
    </row>
    <row r="66" spans="10:19" x14ac:dyDescent="0.35">
      <c r="J66" t="s">
        <v>1640</v>
      </c>
      <c r="K66" t="s">
        <v>27</v>
      </c>
      <c r="L66">
        <v>0</v>
      </c>
      <c r="N66" t="s">
        <v>530</v>
      </c>
      <c r="O66">
        <f>SUMIFS(Sales_Data[Qty],Sales_Data[Memo],N66)</f>
        <v>56</v>
      </c>
      <c r="P66" s="6">
        <f>SUMIFS(Sales_Data[Amount],Sales_Data[Memo],N66)</f>
        <v>1132.8400000000001</v>
      </c>
    </row>
    <row r="67" spans="10:19" x14ac:dyDescent="0.35">
      <c r="J67" t="s">
        <v>1641</v>
      </c>
      <c r="K67" t="s">
        <v>31</v>
      </c>
      <c r="L67">
        <v>0</v>
      </c>
      <c r="N67" t="s">
        <v>356</v>
      </c>
      <c r="O67">
        <f>SUMIFS(Sales_Data[Qty],Sales_Data[Memo],N67)</f>
        <v>54</v>
      </c>
      <c r="P67" s="6">
        <f>SUMIFS(Sales_Data[Amount],Sales_Data[Memo],N67)</f>
        <v>796.5</v>
      </c>
    </row>
    <row r="68" spans="10:19" x14ac:dyDescent="0.35">
      <c r="J68" t="s">
        <v>1642</v>
      </c>
      <c r="K68" t="s">
        <v>45</v>
      </c>
      <c r="L68">
        <v>0</v>
      </c>
      <c r="N68" t="s">
        <v>690</v>
      </c>
      <c r="O68">
        <f>SUMIFS(Sales_Data[Qty],Sales_Data[Memo],N68)</f>
        <v>53</v>
      </c>
      <c r="P68" s="6">
        <f>SUMIFS(Sales_Data[Amount],Sales_Data[Memo],N68)</f>
        <v>688.46999999999991</v>
      </c>
    </row>
    <row r="69" spans="10:19" x14ac:dyDescent="0.35">
      <c r="J69" t="s">
        <v>1643</v>
      </c>
      <c r="K69" t="s">
        <v>48</v>
      </c>
      <c r="L69">
        <v>0</v>
      </c>
      <c r="N69" t="s">
        <v>728</v>
      </c>
      <c r="O69">
        <f>SUMIFS(Sales_Data[Qty],Sales_Data[Memo],N69)</f>
        <v>51</v>
      </c>
      <c r="P69" s="6">
        <f>SUMIFS(Sales_Data[Amount],Sales_Data[Memo],N69)</f>
        <v>1194</v>
      </c>
      <c r="R69" t="s">
        <v>2094</v>
      </c>
      <c r="S69">
        <f ca="1">COUNTIF($T$2:$T$64,"Active")</f>
        <v>0</v>
      </c>
    </row>
    <row r="70" spans="10:19" x14ac:dyDescent="0.35">
      <c r="J70" t="s">
        <v>1644</v>
      </c>
      <c r="K70" t="s">
        <v>49</v>
      </c>
      <c r="L70">
        <v>0</v>
      </c>
      <c r="N70" t="s">
        <v>760</v>
      </c>
      <c r="O70">
        <f>SUMIFS(Sales_Data[Qty],Sales_Data[Memo],N70)</f>
        <v>51</v>
      </c>
      <c r="P70" s="6">
        <f>SUMIFS(Sales_Data[Amount],Sales_Data[Memo],N70)</f>
        <v>831</v>
      </c>
      <c r="R70" t="s">
        <v>2095</v>
      </c>
      <c r="S70">
        <f ca="1">COUNTIF($T$2:$T$64,"Inactive")</f>
        <v>63</v>
      </c>
    </row>
    <row r="71" spans="10:19" x14ac:dyDescent="0.35">
      <c r="J71" t="s">
        <v>1645</v>
      </c>
      <c r="K71" t="s">
        <v>61</v>
      </c>
      <c r="L71">
        <v>0</v>
      </c>
      <c r="N71" t="s">
        <v>726</v>
      </c>
      <c r="O71">
        <f>SUMIFS(Sales_Data[Qty],Sales_Data[Memo],N71)</f>
        <v>50</v>
      </c>
      <c r="P71" s="6">
        <f>SUMIFS(Sales_Data[Amount],Sales_Data[Memo],N71)</f>
        <v>948</v>
      </c>
    </row>
    <row r="72" spans="10:19" x14ac:dyDescent="0.35">
      <c r="J72" t="s">
        <v>1646</v>
      </c>
      <c r="K72" t="s">
        <v>69</v>
      </c>
      <c r="L72">
        <v>0</v>
      </c>
      <c r="N72" t="s">
        <v>240</v>
      </c>
      <c r="O72">
        <f>SUMIFS(Sales_Data[Qty],Sales_Data[Memo],N72)</f>
        <v>48</v>
      </c>
      <c r="P72" s="6">
        <f>SUMIFS(Sales_Data[Amount],Sales_Data[Memo],N72)</f>
        <v>895.68</v>
      </c>
    </row>
    <row r="73" spans="10:19" x14ac:dyDescent="0.35">
      <c r="J73" t="s">
        <v>1647</v>
      </c>
      <c r="K73" t="s">
        <v>74</v>
      </c>
      <c r="L73">
        <v>0</v>
      </c>
      <c r="N73" t="s">
        <v>383</v>
      </c>
      <c r="O73">
        <f>SUMIFS(Sales_Data[Qty],Sales_Data[Memo],N73)</f>
        <v>48</v>
      </c>
      <c r="P73" s="6">
        <f>SUMIFS(Sales_Data[Amount],Sales_Data[Memo],N73)</f>
        <v>380.00015999999999</v>
      </c>
    </row>
    <row r="74" spans="10:19" x14ac:dyDescent="0.35">
      <c r="J74" t="s">
        <v>1648</v>
      </c>
      <c r="K74" t="s">
        <v>79</v>
      </c>
      <c r="L74">
        <v>0</v>
      </c>
      <c r="N74" t="s">
        <v>549</v>
      </c>
      <c r="O74">
        <f>SUMIFS(Sales_Data[Qty],Sales_Data[Memo],N74)</f>
        <v>48</v>
      </c>
      <c r="P74" s="6">
        <f>SUMIFS(Sales_Data[Amount],Sales_Data[Memo],N74)</f>
        <v>1199.52</v>
      </c>
    </row>
    <row r="75" spans="10:19" x14ac:dyDescent="0.35">
      <c r="J75" t="s">
        <v>1649</v>
      </c>
      <c r="K75" t="s">
        <v>82</v>
      </c>
      <c r="L75">
        <v>0</v>
      </c>
      <c r="N75" t="s">
        <v>665</v>
      </c>
      <c r="O75">
        <f>SUMIFS(Sales_Data[Qty],Sales_Data[Memo],N75)</f>
        <v>48</v>
      </c>
      <c r="P75" s="6">
        <f>SUMIFS(Sales_Data[Amount],Sales_Data[Memo],N75)</f>
        <v>335.52</v>
      </c>
    </row>
    <row r="76" spans="10:19" x14ac:dyDescent="0.35">
      <c r="J76" t="s">
        <v>1650</v>
      </c>
      <c r="K76" t="s">
        <v>114</v>
      </c>
      <c r="L76">
        <v>0</v>
      </c>
      <c r="N76" t="s">
        <v>639</v>
      </c>
      <c r="O76">
        <f>SUMIFS(Sales_Data[Qty],Sales_Data[Memo],N76)</f>
        <v>48</v>
      </c>
      <c r="P76" s="6">
        <f>SUMIFS(Sales_Data[Amount],Sales_Data[Memo],N76)</f>
        <v>528.96</v>
      </c>
    </row>
    <row r="77" spans="10:19" x14ac:dyDescent="0.35">
      <c r="J77" t="s">
        <v>1651</v>
      </c>
      <c r="K77" t="s">
        <v>132</v>
      </c>
      <c r="L77">
        <v>0</v>
      </c>
      <c r="N77" t="s">
        <v>607</v>
      </c>
      <c r="O77">
        <f>SUMIFS(Sales_Data[Qty],Sales_Data[Memo],N77)</f>
        <v>48</v>
      </c>
      <c r="P77" s="6">
        <f>SUMIFS(Sales_Data[Amount],Sales_Data[Memo],N77)</f>
        <v>802.92</v>
      </c>
    </row>
    <row r="78" spans="10:19" x14ac:dyDescent="0.35">
      <c r="J78" t="s">
        <v>1652</v>
      </c>
      <c r="K78" t="s">
        <v>139</v>
      </c>
      <c r="L78">
        <v>0</v>
      </c>
      <c r="N78" t="s">
        <v>358</v>
      </c>
      <c r="O78">
        <f>SUMIFS(Sales_Data[Qty],Sales_Data[Memo],N78)</f>
        <v>44</v>
      </c>
      <c r="P78" s="6">
        <f>SUMIFS(Sales_Data[Amount],Sales_Data[Memo],N78)</f>
        <v>638</v>
      </c>
    </row>
    <row r="79" spans="10:19" x14ac:dyDescent="0.35">
      <c r="J79" t="s">
        <v>1653</v>
      </c>
      <c r="K79" t="s">
        <v>146</v>
      </c>
      <c r="L79">
        <v>0</v>
      </c>
      <c r="N79" t="s">
        <v>267</v>
      </c>
      <c r="O79">
        <f>SUMIFS(Sales_Data[Qty],Sales_Data[Memo],N79)</f>
        <v>43</v>
      </c>
      <c r="P79" s="6">
        <f>SUMIFS(Sales_Data[Amount],Sales_Data[Memo],N79)</f>
        <v>984</v>
      </c>
    </row>
    <row r="80" spans="10:19" x14ac:dyDescent="0.35">
      <c r="J80" t="s">
        <v>1654</v>
      </c>
      <c r="K80" t="s">
        <v>149</v>
      </c>
      <c r="L80">
        <v>0</v>
      </c>
      <c r="N80" t="s">
        <v>746</v>
      </c>
      <c r="O80">
        <f>SUMIFS(Sales_Data[Qty],Sales_Data[Memo],N80)</f>
        <v>42</v>
      </c>
      <c r="P80" s="6">
        <f>SUMIFS(Sales_Data[Amount],Sales_Data[Memo],N80)</f>
        <v>519</v>
      </c>
    </row>
    <row r="81" spans="10:16" x14ac:dyDescent="0.35">
      <c r="J81" t="s">
        <v>1655</v>
      </c>
      <c r="K81" t="s">
        <v>154</v>
      </c>
      <c r="L81">
        <v>0</v>
      </c>
      <c r="N81" t="s">
        <v>292</v>
      </c>
      <c r="O81">
        <f>SUMIFS(Sales_Data[Qty],Sales_Data[Memo],N81)</f>
        <v>40</v>
      </c>
      <c r="P81" s="6">
        <f>SUMIFS(Sales_Data[Amount],Sales_Data[Memo],N81)</f>
        <v>639.6</v>
      </c>
    </row>
    <row r="82" spans="10:16" x14ac:dyDescent="0.35">
      <c r="J82" t="s">
        <v>1656</v>
      </c>
      <c r="K82" t="s">
        <v>161</v>
      </c>
      <c r="L82">
        <v>0</v>
      </c>
      <c r="N82" t="s">
        <v>703</v>
      </c>
      <c r="O82">
        <f>SUMIFS(Sales_Data[Qty],Sales_Data[Memo],N82)</f>
        <v>38</v>
      </c>
      <c r="P82" s="6">
        <f>SUMIFS(Sales_Data[Amount],Sales_Data[Memo],N82)</f>
        <v>432</v>
      </c>
    </row>
    <row r="83" spans="10:16" x14ac:dyDescent="0.35">
      <c r="J83" t="s">
        <v>1657</v>
      </c>
      <c r="K83" t="s">
        <v>165</v>
      </c>
      <c r="L83">
        <v>0</v>
      </c>
      <c r="N83" t="s">
        <v>251</v>
      </c>
      <c r="O83">
        <f>SUMIFS(Sales_Data[Qty],Sales_Data[Memo],N83)</f>
        <v>38</v>
      </c>
      <c r="P83" s="6">
        <f>SUMIFS(Sales_Data[Amount],Sales_Data[Memo],N83)</f>
        <v>900</v>
      </c>
    </row>
    <row r="84" spans="10:16" x14ac:dyDescent="0.35">
      <c r="J84" t="s">
        <v>1658</v>
      </c>
      <c r="K84" t="s">
        <v>167</v>
      </c>
      <c r="L84">
        <v>0</v>
      </c>
      <c r="N84" t="s">
        <v>486</v>
      </c>
      <c r="O84">
        <f>SUMIFS(Sales_Data[Qty],Sales_Data[Memo],N84)</f>
        <v>36</v>
      </c>
      <c r="P84" s="6">
        <f>SUMIFS(Sales_Data[Amount],Sales_Data[Memo],N84)</f>
        <v>960.12000000000012</v>
      </c>
    </row>
    <row r="85" spans="10:16" x14ac:dyDescent="0.35">
      <c r="J85" t="s">
        <v>1659</v>
      </c>
      <c r="K85" t="s">
        <v>169</v>
      </c>
      <c r="L85">
        <v>0</v>
      </c>
      <c r="N85" t="s">
        <v>258</v>
      </c>
      <c r="O85">
        <f>SUMIFS(Sales_Data[Qty],Sales_Data[Memo],N85)</f>
        <v>36</v>
      </c>
      <c r="P85" s="6">
        <f>SUMIFS(Sales_Data[Amount],Sales_Data[Memo],N85)</f>
        <v>359.64</v>
      </c>
    </row>
    <row r="86" spans="10:16" x14ac:dyDescent="0.35">
      <c r="J86" t="s">
        <v>1660</v>
      </c>
      <c r="K86" t="s">
        <v>174</v>
      </c>
      <c r="L86">
        <v>0</v>
      </c>
      <c r="N86" t="s">
        <v>1158</v>
      </c>
      <c r="O86">
        <f>SUMIFS(Sales_Data[Qty],Sales_Data[Memo],N86)</f>
        <v>36</v>
      </c>
      <c r="P86" s="6">
        <f>SUMIFS(Sales_Data[Amount],Sales_Data[Memo],N86)</f>
        <v>126</v>
      </c>
    </row>
    <row r="87" spans="10:16" x14ac:dyDescent="0.35">
      <c r="J87" t="s">
        <v>1661</v>
      </c>
      <c r="K87" t="s">
        <v>179</v>
      </c>
      <c r="L87">
        <v>0</v>
      </c>
      <c r="N87" t="s">
        <v>692</v>
      </c>
      <c r="O87">
        <f>SUMIFS(Sales_Data[Qty],Sales_Data[Memo],N87)</f>
        <v>36</v>
      </c>
      <c r="P87" s="6">
        <f>SUMIFS(Sales_Data[Amount],Sales_Data[Memo],N87)</f>
        <v>359.64</v>
      </c>
    </row>
    <row r="88" spans="10:16" x14ac:dyDescent="0.35">
      <c r="J88" t="s">
        <v>1662</v>
      </c>
      <c r="K88" t="s">
        <v>181</v>
      </c>
      <c r="L88">
        <v>0</v>
      </c>
      <c r="N88" t="s">
        <v>381</v>
      </c>
      <c r="O88">
        <f>SUMIFS(Sales_Data[Qty],Sales_Data[Memo],N88)</f>
        <v>36</v>
      </c>
      <c r="P88" s="6">
        <f>SUMIFS(Sales_Data[Amount],Sales_Data[Memo],N88)</f>
        <v>416.99988000000002</v>
      </c>
    </row>
    <row r="89" spans="10:16" x14ac:dyDescent="0.35">
      <c r="J89" t="s">
        <v>1663</v>
      </c>
      <c r="K89" t="s">
        <v>188</v>
      </c>
      <c r="L89">
        <v>0</v>
      </c>
      <c r="N89" t="s">
        <v>385</v>
      </c>
      <c r="O89">
        <f>SUMIFS(Sales_Data[Qty],Sales_Data[Memo],N89)</f>
        <v>36</v>
      </c>
      <c r="P89" s="6">
        <f>SUMIFS(Sales_Data[Amount],Sales_Data[Memo],N89)</f>
        <v>488.99988000000002</v>
      </c>
    </row>
    <row r="90" spans="10:16" x14ac:dyDescent="0.35">
      <c r="J90" t="s">
        <v>1664</v>
      </c>
      <c r="K90" t="s">
        <v>201</v>
      </c>
      <c r="L90">
        <v>0</v>
      </c>
      <c r="N90" t="s">
        <v>472</v>
      </c>
      <c r="O90">
        <f>SUMIFS(Sales_Data[Qty],Sales_Data[Memo],N90)</f>
        <v>36</v>
      </c>
      <c r="P90" s="6">
        <f>SUMIFS(Sales_Data[Amount],Sales_Data[Memo],N90)</f>
        <v>755.64</v>
      </c>
    </row>
    <row r="91" spans="10:16" x14ac:dyDescent="0.35">
      <c r="J91" t="s">
        <v>1665</v>
      </c>
      <c r="N91" t="s">
        <v>456</v>
      </c>
      <c r="O91">
        <f>SUMIFS(Sales_Data[Qty],Sales_Data[Memo],N91)</f>
        <v>36</v>
      </c>
      <c r="P91" s="6">
        <f>SUMIFS(Sales_Data[Amount],Sales_Data[Memo],N91)</f>
        <v>960.12</v>
      </c>
    </row>
    <row r="92" spans="10:16" x14ac:dyDescent="0.35">
      <c r="J92" t="s">
        <v>1666</v>
      </c>
      <c r="N92" t="s">
        <v>623</v>
      </c>
      <c r="O92">
        <f>SUMIFS(Sales_Data[Qty],Sales_Data[Memo],N92)</f>
        <v>35</v>
      </c>
      <c r="P92" s="6">
        <f>SUMIFS(Sales_Data[Amount],Sales_Data[Memo],N92)</f>
        <v>466.54999999999995</v>
      </c>
    </row>
    <row r="93" spans="10:16" x14ac:dyDescent="0.35">
      <c r="J93" t="s">
        <v>1667</v>
      </c>
      <c r="N93" t="s">
        <v>599</v>
      </c>
      <c r="O93">
        <f>SUMIFS(Sales_Data[Qty],Sales_Data[Memo],N93)</f>
        <v>34</v>
      </c>
      <c r="P93" s="6">
        <f>SUMIFS(Sales_Data[Amount],Sales_Data[Memo],N93)</f>
        <v>375.66</v>
      </c>
    </row>
    <row r="94" spans="10:16" x14ac:dyDescent="0.35">
      <c r="J94" t="s">
        <v>1668</v>
      </c>
      <c r="N94" t="s">
        <v>551</v>
      </c>
      <c r="O94">
        <f>SUMIFS(Sales_Data[Qty],Sales_Data[Memo],N94)</f>
        <v>31</v>
      </c>
      <c r="P94" s="6">
        <f>SUMIFS(Sales_Data[Amount],Sales_Data[Memo],N94)</f>
        <v>991.69</v>
      </c>
    </row>
    <row r="95" spans="10:16" x14ac:dyDescent="0.35">
      <c r="J95" t="s">
        <v>1669</v>
      </c>
      <c r="N95" t="s">
        <v>422</v>
      </c>
      <c r="O95">
        <f>SUMIFS(Sales_Data[Qty],Sales_Data[Memo],N95)</f>
        <v>30</v>
      </c>
      <c r="P95" s="6">
        <f>SUMIFS(Sales_Data[Amount],Sales_Data[Memo],N95)</f>
        <v>209.7</v>
      </c>
    </row>
    <row r="96" spans="10:16" x14ac:dyDescent="0.35">
      <c r="J96" t="s">
        <v>1670</v>
      </c>
      <c r="N96" t="s">
        <v>352</v>
      </c>
      <c r="O96">
        <f>SUMIFS(Sales_Data[Qty],Sales_Data[Memo],N96)</f>
        <v>30</v>
      </c>
      <c r="P96" s="6">
        <f>SUMIFS(Sales_Data[Amount],Sales_Data[Memo],N96)</f>
        <v>505.49999999999994</v>
      </c>
    </row>
    <row r="97" spans="10:16" x14ac:dyDescent="0.35">
      <c r="J97" t="s">
        <v>1671</v>
      </c>
      <c r="N97" t="s">
        <v>502</v>
      </c>
      <c r="O97">
        <f>SUMIFS(Sales_Data[Qty],Sales_Data[Memo],N97)</f>
        <v>30</v>
      </c>
      <c r="P97" s="6">
        <f>SUMIFS(Sales_Data[Amount],Sales_Data[Memo],N97)</f>
        <v>440.1</v>
      </c>
    </row>
    <row r="98" spans="10:16" x14ac:dyDescent="0.35">
      <c r="J98" t="s">
        <v>1672</v>
      </c>
      <c r="N98" t="s">
        <v>298</v>
      </c>
      <c r="O98">
        <f>SUMIFS(Sales_Data[Qty],Sales_Data[Memo],N98)</f>
        <v>30</v>
      </c>
      <c r="P98" s="6">
        <f>SUMIFS(Sales_Data[Amount],Sales_Data[Memo],N98)</f>
        <v>479.7</v>
      </c>
    </row>
    <row r="99" spans="10:16" x14ac:dyDescent="0.35">
      <c r="J99" t="s">
        <v>1673</v>
      </c>
      <c r="N99" t="s">
        <v>408</v>
      </c>
      <c r="O99">
        <f>SUMIFS(Sales_Data[Qty],Sales_Data[Memo],N99)</f>
        <v>30</v>
      </c>
      <c r="P99" s="6">
        <f>SUMIFS(Sales_Data[Amount],Sales_Data[Memo],N99)</f>
        <v>287.82</v>
      </c>
    </row>
    <row r="100" spans="10:16" x14ac:dyDescent="0.35">
      <c r="J100" t="s">
        <v>1674</v>
      </c>
      <c r="N100" t="s">
        <v>570</v>
      </c>
      <c r="O100">
        <f>SUMIFS(Sales_Data[Qty],Sales_Data[Memo],N100)</f>
        <v>30</v>
      </c>
      <c r="P100" s="6">
        <f>SUMIFS(Sales_Data[Amount],Sales_Data[Memo],N100)</f>
        <v>899.69999999999993</v>
      </c>
    </row>
    <row r="101" spans="10:16" x14ac:dyDescent="0.35">
      <c r="J101" t="s">
        <v>1675</v>
      </c>
      <c r="N101" t="s">
        <v>468</v>
      </c>
      <c r="O101">
        <f>SUMIFS(Sales_Data[Qty],Sales_Data[Memo],N101)</f>
        <v>29</v>
      </c>
      <c r="P101" s="6">
        <f>SUMIFS(Sales_Data[Amount],Sales_Data[Memo],N101)</f>
        <v>553.30999999999995</v>
      </c>
    </row>
    <row r="102" spans="10:16" x14ac:dyDescent="0.35">
      <c r="J102" t="s">
        <v>1676</v>
      </c>
      <c r="N102" t="s">
        <v>494</v>
      </c>
      <c r="O102">
        <f>SUMIFS(Sales_Data[Qty],Sales_Data[Memo],N102)</f>
        <v>29</v>
      </c>
      <c r="P102" s="6">
        <f>SUMIFS(Sales_Data[Amount],Sales_Data[Memo],N102)</f>
        <v>386.57000000000005</v>
      </c>
    </row>
    <row r="103" spans="10:16" x14ac:dyDescent="0.35">
      <c r="J103" t="s">
        <v>1677</v>
      </c>
      <c r="N103" t="s">
        <v>775</v>
      </c>
      <c r="O103">
        <f>SUMIFS(Sales_Data[Qty],Sales_Data[Memo],N103)</f>
        <v>28</v>
      </c>
      <c r="P103" s="6">
        <f>SUMIFS(Sales_Data[Amount],Sales_Data[Memo],N103)</f>
        <v>280</v>
      </c>
    </row>
    <row r="104" spans="10:16" x14ac:dyDescent="0.35">
      <c r="J104" t="s">
        <v>1678</v>
      </c>
      <c r="N104" t="s">
        <v>735</v>
      </c>
      <c r="O104" s="7">
        <f>SUMIFS(Sales_Data[Qty],Sales_Data[Memo],N104)</f>
        <v>25.49999</v>
      </c>
      <c r="P104" s="6">
        <f>SUMIFS(Sales_Data[Amount],Sales_Data[Memo],N104)</f>
        <v>1080.7480500000001</v>
      </c>
    </row>
    <row r="105" spans="10:16" x14ac:dyDescent="0.35">
      <c r="J105" t="s">
        <v>1679</v>
      </c>
      <c r="N105" t="s">
        <v>256</v>
      </c>
      <c r="O105">
        <f>SUMIFS(Sales_Data[Qty],Sales_Data[Memo],N105)</f>
        <v>24</v>
      </c>
      <c r="P105" s="6">
        <f>SUMIFS(Sales_Data[Amount],Sales_Data[Memo],N105)</f>
        <v>239.76</v>
      </c>
    </row>
    <row r="106" spans="10:16" x14ac:dyDescent="0.35">
      <c r="J106" t="s">
        <v>1680</v>
      </c>
      <c r="N106" t="s">
        <v>568</v>
      </c>
      <c r="O106">
        <f>SUMIFS(Sales_Data[Qty],Sales_Data[Memo],N106)</f>
        <v>24</v>
      </c>
      <c r="P106" s="6">
        <f>SUMIFS(Sales_Data[Amount],Sales_Data[Memo],N106)</f>
        <v>239.76</v>
      </c>
    </row>
    <row r="107" spans="10:16" x14ac:dyDescent="0.35">
      <c r="J107" t="s">
        <v>1681</v>
      </c>
      <c r="N107" t="s">
        <v>444</v>
      </c>
      <c r="O107">
        <f>SUMIFS(Sales_Data[Qty],Sales_Data[Memo],N107)</f>
        <v>24</v>
      </c>
      <c r="P107" s="6">
        <f>SUMIFS(Sales_Data[Amount],Sales_Data[Memo],N107)</f>
        <v>255.84</v>
      </c>
    </row>
    <row r="108" spans="10:16" x14ac:dyDescent="0.35">
      <c r="J108" t="s">
        <v>1682</v>
      </c>
      <c r="N108" t="s">
        <v>480</v>
      </c>
      <c r="O108">
        <f>SUMIFS(Sales_Data[Qty],Sales_Data[Memo],N108)</f>
        <v>24</v>
      </c>
      <c r="P108" s="6">
        <f>SUMIFS(Sales_Data[Amount],Sales_Data[Memo],N108)</f>
        <v>287.76</v>
      </c>
    </row>
    <row r="109" spans="10:16" x14ac:dyDescent="0.35">
      <c r="J109" t="s">
        <v>1683</v>
      </c>
      <c r="N109" t="s">
        <v>667</v>
      </c>
      <c r="O109">
        <f>SUMIFS(Sales_Data[Qty],Sales_Data[Memo],N109)</f>
        <v>24</v>
      </c>
      <c r="P109" s="6">
        <f>SUMIFS(Sales_Data[Amount],Sales_Data[Memo],N109)</f>
        <v>126</v>
      </c>
    </row>
    <row r="110" spans="10:16" x14ac:dyDescent="0.35">
      <c r="J110" t="s">
        <v>1684</v>
      </c>
      <c r="N110" t="s">
        <v>507</v>
      </c>
      <c r="O110">
        <f>SUMIFS(Sales_Data[Qty],Sales_Data[Memo],N110)</f>
        <v>24</v>
      </c>
      <c r="P110" s="6">
        <f>SUMIFS(Sales_Data[Amount],Sales_Data[Memo],N110)</f>
        <v>239.76</v>
      </c>
    </row>
    <row r="111" spans="10:16" x14ac:dyDescent="0.35">
      <c r="J111" t="s">
        <v>1685</v>
      </c>
      <c r="N111" t="s">
        <v>323</v>
      </c>
      <c r="O111">
        <f>SUMIFS(Sales_Data[Qty],Sales_Data[Memo],N111)</f>
        <v>24</v>
      </c>
      <c r="P111" s="6">
        <f>SUMIFS(Sales_Data[Amount],Sales_Data[Memo],N111)</f>
        <v>287.76</v>
      </c>
    </row>
    <row r="112" spans="10:16" x14ac:dyDescent="0.35">
      <c r="J112" t="s">
        <v>1686</v>
      </c>
      <c r="N112" t="s">
        <v>414</v>
      </c>
      <c r="O112">
        <f>SUMIFS(Sales_Data[Qty],Sales_Data[Memo],N112)</f>
        <v>24</v>
      </c>
      <c r="P112" s="6">
        <f>SUMIFS(Sales_Data[Amount],Sales_Data[Memo],N112)</f>
        <v>191.76</v>
      </c>
    </row>
    <row r="113" spans="10:16" x14ac:dyDescent="0.35">
      <c r="J113" t="s">
        <v>1687</v>
      </c>
      <c r="N113" t="s">
        <v>367</v>
      </c>
      <c r="O113" s="7">
        <f>SUMIFS(Sales_Data[Qty],Sales_Data[Memo],N113)</f>
        <v>23.5</v>
      </c>
      <c r="P113" s="6">
        <f>SUMIFS(Sales_Data[Amount],Sales_Data[Memo],N113)</f>
        <v>415</v>
      </c>
    </row>
    <row r="114" spans="10:16" x14ac:dyDescent="0.35">
      <c r="J114" t="s">
        <v>1688</v>
      </c>
      <c r="N114" t="s">
        <v>555</v>
      </c>
      <c r="O114">
        <f>SUMIFS(Sales_Data[Qty],Sales_Data[Memo],N114)</f>
        <v>23</v>
      </c>
      <c r="P114" s="6">
        <f>SUMIFS(Sales_Data[Amount],Sales_Data[Memo],N114)</f>
        <v>184</v>
      </c>
    </row>
    <row r="115" spans="10:16" x14ac:dyDescent="0.35">
      <c r="J115" t="s">
        <v>1689</v>
      </c>
      <c r="N115" t="s">
        <v>263</v>
      </c>
      <c r="O115">
        <f>SUMIFS(Sales_Data[Qty],Sales_Data[Memo],N115)</f>
        <v>22</v>
      </c>
      <c r="P115" s="6">
        <f>SUMIFS(Sales_Data[Amount],Sales_Data[Memo],N115)</f>
        <v>275</v>
      </c>
    </row>
    <row r="116" spans="10:16" x14ac:dyDescent="0.35">
      <c r="J116" t="s">
        <v>1690</v>
      </c>
      <c r="N116" t="s">
        <v>777</v>
      </c>
      <c r="O116">
        <f>SUMIFS(Sales_Data[Qty],Sales_Data[Memo],N116)</f>
        <v>22</v>
      </c>
      <c r="P116" s="6">
        <f>SUMIFS(Sales_Data[Amount],Sales_Data[Memo],N116)</f>
        <v>220</v>
      </c>
    </row>
    <row r="117" spans="10:16" x14ac:dyDescent="0.35">
      <c r="J117" t="s">
        <v>1691</v>
      </c>
      <c r="N117" t="s">
        <v>697</v>
      </c>
      <c r="O117">
        <f>SUMIFS(Sales_Data[Qty],Sales_Data[Memo],N117)</f>
        <v>20</v>
      </c>
      <c r="P117" s="6">
        <f>SUMIFS(Sales_Data[Amount],Sales_Data[Memo],N117)</f>
        <v>385.28</v>
      </c>
    </row>
    <row r="118" spans="10:16" x14ac:dyDescent="0.35">
      <c r="J118" t="s">
        <v>1692</v>
      </c>
      <c r="N118" t="s">
        <v>526</v>
      </c>
      <c r="O118">
        <f>SUMIFS(Sales_Data[Qty],Sales_Data[Memo],N118)</f>
        <v>20</v>
      </c>
      <c r="P118" s="6">
        <f>SUMIFS(Sales_Data[Amount],Sales_Data[Memo],N118)</f>
        <v>593.81999999999994</v>
      </c>
    </row>
    <row r="119" spans="10:16" x14ac:dyDescent="0.35">
      <c r="J119" t="s">
        <v>1693</v>
      </c>
      <c r="N119" t="s">
        <v>649</v>
      </c>
      <c r="O119">
        <f>SUMIFS(Sales_Data[Qty],Sales_Data[Memo],N119)</f>
        <v>19</v>
      </c>
      <c r="P119" s="6">
        <f>SUMIFS(Sales_Data[Amount],Sales_Data[Memo],N119)</f>
        <v>326.45999999999998</v>
      </c>
    </row>
    <row r="120" spans="10:16" x14ac:dyDescent="0.35">
      <c r="J120" t="s">
        <v>1694</v>
      </c>
      <c r="N120" t="s">
        <v>578</v>
      </c>
      <c r="O120">
        <f>SUMIFS(Sales_Data[Qty],Sales_Data[Memo],N120)</f>
        <v>18</v>
      </c>
      <c r="P120" s="6">
        <f>SUMIFS(Sales_Data[Amount],Sales_Data[Memo],N120)</f>
        <v>300.42</v>
      </c>
    </row>
    <row r="121" spans="10:16" x14ac:dyDescent="0.35">
      <c r="J121" t="s">
        <v>1695</v>
      </c>
      <c r="N121" t="s">
        <v>657</v>
      </c>
      <c r="O121">
        <f>SUMIFS(Sales_Data[Qty],Sales_Data[Memo],N121)</f>
        <v>18</v>
      </c>
      <c r="P121" s="6">
        <f>SUMIFS(Sales_Data[Amount],Sales_Data[Memo],N121)</f>
        <v>239.94</v>
      </c>
    </row>
    <row r="122" spans="10:16" x14ac:dyDescent="0.35">
      <c r="J122" t="s">
        <v>1696</v>
      </c>
      <c r="N122" t="s">
        <v>659</v>
      </c>
      <c r="O122">
        <f>SUMIFS(Sales_Data[Qty],Sales_Data[Memo],N122)</f>
        <v>18</v>
      </c>
      <c r="P122" s="6">
        <f>SUMIFS(Sales_Data[Amount],Sales_Data[Memo],N122)</f>
        <v>239.94</v>
      </c>
    </row>
    <row r="123" spans="10:16" x14ac:dyDescent="0.35">
      <c r="J123" t="s">
        <v>1697</v>
      </c>
      <c r="N123" t="s">
        <v>645</v>
      </c>
      <c r="O123">
        <f>SUMIFS(Sales_Data[Qty],Sales_Data[Memo],N123)</f>
        <v>18</v>
      </c>
      <c r="P123" s="6">
        <f>SUMIFS(Sales_Data[Amount],Sales_Data[Memo],N123)</f>
        <v>231.83999999999997</v>
      </c>
    </row>
    <row r="124" spans="10:16" x14ac:dyDescent="0.35">
      <c r="J124" t="s">
        <v>1698</v>
      </c>
      <c r="N124" t="s">
        <v>426</v>
      </c>
      <c r="O124">
        <f>SUMIFS(Sales_Data[Qty],Sales_Data[Memo],N124)</f>
        <v>16</v>
      </c>
      <c r="P124" s="6">
        <f>SUMIFS(Sales_Data[Amount],Sales_Data[Memo],N124)</f>
        <v>479.84</v>
      </c>
    </row>
    <row r="125" spans="10:16" x14ac:dyDescent="0.35">
      <c r="J125" t="s">
        <v>1699</v>
      </c>
      <c r="N125" t="s">
        <v>404</v>
      </c>
      <c r="O125">
        <f>SUMIFS(Sales_Data[Qty],Sales_Data[Memo],N125)</f>
        <v>16</v>
      </c>
      <c r="P125" s="6">
        <f>SUMIFS(Sales_Data[Amount],Sales_Data[Memo],N125)</f>
        <v>175.88</v>
      </c>
    </row>
    <row r="126" spans="10:16" x14ac:dyDescent="0.35">
      <c r="J126" t="s">
        <v>1700</v>
      </c>
      <c r="N126" t="s">
        <v>338</v>
      </c>
      <c r="O126">
        <f>SUMIFS(Sales_Data[Qty],Sales_Data[Memo],N126)</f>
        <v>16</v>
      </c>
      <c r="P126" s="6">
        <f>SUMIFS(Sales_Data[Amount],Sales_Data[Memo],N126)</f>
        <v>192</v>
      </c>
    </row>
    <row r="127" spans="10:16" x14ac:dyDescent="0.35">
      <c r="J127" t="s">
        <v>1701</v>
      </c>
      <c r="N127" t="s">
        <v>406</v>
      </c>
      <c r="O127">
        <f>SUMIFS(Sales_Data[Qty],Sales_Data[Memo],N127)</f>
        <v>15</v>
      </c>
      <c r="P127" s="6">
        <f>SUMIFS(Sales_Data[Amount],Sales_Data[Memo],N127)</f>
        <v>289.95</v>
      </c>
    </row>
    <row r="128" spans="10:16" x14ac:dyDescent="0.35">
      <c r="J128" t="s">
        <v>1702</v>
      </c>
      <c r="N128" t="s">
        <v>428</v>
      </c>
      <c r="O128">
        <f>SUMIFS(Sales_Data[Qty],Sales_Data[Memo],N128)</f>
        <v>15</v>
      </c>
      <c r="P128" s="6">
        <f>SUMIFS(Sales_Data[Amount],Sales_Data[Memo],N128)</f>
        <v>299.85000000000002</v>
      </c>
    </row>
    <row r="129" spans="10:16" x14ac:dyDescent="0.35">
      <c r="J129" t="s">
        <v>1703</v>
      </c>
      <c r="N129" t="s">
        <v>282</v>
      </c>
      <c r="O129">
        <f>SUMIFS(Sales_Data[Qty],Sales_Data[Memo],N129)</f>
        <v>15</v>
      </c>
      <c r="P129" s="6">
        <f>SUMIFS(Sales_Data[Amount],Sales_Data[Memo],N129)</f>
        <v>434.85</v>
      </c>
    </row>
    <row r="130" spans="10:16" x14ac:dyDescent="0.35">
      <c r="J130" t="s">
        <v>1704</v>
      </c>
      <c r="N130" t="s">
        <v>280</v>
      </c>
      <c r="O130">
        <f>SUMIFS(Sales_Data[Qty],Sales_Data[Memo],N130)</f>
        <v>14</v>
      </c>
      <c r="P130" s="6">
        <f>SUMIFS(Sales_Data[Amount],Sales_Data[Memo],N130)</f>
        <v>815.43000000000006</v>
      </c>
    </row>
    <row r="131" spans="10:16" x14ac:dyDescent="0.35">
      <c r="J131" t="s">
        <v>1705</v>
      </c>
      <c r="N131" t="s">
        <v>613</v>
      </c>
      <c r="O131">
        <f>SUMIFS(Sales_Data[Qty],Sales_Data[Memo],N131)</f>
        <v>14</v>
      </c>
      <c r="P131" s="6">
        <f>SUMIFS(Sales_Data[Amount],Sales_Data[Memo],N131)</f>
        <v>139.85999999999999</v>
      </c>
    </row>
    <row r="132" spans="10:16" x14ac:dyDescent="0.35">
      <c r="J132" t="s">
        <v>1706</v>
      </c>
      <c r="N132" t="s">
        <v>434</v>
      </c>
      <c r="O132">
        <f>SUMIFS(Sales_Data[Qty],Sales_Data[Memo],N132)</f>
        <v>12</v>
      </c>
      <c r="P132" s="6">
        <f>SUMIFS(Sales_Data[Amount],Sales_Data[Memo],N132)</f>
        <v>200.04</v>
      </c>
    </row>
    <row r="133" spans="10:16" x14ac:dyDescent="0.35">
      <c r="J133" t="s">
        <v>1707</v>
      </c>
      <c r="N133" t="s">
        <v>420</v>
      </c>
      <c r="O133">
        <f>SUMIFS(Sales_Data[Qty],Sales_Data[Memo],N133)</f>
        <v>12</v>
      </c>
      <c r="P133" s="6">
        <f>SUMIFS(Sales_Data[Amount],Sales_Data[Memo],N133)</f>
        <v>143.88</v>
      </c>
    </row>
    <row r="134" spans="10:16" x14ac:dyDescent="0.35">
      <c r="J134" t="s">
        <v>1708</v>
      </c>
      <c r="N134" t="s">
        <v>325</v>
      </c>
      <c r="O134">
        <f>SUMIFS(Sales_Data[Qty],Sales_Data[Memo],N134)</f>
        <v>12</v>
      </c>
      <c r="P134" s="6">
        <f>SUMIFS(Sales_Data[Amount],Sales_Data[Memo],N134)</f>
        <v>119.88</v>
      </c>
    </row>
    <row r="135" spans="10:16" x14ac:dyDescent="0.35">
      <c r="J135" t="s">
        <v>1709</v>
      </c>
      <c r="N135" t="s">
        <v>327</v>
      </c>
      <c r="O135">
        <f>SUMIFS(Sales_Data[Qty],Sales_Data[Memo],N135)</f>
        <v>12</v>
      </c>
      <c r="P135" s="6">
        <f>SUMIFS(Sales_Data[Amount],Sales_Data[Memo],N135)</f>
        <v>119.88</v>
      </c>
    </row>
    <row r="136" spans="10:16" x14ac:dyDescent="0.35">
      <c r="J136" t="s">
        <v>1710</v>
      </c>
      <c r="N136" t="s">
        <v>329</v>
      </c>
      <c r="O136">
        <f>SUMIFS(Sales_Data[Qty],Sales_Data[Memo],N136)</f>
        <v>12</v>
      </c>
      <c r="P136" s="6">
        <f>SUMIFS(Sales_Data[Amount],Sales_Data[Memo],N136)</f>
        <v>119.88</v>
      </c>
    </row>
    <row r="137" spans="10:16" x14ac:dyDescent="0.35">
      <c r="J137" t="s">
        <v>1711</v>
      </c>
      <c r="N137" t="s">
        <v>333</v>
      </c>
      <c r="O137">
        <f>SUMIFS(Sales_Data[Qty],Sales_Data[Memo],N137)</f>
        <v>12</v>
      </c>
      <c r="P137" s="6">
        <f>SUMIFS(Sales_Data[Amount],Sales_Data[Memo],N137)</f>
        <v>119.88</v>
      </c>
    </row>
    <row r="138" spans="10:16" x14ac:dyDescent="0.35">
      <c r="J138" t="s">
        <v>1712</v>
      </c>
      <c r="N138" t="s">
        <v>335</v>
      </c>
      <c r="O138">
        <f>SUMIFS(Sales_Data[Qty],Sales_Data[Memo],N138)</f>
        <v>12</v>
      </c>
      <c r="P138" s="6">
        <f>SUMIFS(Sales_Data[Amount],Sales_Data[Memo],N138)</f>
        <v>119.88</v>
      </c>
    </row>
    <row r="139" spans="10:16" x14ac:dyDescent="0.35">
      <c r="J139" t="s">
        <v>1713</v>
      </c>
      <c r="N139" t="s">
        <v>596</v>
      </c>
      <c r="O139">
        <f>SUMIFS(Sales_Data[Qty],Sales_Data[Memo],N139)</f>
        <v>12</v>
      </c>
      <c r="P139" s="6">
        <f>SUMIFS(Sales_Data[Amount],Sales_Data[Memo],N139)</f>
        <v>251.88</v>
      </c>
    </row>
    <row r="140" spans="10:16" x14ac:dyDescent="0.35">
      <c r="J140" t="s">
        <v>1714</v>
      </c>
      <c r="N140" t="s">
        <v>249</v>
      </c>
      <c r="O140">
        <f>SUMIFS(Sales_Data[Qty],Sales_Data[Memo],N140)</f>
        <v>12</v>
      </c>
      <c r="P140" s="6">
        <f>SUMIFS(Sales_Data[Amount],Sales_Data[Memo],N140)</f>
        <v>706.75</v>
      </c>
    </row>
    <row r="141" spans="10:16" x14ac:dyDescent="0.35">
      <c r="J141" t="s">
        <v>1715</v>
      </c>
      <c r="N141" t="s">
        <v>762</v>
      </c>
      <c r="O141">
        <f>SUMIFS(Sales_Data[Qty],Sales_Data[Memo],N141)</f>
        <v>12</v>
      </c>
      <c r="P141" s="6">
        <f>SUMIFS(Sales_Data[Amount],Sales_Data[Memo],N141)</f>
        <v>156</v>
      </c>
    </row>
    <row r="142" spans="10:16" x14ac:dyDescent="0.35">
      <c r="J142" t="s">
        <v>1716</v>
      </c>
      <c r="N142" t="s">
        <v>633</v>
      </c>
      <c r="O142">
        <f>SUMIFS(Sales_Data[Qty],Sales_Data[Memo],N142)</f>
        <v>12</v>
      </c>
      <c r="P142" s="6">
        <f>SUMIFS(Sales_Data[Amount],Sales_Data[Memo],N142)</f>
        <v>391.92</v>
      </c>
    </row>
    <row r="143" spans="10:16" x14ac:dyDescent="0.35">
      <c r="J143" t="s">
        <v>1717</v>
      </c>
      <c r="N143" t="s">
        <v>629</v>
      </c>
      <c r="O143">
        <f>SUMIFS(Sales_Data[Qty],Sales_Data[Memo],N143)</f>
        <v>12</v>
      </c>
      <c r="P143" s="6">
        <f>SUMIFS(Sales_Data[Amount],Sales_Data[Memo],N143)</f>
        <v>231.95999999999998</v>
      </c>
    </row>
    <row r="144" spans="10:16" x14ac:dyDescent="0.35">
      <c r="J144" t="s">
        <v>1718</v>
      </c>
      <c r="N144" t="s">
        <v>565</v>
      </c>
      <c r="O144">
        <f>SUMIFS(Sales_Data[Qty],Sales_Data[Memo],N144)</f>
        <v>12</v>
      </c>
      <c r="P144" s="6">
        <f>SUMIFS(Sales_Data[Amount],Sales_Data[Memo],N144)</f>
        <v>227.88</v>
      </c>
    </row>
    <row r="145" spans="10:16" x14ac:dyDescent="0.35">
      <c r="J145" t="s">
        <v>1719</v>
      </c>
      <c r="N145" t="s">
        <v>563</v>
      </c>
      <c r="O145">
        <f>SUMIFS(Sales_Data[Qty],Sales_Data[Memo],N145)</f>
        <v>12</v>
      </c>
      <c r="P145" s="6">
        <f>SUMIFS(Sales_Data[Amount],Sales_Data[Memo],N145)</f>
        <v>119.88</v>
      </c>
    </row>
    <row r="146" spans="10:16" x14ac:dyDescent="0.35">
      <c r="J146" t="s">
        <v>1720</v>
      </c>
      <c r="N146" t="s">
        <v>767</v>
      </c>
      <c r="O146">
        <f>SUMIFS(Sales_Data[Qty],Sales_Data[Memo],N146)</f>
        <v>12</v>
      </c>
      <c r="P146" s="6">
        <f>SUMIFS(Sales_Data[Amount],Sales_Data[Memo],N146)</f>
        <v>120</v>
      </c>
    </row>
    <row r="147" spans="10:16" x14ac:dyDescent="0.35">
      <c r="J147" t="s">
        <v>1721</v>
      </c>
      <c r="N147" t="s">
        <v>320</v>
      </c>
      <c r="O147">
        <f>SUMIFS(Sales_Data[Qty],Sales_Data[Memo],N147)</f>
        <v>12</v>
      </c>
      <c r="P147" s="6">
        <f>SUMIFS(Sales_Data[Amount],Sales_Data[Memo],N147)</f>
        <v>97.2</v>
      </c>
    </row>
    <row r="148" spans="10:16" x14ac:dyDescent="0.35">
      <c r="J148" t="s">
        <v>1722</v>
      </c>
      <c r="N148" t="s">
        <v>625</v>
      </c>
      <c r="O148">
        <f>SUMIFS(Sales_Data[Qty],Sales_Data[Memo],N148)</f>
        <v>12</v>
      </c>
      <c r="P148" s="6">
        <f>SUMIFS(Sales_Data[Amount],Sales_Data[Memo],N148)</f>
        <v>159.96</v>
      </c>
    </row>
    <row r="149" spans="10:16" x14ac:dyDescent="0.35">
      <c r="J149" t="s">
        <v>1723</v>
      </c>
      <c r="N149" t="s">
        <v>390</v>
      </c>
      <c r="O149">
        <f>SUMIFS(Sales_Data[Qty],Sales_Data[Memo],N149)</f>
        <v>12</v>
      </c>
      <c r="P149" s="6">
        <f>SUMIFS(Sales_Data[Amount],Sales_Data[Memo],N149)</f>
        <v>359.88</v>
      </c>
    </row>
    <row r="150" spans="10:16" x14ac:dyDescent="0.35">
      <c r="J150" t="s">
        <v>1724</v>
      </c>
      <c r="N150" t="s">
        <v>674</v>
      </c>
      <c r="O150">
        <f>SUMIFS(Sales_Data[Qty],Sales_Data[Memo],N150)</f>
        <v>12</v>
      </c>
      <c r="P150" s="6">
        <f>SUMIFS(Sales_Data[Amount],Sales_Data[Memo],N150)</f>
        <v>431.88</v>
      </c>
    </row>
    <row r="151" spans="10:16" x14ac:dyDescent="0.35">
      <c r="J151" t="s">
        <v>1725</v>
      </c>
      <c r="N151" t="s">
        <v>643</v>
      </c>
      <c r="O151">
        <f>SUMIFS(Sales_Data[Qty],Sales_Data[Memo],N151)</f>
        <v>12</v>
      </c>
      <c r="P151" s="6">
        <f>SUMIFS(Sales_Data[Amount],Sales_Data[Memo],N151)</f>
        <v>207.96</v>
      </c>
    </row>
    <row r="152" spans="10:16" x14ac:dyDescent="0.35">
      <c r="J152" t="s">
        <v>1726</v>
      </c>
      <c r="N152" t="s">
        <v>278</v>
      </c>
      <c r="O152">
        <f>SUMIFS(Sales_Data[Qty],Sales_Data[Memo],N152)</f>
        <v>12</v>
      </c>
      <c r="P152" s="6">
        <f>SUMIFS(Sales_Data[Amount],Sales_Data[Memo],N152)</f>
        <v>347.88</v>
      </c>
    </row>
    <row r="153" spans="10:16" x14ac:dyDescent="0.35">
      <c r="J153" t="s">
        <v>1727</v>
      </c>
      <c r="N153" t="s">
        <v>773</v>
      </c>
      <c r="O153">
        <f>SUMIFS(Sales_Data[Qty],Sales_Data[Memo],N153)</f>
        <v>12</v>
      </c>
      <c r="P153" s="6">
        <f>SUMIFS(Sales_Data[Amount],Sales_Data[Memo],N153)</f>
        <v>240</v>
      </c>
    </row>
    <row r="154" spans="10:16" x14ac:dyDescent="0.35">
      <c r="J154" t="s">
        <v>1728</v>
      </c>
      <c r="N154" t="s">
        <v>588</v>
      </c>
      <c r="O154">
        <f>SUMIFS(Sales_Data[Qty],Sales_Data[Memo],N154)</f>
        <v>12</v>
      </c>
      <c r="P154" s="6">
        <f>SUMIFS(Sales_Data[Amount],Sales_Data[Memo],N154)</f>
        <v>143.88</v>
      </c>
    </row>
    <row r="155" spans="10:16" x14ac:dyDescent="0.35">
      <c r="J155" t="s">
        <v>1729</v>
      </c>
      <c r="N155" t="s">
        <v>647</v>
      </c>
      <c r="O155">
        <f>SUMIFS(Sales_Data[Qty],Sales_Data[Memo],N155)</f>
        <v>12</v>
      </c>
      <c r="P155" s="6">
        <f>SUMIFS(Sales_Data[Amount],Sales_Data[Memo],N155)</f>
        <v>143.88</v>
      </c>
    </row>
    <row r="156" spans="10:16" x14ac:dyDescent="0.35">
      <c r="J156" t="s">
        <v>1730</v>
      </c>
      <c r="N156" t="s">
        <v>576</v>
      </c>
      <c r="O156">
        <f>SUMIFS(Sales_Data[Qty],Sales_Data[Memo],N156)</f>
        <v>12</v>
      </c>
      <c r="P156" s="6">
        <f>SUMIFS(Sales_Data[Amount],Sales_Data[Memo],N156)</f>
        <v>191.88</v>
      </c>
    </row>
    <row r="157" spans="10:16" x14ac:dyDescent="0.35">
      <c r="J157" t="s">
        <v>1731</v>
      </c>
      <c r="N157" t="s">
        <v>631</v>
      </c>
      <c r="O157">
        <f>SUMIFS(Sales_Data[Qty],Sales_Data[Memo],N157)</f>
        <v>12</v>
      </c>
      <c r="P157" s="6">
        <f>SUMIFS(Sales_Data[Amount],Sales_Data[Memo],N157)</f>
        <v>200.04</v>
      </c>
    </row>
    <row r="158" spans="10:16" x14ac:dyDescent="0.35">
      <c r="J158" t="s">
        <v>1732</v>
      </c>
      <c r="N158" t="s">
        <v>590</v>
      </c>
      <c r="O158">
        <f>SUMIFS(Sales_Data[Qty],Sales_Data[Memo],N158)</f>
        <v>12</v>
      </c>
      <c r="P158" s="6">
        <f>SUMIFS(Sales_Data[Amount],Sales_Data[Memo],N158)</f>
        <v>143.88</v>
      </c>
    </row>
    <row r="159" spans="10:16" x14ac:dyDescent="0.35">
      <c r="J159" t="s">
        <v>1733</v>
      </c>
      <c r="N159" t="s">
        <v>458</v>
      </c>
      <c r="O159">
        <f>SUMIFS(Sales_Data[Qty],Sales_Data[Memo],N159)</f>
        <v>12</v>
      </c>
      <c r="P159" s="6">
        <f>SUMIFS(Sales_Data[Amount],Sales_Data[Memo],N159)</f>
        <v>119.88</v>
      </c>
    </row>
    <row r="160" spans="10:16" x14ac:dyDescent="0.35">
      <c r="J160" t="s">
        <v>1734</v>
      </c>
      <c r="N160" t="s">
        <v>580</v>
      </c>
      <c r="O160">
        <f>SUMIFS(Sales_Data[Qty],Sales_Data[Memo],N160)</f>
        <v>12</v>
      </c>
      <c r="P160" s="6">
        <f>SUMIFS(Sales_Data[Amount],Sales_Data[Memo],N160)</f>
        <v>87.96</v>
      </c>
    </row>
    <row r="161" spans="10:16" x14ac:dyDescent="0.35">
      <c r="J161" t="s">
        <v>1735</v>
      </c>
      <c r="N161" t="s">
        <v>655</v>
      </c>
      <c r="O161">
        <f>SUMIFS(Sales_Data[Qty],Sales_Data[Memo],N161)</f>
        <v>12</v>
      </c>
      <c r="P161" s="6">
        <f>SUMIFS(Sales_Data[Amount],Sales_Data[Memo],N161)</f>
        <v>60</v>
      </c>
    </row>
    <row r="162" spans="10:16" x14ac:dyDescent="0.35">
      <c r="J162" t="s">
        <v>1736</v>
      </c>
      <c r="N162" t="s">
        <v>478</v>
      </c>
      <c r="O162">
        <f>SUMIFS(Sales_Data[Qty],Sales_Data[Memo],N162)</f>
        <v>12</v>
      </c>
      <c r="P162" s="6">
        <f>SUMIFS(Sales_Data[Amount],Sales_Data[Memo],N162)</f>
        <v>151.91999999999999</v>
      </c>
    </row>
    <row r="163" spans="10:16" x14ac:dyDescent="0.35">
      <c r="J163" t="s">
        <v>1737</v>
      </c>
      <c r="N163" t="s">
        <v>517</v>
      </c>
      <c r="O163">
        <f>SUMIFS(Sales_Data[Qty],Sales_Data[Memo],N163)</f>
        <v>12</v>
      </c>
      <c r="P163" s="6">
        <f>SUMIFS(Sales_Data[Amount],Sales_Data[Memo],N163)</f>
        <v>183.96</v>
      </c>
    </row>
    <row r="164" spans="10:16" x14ac:dyDescent="0.35">
      <c r="J164" t="s">
        <v>1738</v>
      </c>
      <c r="N164" t="s">
        <v>492</v>
      </c>
      <c r="O164">
        <f>SUMIFS(Sales_Data[Qty],Sales_Data[Memo],N164)</f>
        <v>12</v>
      </c>
      <c r="P164" s="6">
        <f>SUMIFS(Sales_Data[Amount],Sales_Data[Memo],N164)</f>
        <v>176.04</v>
      </c>
    </row>
    <row r="165" spans="10:16" x14ac:dyDescent="0.35">
      <c r="J165" t="s">
        <v>1739</v>
      </c>
      <c r="N165" t="s">
        <v>584</v>
      </c>
      <c r="O165">
        <f>SUMIFS(Sales_Data[Qty],Sales_Data[Memo],N165)</f>
        <v>12</v>
      </c>
      <c r="P165" s="6">
        <f>SUMIFS(Sales_Data[Amount],Sales_Data[Memo],N165)</f>
        <v>200.04</v>
      </c>
    </row>
    <row r="166" spans="10:16" x14ac:dyDescent="0.35">
      <c r="J166" t="s">
        <v>1740</v>
      </c>
      <c r="N166" t="s">
        <v>605</v>
      </c>
      <c r="O166">
        <f>SUMIFS(Sales_Data[Qty],Sales_Data[Memo],N166)</f>
        <v>12</v>
      </c>
      <c r="P166" s="6">
        <f>SUMIFS(Sales_Data[Amount],Sales_Data[Memo],N166)</f>
        <v>131.88</v>
      </c>
    </row>
    <row r="167" spans="10:16" x14ac:dyDescent="0.35">
      <c r="J167" t="s">
        <v>1741</v>
      </c>
      <c r="N167" t="s">
        <v>615</v>
      </c>
      <c r="O167">
        <f>SUMIFS(Sales_Data[Qty],Sales_Data[Memo],N167)</f>
        <v>12</v>
      </c>
      <c r="P167" s="6">
        <f>SUMIFS(Sales_Data[Amount],Sales_Data[Memo],N167)</f>
        <v>92.88</v>
      </c>
    </row>
    <row r="168" spans="10:16" x14ac:dyDescent="0.35">
      <c r="J168" t="s">
        <v>1742</v>
      </c>
      <c r="N168" t="s">
        <v>379</v>
      </c>
      <c r="O168">
        <f>SUMIFS(Sales_Data[Qty],Sales_Data[Memo],N168)</f>
        <v>12</v>
      </c>
      <c r="P168" s="6">
        <f>SUMIFS(Sales_Data[Amount],Sales_Data[Memo],N168)</f>
        <v>1155</v>
      </c>
    </row>
    <row r="169" spans="10:16" x14ac:dyDescent="0.35">
      <c r="J169" t="s">
        <v>1743</v>
      </c>
      <c r="N169" t="s">
        <v>464</v>
      </c>
      <c r="O169">
        <f>SUMIFS(Sales_Data[Qty],Sales_Data[Memo],N169)</f>
        <v>12</v>
      </c>
      <c r="P169" s="6">
        <f>SUMIFS(Sales_Data[Amount],Sales_Data[Memo],N169)</f>
        <v>162</v>
      </c>
    </row>
    <row r="170" spans="10:16" x14ac:dyDescent="0.35">
      <c r="J170" t="s">
        <v>1744</v>
      </c>
      <c r="N170" t="s">
        <v>617</v>
      </c>
      <c r="O170">
        <f>SUMIFS(Sales_Data[Qty],Sales_Data[Memo],N170)</f>
        <v>12</v>
      </c>
      <c r="P170" s="6">
        <f>SUMIFS(Sales_Data[Amount],Sales_Data[Memo],N170)</f>
        <v>104.04</v>
      </c>
    </row>
    <row r="171" spans="10:16" x14ac:dyDescent="0.35">
      <c r="J171" t="s">
        <v>1745</v>
      </c>
      <c r="N171" t="s">
        <v>229</v>
      </c>
      <c r="O171">
        <f>SUMIFS(Sales_Data[Qty],Sales_Data[Memo],N171)</f>
        <v>12</v>
      </c>
      <c r="P171" s="6">
        <f>SUMIFS(Sales_Data[Amount],Sales_Data[Memo],N171)</f>
        <v>159</v>
      </c>
    </row>
    <row r="172" spans="10:16" x14ac:dyDescent="0.35">
      <c r="J172" t="s">
        <v>1746</v>
      </c>
      <c r="N172" t="s">
        <v>661</v>
      </c>
      <c r="O172">
        <f>SUMIFS(Sales_Data[Qty],Sales_Data[Memo],N172)</f>
        <v>11</v>
      </c>
      <c r="P172" s="6">
        <f>SUMIFS(Sales_Data[Amount],Sales_Data[Memo],N172)</f>
        <v>161.26</v>
      </c>
    </row>
    <row r="173" spans="10:16" x14ac:dyDescent="0.35">
      <c r="J173" t="s">
        <v>1747</v>
      </c>
      <c r="N173" t="s">
        <v>430</v>
      </c>
      <c r="O173">
        <f>SUMIFS(Sales_Data[Qty],Sales_Data[Memo],N173)</f>
        <v>11</v>
      </c>
      <c r="P173" s="6">
        <f>SUMIFS(Sales_Data[Amount],Sales_Data[Memo],N173)</f>
        <v>219.89</v>
      </c>
    </row>
    <row r="174" spans="10:16" x14ac:dyDescent="0.35">
      <c r="J174" t="s">
        <v>1748</v>
      </c>
      <c r="N174" t="s">
        <v>438</v>
      </c>
      <c r="O174">
        <f>SUMIFS(Sales_Data[Qty],Sales_Data[Memo],N174)</f>
        <v>9</v>
      </c>
      <c r="P174" s="6">
        <f>SUMIFS(Sales_Data[Amount],Sales_Data[Memo],N174)</f>
        <v>371.96999999999997</v>
      </c>
    </row>
    <row r="175" spans="10:16" x14ac:dyDescent="0.35">
      <c r="J175" t="s">
        <v>1749</v>
      </c>
      <c r="N175" t="s">
        <v>418</v>
      </c>
      <c r="O175">
        <f>SUMIFS(Sales_Data[Qty],Sales_Data[Memo],N175)</f>
        <v>9</v>
      </c>
      <c r="P175" s="6">
        <f>SUMIFS(Sales_Data[Amount],Sales_Data[Memo],N175)</f>
        <v>341.90999999999997</v>
      </c>
    </row>
    <row r="176" spans="10:16" x14ac:dyDescent="0.35">
      <c r="J176" t="s">
        <v>1750</v>
      </c>
      <c r="N176" t="s">
        <v>247</v>
      </c>
      <c r="O176">
        <f>SUMIFS(Sales_Data[Qty],Sales_Data[Memo],N176)</f>
        <v>9</v>
      </c>
      <c r="P176" s="6">
        <f>SUMIFS(Sales_Data[Amount],Sales_Data[Memo],N176)</f>
        <v>455.97</v>
      </c>
    </row>
    <row r="177" spans="10:16" x14ac:dyDescent="0.35">
      <c r="J177" t="s">
        <v>1751</v>
      </c>
      <c r="N177" t="s">
        <v>731</v>
      </c>
      <c r="O177">
        <f>SUMIFS(Sales_Data[Qty],Sales_Data[Memo],N177)</f>
        <v>9</v>
      </c>
      <c r="P177" s="6">
        <f>SUMIFS(Sales_Data[Amount],Sales_Data[Memo],N177)</f>
        <v>189</v>
      </c>
    </row>
    <row r="178" spans="10:16" x14ac:dyDescent="0.35">
      <c r="J178" t="s">
        <v>1752</v>
      </c>
      <c r="N178" t="s">
        <v>515</v>
      </c>
      <c r="O178">
        <f>SUMIFS(Sales_Data[Qty],Sales_Data[Memo],N178)</f>
        <v>8</v>
      </c>
      <c r="P178" s="6">
        <f>SUMIFS(Sales_Data[Amount],Sales_Data[Memo],N178)</f>
        <v>175.92</v>
      </c>
    </row>
    <row r="179" spans="10:16" x14ac:dyDescent="0.35">
      <c r="J179" t="s">
        <v>1753</v>
      </c>
      <c r="N179" t="s">
        <v>340</v>
      </c>
      <c r="O179">
        <f>SUMIFS(Sales_Data[Qty],Sales_Data[Memo],N179)</f>
        <v>8</v>
      </c>
      <c r="P179" s="6">
        <f>SUMIFS(Sales_Data[Amount],Sales_Data[Memo],N179)</f>
        <v>222</v>
      </c>
    </row>
    <row r="180" spans="10:16" x14ac:dyDescent="0.35">
      <c r="J180" t="s">
        <v>1754</v>
      </c>
      <c r="N180" t="s">
        <v>490</v>
      </c>
      <c r="O180">
        <f>SUMIFS(Sales_Data[Qty],Sales_Data[Memo],N180)</f>
        <v>7</v>
      </c>
      <c r="P180" s="6">
        <f>SUMIFS(Sales_Data[Amount],Sales_Data[Memo],N180)</f>
        <v>186.69</v>
      </c>
    </row>
    <row r="181" spans="10:16" x14ac:dyDescent="0.35">
      <c r="J181" t="s">
        <v>1755</v>
      </c>
      <c r="N181" t="s">
        <v>724</v>
      </c>
      <c r="O181">
        <f>SUMIFS(Sales_Data[Qty],Sales_Data[Memo],N181)</f>
        <v>7</v>
      </c>
      <c r="P181" s="6">
        <f>SUMIFS(Sales_Data[Amount],Sales_Data[Memo],N181)</f>
        <v>204</v>
      </c>
    </row>
    <row r="182" spans="10:16" x14ac:dyDescent="0.35">
      <c r="J182" t="s">
        <v>1756</v>
      </c>
      <c r="N182" t="s">
        <v>436</v>
      </c>
      <c r="O182">
        <f>SUMIFS(Sales_Data[Qty],Sales_Data[Memo],N182)</f>
        <v>6</v>
      </c>
      <c r="P182" s="6">
        <f>SUMIFS(Sales_Data[Amount],Sales_Data[Memo],N182)</f>
        <v>100.02</v>
      </c>
    </row>
    <row r="183" spans="10:16" x14ac:dyDescent="0.35">
      <c r="J183" t="s">
        <v>1757</v>
      </c>
      <c r="N183" t="s">
        <v>519</v>
      </c>
      <c r="O183">
        <f>SUMIFS(Sales_Data[Qty],Sales_Data[Memo],N183)</f>
        <v>6</v>
      </c>
      <c r="P183" s="6">
        <f>SUMIFS(Sales_Data[Amount],Sales_Data[Memo],N183)</f>
        <v>59.94</v>
      </c>
    </row>
    <row r="184" spans="10:16" x14ac:dyDescent="0.35">
      <c r="J184" t="s">
        <v>1758</v>
      </c>
      <c r="N184" t="s">
        <v>284</v>
      </c>
      <c r="O184">
        <f>SUMIFS(Sales_Data[Qty],Sales_Data[Memo],N184)</f>
        <v>6</v>
      </c>
      <c r="P184" s="6">
        <f>SUMIFS(Sales_Data[Amount],Sales_Data[Memo],N184)</f>
        <v>173.94</v>
      </c>
    </row>
    <row r="185" spans="10:16" x14ac:dyDescent="0.35">
      <c r="J185" t="s">
        <v>1759</v>
      </c>
      <c r="N185" t="s">
        <v>651</v>
      </c>
      <c r="O185">
        <f>SUMIFS(Sales_Data[Qty],Sales_Data[Memo],N185)</f>
        <v>6</v>
      </c>
      <c r="P185" s="6">
        <f>SUMIFS(Sales_Data[Amount],Sales_Data[Memo],N185)</f>
        <v>87.96</v>
      </c>
    </row>
    <row r="186" spans="10:16" x14ac:dyDescent="0.35">
      <c r="J186" t="s">
        <v>1760</v>
      </c>
      <c r="N186" t="s">
        <v>410</v>
      </c>
      <c r="O186">
        <f>SUMIFS(Sales_Data[Qty],Sales_Data[Memo],N186)</f>
        <v>6</v>
      </c>
      <c r="P186" s="6">
        <f>SUMIFS(Sales_Data[Amount],Sales_Data[Memo],N186)</f>
        <v>59.94</v>
      </c>
    </row>
    <row r="187" spans="10:16" x14ac:dyDescent="0.35">
      <c r="J187" t="s">
        <v>1761</v>
      </c>
      <c r="N187" t="s">
        <v>454</v>
      </c>
      <c r="O187">
        <f>SUMIFS(Sales_Data[Qty],Sales_Data[Memo],N187)</f>
        <v>6</v>
      </c>
      <c r="P187" s="6">
        <f>SUMIFS(Sales_Data[Amount],Sales_Data[Memo],N187)</f>
        <v>65.94</v>
      </c>
    </row>
    <row r="188" spans="10:16" x14ac:dyDescent="0.35">
      <c r="J188" t="s">
        <v>1762</v>
      </c>
      <c r="N188" t="s">
        <v>412</v>
      </c>
      <c r="O188">
        <f>SUMIFS(Sales_Data[Qty],Sales_Data[Memo],N188)</f>
        <v>6</v>
      </c>
      <c r="P188" s="6">
        <f>SUMIFS(Sales_Data[Amount],Sales_Data[Memo],N188)</f>
        <v>83.94</v>
      </c>
    </row>
    <row r="189" spans="10:16" x14ac:dyDescent="0.35">
      <c r="J189" t="s">
        <v>1763</v>
      </c>
      <c r="N189" t="s">
        <v>452</v>
      </c>
      <c r="O189">
        <f>SUMIFS(Sales_Data[Qty],Sales_Data[Memo],N189)</f>
        <v>6</v>
      </c>
      <c r="P189" s="6">
        <f>SUMIFS(Sales_Data[Amount],Sales_Data[Memo],N189)</f>
        <v>63.96</v>
      </c>
    </row>
    <row r="190" spans="10:16" x14ac:dyDescent="0.35">
      <c r="J190" t="s">
        <v>1764</v>
      </c>
      <c r="N190" t="s">
        <v>450</v>
      </c>
      <c r="O190">
        <f>SUMIFS(Sales_Data[Qty],Sales_Data[Memo],N190)</f>
        <v>6</v>
      </c>
      <c r="P190" s="6">
        <f>SUMIFS(Sales_Data[Amount],Sales_Data[Memo],N190)</f>
        <v>59.94</v>
      </c>
    </row>
    <row r="191" spans="10:16" x14ac:dyDescent="0.35">
      <c r="J191" t="s">
        <v>1765</v>
      </c>
      <c r="N191" t="s">
        <v>484</v>
      </c>
      <c r="O191">
        <f>SUMIFS(Sales_Data[Qty],Sales_Data[Memo],N191)</f>
        <v>6</v>
      </c>
      <c r="P191" s="6">
        <f>SUMIFS(Sales_Data[Amount],Sales_Data[Memo],N191)</f>
        <v>131.94</v>
      </c>
    </row>
    <row r="192" spans="10:16" x14ac:dyDescent="0.35">
      <c r="J192" t="s">
        <v>1766</v>
      </c>
      <c r="N192" t="s">
        <v>669</v>
      </c>
      <c r="O192">
        <f>SUMIFS(Sales_Data[Qty],Sales_Data[Memo],N192)</f>
        <v>6</v>
      </c>
      <c r="P192" s="6">
        <f>SUMIFS(Sales_Data[Amount],Sales_Data[Memo],N192)</f>
        <v>71.94</v>
      </c>
    </row>
    <row r="193" spans="10:16" x14ac:dyDescent="0.35">
      <c r="J193" t="s">
        <v>1767</v>
      </c>
      <c r="N193" t="s">
        <v>653</v>
      </c>
      <c r="O193">
        <f>SUMIFS(Sales_Data[Qty],Sales_Data[Memo],N193)</f>
        <v>6</v>
      </c>
      <c r="P193" s="6">
        <f>SUMIFS(Sales_Data[Amount],Sales_Data[Memo],N193)</f>
        <v>87.96</v>
      </c>
    </row>
    <row r="194" spans="10:16" x14ac:dyDescent="0.35">
      <c r="J194" t="s">
        <v>1768</v>
      </c>
      <c r="N194" t="s">
        <v>513</v>
      </c>
      <c r="O194">
        <f>SUMIFS(Sales_Data[Qty],Sales_Data[Memo],N194)</f>
        <v>6</v>
      </c>
      <c r="P194" s="6">
        <f>SUMIFS(Sales_Data[Amount],Sales_Data[Memo],N194)</f>
        <v>71.94</v>
      </c>
    </row>
    <row r="195" spans="10:16" x14ac:dyDescent="0.35">
      <c r="J195" t="s">
        <v>1769</v>
      </c>
      <c r="N195" t="s">
        <v>1114</v>
      </c>
      <c r="O195">
        <f>SUMIFS(Sales_Data[Qty],Sales_Data[Memo],N195)</f>
        <v>6</v>
      </c>
      <c r="P195" s="6">
        <f>SUMIFS(Sales_Data[Amount],Sales_Data[Memo],N195)</f>
        <v>59.94</v>
      </c>
    </row>
    <row r="196" spans="10:16" x14ac:dyDescent="0.35">
      <c r="J196" t="s">
        <v>1770</v>
      </c>
      <c r="N196" t="s">
        <v>672</v>
      </c>
      <c r="O196">
        <f>SUMIFS(Sales_Data[Qty],Sales_Data[Memo],N196)</f>
        <v>6</v>
      </c>
      <c r="P196" s="6">
        <f>SUMIFS(Sales_Data[Amount],Sales_Data[Memo],N196)</f>
        <v>83.94</v>
      </c>
    </row>
    <row r="197" spans="10:16" x14ac:dyDescent="0.35">
      <c r="J197" t="s">
        <v>1771</v>
      </c>
      <c r="N197" t="s">
        <v>594</v>
      </c>
      <c r="O197">
        <f>SUMIFS(Sales_Data[Qty],Sales_Data[Memo],N197)</f>
        <v>6</v>
      </c>
      <c r="P197" s="6">
        <f>SUMIFS(Sales_Data[Amount],Sales_Data[Memo],N197)</f>
        <v>89.94</v>
      </c>
    </row>
    <row r="198" spans="10:16" x14ac:dyDescent="0.35">
      <c r="J198" t="s">
        <v>1772</v>
      </c>
      <c r="N198" t="s">
        <v>663</v>
      </c>
      <c r="O198">
        <f>SUMIFS(Sales_Data[Qty],Sales_Data[Memo],N198)</f>
        <v>6</v>
      </c>
      <c r="P198" s="6">
        <f>SUMIFS(Sales_Data[Amount],Sales_Data[Memo],N198)</f>
        <v>87.96</v>
      </c>
    </row>
    <row r="199" spans="10:16" x14ac:dyDescent="0.35">
      <c r="J199" t="s">
        <v>1773</v>
      </c>
      <c r="N199" t="s">
        <v>553</v>
      </c>
      <c r="O199">
        <f>SUMIFS(Sales_Data[Qty],Sales_Data[Memo],N199)</f>
        <v>6</v>
      </c>
      <c r="P199" s="6">
        <f>SUMIFS(Sales_Data[Amount],Sales_Data[Memo],N199)</f>
        <v>100.02</v>
      </c>
    </row>
    <row r="200" spans="10:16" x14ac:dyDescent="0.35">
      <c r="J200" t="s">
        <v>1774</v>
      </c>
      <c r="N200" t="s">
        <v>466</v>
      </c>
      <c r="O200">
        <f>SUMIFS(Sales_Data[Qty],Sales_Data[Memo],N200)</f>
        <v>6</v>
      </c>
      <c r="P200" s="6">
        <f>SUMIFS(Sales_Data[Amount],Sales_Data[Memo],N200)</f>
        <v>59.94</v>
      </c>
    </row>
    <row r="201" spans="10:16" x14ac:dyDescent="0.35">
      <c r="J201" t="s">
        <v>1775</v>
      </c>
      <c r="N201" t="s">
        <v>559</v>
      </c>
      <c r="O201">
        <f>SUMIFS(Sales_Data[Qty],Sales_Data[Memo],N201)</f>
        <v>6</v>
      </c>
      <c r="P201" s="6">
        <f>SUMIFS(Sales_Data[Amount],Sales_Data[Memo],N201)</f>
        <v>67.98</v>
      </c>
    </row>
    <row r="202" spans="10:16" x14ac:dyDescent="0.35">
      <c r="J202" t="s">
        <v>1776</v>
      </c>
      <c r="N202" t="s">
        <v>402</v>
      </c>
      <c r="O202">
        <f>SUMIFS(Sales_Data[Qty],Sales_Data[Memo],N202)</f>
        <v>6</v>
      </c>
      <c r="P202" s="6">
        <f>SUMIFS(Sales_Data[Amount],Sales_Data[Memo],N202)</f>
        <v>91.98</v>
      </c>
    </row>
    <row r="203" spans="10:16" x14ac:dyDescent="0.35">
      <c r="J203" t="s">
        <v>1777</v>
      </c>
      <c r="N203" t="s">
        <v>601</v>
      </c>
      <c r="O203">
        <f>SUMIFS(Sales_Data[Qty],Sales_Data[Memo],N203)</f>
        <v>6</v>
      </c>
      <c r="P203" s="6">
        <f>SUMIFS(Sales_Data[Amount],Sales_Data[Memo],N203)</f>
        <v>55.98</v>
      </c>
    </row>
    <row r="204" spans="10:16" x14ac:dyDescent="0.35">
      <c r="J204" t="s">
        <v>1778</v>
      </c>
      <c r="N204" t="s">
        <v>532</v>
      </c>
      <c r="O204">
        <f>SUMIFS(Sales_Data[Qty],Sales_Data[Memo],N204)</f>
        <v>6</v>
      </c>
      <c r="P204" s="6">
        <f>SUMIFS(Sales_Data[Amount],Sales_Data[Memo],N204)</f>
        <v>71.94</v>
      </c>
    </row>
    <row r="205" spans="10:16" x14ac:dyDescent="0.35">
      <c r="J205" t="s">
        <v>1779</v>
      </c>
      <c r="N205" t="s">
        <v>424</v>
      </c>
      <c r="O205">
        <f>SUMIFS(Sales_Data[Qty],Sales_Data[Memo],N205)</f>
        <v>6</v>
      </c>
      <c r="P205" s="6">
        <f>SUMIFS(Sales_Data[Amount],Sales_Data[Memo],N205)</f>
        <v>179.94</v>
      </c>
    </row>
    <row r="206" spans="10:16" x14ac:dyDescent="0.35">
      <c r="J206" t="s">
        <v>1780</v>
      </c>
      <c r="N206" t="s">
        <v>394</v>
      </c>
      <c r="O206">
        <f>SUMIFS(Sales_Data[Qty],Sales_Data[Memo],N206)</f>
        <v>6</v>
      </c>
      <c r="P206" s="6">
        <f>SUMIFS(Sales_Data[Amount],Sales_Data[Memo],N206)</f>
        <v>107.94</v>
      </c>
    </row>
    <row r="207" spans="10:16" x14ac:dyDescent="0.35">
      <c r="J207" t="s">
        <v>1781</v>
      </c>
      <c r="N207" t="s">
        <v>621</v>
      </c>
      <c r="O207">
        <f>SUMIFS(Sales_Data[Qty],Sales_Data[Memo],N207)</f>
        <v>6</v>
      </c>
      <c r="P207" s="6">
        <f>SUMIFS(Sales_Data[Amount],Sales_Data[Memo],N207)</f>
        <v>768</v>
      </c>
    </row>
    <row r="208" spans="10:16" x14ac:dyDescent="0.35">
      <c r="J208" t="s">
        <v>1782</v>
      </c>
      <c r="N208" t="s">
        <v>627</v>
      </c>
      <c r="O208">
        <f>SUMIFS(Sales_Data[Qty],Sales_Data[Memo],N208)</f>
        <v>4</v>
      </c>
      <c r="P208" s="6">
        <f>SUMIFS(Sales_Data[Amount],Sales_Data[Memo],N208)</f>
        <v>87.96</v>
      </c>
    </row>
    <row r="209" spans="10:16" x14ac:dyDescent="0.35">
      <c r="J209" t="s">
        <v>1783</v>
      </c>
      <c r="N209" t="s">
        <v>1131</v>
      </c>
      <c r="O209">
        <f>SUMIFS(Sales_Data[Qty],Sales_Data[Memo],N209)</f>
        <v>4</v>
      </c>
      <c r="P209" s="6">
        <f>SUMIFS(Sales_Data[Amount],Sales_Data[Memo],N209)</f>
        <v>60</v>
      </c>
    </row>
    <row r="210" spans="10:16" x14ac:dyDescent="0.35">
      <c r="J210" t="s">
        <v>1784</v>
      </c>
      <c r="N210" t="s">
        <v>739</v>
      </c>
      <c r="O210">
        <f>SUMIFS(Sales_Data[Qty],Sales_Data[Memo],N210)</f>
        <v>4</v>
      </c>
      <c r="P210" s="6">
        <f>SUMIFS(Sales_Data[Amount],Sales_Data[Memo],N210)</f>
        <v>90.64</v>
      </c>
    </row>
    <row r="211" spans="10:16" x14ac:dyDescent="0.35">
      <c r="J211" t="s">
        <v>1785</v>
      </c>
      <c r="N211" t="s">
        <v>470</v>
      </c>
      <c r="O211">
        <f>SUMIFS(Sales_Data[Qty],Sales_Data[Memo],N211)</f>
        <v>4</v>
      </c>
      <c r="P211" s="6">
        <f>SUMIFS(Sales_Data[Amount],Sales_Data[Memo],N211)</f>
        <v>66.680000000000007</v>
      </c>
    </row>
    <row r="212" spans="10:16" x14ac:dyDescent="0.35">
      <c r="J212" t="s">
        <v>1786</v>
      </c>
      <c r="N212" t="s">
        <v>557</v>
      </c>
      <c r="O212">
        <f>SUMIFS(Sales_Data[Qty],Sales_Data[Memo],N212)</f>
        <v>3</v>
      </c>
      <c r="P212" s="6">
        <f>SUMIFS(Sales_Data[Amount],Sales_Data[Memo],N212)</f>
        <v>141.99</v>
      </c>
    </row>
    <row r="213" spans="10:16" x14ac:dyDescent="0.35">
      <c r="J213" t="s">
        <v>1787</v>
      </c>
      <c r="N213" t="s">
        <v>592</v>
      </c>
      <c r="O213">
        <f>SUMIFS(Sales_Data[Qty],Sales_Data[Memo],N213)</f>
        <v>3</v>
      </c>
      <c r="P213" s="6">
        <f>SUMIFS(Sales_Data[Amount],Sales_Data[Memo],N213)</f>
        <v>85.98</v>
      </c>
    </row>
    <row r="214" spans="10:16" x14ac:dyDescent="0.35">
      <c r="J214" t="s">
        <v>1788</v>
      </c>
      <c r="N214" t="s">
        <v>398</v>
      </c>
      <c r="O214">
        <f>SUMIFS(Sales_Data[Qty],Sales_Data[Memo],N214)</f>
        <v>3</v>
      </c>
      <c r="P214" s="6">
        <f>SUMIFS(Sales_Data[Amount],Sales_Data[Memo],N214)</f>
        <v>99.99</v>
      </c>
    </row>
    <row r="215" spans="10:16" x14ac:dyDescent="0.35">
      <c r="J215" t="s">
        <v>1789</v>
      </c>
      <c r="N215" t="s">
        <v>737</v>
      </c>
      <c r="O215">
        <f>SUMIFS(Sales_Data[Qty],Sales_Data[Memo],N215)</f>
        <v>3</v>
      </c>
      <c r="P215" s="6">
        <f>SUMIFS(Sales_Data[Amount],Sales_Data[Memo],N215)</f>
        <v>98.25</v>
      </c>
    </row>
    <row r="216" spans="10:16" x14ac:dyDescent="0.35">
      <c r="J216" t="s">
        <v>1790</v>
      </c>
      <c r="N216" t="s">
        <v>462</v>
      </c>
      <c r="O216">
        <f>SUMIFS(Sales_Data[Qty],Sales_Data[Memo],N216)</f>
        <v>2</v>
      </c>
      <c r="P216" s="6">
        <f>SUMIFS(Sales_Data[Amount],Sales_Data[Memo],N216)</f>
        <v>19.98</v>
      </c>
    </row>
    <row r="217" spans="10:16" x14ac:dyDescent="0.35">
      <c r="J217" t="s">
        <v>1791</v>
      </c>
      <c r="N217" t="s">
        <v>537</v>
      </c>
      <c r="O217">
        <f>SUMIFS(Sales_Data[Qty],Sales_Data[Memo],N217)</f>
        <v>2</v>
      </c>
      <c r="P217" s="6">
        <f>SUMIFS(Sales_Data[Amount],Sales_Data[Memo],N217)</f>
        <v>19.98</v>
      </c>
    </row>
    <row r="218" spans="10:16" x14ac:dyDescent="0.35">
      <c r="J218" t="s">
        <v>1792</v>
      </c>
      <c r="N218" t="s">
        <v>574</v>
      </c>
      <c r="O218">
        <f>SUMIFS(Sales_Data[Qty],Sales_Data[Memo],N218)</f>
        <v>2</v>
      </c>
      <c r="P218" s="6">
        <f>SUMIFS(Sales_Data[Amount],Sales_Data[Memo],N218)</f>
        <v>59.98</v>
      </c>
    </row>
    <row r="219" spans="10:16" x14ac:dyDescent="0.35">
      <c r="J219" t="s">
        <v>1793</v>
      </c>
      <c r="N219" t="s">
        <v>296</v>
      </c>
      <c r="O219">
        <f>SUMIFS(Sales_Data[Qty],Sales_Data[Memo],N219)</f>
        <v>2</v>
      </c>
      <c r="P219" s="6">
        <f>SUMIFS(Sales_Data[Amount],Sales_Data[Memo],N219)</f>
        <v>31.98</v>
      </c>
    </row>
    <row r="220" spans="10:16" x14ac:dyDescent="0.35">
      <c r="J220" t="s">
        <v>1794</v>
      </c>
      <c r="N220" t="s">
        <v>388</v>
      </c>
      <c r="O220">
        <f>SUMIFS(Sales_Data[Qty],Sales_Data[Memo],N220)</f>
        <v>2</v>
      </c>
      <c r="P220" s="6">
        <f>SUMIFS(Sales_Data[Amount],Sales_Data[Memo],N220)</f>
        <v>39.979999999999997</v>
      </c>
    </row>
    <row r="221" spans="10:16" x14ac:dyDescent="0.35">
      <c r="J221" t="s">
        <v>1795</v>
      </c>
      <c r="N221" t="s">
        <v>528</v>
      </c>
      <c r="O221" s="7">
        <f>SUMIFS(Sales_Data[Qty],Sales_Data[Memo],N221)</f>
        <v>1.8333299999999999</v>
      </c>
      <c r="P221" s="6">
        <f>SUMIFS(Sales_Data[Amount],Sales_Data[Memo],N221)</f>
        <v>358.70934999999997</v>
      </c>
    </row>
    <row r="222" spans="10:16" x14ac:dyDescent="0.35">
      <c r="J222" t="s">
        <v>1796</v>
      </c>
      <c r="N222" t="s">
        <v>1571</v>
      </c>
      <c r="O222" s="7">
        <f>SUMIFS(Sales_Data[Qty],Sales_Data[Memo],N222)</f>
        <v>1.5</v>
      </c>
      <c r="P222" s="6">
        <f>SUMIFS(Sales_Data[Amount],Sales_Data[Memo],N222)</f>
        <v>444.06000000000006</v>
      </c>
    </row>
    <row r="223" spans="10:16" x14ac:dyDescent="0.35">
      <c r="J223" t="s">
        <v>1797</v>
      </c>
      <c r="N223" t="s">
        <v>572</v>
      </c>
      <c r="O223">
        <f>SUMIFS(Sales_Data[Qty],Sales_Data[Memo],N223)</f>
        <v>1</v>
      </c>
      <c r="P223" s="6">
        <f>SUMIFS(Sales_Data[Amount],Sales_Data[Memo],N223)</f>
        <v>26.67</v>
      </c>
    </row>
    <row r="224" spans="10:16" x14ac:dyDescent="0.35">
      <c r="J224" t="s">
        <v>1798</v>
      </c>
      <c r="N224" t="s">
        <v>966</v>
      </c>
      <c r="O224">
        <f>SUMIFS(Sales_Data[Qty],Sales_Data[Memo],N224)</f>
        <v>1</v>
      </c>
      <c r="P224" s="6">
        <f>SUMIFS(Sales_Data[Amount],Sales_Data[Memo],N224)</f>
        <v>287.88</v>
      </c>
    </row>
    <row r="225" spans="10:16" x14ac:dyDescent="0.35">
      <c r="J225" t="s">
        <v>1799</v>
      </c>
      <c r="N225" t="s">
        <v>619</v>
      </c>
      <c r="O225">
        <f>SUMIFS(Sales_Data[Qty],Sales_Data[Memo],N225)</f>
        <v>1</v>
      </c>
      <c r="P225" s="6">
        <f>SUMIFS(Sales_Data[Amount],Sales_Data[Memo],N225)</f>
        <v>159.96</v>
      </c>
    </row>
    <row r="226" spans="10:16" x14ac:dyDescent="0.35">
      <c r="J226" t="s">
        <v>1800</v>
      </c>
      <c r="N226" t="s">
        <v>1300</v>
      </c>
      <c r="O226">
        <f>SUMIFS(Sales_Data[Qty],Sales_Data[Memo],N226)</f>
        <v>1</v>
      </c>
      <c r="P226" s="6">
        <f>SUMIFS(Sales_Data[Amount],Sales_Data[Memo],N226)</f>
        <v>88.5</v>
      </c>
    </row>
    <row r="227" spans="10:16" x14ac:dyDescent="0.35">
      <c r="J227" t="s">
        <v>1801</v>
      </c>
      <c r="N227" t="s">
        <v>294</v>
      </c>
      <c r="O227">
        <f>SUMIFS(Sales_Data[Qty],Sales_Data[Memo],N227)</f>
        <v>1</v>
      </c>
      <c r="P227" s="6">
        <f>SUMIFS(Sales_Data[Amount],Sales_Data[Memo],N227)</f>
        <v>15.99</v>
      </c>
    </row>
    <row r="228" spans="10:16" x14ac:dyDescent="0.35">
      <c r="J228" t="s">
        <v>1802</v>
      </c>
    </row>
    <row r="229" spans="10:16" x14ac:dyDescent="0.35">
      <c r="J229" t="s">
        <v>1803</v>
      </c>
    </row>
    <row r="230" spans="10:16" x14ac:dyDescent="0.35">
      <c r="J230" t="s">
        <v>1804</v>
      </c>
    </row>
    <row r="231" spans="10:16" x14ac:dyDescent="0.35">
      <c r="J231" t="s">
        <v>1805</v>
      </c>
    </row>
    <row r="232" spans="10:16" x14ac:dyDescent="0.35">
      <c r="J232" t="s">
        <v>1806</v>
      </c>
    </row>
    <row r="233" spans="10:16" x14ac:dyDescent="0.35">
      <c r="J233" t="s">
        <v>1807</v>
      </c>
    </row>
    <row r="234" spans="10:16" x14ac:dyDescent="0.35">
      <c r="J234" t="s">
        <v>1808</v>
      </c>
    </row>
    <row r="235" spans="10:16" x14ac:dyDescent="0.35">
      <c r="J235" t="s">
        <v>1809</v>
      </c>
    </row>
    <row r="236" spans="10:16" x14ac:dyDescent="0.35">
      <c r="J236" t="s">
        <v>1810</v>
      </c>
    </row>
    <row r="237" spans="10:16" x14ac:dyDescent="0.35">
      <c r="J237" t="s">
        <v>1811</v>
      </c>
    </row>
    <row r="238" spans="10:16" x14ac:dyDescent="0.35">
      <c r="J238" t="s">
        <v>1812</v>
      </c>
    </row>
    <row r="239" spans="10:16" x14ac:dyDescent="0.35">
      <c r="J239" t="s">
        <v>1813</v>
      </c>
    </row>
    <row r="240" spans="10:16" x14ac:dyDescent="0.35">
      <c r="J240" t="s">
        <v>1814</v>
      </c>
    </row>
    <row r="241" spans="10:10" x14ac:dyDescent="0.35">
      <c r="J241" t="s">
        <v>1815</v>
      </c>
    </row>
    <row r="242" spans="10:10" x14ac:dyDescent="0.35">
      <c r="J242" t="s">
        <v>1816</v>
      </c>
    </row>
    <row r="243" spans="10:10" x14ac:dyDescent="0.35">
      <c r="J243" t="s">
        <v>1817</v>
      </c>
    </row>
    <row r="244" spans="10:10" x14ac:dyDescent="0.35">
      <c r="J244" t="s">
        <v>1818</v>
      </c>
    </row>
    <row r="245" spans="10:10" x14ac:dyDescent="0.35">
      <c r="J245" t="s">
        <v>1819</v>
      </c>
    </row>
    <row r="246" spans="10:10" x14ac:dyDescent="0.35">
      <c r="J246" t="s">
        <v>1820</v>
      </c>
    </row>
    <row r="247" spans="10:10" x14ac:dyDescent="0.35">
      <c r="J247" t="s">
        <v>1821</v>
      </c>
    </row>
    <row r="248" spans="10:10" x14ac:dyDescent="0.35">
      <c r="J248" t="s">
        <v>1822</v>
      </c>
    </row>
    <row r="249" spans="10:10" x14ac:dyDescent="0.35">
      <c r="J249" t="s">
        <v>1823</v>
      </c>
    </row>
    <row r="250" spans="10:10" x14ac:dyDescent="0.35">
      <c r="J250" t="s">
        <v>1824</v>
      </c>
    </row>
    <row r="251" spans="10:10" x14ac:dyDescent="0.35">
      <c r="J251" t="s">
        <v>1825</v>
      </c>
    </row>
    <row r="252" spans="10:10" x14ac:dyDescent="0.35">
      <c r="J252" t="s">
        <v>1826</v>
      </c>
    </row>
    <row r="253" spans="10:10" x14ac:dyDescent="0.35">
      <c r="J253" t="s">
        <v>1827</v>
      </c>
    </row>
    <row r="254" spans="10:10" x14ac:dyDescent="0.35">
      <c r="J254" t="s">
        <v>1828</v>
      </c>
    </row>
    <row r="255" spans="10:10" x14ac:dyDescent="0.35">
      <c r="J255" t="s">
        <v>1829</v>
      </c>
    </row>
    <row r="256" spans="10:10" x14ac:dyDescent="0.35">
      <c r="J256" t="s">
        <v>1830</v>
      </c>
    </row>
    <row r="257" spans="10:10" x14ac:dyDescent="0.35">
      <c r="J257" t="s">
        <v>1831</v>
      </c>
    </row>
    <row r="258" spans="10:10" x14ac:dyDescent="0.35">
      <c r="J258" t="s">
        <v>1832</v>
      </c>
    </row>
    <row r="259" spans="10:10" x14ac:dyDescent="0.35">
      <c r="J259" t="s">
        <v>1833</v>
      </c>
    </row>
    <row r="260" spans="10:10" x14ac:dyDescent="0.35">
      <c r="J260" t="s">
        <v>1834</v>
      </c>
    </row>
    <row r="261" spans="10:10" x14ac:dyDescent="0.35">
      <c r="J261" t="s">
        <v>1835</v>
      </c>
    </row>
    <row r="262" spans="10:10" x14ac:dyDescent="0.35">
      <c r="J262" t="s">
        <v>1836</v>
      </c>
    </row>
    <row r="263" spans="10:10" x14ac:dyDescent="0.35">
      <c r="J263" t="s">
        <v>1837</v>
      </c>
    </row>
    <row r="264" spans="10:10" x14ac:dyDescent="0.35">
      <c r="J264" t="s">
        <v>1838</v>
      </c>
    </row>
    <row r="265" spans="10:10" x14ac:dyDescent="0.35">
      <c r="J265" t="s">
        <v>1839</v>
      </c>
    </row>
    <row r="266" spans="10:10" x14ac:dyDescent="0.35">
      <c r="J266" t="s">
        <v>1840</v>
      </c>
    </row>
    <row r="267" spans="10:10" x14ac:dyDescent="0.35">
      <c r="J267" t="s">
        <v>1841</v>
      </c>
    </row>
    <row r="268" spans="10:10" x14ac:dyDescent="0.35">
      <c r="J268" t="s">
        <v>1842</v>
      </c>
    </row>
    <row r="269" spans="10:10" x14ac:dyDescent="0.35">
      <c r="J269" t="s">
        <v>1843</v>
      </c>
    </row>
    <row r="270" spans="10:10" x14ac:dyDescent="0.35">
      <c r="J270" t="s">
        <v>1844</v>
      </c>
    </row>
    <row r="271" spans="10:10" x14ac:dyDescent="0.35">
      <c r="J271" t="s">
        <v>1845</v>
      </c>
    </row>
    <row r="272" spans="10:10" x14ac:dyDescent="0.35">
      <c r="J272" t="s">
        <v>1846</v>
      </c>
    </row>
    <row r="273" spans="10:10" x14ac:dyDescent="0.35">
      <c r="J273" t="s">
        <v>1847</v>
      </c>
    </row>
    <row r="274" spans="10:10" x14ac:dyDescent="0.35">
      <c r="J274" t="s">
        <v>1848</v>
      </c>
    </row>
    <row r="275" spans="10:10" x14ac:dyDescent="0.35">
      <c r="J275" t="s">
        <v>1849</v>
      </c>
    </row>
    <row r="276" spans="10:10" x14ac:dyDescent="0.35">
      <c r="J276" t="s">
        <v>1850</v>
      </c>
    </row>
    <row r="277" spans="10:10" x14ac:dyDescent="0.35">
      <c r="J277" t="s">
        <v>1851</v>
      </c>
    </row>
    <row r="278" spans="10:10" x14ac:dyDescent="0.35">
      <c r="J278" t="s">
        <v>1852</v>
      </c>
    </row>
    <row r="279" spans="10:10" x14ac:dyDescent="0.35">
      <c r="J279" t="s">
        <v>1853</v>
      </c>
    </row>
    <row r="280" spans="10:10" x14ac:dyDescent="0.35">
      <c r="J280" t="s">
        <v>1854</v>
      </c>
    </row>
    <row r="281" spans="10:10" x14ac:dyDescent="0.35">
      <c r="J281" t="s">
        <v>1855</v>
      </c>
    </row>
    <row r="282" spans="10:10" x14ac:dyDescent="0.35">
      <c r="J282" t="s">
        <v>1856</v>
      </c>
    </row>
    <row r="283" spans="10:10" x14ac:dyDescent="0.35">
      <c r="J283" t="s">
        <v>1857</v>
      </c>
    </row>
    <row r="284" spans="10:10" x14ac:dyDescent="0.35">
      <c r="J284" t="s">
        <v>1858</v>
      </c>
    </row>
    <row r="285" spans="10:10" x14ac:dyDescent="0.35">
      <c r="J285" t="s">
        <v>1859</v>
      </c>
    </row>
    <row r="286" spans="10:10" x14ac:dyDescent="0.35">
      <c r="J286" t="s">
        <v>1860</v>
      </c>
    </row>
    <row r="287" spans="10:10" x14ac:dyDescent="0.35">
      <c r="J287" t="s">
        <v>1861</v>
      </c>
    </row>
    <row r="288" spans="10:10" x14ac:dyDescent="0.35">
      <c r="J288" t="s">
        <v>1862</v>
      </c>
    </row>
    <row r="289" spans="10:10" x14ac:dyDescent="0.35">
      <c r="J289" t="s">
        <v>1863</v>
      </c>
    </row>
    <row r="290" spans="10:10" x14ac:dyDescent="0.35">
      <c r="J290" t="s">
        <v>1864</v>
      </c>
    </row>
    <row r="291" spans="10:10" x14ac:dyDescent="0.35">
      <c r="J291" t="s">
        <v>1865</v>
      </c>
    </row>
    <row r="292" spans="10:10" x14ac:dyDescent="0.35">
      <c r="J292" t="s">
        <v>1866</v>
      </c>
    </row>
    <row r="293" spans="10:10" x14ac:dyDescent="0.35">
      <c r="J293" t="s">
        <v>1867</v>
      </c>
    </row>
    <row r="294" spans="10:10" x14ac:dyDescent="0.35">
      <c r="J294" t="s">
        <v>1868</v>
      </c>
    </row>
    <row r="295" spans="10:10" x14ac:dyDescent="0.35">
      <c r="J295" t="s">
        <v>1869</v>
      </c>
    </row>
    <row r="296" spans="10:10" x14ac:dyDescent="0.35">
      <c r="J296" t="s">
        <v>1870</v>
      </c>
    </row>
    <row r="297" spans="10:10" x14ac:dyDescent="0.35">
      <c r="J297" t="s">
        <v>1871</v>
      </c>
    </row>
    <row r="298" spans="10:10" x14ac:dyDescent="0.35">
      <c r="J298" t="s">
        <v>1872</v>
      </c>
    </row>
    <row r="299" spans="10:10" x14ac:dyDescent="0.35">
      <c r="J299" t="s">
        <v>1873</v>
      </c>
    </row>
    <row r="300" spans="10:10" x14ac:dyDescent="0.35">
      <c r="J300" t="s">
        <v>1874</v>
      </c>
    </row>
    <row r="301" spans="10:10" x14ac:dyDescent="0.35">
      <c r="J301" t="s">
        <v>1875</v>
      </c>
    </row>
    <row r="302" spans="10:10" x14ac:dyDescent="0.35">
      <c r="J302" t="s">
        <v>1876</v>
      </c>
    </row>
    <row r="303" spans="10:10" x14ac:dyDescent="0.35">
      <c r="J303" t="s">
        <v>1877</v>
      </c>
    </row>
    <row r="304" spans="10:10" x14ac:dyDescent="0.35">
      <c r="J304" t="s">
        <v>1878</v>
      </c>
    </row>
    <row r="305" spans="10:10" x14ac:dyDescent="0.35">
      <c r="J305" t="s">
        <v>1879</v>
      </c>
    </row>
    <row r="306" spans="10:10" x14ac:dyDescent="0.35">
      <c r="J306" t="s">
        <v>1880</v>
      </c>
    </row>
    <row r="307" spans="10:10" x14ac:dyDescent="0.35">
      <c r="J307" t="s">
        <v>1881</v>
      </c>
    </row>
    <row r="308" spans="10:10" x14ac:dyDescent="0.35">
      <c r="J308" t="s">
        <v>1882</v>
      </c>
    </row>
    <row r="309" spans="10:10" x14ac:dyDescent="0.35">
      <c r="J309" t="s">
        <v>1883</v>
      </c>
    </row>
    <row r="310" spans="10:10" x14ac:dyDescent="0.35">
      <c r="J310" t="s">
        <v>1884</v>
      </c>
    </row>
    <row r="311" spans="10:10" x14ac:dyDescent="0.35">
      <c r="J311" t="s">
        <v>1885</v>
      </c>
    </row>
    <row r="312" spans="10:10" x14ac:dyDescent="0.35">
      <c r="J312" t="s">
        <v>1886</v>
      </c>
    </row>
    <row r="313" spans="10:10" x14ac:dyDescent="0.35">
      <c r="J313" t="s">
        <v>1887</v>
      </c>
    </row>
    <row r="314" spans="10:10" x14ac:dyDescent="0.35">
      <c r="J314" t="s">
        <v>1888</v>
      </c>
    </row>
    <row r="315" spans="10:10" x14ac:dyDescent="0.35">
      <c r="J315" t="s">
        <v>1889</v>
      </c>
    </row>
    <row r="316" spans="10:10" x14ac:dyDescent="0.35">
      <c r="J316" t="s">
        <v>1890</v>
      </c>
    </row>
    <row r="317" spans="10:10" x14ac:dyDescent="0.35">
      <c r="J317" t="s">
        <v>1891</v>
      </c>
    </row>
    <row r="318" spans="10:10" x14ac:dyDescent="0.35">
      <c r="J318" t="s">
        <v>1892</v>
      </c>
    </row>
    <row r="319" spans="10:10" x14ac:dyDescent="0.35">
      <c r="J319" t="s">
        <v>1893</v>
      </c>
    </row>
    <row r="320" spans="10:10" x14ac:dyDescent="0.35">
      <c r="J320" t="s">
        <v>1894</v>
      </c>
    </row>
    <row r="321" spans="10:10" x14ac:dyDescent="0.35">
      <c r="J321" t="s">
        <v>1895</v>
      </c>
    </row>
    <row r="322" spans="10:10" x14ac:dyDescent="0.35">
      <c r="J322" t="s">
        <v>1896</v>
      </c>
    </row>
    <row r="323" spans="10:10" x14ac:dyDescent="0.35">
      <c r="J323" t="s">
        <v>1897</v>
      </c>
    </row>
    <row r="324" spans="10:10" x14ac:dyDescent="0.35">
      <c r="J324" t="s">
        <v>1898</v>
      </c>
    </row>
    <row r="325" spans="10:10" x14ac:dyDescent="0.35">
      <c r="J325" t="s">
        <v>1899</v>
      </c>
    </row>
    <row r="326" spans="10:10" x14ac:dyDescent="0.35">
      <c r="J326" t="s">
        <v>1900</v>
      </c>
    </row>
    <row r="327" spans="10:10" x14ac:dyDescent="0.35">
      <c r="J327" t="s">
        <v>1901</v>
      </c>
    </row>
    <row r="328" spans="10:10" x14ac:dyDescent="0.35">
      <c r="J328" t="s">
        <v>1902</v>
      </c>
    </row>
    <row r="329" spans="10:10" x14ac:dyDescent="0.35">
      <c r="J329" t="s">
        <v>1903</v>
      </c>
    </row>
    <row r="330" spans="10:10" x14ac:dyDescent="0.35">
      <c r="J330" t="s">
        <v>1904</v>
      </c>
    </row>
    <row r="331" spans="10:10" x14ac:dyDescent="0.35">
      <c r="J331" t="s">
        <v>1905</v>
      </c>
    </row>
    <row r="332" spans="10:10" x14ac:dyDescent="0.35">
      <c r="J332" t="s">
        <v>1906</v>
      </c>
    </row>
    <row r="333" spans="10:10" x14ac:dyDescent="0.35">
      <c r="J333" t="s">
        <v>1907</v>
      </c>
    </row>
    <row r="334" spans="10:10" x14ac:dyDescent="0.35">
      <c r="J334" t="s">
        <v>1908</v>
      </c>
    </row>
    <row r="335" spans="10:10" x14ac:dyDescent="0.35">
      <c r="J335" t="s">
        <v>1909</v>
      </c>
    </row>
    <row r="336" spans="10:10" x14ac:dyDescent="0.35">
      <c r="J336" t="s">
        <v>1910</v>
      </c>
    </row>
    <row r="337" spans="10:10" x14ac:dyDescent="0.35">
      <c r="J337" t="s">
        <v>1911</v>
      </c>
    </row>
    <row r="338" spans="10:10" x14ac:dyDescent="0.35">
      <c r="J338" t="s">
        <v>1912</v>
      </c>
    </row>
    <row r="339" spans="10:10" x14ac:dyDescent="0.35">
      <c r="J339" t="s">
        <v>1913</v>
      </c>
    </row>
    <row r="340" spans="10:10" x14ac:dyDescent="0.35">
      <c r="J340" t="s">
        <v>1914</v>
      </c>
    </row>
    <row r="341" spans="10:10" x14ac:dyDescent="0.35">
      <c r="J341" t="s">
        <v>1915</v>
      </c>
    </row>
    <row r="342" spans="10:10" x14ac:dyDescent="0.35">
      <c r="J342" t="s">
        <v>1916</v>
      </c>
    </row>
    <row r="343" spans="10:10" x14ac:dyDescent="0.35">
      <c r="J343" t="s">
        <v>1917</v>
      </c>
    </row>
    <row r="344" spans="10:10" x14ac:dyDescent="0.35">
      <c r="J344" t="s">
        <v>1918</v>
      </c>
    </row>
    <row r="345" spans="10:10" x14ac:dyDescent="0.35">
      <c r="J345" t="s">
        <v>1919</v>
      </c>
    </row>
    <row r="346" spans="10:10" x14ac:dyDescent="0.35">
      <c r="J346" t="s">
        <v>1920</v>
      </c>
    </row>
    <row r="347" spans="10:10" x14ac:dyDescent="0.35">
      <c r="J347" t="s">
        <v>1921</v>
      </c>
    </row>
    <row r="348" spans="10:10" x14ac:dyDescent="0.35">
      <c r="J348" t="s">
        <v>1922</v>
      </c>
    </row>
    <row r="349" spans="10:10" x14ac:dyDescent="0.35">
      <c r="J349" t="s">
        <v>1923</v>
      </c>
    </row>
    <row r="350" spans="10:10" x14ac:dyDescent="0.35">
      <c r="J350" t="s">
        <v>1924</v>
      </c>
    </row>
    <row r="351" spans="10:10" x14ac:dyDescent="0.35">
      <c r="J351" t="s">
        <v>1925</v>
      </c>
    </row>
    <row r="352" spans="10:10" x14ac:dyDescent="0.35">
      <c r="J352" t="s">
        <v>1926</v>
      </c>
    </row>
    <row r="353" spans="10:10" x14ac:dyDescent="0.35">
      <c r="J353" t="s">
        <v>1927</v>
      </c>
    </row>
    <row r="354" spans="10:10" x14ac:dyDescent="0.35">
      <c r="J354" t="s">
        <v>1928</v>
      </c>
    </row>
    <row r="355" spans="10:10" x14ac:dyDescent="0.35">
      <c r="J355" t="s">
        <v>1929</v>
      </c>
    </row>
    <row r="356" spans="10:10" x14ac:dyDescent="0.35">
      <c r="J356" t="s">
        <v>1930</v>
      </c>
    </row>
    <row r="357" spans="10:10" x14ac:dyDescent="0.35">
      <c r="J357" t="s">
        <v>1931</v>
      </c>
    </row>
    <row r="358" spans="10:10" x14ac:dyDescent="0.35">
      <c r="J358" t="s">
        <v>1932</v>
      </c>
    </row>
    <row r="359" spans="10:10" x14ac:dyDescent="0.35">
      <c r="J359" t="s">
        <v>1933</v>
      </c>
    </row>
    <row r="360" spans="10:10" x14ac:dyDescent="0.35">
      <c r="J360" t="s">
        <v>1934</v>
      </c>
    </row>
    <row r="361" spans="10:10" x14ac:dyDescent="0.35">
      <c r="J361" t="s">
        <v>1935</v>
      </c>
    </row>
    <row r="362" spans="10:10" x14ac:dyDescent="0.35">
      <c r="J362" t="s">
        <v>1936</v>
      </c>
    </row>
    <row r="363" spans="10:10" x14ac:dyDescent="0.35">
      <c r="J363" t="s">
        <v>1937</v>
      </c>
    </row>
    <row r="364" spans="10:10" x14ac:dyDescent="0.35">
      <c r="J364" t="s">
        <v>1938</v>
      </c>
    </row>
    <row r="365" spans="10:10" x14ac:dyDescent="0.35">
      <c r="J365" t="s">
        <v>1939</v>
      </c>
    </row>
    <row r="366" spans="10:10" x14ac:dyDescent="0.35">
      <c r="J366" t="s">
        <v>1940</v>
      </c>
    </row>
    <row r="367" spans="10:10" x14ac:dyDescent="0.35">
      <c r="J367" t="s">
        <v>1941</v>
      </c>
    </row>
    <row r="368" spans="10:10" x14ac:dyDescent="0.35">
      <c r="J368" t="s">
        <v>1942</v>
      </c>
    </row>
    <row r="369" spans="10:10" x14ac:dyDescent="0.35">
      <c r="J369" t="s">
        <v>1943</v>
      </c>
    </row>
    <row r="370" spans="10:10" x14ac:dyDescent="0.35">
      <c r="J370" t="s">
        <v>1944</v>
      </c>
    </row>
    <row r="371" spans="10:10" x14ac:dyDescent="0.35">
      <c r="J371" t="s">
        <v>1945</v>
      </c>
    </row>
    <row r="372" spans="10:10" x14ac:dyDescent="0.35">
      <c r="J372" t="s">
        <v>1946</v>
      </c>
    </row>
    <row r="373" spans="10:10" x14ac:dyDescent="0.35">
      <c r="J373" t="s">
        <v>1947</v>
      </c>
    </row>
    <row r="374" spans="10:10" x14ac:dyDescent="0.35">
      <c r="J374" t="s">
        <v>1948</v>
      </c>
    </row>
    <row r="375" spans="10:10" x14ac:dyDescent="0.35">
      <c r="J375" t="s">
        <v>1949</v>
      </c>
    </row>
    <row r="376" spans="10:10" x14ac:dyDescent="0.35">
      <c r="J376" t="s">
        <v>1950</v>
      </c>
    </row>
    <row r="377" spans="10:10" x14ac:dyDescent="0.35">
      <c r="J377" t="s">
        <v>1951</v>
      </c>
    </row>
    <row r="378" spans="10:10" x14ac:dyDescent="0.35">
      <c r="J378" t="s">
        <v>1952</v>
      </c>
    </row>
    <row r="379" spans="10:10" x14ac:dyDescent="0.35">
      <c r="J379" t="s">
        <v>1953</v>
      </c>
    </row>
    <row r="380" spans="10:10" x14ac:dyDescent="0.35">
      <c r="J380" t="s">
        <v>1954</v>
      </c>
    </row>
    <row r="381" spans="10:10" x14ac:dyDescent="0.35">
      <c r="J381" t="s">
        <v>1955</v>
      </c>
    </row>
    <row r="382" spans="10:10" x14ac:dyDescent="0.35">
      <c r="J382" t="s">
        <v>1956</v>
      </c>
    </row>
    <row r="383" spans="10:10" x14ac:dyDescent="0.35">
      <c r="J383" t="s">
        <v>1957</v>
      </c>
    </row>
    <row r="384" spans="10:10" x14ac:dyDescent="0.35">
      <c r="J384" t="s">
        <v>1958</v>
      </c>
    </row>
    <row r="385" spans="10:10" x14ac:dyDescent="0.35">
      <c r="J385" t="s">
        <v>1959</v>
      </c>
    </row>
    <row r="386" spans="10:10" x14ac:dyDescent="0.35">
      <c r="J386" t="s">
        <v>1960</v>
      </c>
    </row>
    <row r="387" spans="10:10" x14ac:dyDescent="0.35">
      <c r="J387" t="s">
        <v>1961</v>
      </c>
    </row>
    <row r="388" spans="10:10" x14ac:dyDescent="0.35">
      <c r="J388" t="s">
        <v>1962</v>
      </c>
    </row>
    <row r="389" spans="10:10" x14ac:dyDescent="0.35">
      <c r="J389" t="s">
        <v>1963</v>
      </c>
    </row>
    <row r="390" spans="10:10" x14ac:dyDescent="0.35">
      <c r="J390" t="s">
        <v>1964</v>
      </c>
    </row>
    <row r="391" spans="10:10" x14ac:dyDescent="0.35">
      <c r="J391" t="s">
        <v>1965</v>
      </c>
    </row>
    <row r="392" spans="10:10" x14ac:dyDescent="0.35">
      <c r="J392" t="s">
        <v>1966</v>
      </c>
    </row>
    <row r="393" spans="10:10" x14ac:dyDescent="0.35">
      <c r="J393" t="s">
        <v>1967</v>
      </c>
    </row>
    <row r="394" spans="10:10" x14ac:dyDescent="0.35">
      <c r="J394" t="s">
        <v>1968</v>
      </c>
    </row>
    <row r="395" spans="10:10" x14ac:dyDescent="0.35">
      <c r="J395" t="s">
        <v>1969</v>
      </c>
    </row>
    <row r="396" spans="10:10" x14ac:dyDescent="0.35">
      <c r="J396" t="s">
        <v>1970</v>
      </c>
    </row>
    <row r="397" spans="10:10" x14ac:dyDescent="0.35">
      <c r="J397" t="s">
        <v>1971</v>
      </c>
    </row>
    <row r="398" spans="10:10" x14ac:dyDescent="0.35">
      <c r="J398" t="s">
        <v>1972</v>
      </c>
    </row>
    <row r="399" spans="10:10" x14ac:dyDescent="0.35">
      <c r="J399" t="s">
        <v>1973</v>
      </c>
    </row>
    <row r="400" spans="10:10" x14ac:dyDescent="0.35">
      <c r="J400" t="s">
        <v>1974</v>
      </c>
    </row>
    <row r="401" spans="10:10" x14ac:dyDescent="0.35">
      <c r="J401" t="s">
        <v>1975</v>
      </c>
    </row>
    <row r="402" spans="10:10" x14ac:dyDescent="0.35">
      <c r="J402" t="s">
        <v>1976</v>
      </c>
    </row>
    <row r="403" spans="10:10" x14ac:dyDescent="0.35">
      <c r="J403" t="s">
        <v>1977</v>
      </c>
    </row>
    <row r="404" spans="10:10" x14ac:dyDescent="0.35">
      <c r="J404" t="s">
        <v>1978</v>
      </c>
    </row>
    <row r="405" spans="10:10" x14ac:dyDescent="0.35">
      <c r="J405" t="s">
        <v>1979</v>
      </c>
    </row>
    <row r="406" spans="10:10" x14ac:dyDescent="0.35">
      <c r="J406" t="s">
        <v>1980</v>
      </c>
    </row>
    <row r="407" spans="10:10" x14ac:dyDescent="0.35">
      <c r="J407" t="s">
        <v>1981</v>
      </c>
    </row>
    <row r="408" spans="10:10" x14ac:dyDescent="0.35">
      <c r="J408" t="s">
        <v>1982</v>
      </c>
    </row>
    <row r="409" spans="10:10" x14ac:dyDescent="0.35">
      <c r="J409" t="s">
        <v>1983</v>
      </c>
    </row>
    <row r="410" spans="10:10" x14ac:dyDescent="0.35">
      <c r="J410" t="s">
        <v>1984</v>
      </c>
    </row>
    <row r="411" spans="10:10" x14ac:dyDescent="0.35">
      <c r="J411" t="s">
        <v>1985</v>
      </c>
    </row>
    <row r="412" spans="10:10" x14ac:dyDescent="0.35">
      <c r="J412" t="s">
        <v>1986</v>
      </c>
    </row>
    <row r="413" spans="10:10" x14ac:dyDescent="0.35">
      <c r="J413" t="s">
        <v>1987</v>
      </c>
    </row>
    <row r="414" spans="10:10" x14ac:dyDescent="0.35">
      <c r="J414" t="s">
        <v>1988</v>
      </c>
    </row>
    <row r="415" spans="10:10" x14ac:dyDescent="0.35">
      <c r="J415" t="s">
        <v>1989</v>
      </c>
    </row>
    <row r="416" spans="10:10" x14ac:dyDescent="0.35">
      <c r="J416" t="s">
        <v>1990</v>
      </c>
    </row>
    <row r="417" spans="10:10" x14ac:dyDescent="0.35">
      <c r="J417" t="s">
        <v>1991</v>
      </c>
    </row>
    <row r="418" spans="10:10" x14ac:dyDescent="0.35">
      <c r="J418" t="s">
        <v>1992</v>
      </c>
    </row>
    <row r="419" spans="10:10" x14ac:dyDescent="0.35">
      <c r="J419" t="s">
        <v>1993</v>
      </c>
    </row>
    <row r="420" spans="10:10" x14ac:dyDescent="0.35">
      <c r="J420" t="s">
        <v>1994</v>
      </c>
    </row>
    <row r="421" spans="10:10" x14ac:dyDescent="0.35">
      <c r="J421" t="s">
        <v>1995</v>
      </c>
    </row>
    <row r="422" spans="10:10" x14ac:dyDescent="0.35">
      <c r="J422" t="s">
        <v>1996</v>
      </c>
    </row>
    <row r="423" spans="10:10" x14ac:dyDescent="0.35">
      <c r="J423" t="s">
        <v>1997</v>
      </c>
    </row>
    <row r="424" spans="10:10" x14ac:dyDescent="0.35">
      <c r="J424" t="s">
        <v>1998</v>
      </c>
    </row>
    <row r="425" spans="10:10" x14ac:dyDescent="0.35">
      <c r="J425" t="s">
        <v>1999</v>
      </c>
    </row>
    <row r="426" spans="10:10" x14ac:dyDescent="0.35">
      <c r="J426" t="s">
        <v>2000</v>
      </c>
    </row>
    <row r="427" spans="10:10" x14ac:dyDescent="0.35">
      <c r="J427" t="s">
        <v>2001</v>
      </c>
    </row>
    <row r="428" spans="10:10" x14ac:dyDescent="0.35">
      <c r="J428" t="s">
        <v>2002</v>
      </c>
    </row>
    <row r="429" spans="10:10" x14ac:dyDescent="0.35">
      <c r="J429" t="s">
        <v>2003</v>
      </c>
    </row>
    <row r="430" spans="10:10" x14ac:dyDescent="0.35">
      <c r="J430" t="s">
        <v>2004</v>
      </c>
    </row>
    <row r="431" spans="10:10" x14ac:dyDescent="0.35">
      <c r="J431" t="s">
        <v>2005</v>
      </c>
    </row>
    <row r="432" spans="10:10" x14ac:dyDescent="0.35">
      <c r="J432" t="s">
        <v>2006</v>
      </c>
    </row>
    <row r="433" spans="10:10" x14ac:dyDescent="0.35">
      <c r="J433" t="s">
        <v>2007</v>
      </c>
    </row>
    <row r="434" spans="10:10" x14ac:dyDescent="0.35">
      <c r="J434" t="s">
        <v>2008</v>
      </c>
    </row>
    <row r="435" spans="10:10" x14ac:dyDescent="0.35">
      <c r="J435" t="s">
        <v>2009</v>
      </c>
    </row>
    <row r="436" spans="10:10" x14ac:dyDescent="0.35">
      <c r="J436" t="s">
        <v>2010</v>
      </c>
    </row>
    <row r="437" spans="10:10" x14ac:dyDescent="0.35">
      <c r="J437" t="s">
        <v>2011</v>
      </c>
    </row>
    <row r="438" spans="10:10" x14ac:dyDescent="0.35">
      <c r="J438" t="s">
        <v>2012</v>
      </c>
    </row>
    <row r="439" spans="10:10" x14ac:dyDescent="0.35">
      <c r="J439" t="s">
        <v>2013</v>
      </c>
    </row>
    <row r="440" spans="10:10" x14ac:dyDescent="0.35">
      <c r="J440" t="s">
        <v>2014</v>
      </c>
    </row>
    <row r="441" spans="10:10" x14ac:dyDescent="0.35">
      <c r="J441" t="s">
        <v>2015</v>
      </c>
    </row>
    <row r="442" spans="10:10" x14ac:dyDescent="0.35">
      <c r="J442" t="s">
        <v>2016</v>
      </c>
    </row>
    <row r="443" spans="10:10" x14ac:dyDescent="0.35">
      <c r="J443" t="s">
        <v>2017</v>
      </c>
    </row>
    <row r="444" spans="10:10" x14ac:dyDescent="0.35">
      <c r="J444" t="s">
        <v>2018</v>
      </c>
    </row>
    <row r="445" spans="10:10" x14ac:dyDescent="0.35">
      <c r="J445" t="s">
        <v>2019</v>
      </c>
    </row>
    <row r="446" spans="10:10" x14ac:dyDescent="0.35">
      <c r="J446" t="s">
        <v>2020</v>
      </c>
    </row>
    <row r="447" spans="10:10" x14ac:dyDescent="0.35">
      <c r="J447" t="s">
        <v>2021</v>
      </c>
    </row>
    <row r="448" spans="10:10" x14ac:dyDescent="0.35">
      <c r="J448" t="s">
        <v>2022</v>
      </c>
    </row>
    <row r="449" spans="10:10" x14ac:dyDescent="0.35">
      <c r="J449" t="s">
        <v>2023</v>
      </c>
    </row>
    <row r="450" spans="10:10" x14ac:dyDescent="0.35">
      <c r="J450" t="s">
        <v>2024</v>
      </c>
    </row>
    <row r="451" spans="10:10" x14ac:dyDescent="0.35">
      <c r="J451" t="s">
        <v>2025</v>
      </c>
    </row>
    <row r="452" spans="10:10" x14ac:dyDescent="0.35">
      <c r="J452" t="s">
        <v>2026</v>
      </c>
    </row>
    <row r="453" spans="10:10" x14ac:dyDescent="0.35">
      <c r="J453" t="s">
        <v>2027</v>
      </c>
    </row>
    <row r="454" spans="10:10" x14ac:dyDescent="0.35">
      <c r="J454" t="s">
        <v>2028</v>
      </c>
    </row>
    <row r="455" spans="10:10" x14ac:dyDescent="0.35">
      <c r="J455" t="s">
        <v>2029</v>
      </c>
    </row>
    <row r="456" spans="10:10" x14ac:dyDescent="0.35">
      <c r="J456" t="s">
        <v>2030</v>
      </c>
    </row>
    <row r="457" spans="10:10" x14ac:dyDescent="0.35">
      <c r="J457" t="s">
        <v>2031</v>
      </c>
    </row>
    <row r="458" spans="10:10" x14ac:dyDescent="0.35">
      <c r="J458" t="s">
        <v>2032</v>
      </c>
    </row>
    <row r="459" spans="10:10" x14ac:dyDescent="0.35">
      <c r="J459" t="s">
        <v>2033</v>
      </c>
    </row>
    <row r="460" spans="10:10" x14ac:dyDescent="0.35">
      <c r="J460" t="s">
        <v>2034</v>
      </c>
    </row>
    <row r="461" spans="10:10" x14ac:dyDescent="0.35">
      <c r="J461" t="s">
        <v>2035</v>
      </c>
    </row>
    <row r="462" spans="10:10" x14ac:dyDescent="0.35">
      <c r="J462" t="s">
        <v>2036</v>
      </c>
    </row>
    <row r="463" spans="10:10" x14ac:dyDescent="0.35">
      <c r="J463" t="s">
        <v>2037</v>
      </c>
    </row>
    <row r="464" spans="10:10" x14ac:dyDescent="0.35">
      <c r="J464" t="s">
        <v>2038</v>
      </c>
    </row>
    <row r="465" spans="10:10" x14ac:dyDescent="0.35">
      <c r="J465" t="s">
        <v>2039</v>
      </c>
    </row>
    <row r="466" spans="10:10" x14ac:dyDescent="0.35">
      <c r="J466" t="s">
        <v>2040</v>
      </c>
    </row>
    <row r="467" spans="10:10" x14ac:dyDescent="0.35">
      <c r="J467" t="s">
        <v>2041</v>
      </c>
    </row>
    <row r="468" spans="10:10" x14ac:dyDescent="0.35">
      <c r="J468" t="s">
        <v>2042</v>
      </c>
    </row>
    <row r="469" spans="10:10" x14ac:dyDescent="0.35">
      <c r="J469" t="s">
        <v>2043</v>
      </c>
    </row>
    <row r="470" spans="10:10" x14ac:dyDescent="0.35">
      <c r="J470" t="s">
        <v>2044</v>
      </c>
    </row>
    <row r="471" spans="10:10" x14ac:dyDescent="0.35">
      <c r="J471" t="s">
        <v>2045</v>
      </c>
    </row>
    <row r="472" spans="10:10" x14ac:dyDescent="0.35">
      <c r="J472" t="s">
        <v>2046</v>
      </c>
    </row>
    <row r="473" spans="10:10" x14ac:dyDescent="0.35">
      <c r="J473" t="s">
        <v>2047</v>
      </c>
    </row>
    <row r="474" spans="10:10" x14ac:dyDescent="0.35">
      <c r="J474" t="s">
        <v>2048</v>
      </c>
    </row>
    <row r="475" spans="10:10" x14ac:dyDescent="0.35">
      <c r="J475" t="s">
        <v>2049</v>
      </c>
    </row>
    <row r="476" spans="10:10" x14ac:dyDescent="0.35">
      <c r="J476" t="s">
        <v>2050</v>
      </c>
    </row>
    <row r="477" spans="10:10" x14ac:dyDescent="0.35">
      <c r="J477" t="s">
        <v>2051</v>
      </c>
    </row>
    <row r="478" spans="10:10" x14ac:dyDescent="0.35">
      <c r="J478" t="s">
        <v>2052</v>
      </c>
    </row>
    <row r="479" spans="10:10" x14ac:dyDescent="0.35">
      <c r="J479" t="s">
        <v>2053</v>
      </c>
    </row>
    <row r="480" spans="10:10" x14ac:dyDescent="0.35">
      <c r="J480" t="s">
        <v>2054</v>
      </c>
    </row>
    <row r="481" spans="10:10" x14ac:dyDescent="0.35">
      <c r="J481" t="s">
        <v>2055</v>
      </c>
    </row>
    <row r="482" spans="10:10" x14ac:dyDescent="0.35">
      <c r="J482" t="s">
        <v>2056</v>
      </c>
    </row>
    <row r="483" spans="10:10" x14ac:dyDescent="0.35">
      <c r="J483" t="s">
        <v>2057</v>
      </c>
    </row>
    <row r="484" spans="10:10" x14ac:dyDescent="0.35">
      <c r="J484" t="s">
        <v>2058</v>
      </c>
    </row>
    <row r="485" spans="10:10" x14ac:dyDescent="0.35">
      <c r="J485" t="s">
        <v>2059</v>
      </c>
    </row>
  </sheetData>
  <sortState xmlns:xlrd2="http://schemas.microsoft.com/office/spreadsheetml/2017/richdata2" ref="AA17:AC26">
    <sortCondition descending="1" ref="AC17:AC26"/>
  </sortState>
  <mergeCells count="2">
    <mergeCell ref="AA1:AC1"/>
    <mergeCell ref="AA15:AC15"/>
  </mergeCells>
  <dataValidations disablePrompts="1" count="1">
    <dataValidation type="list" allowBlank="1" showInputMessage="1" showErrorMessage="1" sqref="B2" xr:uid="{54B9BB4A-3407-4921-8E62-3BF7B27F1ECF}">
      <formula1>_xlfn.ANCHORARRAY($A$2)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82AA-F22F-4D78-98DF-23EA1D026473}">
  <sheetPr codeName="Sheet6"/>
  <dimension ref="A1:S10"/>
  <sheetViews>
    <sheetView showGridLines="0" tabSelected="1" zoomScale="120" zoomScaleNormal="120" workbookViewId="0">
      <selection activeCell="B5" sqref="B5:D6"/>
    </sheetView>
  </sheetViews>
  <sheetFormatPr defaultRowHeight="14.5" x14ac:dyDescent="0.35"/>
  <cols>
    <col min="1" max="1" width="4.26953125" customWidth="1"/>
    <col min="2" max="2" width="16.81640625" customWidth="1"/>
    <col min="3" max="3" width="13.26953125" customWidth="1"/>
    <col min="4" max="4" width="14.26953125" customWidth="1"/>
    <col min="6" max="6" width="6.453125" customWidth="1"/>
    <col min="12" max="12" width="7" customWidth="1"/>
    <col min="19" max="19" width="12.54296875" customWidth="1"/>
  </cols>
  <sheetData>
    <row r="1" spans="1:19" ht="9.75" customHeight="1" x14ac:dyDescent="0.35">
      <c r="A1" s="5">
        <v>10</v>
      </c>
    </row>
    <row r="2" spans="1:19" x14ac:dyDescent="0.35">
      <c r="A2" s="5"/>
      <c r="B2" s="27" t="s">
        <v>2073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35">
      <c r="A3" s="5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5" spans="1:19" x14ac:dyDescent="0.35">
      <c r="B5" s="26" t="str" cm="1">
        <f t="array" ref="B5">INDEX(Calculation!$AE$3:$AE$12,11-Dashboard!A1)</f>
        <v>Foxcroft Wine Co.</v>
      </c>
      <c r="C5" s="26"/>
      <c r="D5" s="26"/>
    </row>
    <row r="6" spans="1:19" ht="15" customHeight="1" x14ac:dyDescent="0.35">
      <c r="B6" s="26"/>
      <c r="C6" s="26"/>
      <c r="D6" s="26"/>
    </row>
    <row r="7" spans="1:19" ht="15" customHeight="1" x14ac:dyDescent="0.35"/>
    <row r="8" spans="1:19" ht="18.75" customHeight="1" x14ac:dyDescent="0.35"/>
    <row r="9" spans="1:19" ht="16" x14ac:dyDescent="0.4">
      <c r="G9" s="28" t="s">
        <v>2074</v>
      </c>
      <c r="H9" s="28"/>
      <c r="I9" s="28"/>
      <c r="J9" s="28"/>
      <c r="K9" s="28"/>
      <c r="L9" s="28"/>
    </row>
    <row r="10" spans="1:19" ht="13.5" customHeight="1" x14ac:dyDescent="0.35"/>
  </sheetData>
  <mergeCells count="3">
    <mergeCell ref="B5:D6"/>
    <mergeCell ref="B2:S3"/>
    <mergeCell ref="G9:L9"/>
  </mergeCells>
  <pageMargins left="0.7" right="0.7" top="0.75" bottom="0.75" header="0.3" footer="0.3"/>
  <ignoredErrors>
    <ignoredError sqref="B5" unlockedFormula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Option Button 1">
              <controlPr locked="0" defaultSize="0" autoFill="0" autoLine="0" autoPict="0">
                <anchor moveWithCells="1">
                  <from>
                    <xdr:col>1</xdr:col>
                    <xdr:colOff>107950</xdr:colOff>
                    <xdr:row>8</xdr:row>
                    <xdr:rowOff>152400</xdr:rowOff>
                  </from>
                  <to>
                    <xdr:col>2</xdr:col>
                    <xdr:colOff>57150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Option Button 2">
              <controlPr locked="0" defaultSize="0" autoFill="0" autoLine="0" autoPict="0">
                <anchor moveWithCells="1">
                  <from>
                    <xdr:col>2</xdr:col>
                    <xdr:colOff>158750</xdr:colOff>
                    <xdr:row>8</xdr:row>
                    <xdr:rowOff>152400</xdr:rowOff>
                  </from>
                  <to>
                    <xdr:col>3</xdr:col>
                    <xdr:colOff>361950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Spinner 3">
              <controlPr defaultSize="0" autoPict="0">
                <anchor moveWithCells="1" sizeWithCells="1">
                  <from>
                    <xdr:col>4</xdr:col>
                    <xdr:colOff>31750</xdr:colOff>
                    <xdr:row>3</xdr:row>
                    <xdr:rowOff>184150</xdr:rowOff>
                  </from>
                  <to>
                    <xdr:col>4</xdr:col>
                    <xdr:colOff>400050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54BB-1ABF-4FE3-9616-A4972DE8FE44}">
  <sheetPr codeName="Sheet7"/>
  <dimension ref="L2:AA228"/>
  <sheetViews>
    <sheetView showGridLines="0" zoomScale="90" zoomScaleNormal="90" workbookViewId="0">
      <selection activeCell="C2" sqref="C2"/>
    </sheetView>
  </sheetViews>
  <sheetFormatPr defaultRowHeight="14.5" x14ac:dyDescent="0.35"/>
  <cols>
    <col min="1" max="1" width="4" customWidth="1"/>
    <col min="2" max="10" width="14.54296875" customWidth="1"/>
    <col min="11" max="11" width="7.26953125" customWidth="1"/>
    <col min="12" max="12" width="31.7265625" customWidth="1"/>
    <col min="13" max="13" width="14.453125" customWidth="1"/>
    <col min="14" max="14" width="4.7265625" customWidth="1"/>
    <col min="15" max="15" width="45.1796875" customWidth="1"/>
    <col min="16" max="16" width="13.81640625" customWidth="1"/>
    <col min="17" max="17" width="14.7265625" customWidth="1"/>
    <col min="18" max="18" width="5.26953125" customWidth="1"/>
    <col min="19" max="19" width="29" bestFit="1" customWidth="1"/>
    <col min="20" max="20" width="16" customWidth="1"/>
    <col min="21" max="21" width="18.54296875" customWidth="1"/>
    <col min="22" max="22" width="5" customWidth="1"/>
    <col min="23" max="23" width="29" bestFit="1" customWidth="1"/>
    <col min="24" max="24" width="17.26953125" customWidth="1"/>
    <col min="25" max="25" width="4" customWidth="1"/>
    <col min="26" max="26" width="29" bestFit="1" customWidth="1"/>
    <col min="27" max="27" width="19.54296875" customWidth="1"/>
    <col min="28" max="28" width="4.81640625" customWidth="1"/>
    <col min="29" max="29" width="29.1796875" customWidth="1"/>
    <col min="30" max="30" width="15.54296875" customWidth="1"/>
  </cols>
  <sheetData>
    <row r="2" spans="12:27" ht="43.5" x14ac:dyDescent="0.35">
      <c r="L2" s="13" t="s">
        <v>2111</v>
      </c>
      <c r="M2" s="23" t="s">
        <v>2112</v>
      </c>
      <c r="O2" s="12" t="s">
        <v>2091</v>
      </c>
      <c r="P2" s="13" t="s">
        <v>2092</v>
      </c>
      <c r="Q2" s="12" t="s">
        <v>2066</v>
      </c>
      <c r="S2" s="16" t="s">
        <v>1567</v>
      </c>
      <c r="T2" s="17" t="s">
        <v>2093</v>
      </c>
      <c r="U2" s="17" t="s">
        <v>2096</v>
      </c>
      <c r="W2" s="12" t="s">
        <v>1567</v>
      </c>
      <c r="X2" s="13" t="s">
        <v>2089</v>
      </c>
      <c r="Z2" s="12" t="s">
        <v>1567</v>
      </c>
      <c r="AA2" s="13" t="s">
        <v>2090</v>
      </c>
    </row>
    <row r="3" spans="12:27" x14ac:dyDescent="0.35">
      <c r="L3" s="11" t="s">
        <v>21</v>
      </c>
      <c r="M3" s="24">
        <v>45190</v>
      </c>
      <c r="O3" s="11" t="s">
        <v>318</v>
      </c>
      <c r="P3" s="15">
        <v>883</v>
      </c>
      <c r="Q3" s="14">
        <v>8632.0250000000015</v>
      </c>
      <c r="S3" s="11" t="s">
        <v>4</v>
      </c>
      <c r="T3" s="11" t="s">
        <v>2094</v>
      </c>
      <c r="U3" s="18">
        <v>45281</v>
      </c>
      <c r="W3" s="11" t="s">
        <v>4</v>
      </c>
      <c r="X3" s="11">
        <v>7</v>
      </c>
      <c r="Z3" s="11" t="s">
        <v>77</v>
      </c>
      <c r="AA3" s="14">
        <v>31952.249999999982</v>
      </c>
    </row>
    <row r="4" spans="12:27" x14ac:dyDescent="0.35">
      <c r="L4" s="11" t="s">
        <v>29</v>
      </c>
      <c r="M4" s="24">
        <v>45117</v>
      </c>
      <c r="O4" s="11" t="s">
        <v>312</v>
      </c>
      <c r="P4" s="15">
        <v>870</v>
      </c>
      <c r="Q4" s="14">
        <v>8626.3998800000008</v>
      </c>
      <c r="S4" s="11" t="s">
        <v>7</v>
      </c>
      <c r="T4" s="11" t="s">
        <v>2095</v>
      </c>
      <c r="U4" s="18">
        <v>45153</v>
      </c>
      <c r="W4" s="11" t="s">
        <v>7</v>
      </c>
      <c r="X4" s="11">
        <v>6</v>
      </c>
      <c r="Z4" s="11" t="s">
        <v>52</v>
      </c>
      <c r="AA4" s="14">
        <v>14280.149999999976</v>
      </c>
    </row>
    <row r="5" spans="12:27" x14ac:dyDescent="0.35">
      <c r="L5" s="11" t="s">
        <v>34</v>
      </c>
      <c r="M5" s="24">
        <v>45180</v>
      </c>
      <c r="O5" s="11" t="s">
        <v>222</v>
      </c>
      <c r="P5" s="15">
        <v>568</v>
      </c>
      <c r="Q5" s="14">
        <v>8208.6539300000022</v>
      </c>
      <c r="S5" s="11" t="s">
        <v>10</v>
      </c>
      <c r="T5" s="11" t="s">
        <v>2094</v>
      </c>
      <c r="U5" s="18">
        <v>45266</v>
      </c>
      <c r="W5" s="11" t="s">
        <v>10</v>
      </c>
      <c r="X5" s="11">
        <v>3</v>
      </c>
      <c r="Z5" s="11" t="s">
        <v>36</v>
      </c>
      <c r="AA5" s="14">
        <v>11906.469349999996</v>
      </c>
    </row>
    <row r="6" spans="12:27" x14ac:dyDescent="0.35">
      <c r="L6" s="11" t="s">
        <v>52</v>
      </c>
      <c r="M6" s="24">
        <v>44965</v>
      </c>
      <c r="O6" s="11" t="s">
        <v>416</v>
      </c>
      <c r="P6" s="15">
        <v>293</v>
      </c>
      <c r="Q6" s="14">
        <v>6643.43</v>
      </c>
      <c r="S6" s="11" t="s">
        <v>13</v>
      </c>
      <c r="T6" s="11" t="s">
        <v>2095</v>
      </c>
      <c r="U6" s="18">
        <v>45097</v>
      </c>
      <c r="W6" s="11" t="s">
        <v>13</v>
      </c>
      <c r="X6" s="11">
        <v>1</v>
      </c>
      <c r="Z6" s="11" t="s">
        <v>40</v>
      </c>
      <c r="AA6" s="14">
        <v>11904.579900000001</v>
      </c>
    </row>
    <row r="7" spans="12:27" x14ac:dyDescent="0.35">
      <c r="L7" s="11" t="s">
        <v>54</v>
      </c>
      <c r="M7" s="24">
        <v>44995</v>
      </c>
      <c r="O7" s="11" t="s">
        <v>509</v>
      </c>
      <c r="P7" s="15">
        <v>456</v>
      </c>
      <c r="Q7" s="14">
        <v>6370.32</v>
      </c>
      <c r="S7" s="11" t="s">
        <v>18</v>
      </c>
      <c r="T7" s="11" t="s">
        <v>2094</v>
      </c>
      <c r="U7" s="18">
        <v>45247</v>
      </c>
      <c r="W7" s="11" t="s">
        <v>18</v>
      </c>
      <c r="X7" s="11">
        <v>23</v>
      </c>
      <c r="Z7" s="11" t="s">
        <v>38</v>
      </c>
      <c r="AA7" s="14">
        <v>11704.230059999996</v>
      </c>
    </row>
    <row r="8" spans="12:27" x14ac:dyDescent="0.35">
      <c r="L8" s="11" t="s">
        <v>56</v>
      </c>
      <c r="M8" s="24">
        <v>45159</v>
      </c>
      <c r="O8" s="11" t="s">
        <v>242</v>
      </c>
      <c r="P8" s="15">
        <v>555</v>
      </c>
      <c r="Q8" s="14">
        <v>6305</v>
      </c>
      <c r="S8" s="11" t="s">
        <v>21</v>
      </c>
      <c r="T8" s="11" t="s">
        <v>2095</v>
      </c>
      <c r="U8" s="18">
        <v>45182</v>
      </c>
      <c r="W8" s="11" t="s">
        <v>21</v>
      </c>
      <c r="X8" s="11">
        <v>11</v>
      </c>
      <c r="Z8" s="11" t="s">
        <v>126</v>
      </c>
      <c r="AA8" s="14">
        <v>9299.7300599999962</v>
      </c>
    </row>
    <row r="9" spans="12:27" x14ac:dyDescent="0.35">
      <c r="L9" s="11" t="s">
        <v>63</v>
      </c>
      <c r="M9" s="24">
        <v>45276</v>
      </c>
      <c r="O9" s="11" t="s">
        <v>310</v>
      </c>
      <c r="P9" s="15">
        <v>499</v>
      </c>
      <c r="Q9" s="14">
        <v>5670</v>
      </c>
      <c r="S9" s="11" t="s">
        <v>24</v>
      </c>
      <c r="T9" s="11" t="s">
        <v>2095</v>
      </c>
      <c r="U9" s="18">
        <v>45217</v>
      </c>
      <c r="W9" s="11" t="s">
        <v>24</v>
      </c>
      <c r="X9" s="11">
        <v>3</v>
      </c>
      <c r="Z9" s="11" t="s">
        <v>58</v>
      </c>
      <c r="AA9" s="14">
        <v>8274.4807000000001</v>
      </c>
    </row>
    <row r="10" spans="12:27" x14ac:dyDescent="0.35">
      <c r="L10" s="11" t="s">
        <v>65</v>
      </c>
      <c r="M10" s="24">
        <v>45276</v>
      </c>
      <c r="O10" s="11" t="s">
        <v>350</v>
      </c>
      <c r="P10" s="15">
        <v>425.5</v>
      </c>
      <c r="Q10" s="14">
        <v>4907.5</v>
      </c>
      <c r="S10" s="11" t="s">
        <v>29</v>
      </c>
      <c r="T10" s="11" t="s">
        <v>2095</v>
      </c>
      <c r="U10" s="18">
        <v>45156</v>
      </c>
      <c r="W10" s="11" t="s">
        <v>29</v>
      </c>
      <c r="X10" s="11">
        <v>2</v>
      </c>
      <c r="Z10" s="11" t="s">
        <v>163</v>
      </c>
      <c r="AA10" s="14">
        <v>8177.6699399999998</v>
      </c>
    </row>
    <row r="11" spans="12:27" x14ac:dyDescent="0.35">
      <c r="L11" s="11" t="s">
        <v>67</v>
      </c>
      <c r="M11" s="24">
        <v>44963</v>
      </c>
      <c r="O11" s="11" t="s">
        <v>362</v>
      </c>
      <c r="P11" s="15">
        <v>408</v>
      </c>
      <c r="Q11" s="14">
        <v>4847.5</v>
      </c>
      <c r="S11" s="11" t="s">
        <v>34</v>
      </c>
      <c r="T11" s="11" t="s">
        <v>2094</v>
      </c>
      <c r="U11" s="18">
        <v>45247</v>
      </c>
      <c r="W11" s="11" t="s">
        <v>34</v>
      </c>
      <c r="X11" s="11">
        <v>3</v>
      </c>
      <c r="Z11" s="11" t="s">
        <v>120</v>
      </c>
      <c r="AA11" s="14">
        <v>7413</v>
      </c>
    </row>
    <row r="12" spans="12:27" x14ac:dyDescent="0.35">
      <c r="L12" s="11" t="s">
        <v>72</v>
      </c>
      <c r="M12" s="24">
        <v>44965</v>
      </c>
      <c r="O12" s="11" t="s">
        <v>369</v>
      </c>
      <c r="P12" s="15">
        <v>388</v>
      </c>
      <c r="Q12" s="14">
        <v>4669.2</v>
      </c>
      <c r="S12" s="11" t="s">
        <v>36</v>
      </c>
      <c r="T12" s="11" t="s">
        <v>2095</v>
      </c>
      <c r="U12" s="18">
        <v>45131</v>
      </c>
      <c r="W12" s="11" t="s">
        <v>36</v>
      </c>
      <c r="X12" s="11">
        <v>9</v>
      </c>
      <c r="Z12" s="11" t="s">
        <v>18</v>
      </c>
      <c r="AA12" s="14">
        <v>7067.8</v>
      </c>
    </row>
    <row r="13" spans="12:27" x14ac:dyDescent="0.35">
      <c r="L13" s="11" t="s">
        <v>89</v>
      </c>
      <c r="M13" s="24">
        <v>45134</v>
      </c>
      <c r="O13" s="11" t="s">
        <v>371</v>
      </c>
      <c r="P13" s="15">
        <v>309</v>
      </c>
      <c r="Q13" s="14">
        <v>4266</v>
      </c>
      <c r="S13" s="11" t="s">
        <v>38</v>
      </c>
      <c r="T13" s="11" t="s">
        <v>2094</v>
      </c>
      <c r="U13" s="18">
        <v>45281</v>
      </c>
      <c r="W13" s="11" t="s">
        <v>38</v>
      </c>
      <c r="X13" s="11">
        <v>10</v>
      </c>
      <c r="Z13" s="11" t="s">
        <v>184</v>
      </c>
      <c r="AA13" s="14">
        <v>5928.3400000000011</v>
      </c>
    </row>
    <row r="14" spans="12:27" x14ac:dyDescent="0.35">
      <c r="L14" s="11" t="s">
        <v>91</v>
      </c>
      <c r="M14" s="24">
        <v>45231</v>
      </c>
      <c r="O14" s="11" t="s">
        <v>376</v>
      </c>
      <c r="P14" s="15">
        <v>145.66667000000001</v>
      </c>
      <c r="Q14" s="14">
        <v>4018.9204500000001</v>
      </c>
      <c r="S14" s="11" t="s">
        <v>40</v>
      </c>
      <c r="T14" s="11" t="s">
        <v>2094</v>
      </c>
      <c r="U14" s="18">
        <v>45281</v>
      </c>
      <c r="W14" s="11" t="s">
        <v>40</v>
      </c>
      <c r="X14" s="11">
        <v>39</v>
      </c>
      <c r="Z14" s="11" t="s">
        <v>157</v>
      </c>
      <c r="AA14" s="14">
        <v>5535.7937099999981</v>
      </c>
    </row>
    <row r="15" spans="12:27" x14ac:dyDescent="0.35">
      <c r="L15" s="11" t="s">
        <v>93</v>
      </c>
      <c r="M15" s="24">
        <v>44937</v>
      </c>
      <c r="O15" s="11" t="s">
        <v>442</v>
      </c>
      <c r="P15" s="15">
        <v>314</v>
      </c>
      <c r="Q15" s="14">
        <v>4010.8200000000006</v>
      </c>
      <c r="S15" s="11" t="s">
        <v>43</v>
      </c>
      <c r="T15" s="11" t="s">
        <v>2094</v>
      </c>
      <c r="U15" s="18">
        <v>45266</v>
      </c>
      <c r="W15" s="11" t="s">
        <v>43</v>
      </c>
      <c r="X15" s="11">
        <v>11</v>
      </c>
      <c r="Z15" s="11" t="s">
        <v>143</v>
      </c>
      <c r="AA15" s="14">
        <v>4374.51</v>
      </c>
    </row>
    <row r="16" spans="12:27" x14ac:dyDescent="0.35">
      <c r="L16" s="11" t="s">
        <v>98</v>
      </c>
      <c r="M16" s="24">
        <v>44944</v>
      </c>
      <c r="O16" s="11" t="s">
        <v>440</v>
      </c>
      <c r="P16" s="15">
        <v>420</v>
      </c>
      <c r="Q16" s="14">
        <v>3930.96</v>
      </c>
      <c r="S16" s="11" t="s">
        <v>52</v>
      </c>
      <c r="T16" s="11" t="s">
        <v>2094</v>
      </c>
      <c r="U16" s="18">
        <v>45270</v>
      </c>
      <c r="W16" s="11" t="s">
        <v>52</v>
      </c>
      <c r="X16" s="11">
        <v>28</v>
      </c>
      <c r="Z16" s="11" t="s">
        <v>199</v>
      </c>
      <c r="AA16" s="14">
        <v>3945</v>
      </c>
    </row>
    <row r="17" spans="12:27" x14ac:dyDescent="0.35">
      <c r="L17" s="11" t="s">
        <v>102</v>
      </c>
      <c r="M17" s="24">
        <v>45002</v>
      </c>
      <c r="O17" s="11" t="s">
        <v>586</v>
      </c>
      <c r="P17" s="15">
        <v>245</v>
      </c>
      <c r="Q17" s="14">
        <v>3450</v>
      </c>
      <c r="S17" s="11" t="s">
        <v>54</v>
      </c>
      <c r="T17" s="11" t="s">
        <v>2095</v>
      </c>
      <c r="U17" s="18">
        <v>44995</v>
      </c>
      <c r="W17" s="11" t="s">
        <v>54</v>
      </c>
      <c r="X17" s="11">
        <v>1</v>
      </c>
      <c r="Z17" s="11" t="s">
        <v>124</v>
      </c>
      <c r="AA17" s="14">
        <v>3790.38</v>
      </c>
    </row>
    <row r="18" spans="12:27" x14ac:dyDescent="0.35">
      <c r="L18" s="11" t="s">
        <v>110</v>
      </c>
      <c r="M18" s="24">
        <v>45208</v>
      </c>
      <c r="O18" s="11" t="s">
        <v>220</v>
      </c>
      <c r="P18" s="15">
        <v>261</v>
      </c>
      <c r="Q18" s="14">
        <v>3276</v>
      </c>
      <c r="S18" s="11" t="s">
        <v>56</v>
      </c>
      <c r="T18" s="11" t="s">
        <v>2094</v>
      </c>
      <c r="U18" s="18">
        <v>45283</v>
      </c>
      <c r="W18" s="11" t="s">
        <v>56</v>
      </c>
      <c r="X18" s="11">
        <v>6</v>
      </c>
      <c r="Z18" s="11" t="s">
        <v>207</v>
      </c>
      <c r="AA18" s="14">
        <v>3666</v>
      </c>
    </row>
    <row r="19" spans="12:27" x14ac:dyDescent="0.35">
      <c r="L19" s="11" t="s">
        <v>112</v>
      </c>
      <c r="M19" s="24">
        <v>45190</v>
      </c>
      <c r="O19" s="11" t="s">
        <v>744</v>
      </c>
      <c r="P19" s="15">
        <v>224</v>
      </c>
      <c r="Q19" s="14">
        <v>2912</v>
      </c>
      <c r="S19" s="11" t="s">
        <v>58</v>
      </c>
      <c r="T19" s="11" t="s">
        <v>2094</v>
      </c>
      <c r="U19" s="18">
        <v>45247</v>
      </c>
      <c r="W19" s="11" t="s">
        <v>58</v>
      </c>
      <c r="X19" s="11">
        <v>18</v>
      </c>
      <c r="Z19" s="11" t="s">
        <v>189</v>
      </c>
      <c r="AA19" s="14">
        <v>3595.2249600000005</v>
      </c>
    </row>
    <row r="20" spans="12:27" x14ac:dyDescent="0.35">
      <c r="L20" s="11" t="s">
        <v>116</v>
      </c>
      <c r="M20" s="24">
        <v>45210</v>
      </c>
      <c r="O20" s="11" t="s">
        <v>306</v>
      </c>
      <c r="P20" s="15">
        <v>339</v>
      </c>
      <c r="Q20" s="14">
        <v>2808.7999999999997</v>
      </c>
      <c r="S20" s="11" t="s">
        <v>63</v>
      </c>
      <c r="T20" s="11" t="s">
        <v>2094</v>
      </c>
      <c r="U20" s="18">
        <v>45276</v>
      </c>
      <c r="W20" s="11" t="s">
        <v>63</v>
      </c>
      <c r="X20" s="11">
        <v>1</v>
      </c>
      <c r="Z20" s="11" t="s">
        <v>34</v>
      </c>
      <c r="AA20" s="14">
        <v>3528.8700000000013</v>
      </c>
    </row>
    <row r="21" spans="12:27" x14ac:dyDescent="0.35">
      <c r="L21" s="11" t="s">
        <v>122</v>
      </c>
      <c r="M21" s="24">
        <v>45051</v>
      </c>
      <c r="O21" s="11" t="s">
        <v>244</v>
      </c>
      <c r="P21" s="15">
        <v>234</v>
      </c>
      <c r="Q21" s="14">
        <v>2532</v>
      </c>
      <c r="S21" s="11" t="s">
        <v>65</v>
      </c>
      <c r="T21" s="11" t="s">
        <v>2094</v>
      </c>
      <c r="U21" s="18">
        <v>45276</v>
      </c>
      <c r="W21" s="11" t="s">
        <v>65</v>
      </c>
      <c r="X21" s="11">
        <v>1</v>
      </c>
      <c r="Z21" s="11" t="s">
        <v>129</v>
      </c>
      <c r="AA21" s="14">
        <v>3501.6600000000003</v>
      </c>
    </row>
    <row r="22" spans="12:27" x14ac:dyDescent="0.35">
      <c r="L22" s="11" t="s">
        <v>124</v>
      </c>
      <c r="M22" s="24">
        <v>45103</v>
      </c>
      <c r="O22" s="11" t="s">
        <v>227</v>
      </c>
      <c r="P22" s="15">
        <v>253</v>
      </c>
      <c r="Q22" s="14">
        <v>2530</v>
      </c>
      <c r="S22" s="11" t="s">
        <v>67</v>
      </c>
      <c r="T22" s="11" t="s">
        <v>2095</v>
      </c>
      <c r="U22" s="18">
        <v>44963</v>
      </c>
      <c r="W22" s="11" t="s">
        <v>67</v>
      </c>
      <c r="X22" s="11">
        <v>1</v>
      </c>
      <c r="Z22" s="11" t="s">
        <v>4</v>
      </c>
      <c r="AA22" s="14">
        <v>3205.7999999999997</v>
      </c>
    </row>
    <row r="23" spans="12:27" x14ac:dyDescent="0.35">
      <c r="L23" s="11" t="s">
        <v>129</v>
      </c>
      <c r="M23" s="24">
        <v>45060</v>
      </c>
      <c r="O23" s="11" t="s">
        <v>270</v>
      </c>
      <c r="P23" s="15">
        <v>663</v>
      </c>
      <c r="Q23" s="14">
        <v>2290.5</v>
      </c>
      <c r="S23" s="11" t="s">
        <v>72</v>
      </c>
      <c r="T23" s="11" t="s">
        <v>2094</v>
      </c>
      <c r="U23" s="18">
        <v>45247</v>
      </c>
      <c r="W23" s="11" t="s">
        <v>72</v>
      </c>
      <c r="X23" s="11">
        <v>3</v>
      </c>
      <c r="Z23" s="11" t="s">
        <v>43</v>
      </c>
      <c r="AA23" s="14">
        <v>3104.4000000000005</v>
      </c>
    </row>
    <row r="24" spans="12:27" x14ac:dyDescent="0.35">
      <c r="L24" s="11" t="s">
        <v>137</v>
      </c>
      <c r="M24" s="24">
        <v>45182</v>
      </c>
      <c r="O24" s="11" t="s">
        <v>534</v>
      </c>
      <c r="P24" s="15">
        <v>182</v>
      </c>
      <c r="Q24" s="14">
        <v>2233.8000000000002</v>
      </c>
      <c r="S24" s="11" t="s">
        <v>77</v>
      </c>
      <c r="T24" s="11" t="s">
        <v>2095</v>
      </c>
      <c r="U24" s="18">
        <v>45233</v>
      </c>
      <c r="W24" s="11" t="s">
        <v>77</v>
      </c>
      <c r="X24" s="11">
        <v>18</v>
      </c>
      <c r="Z24" s="11" t="s">
        <v>98</v>
      </c>
      <c r="AA24" s="14">
        <v>2733.6693500000001</v>
      </c>
    </row>
    <row r="25" spans="12:27" x14ac:dyDescent="0.35">
      <c r="L25" s="11" t="s">
        <v>141</v>
      </c>
      <c r="M25" s="24">
        <v>45065</v>
      </c>
      <c r="O25" s="11" t="s">
        <v>303</v>
      </c>
      <c r="P25" s="15">
        <v>204</v>
      </c>
      <c r="Q25" s="14">
        <v>2040</v>
      </c>
      <c r="S25" s="11" t="s">
        <v>85</v>
      </c>
      <c r="T25" s="11" t="s">
        <v>2095</v>
      </c>
      <c r="U25" s="18">
        <v>45056</v>
      </c>
      <c r="W25" s="11" t="s">
        <v>85</v>
      </c>
      <c r="X25" s="11">
        <v>2</v>
      </c>
      <c r="Z25" s="11" t="s">
        <v>95</v>
      </c>
      <c r="AA25" s="14">
        <v>2540.3200000000002</v>
      </c>
    </row>
    <row r="26" spans="12:27" x14ac:dyDescent="0.35">
      <c r="L26" s="11" t="s">
        <v>152</v>
      </c>
      <c r="M26" s="24">
        <v>44980</v>
      </c>
      <c r="O26" s="11" t="s">
        <v>261</v>
      </c>
      <c r="P26" s="15">
        <v>134</v>
      </c>
      <c r="Q26" s="14">
        <v>1968</v>
      </c>
      <c r="S26" s="11" t="s">
        <v>87</v>
      </c>
      <c r="T26" s="11" t="s">
        <v>2094</v>
      </c>
      <c r="U26" s="18">
        <v>45250</v>
      </c>
      <c r="W26" s="11" t="s">
        <v>87</v>
      </c>
      <c r="X26" s="11">
        <v>1</v>
      </c>
      <c r="Z26" s="11" t="s">
        <v>141</v>
      </c>
      <c r="AA26" s="14">
        <v>2217.12</v>
      </c>
    </row>
    <row r="27" spans="12:27" x14ac:dyDescent="0.35">
      <c r="L27" s="11" t="s">
        <v>159</v>
      </c>
      <c r="M27" s="24">
        <v>44937</v>
      </c>
      <c r="O27" s="11" t="s">
        <v>764</v>
      </c>
      <c r="P27" s="15">
        <v>120.66667</v>
      </c>
      <c r="Q27" s="14">
        <v>1925.0002500000001</v>
      </c>
      <c r="S27" s="11" t="s">
        <v>89</v>
      </c>
      <c r="T27" s="11" t="s">
        <v>2095</v>
      </c>
      <c r="U27" s="18">
        <v>45134</v>
      </c>
      <c r="W27" s="11" t="s">
        <v>89</v>
      </c>
      <c r="X27" s="11">
        <v>1</v>
      </c>
      <c r="Z27" s="11" t="s">
        <v>186</v>
      </c>
      <c r="AA27" s="14">
        <v>1918.8393500000002</v>
      </c>
    </row>
    <row r="28" spans="12:27" x14ac:dyDescent="0.35">
      <c r="L28" s="11" t="s">
        <v>163</v>
      </c>
      <c r="M28" s="24">
        <v>45076</v>
      </c>
      <c r="O28" s="11" t="s">
        <v>545</v>
      </c>
      <c r="P28" s="15">
        <v>75</v>
      </c>
      <c r="Q28" s="14">
        <v>1874.2500000000005</v>
      </c>
      <c r="S28" s="11" t="s">
        <v>91</v>
      </c>
      <c r="T28" s="11" t="s">
        <v>2094</v>
      </c>
      <c r="U28" s="18">
        <v>45247</v>
      </c>
      <c r="W28" s="11" t="s">
        <v>91</v>
      </c>
      <c r="X28" s="11">
        <v>2</v>
      </c>
      <c r="Z28" s="11" t="s">
        <v>107</v>
      </c>
      <c r="AA28" s="14">
        <v>1792.68</v>
      </c>
    </row>
    <row r="29" spans="12:27" x14ac:dyDescent="0.35">
      <c r="L29" s="11" t="s">
        <v>172</v>
      </c>
      <c r="M29" s="24">
        <v>44952</v>
      </c>
      <c r="O29" s="11" t="s">
        <v>360</v>
      </c>
      <c r="P29" s="15">
        <v>78</v>
      </c>
      <c r="Q29" s="14">
        <v>1806</v>
      </c>
      <c r="S29" s="11" t="s">
        <v>93</v>
      </c>
      <c r="T29" s="11" t="s">
        <v>2095</v>
      </c>
      <c r="U29" s="18">
        <v>45030</v>
      </c>
      <c r="W29" s="11" t="s">
        <v>93</v>
      </c>
      <c r="X29" s="11">
        <v>3</v>
      </c>
      <c r="Z29" s="11" t="s">
        <v>7</v>
      </c>
      <c r="AA29" s="14">
        <v>1773</v>
      </c>
    </row>
    <row r="30" spans="12:27" x14ac:dyDescent="0.35">
      <c r="L30" s="11" t="s">
        <v>177</v>
      </c>
      <c r="M30" s="24">
        <v>45079</v>
      </c>
      <c r="O30" s="11" t="s">
        <v>432</v>
      </c>
      <c r="P30" s="15">
        <v>87</v>
      </c>
      <c r="Q30" s="14">
        <v>1739.13</v>
      </c>
      <c r="S30" s="11" t="s">
        <v>95</v>
      </c>
      <c r="T30" s="11" t="s">
        <v>2094</v>
      </c>
      <c r="U30" s="18">
        <v>45270</v>
      </c>
      <c r="W30" s="11" t="s">
        <v>95</v>
      </c>
      <c r="X30" s="11">
        <v>10</v>
      </c>
      <c r="Z30" s="11" t="s">
        <v>193</v>
      </c>
      <c r="AA30" s="14">
        <v>1740</v>
      </c>
    </row>
    <row r="31" spans="12:27" x14ac:dyDescent="0.35">
      <c r="L31" s="11" t="s">
        <v>184</v>
      </c>
      <c r="M31" s="24">
        <v>45180</v>
      </c>
      <c r="O31" s="11" t="s">
        <v>683</v>
      </c>
      <c r="P31" s="15">
        <v>79</v>
      </c>
      <c r="Q31" s="14">
        <v>1737.21</v>
      </c>
      <c r="S31" s="11" t="s">
        <v>98</v>
      </c>
      <c r="T31" s="11" t="s">
        <v>2094</v>
      </c>
      <c r="U31" s="18">
        <v>45261</v>
      </c>
      <c r="W31" s="11" t="s">
        <v>98</v>
      </c>
      <c r="X31" s="11">
        <v>10</v>
      </c>
      <c r="Z31" s="11" t="s">
        <v>112</v>
      </c>
      <c r="AA31" s="14">
        <v>1679.76</v>
      </c>
    </row>
    <row r="32" spans="12:27" x14ac:dyDescent="0.35">
      <c r="L32" s="11" t="s">
        <v>199</v>
      </c>
      <c r="M32" s="24">
        <v>44981</v>
      </c>
      <c r="O32" s="11" t="s">
        <v>342</v>
      </c>
      <c r="P32" s="15">
        <v>116</v>
      </c>
      <c r="Q32" s="14">
        <v>1638.9800000000002</v>
      </c>
      <c r="S32" s="11" t="s">
        <v>100</v>
      </c>
      <c r="T32" s="11" t="s">
        <v>2095</v>
      </c>
      <c r="U32" s="18">
        <v>45230</v>
      </c>
      <c r="W32" s="11" t="s">
        <v>100</v>
      </c>
      <c r="X32" s="11">
        <v>10</v>
      </c>
      <c r="Z32" s="11" t="s">
        <v>21</v>
      </c>
      <c r="AA32" s="14">
        <v>1410</v>
      </c>
    </row>
    <row r="33" spans="12:27" x14ac:dyDescent="0.35">
      <c r="L33" s="11" t="s">
        <v>203</v>
      </c>
      <c r="M33" s="24">
        <v>44965</v>
      </c>
      <c r="O33" s="11" t="s">
        <v>678</v>
      </c>
      <c r="P33" s="15">
        <v>98</v>
      </c>
      <c r="Q33" s="14">
        <v>1630.5</v>
      </c>
      <c r="S33" s="11" t="s">
        <v>102</v>
      </c>
      <c r="T33" s="11" t="s">
        <v>2095</v>
      </c>
      <c r="U33" s="18">
        <v>45210</v>
      </c>
      <c r="W33" s="11" t="s">
        <v>102</v>
      </c>
      <c r="X33" s="11">
        <v>3</v>
      </c>
      <c r="Z33" s="11" t="s">
        <v>56</v>
      </c>
      <c r="AA33" s="14">
        <v>1278</v>
      </c>
    </row>
    <row r="34" spans="12:27" x14ac:dyDescent="0.35">
      <c r="L34" s="11" t="s">
        <v>205</v>
      </c>
      <c r="M34" s="24">
        <v>45210</v>
      </c>
      <c r="O34" s="11" t="s">
        <v>474</v>
      </c>
      <c r="P34" s="15">
        <v>288</v>
      </c>
      <c r="Q34" s="14">
        <v>1630.0800000000002</v>
      </c>
      <c r="S34" s="11" t="s">
        <v>104</v>
      </c>
      <c r="T34" s="11" t="s">
        <v>2095</v>
      </c>
      <c r="U34" s="18">
        <v>44929</v>
      </c>
      <c r="W34" s="11" t="s">
        <v>104</v>
      </c>
      <c r="X34" s="11">
        <v>1</v>
      </c>
      <c r="Z34" s="11" t="s">
        <v>10</v>
      </c>
      <c r="AA34" s="14">
        <v>1242</v>
      </c>
    </row>
    <row r="35" spans="12:27" x14ac:dyDescent="0.35">
      <c r="L35" s="11" t="s">
        <v>207</v>
      </c>
      <c r="M35" s="24">
        <v>45047</v>
      </c>
      <c r="O35" s="11" t="s">
        <v>448</v>
      </c>
      <c r="P35" s="15">
        <v>158</v>
      </c>
      <c r="Q35" s="14">
        <v>1568.4300000000003</v>
      </c>
      <c r="S35" s="11" t="s">
        <v>105</v>
      </c>
      <c r="T35" s="11" t="s">
        <v>2095</v>
      </c>
      <c r="U35" s="18">
        <v>45227</v>
      </c>
      <c r="W35" s="11" t="s">
        <v>105</v>
      </c>
      <c r="X35" s="11">
        <v>1</v>
      </c>
      <c r="Z35" s="11" t="s">
        <v>203</v>
      </c>
      <c r="AA35" s="14">
        <v>1211.04</v>
      </c>
    </row>
    <row r="36" spans="12:27" x14ac:dyDescent="0.35">
      <c r="O36" s="11" t="s">
        <v>708</v>
      </c>
      <c r="P36" s="15">
        <v>160</v>
      </c>
      <c r="Q36" s="14">
        <v>1555.4100000000003</v>
      </c>
      <c r="S36" s="11" t="s">
        <v>107</v>
      </c>
      <c r="T36" s="11" t="s">
        <v>2095</v>
      </c>
      <c r="U36" s="18">
        <v>45146</v>
      </c>
      <c r="W36" s="11" t="s">
        <v>107</v>
      </c>
      <c r="X36" s="11">
        <v>7</v>
      </c>
      <c r="Z36" s="11" t="s">
        <v>100</v>
      </c>
      <c r="AA36" s="14">
        <v>1088.94</v>
      </c>
    </row>
    <row r="37" spans="12:27" x14ac:dyDescent="0.35">
      <c r="O37" s="11" t="s">
        <v>561</v>
      </c>
      <c r="P37" s="15">
        <v>60</v>
      </c>
      <c r="Q37" s="14">
        <v>1499.4</v>
      </c>
      <c r="S37" s="11" t="s">
        <v>110</v>
      </c>
      <c r="T37" s="11" t="s">
        <v>2094</v>
      </c>
      <c r="U37" s="18">
        <v>45264</v>
      </c>
      <c r="W37" s="11" t="s">
        <v>110</v>
      </c>
      <c r="X37" s="11">
        <v>2</v>
      </c>
      <c r="Z37" s="11" t="s">
        <v>110</v>
      </c>
      <c r="AA37" s="14">
        <v>1014</v>
      </c>
    </row>
    <row r="38" spans="12:27" x14ac:dyDescent="0.35">
      <c r="O38" s="11" t="s">
        <v>224</v>
      </c>
      <c r="P38" s="15">
        <v>115</v>
      </c>
      <c r="Q38" s="14">
        <v>1479</v>
      </c>
      <c r="S38" s="11" t="s">
        <v>112</v>
      </c>
      <c r="T38" s="11" t="s">
        <v>2095</v>
      </c>
      <c r="U38" s="18">
        <v>45190</v>
      </c>
      <c r="W38" s="11" t="s">
        <v>112</v>
      </c>
      <c r="X38" s="11">
        <v>1</v>
      </c>
      <c r="Z38" s="11" t="s">
        <v>152</v>
      </c>
      <c r="AA38" s="14">
        <v>991.69</v>
      </c>
    </row>
    <row r="39" spans="12:27" x14ac:dyDescent="0.35">
      <c r="O39" s="11" t="s">
        <v>543</v>
      </c>
      <c r="P39" s="15">
        <v>60</v>
      </c>
      <c r="Q39" s="14">
        <v>1451.4</v>
      </c>
      <c r="S39" s="11" t="s">
        <v>116</v>
      </c>
      <c r="T39" s="11" t="s">
        <v>2095</v>
      </c>
      <c r="U39" s="18">
        <v>45239</v>
      </c>
      <c r="W39" s="11" t="s">
        <v>116</v>
      </c>
      <c r="X39" s="11">
        <v>2</v>
      </c>
      <c r="Z39" s="11" t="s">
        <v>205</v>
      </c>
      <c r="AA39" s="14">
        <v>811.92000000000007</v>
      </c>
    </row>
    <row r="40" spans="12:27" x14ac:dyDescent="0.35">
      <c r="O40" s="11" t="s">
        <v>460</v>
      </c>
      <c r="P40" s="15">
        <v>104</v>
      </c>
      <c r="Q40" s="14">
        <v>1386.3200000000002</v>
      </c>
      <c r="S40" s="11" t="s">
        <v>118</v>
      </c>
      <c r="T40" s="11" t="s">
        <v>2094</v>
      </c>
      <c r="U40" s="18">
        <v>45266</v>
      </c>
      <c r="W40" s="11" t="s">
        <v>118</v>
      </c>
      <c r="X40" s="11">
        <v>6</v>
      </c>
      <c r="Z40" s="11" t="s">
        <v>196</v>
      </c>
      <c r="AA40" s="14">
        <v>738</v>
      </c>
    </row>
    <row r="41" spans="12:27" x14ac:dyDescent="0.35">
      <c r="O41" s="11" t="s">
        <v>1177</v>
      </c>
      <c r="P41" s="15">
        <v>137</v>
      </c>
      <c r="Q41" s="14">
        <v>1370</v>
      </c>
      <c r="S41" s="11" t="s">
        <v>120</v>
      </c>
      <c r="T41" s="11" t="s">
        <v>2094</v>
      </c>
      <c r="U41" s="18">
        <v>45283</v>
      </c>
      <c r="W41" s="11" t="s">
        <v>120</v>
      </c>
      <c r="X41" s="11">
        <v>31</v>
      </c>
      <c r="Z41" s="11" t="s">
        <v>102</v>
      </c>
      <c r="AA41" s="14">
        <v>685.5</v>
      </c>
    </row>
    <row r="42" spans="12:27" x14ac:dyDescent="0.35">
      <c r="O42" s="11" t="s">
        <v>549</v>
      </c>
      <c r="P42" s="15">
        <v>48</v>
      </c>
      <c r="Q42" s="14">
        <v>1199.52</v>
      </c>
      <c r="S42" s="11" t="s">
        <v>122</v>
      </c>
      <c r="T42" s="11" t="s">
        <v>2095</v>
      </c>
      <c r="U42" s="18">
        <v>45051</v>
      </c>
      <c r="W42" s="11" t="s">
        <v>122</v>
      </c>
      <c r="X42" s="11">
        <v>1</v>
      </c>
      <c r="Z42" s="11" t="s">
        <v>72</v>
      </c>
      <c r="AA42" s="14">
        <v>679.8</v>
      </c>
    </row>
    <row r="43" spans="12:27" x14ac:dyDescent="0.35">
      <c r="O43" s="11" t="s">
        <v>728</v>
      </c>
      <c r="P43" s="15">
        <v>51</v>
      </c>
      <c r="Q43" s="14">
        <v>1194</v>
      </c>
      <c r="S43" s="11" t="s">
        <v>124</v>
      </c>
      <c r="T43" s="11" t="s">
        <v>2094</v>
      </c>
      <c r="U43" s="18">
        <v>45252</v>
      </c>
      <c r="W43" s="11" t="s">
        <v>124</v>
      </c>
      <c r="X43" s="11">
        <v>8</v>
      </c>
      <c r="Z43" s="11" t="s">
        <v>135</v>
      </c>
      <c r="AA43" s="14">
        <v>617.57000000000005</v>
      </c>
    </row>
    <row r="44" spans="12:27" x14ac:dyDescent="0.35">
      <c r="O44" s="11" t="s">
        <v>482</v>
      </c>
      <c r="P44" s="15">
        <v>108</v>
      </c>
      <c r="Q44" s="14">
        <v>1182.6000000000001</v>
      </c>
      <c r="S44" s="11" t="s">
        <v>126</v>
      </c>
      <c r="T44" s="11" t="s">
        <v>2094</v>
      </c>
      <c r="U44" s="18">
        <v>45281</v>
      </c>
      <c r="W44" s="11" t="s">
        <v>126</v>
      </c>
      <c r="X44" s="11">
        <v>22</v>
      </c>
      <c r="Z44" s="11" t="s">
        <v>87</v>
      </c>
      <c r="AA44" s="14">
        <v>592.08000000000004</v>
      </c>
    </row>
    <row r="45" spans="12:27" x14ac:dyDescent="0.35">
      <c r="O45" s="11" t="s">
        <v>347</v>
      </c>
      <c r="P45" s="15">
        <v>150</v>
      </c>
      <c r="Q45" s="14">
        <v>1162.5</v>
      </c>
      <c r="S45" s="11" t="s">
        <v>129</v>
      </c>
      <c r="T45" s="11" t="s">
        <v>2094</v>
      </c>
      <c r="U45" s="18">
        <v>45247</v>
      </c>
      <c r="W45" s="11" t="s">
        <v>129</v>
      </c>
      <c r="X45" s="11">
        <v>10</v>
      </c>
      <c r="Z45" s="11" t="s">
        <v>24</v>
      </c>
      <c r="AA45" s="14">
        <v>588</v>
      </c>
    </row>
    <row r="46" spans="12:27" x14ac:dyDescent="0.35">
      <c r="O46" s="11" t="s">
        <v>379</v>
      </c>
      <c r="P46" s="15">
        <v>12</v>
      </c>
      <c r="Q46" s="14">
        <v>1155</v>
      </c>
      <c r="S46" s="11" t="s">
        <v>135</v>
      </c>
      <c r="T46" s="11" t="s">
        <v>2095</v>
      </c>
      <c r="U46" s="18">
        <v>45188</v>
      </c>
      <c r="W46" s="11" t="s">
        <v>135</v>
      </c>
      <c r="X46" s="11">
        <v>5</v>
      </c>
      <c r="Z46" s="11" t="s">
        <v>85</v>
      </c>
      <c r="AA46" s="14">
        <v>567</v>
      </c>
    </row>
    <row r="47" spans="12:27" x14ac:dyDescent="0.35">
      <c r="O47" s="11" t="s">
        <v>635</v>
      </c>
      <c r="P47" s="15">
        <v>108</v>
      </c>
      <c r="Q47" s="14">
        <v>1151.28</v>
      </c>
      <c r="S47" s="11" t="s">
        <v>137</v>
      </c>
      <c r="T47" s="11" t="s">
        <v>2095</v>
      </c>
      <c r="U47" s="18">
        <v>45217</v>
      </c>
      <c r="W47" s="11" t="s">
        <v>137</v>
      </c>
      <c r="X47" s="11">
        <v>2</v>
      </c>
      <c r="Z47" s="11" t="s">
        <v>118</v>
      </c>
      <c r="AA47" s="14">
        <v>554.83006</v>
      </c>
    </row>
    <row r="48" spans="12:27" x14ac:dyDescent="0.35">
      <c r="O48" s="11" t="s">
        <v>530</v>
      </c>
      <c r="P48" s="15">
        <v>56</v>
      </c>
      <c r="Q48" s="14">
        <v>1132.8400000000001</v>
      </c>
      <c r="S48" s="11" t="s">
        <v>141</v>
      </c>
      <c r="T48" s="11" t="s">
        <v>2095</v>
      </c>
      <c r="U48" s="18">
        <v>45240</v>
      </c>
      <c r="W48" s="11" t="s">
        <v>141</v>
      </c>
      <c r="X48" s="11">
        <v>6</v>
      </c>
      <c r="Z48" s="11" t="s">
        <v>65</v>
      </c>
      <c r="AA48" s="14">
        <v>443.58</v>
      </c>
    </row>
    <row r="49" spans="15:27" x14ac:dyDescent="0.35">
      <c r="O49" s="11" t="s">
        <v>681</v>
      </c>
      <c r="P49" s="15">
        <v>103</v>
      </c>
      <c r="Q49" s="14">
        <v>1107.25</v>
      </c>
      <c r="S49" s="11" t="s">
        <v>143</v>
      </c>
      <c r="T49" s="11" t="s">
        <v>2094</v>
      </c>
      <c r="U49" s="18">
        <v>45270</v>
      </c>
      <c r="W49" s="11" t="s">
        <v>143</v>
      </c>
      <c r="X49" s="11">
        <v>17</v>
      </c>
      <c r="Z49" s="11" t="s">
        <v>93</v>
      </c>
      <c r="AA49" s="14">
        <v>384</v>
      </c>
    </row>
    <row r="50" spans="15:27" x14ac:dyDescent="0.35">
      <c r="O50" s="11" t="s">
        <v>700</v>
      </c>
      <c r="P50" s="15">
        <v>65</v>
      </c>
      <c r="Q50" s="14">
        <v>1096.1999999999998</v>
      </c>
      <c r="S50" s="11" t="s">
        <v>152</v>
      </c>
      <c r="T50" s="11" t="s">
        <v>2095</v>
      </c>
      <c r="U50" s="18">
        <v>44980</v>
      </c>
      <c r="W50" s="11" t="s">
        <v>152</v>
      </c>
      <c r="X50" s="11">
        <v>1</v>
      </c>
      <c r="Z50" s="11" t="s">
        <v>63</v>
      </c>
      <c r="AA50" s="14">
        <v>354.86</v>
      </c>
    </row>
    <row r="51" spans="15:27" x14ac:dyDescent="0.35">
      <c r="O51" s="11" t="s">
        <v>735</v>
      </c>
      <c r="P51" s="15">
        <v>25.49999</v>
      </c>
      <c r="Q51" s="14">
        <v>1080.7480500000001</v>
      </c>
      <c r="S51" s="11" t="s">
        <v>157</v>
      </c>
      <c r="T51" s="11" t="s">
        <v>2094</v>
      </c>
      <c r="U51" s="18">
        <v>45283</v>
      </c>
      <c r="W51" s="11" t="s">
        <v>157</v>
      </c>
      <c r="X51" s="11">
        <v>34</v>
      </c>
      <c r="Z51" s="11" t="s">
        <v>116</v>
      </c>
      <c r="AA51" s="14">
        <v>341.64</v>
      </c>
    </row>
    <row r="52" spans="15:27" x14ac:dyDescent="0.35">
      <c r="O52" s="11" t="s">
        <v>722</v>
      </c>
      <c r="P52" s="15">
        <v>64</v>
      </c>
      <c r="Q52" s="14">
        <v>1080</v>
      </c>
      <c r="S52" s="11" t="s">
        <v>159</v>
      </c>
      <c r="T52" s="11" t="s">
        <v>2095</v>
      </c>
      <c r="U52" s="18">
        <v>44980</v>
      </c>
      <c r="W52" s="11" t="s">
        <v>159</v>
      </c>
      <c r="X52" s="11">
        <v>2</v>
      </c>
      <c r="Z52" s="11" t="s">
        <v>105</v>
      </c>
      <c r="AA52" s="14">
        <v>340</v>
      </c>
    </row>
    <row r="53" spans="15:27" x14ac:dyDescent="0.35">
      <c r="O53" s="11" t="s">
        <v>752</v>
      </c>
      <c r="P53" s="15">
        <v>85</v>
      </c>
      <c r="Q53" s="14">
        <v>1068</v>
      </c>
      <c r="S53" s="11" t="s">
        <v>163</v>
      </c>
      <c r="T53" s="11" t="s">
        <v>2094</v>
      </c>
      <c r="U53" s="18">
        <v>45289</v>
      </c>
      <c r="W53" s="11" t="s">
        <v>163</v>
      </c>
      <c r="X53" s="11">
        <v>13</v>
      </c>
      <c r="Z53" s="11" t="s">
        <v>13</v>
      </c>
      <c r="AA53" s="14">
        <v>288</v>
      </c>
    </row>
    <row r="54" spans="15:27" x14ac:dyDescent="0.35">
      <c r="O54" s="11" t="s">
        <v>265</v>
      </c>
      <c r="P54" s="15">
        <v>70</v>
      </c>
      <c r="Q54" s="14">
        <v>1040</v>
      </c>
      <c r="S54" s="11" t="s">
        <v>172</v>
      </c>
      <c r="T54" s="11" t="s">
        <v>2095</v>
      </c>
      <c r="U54" s="18">
        <v>44952</v>
      </c>
      <c r="W54" s="11" t="s">
        <v>172</v>
      </c>
      <c r="X54" s="11">
        <v>1</v>
      </c>
      <c r="Z54" s="11" t="s">
        <v>67</v>
      </c>
      <c r="AA54" s="14">
        <v>229.23000000000002</v>
      </c>
    </row>
    <row r="55" spans="15:27" x14ac:dyDescent="0.35">
      <c r="O55" s="11" t="s">
        <v>582</v>
      </c>
      <c r="P55" s="15">
        <v>132</v>
      </c>
      <c r="Q55" s="14">
        <v>1037.0400000000002</v>
      </c>
      <c r="S55" s="11" t="s">
        <v>177</v>
      </c>
      <c r="T55" s="11" t="s">
        <v>2095</v>
      </c>
      <c r="U55" s="18">
        <v>45079</v>
      </c>
      <c r="W55" s="11" t="s">
        <v>177</v>
      </c>
      <c r="X55" s="11">
        <v>1</v>
      </c>
      <c r="Z55" s="11" t="s">
        <v>91</v>
      </c>
      <c r="AA55" s="14">
        <v>217.28</v>
      </c>
    </row>
    <row r="56" spans="15:27" x14ac:dyDescent="0.35">
      <c r="O56" s="11" t="s">
        <v>316</v>
      </c>
      <c r="P56" s="15">
        <v>98</v>
      </c>
      <c r="Q56" s="14">
        <v>992</v>
      </c>
      <c r="S56" s="11" t="s">
        <v>184</v>
      </c>
      <c r="T56" s="11" t="s">
        <v>2094</v>
      </c>
      <c r="U56" s="18">
        <v>45270</v>
      </c>
      <c r="W56" s="11" t="s">
        <v>184</v>
      </c>
      <c r="X56" s="11">
        <v>8</v>
      </c>
      <c r="Z56" s="11" t="s">
        <v>54</v>
      </c>
      <c r="AA56" s="14">
        <v>207.9</v>
      </c>
    </row>
    <row r="57" spans="15:27" x14ac:dyDescent="0.35">
      <c r="O57" s="11" t="s">
        <v>551</v>
      </c>
      <c r="P57" s="15">
        <v>31</v>
      </c>
      <c r="Q57" s="14">
        <v>991.69</v>
      </c>
      <c r="S57" s="11" t="s">
        <v>186</v>
      </c>
      <c r="T57" s="11" t="s">
        <v>2094</v>
      </c>
      <c r="U57" s="18">
        <v>45259</v>
      </c>
      <c r="W57" s="11" t="s">
        <v>186</v>
      </c>
      <c r="X57" s="11">
        <v>7</v>
      </c>
      <c r="Z57" s="11" t="s">
        <v>177</v>
      </c>
      <c r="AA57" s="14">
        <v>189</v>
      </c>
    </row>
    <row r="58" spans="15:27" x14ac:dyDescent="0.35">
      <c r="O58" s="11" t="s">
        <v>267</v>
      </c>
      <c r="P58" s="15">
        <v>43</v>
      </c>
      <c r="Q58" s="14">
        <v>984</v>
      </c>
      <c r="S58" s="11" t="s">
        <v>189</v>
      </c>
      <c r="T58" s="11" t="s">
        <v>2094</v>
      </c>
      <c r="U58" s="18">
        <v>45281</v>
      </c>
      <c r="W58" s="11" t="s">
        <v>189</v>
      </c>
      <c r="X58" s="11">
        <v>14</v>
      </c>
      <c r="Z58" s="11" t="s">
        <v>29</v>
      </c>
      <c r="AA58" s="14">
        <v>171</v>
      </c>
    </row>
    <row r="59" spans="15:27" x14ac:dyDescent="0.35">
      <c r="O59" s="11" t="s">
        <v>314</v>
      </c>
      <c r="P59" s="15">
        <v>86</v>
      </c>
      <c r="Q59" s="14">
        <v>980.40000000000009</v>
      </c>
      <c r="S59" s="11" t="s">
        <v>191</v>
      </c>
      <c r="T59" s="11" t="s">
        <v>2095</v>
      </c>
      <c r="U59" s="18">
        <v>45119</v>
      </c>
      <c r="W59" s="11" t="s">
        <v>191</v>
      </c>
      <c r="X59" s="11">
        <v>1</v>
      </c>
      <c r="Z59" s="11" t="s">
        <v>159</v>
      </c>
      <c r="AA59" s="14">
        <v>158.94999999999999</v>
      </c>
    </row>
    <row r="60" spans="15:27" x14ac:dyDescent="0.35">
      <c r="O60" s="11" t="s">
        <v>486</v>
      </c>
      <c r="P60" s="15">
        <v>36</v>
      </c>
      <c r="Q60" s="14">
        <v>960.12000000000012</v>
      </c>
      <c r="S60" s="11" t="s">
        <v>193</v>
      </c>
      <c r="T60" s="11" t="s">
        <v>2095</v>
      </c>
      <c r="U60" s="18">
        <v>45230</v>
      </c>
      <c r="W60" s="11" t="s">
        <v>193</v>
      </c>
      <c r="X60" s="11">
        <v>2</v>
      </c>
      <c r="Z60" s="11" t="s">
        <v>191</v>
      </c>
      <c r="AA60" s="14">
        <v>156</v>
      </c>
    </row>
    <row r="61" spans="15:27" x14ac:dyDescent="0.35">
      <c r="O61" s="11" t="s">
        <v>456</v>
      </c>
      <c r="P61" s="15">
        <v>36</v>
      </c>
      <c r="Q61" s="14">
        <v>960.12</v>
      </c>
      <c r="S61" s="11" t="s">
        <v>196</v>
      </c>
      <c r="T61" s="11" t="s">
        <v>2095</v>
      </c>
      <c r="U61" s="18">
        <v>44952</v>
      </c>
      <c r="W61" s="11" t="s">
        <v>196</v>
      </c>
      <c r="X61" s="11">
        <v>1</v>
      </c>
      <c r="Z61" s="11" t="s">
        <v>137</v>
      </c>
      <c r="AA61" s="14">
        <v>148.62</v>
      </c>
    </row>
    <row r="62" spans="15:27" x14ac:dyDescent="0.35">
      <c r="O62" s="11" t="s">
        <v>726</v>
      </c>
      <c r="P62" s="15">
        <v>50</v>
      </c>
      <c r="Q62" s="14">
        <v>948</v>
      </c>
      <c r="S62" s="11" t="s">
        <v>199</v>
      </c>
      <c r="T62" s="11" t="s">
        <v>2094</v>
      </c>
      <c r="U62" s="18">
        <v>45279</v>
      </c>
      <c r="W62" s="11" t="s">
        <v>199</v>
      </c>
      <c r="X62" s="11">
        <v>9</v>
      </c>
      <c r="Z62" s="11" t="s">
        <v>104</v>
      </c>
      <c r="AA62" s="14">
        <v>88.5</v>
      </c>
    </row>
    <row r="63" spans="15:27" x14ac:dyDescent="0.35">
      <c r="O63" s="11" t="s">
        <v>754</v>
      </c>
      <c r="P63" s="15">
        <v>72</v>
      </c>
      <c r="Q63" s="14">
        <v>936</v>
      </c>
      <c r="S63" s="11" t="s">
        <v>203</v>
      </c>
      <c r="T63" s="11" t="s">
        <v>2095</v>
      </c>
      <c r="U63" s="18">
        <v>45058</v>
      </c>
      <c r="W63" s="11" t="s">
        <v>203</v>
      </c>
      <c r="X63" s="11">
        <v>5</v>
      </c>
      <c r="Z63" s="11" t="s">
        <v>172</v>
      </c>
      <c r="AA63" s="14">
        <v>65.499350000000007</v>
      </c>
    </row>
    <row r="64" spans="15:27" x14ac:dyDescent="0.35">
      <c r="O64" s="11" t="s">
        <v>496</v>
      </c>
      <c r="P64" s="15">
        <v>72</v>
      </c>
      <c r="Q64" s="14">
        <v>911.51999999999987</v>
      </c>
      <c r="S64" s="11" t="s">
        <v>205</v>
      </c>
      <c r="T64" s="11" t="s">
        <v>2094</v>
      </c>
      <c r="U64" s="18">
        <v>45273</v>
      </c>
      <c r="W64" s="11" t="s">
        <v>205</v>
      </c>
      <c r="X64" s="11">
        <v>2</v>
      </c>
      <c r="Z64" s="11" t="s">
        <v>122</v>
      </c>
      <c r="AA64" s="14">
        <v>39.000000100000001</v>
      </c>
    </row>
    <row r="65" spans="15:27" x14ac:dyDescent="0.35">
      <c r="O65" s="11" t="s">
        <v>251</v>
      </c>
      <c r="P65" s="15">
        <v>38</v>
      </c>
      <c r="Q65" s="14">
        <v>900</v>
      </c>
      <c r="S65" s="11" t="s">
        <v>207</v>
      </c>
      <c r="T65" s="11" t="s">
        <v>2094</v>
      </c>
      <c r="U65" s="18">
        <v>45266</v>
      </c>
      <c r="W65" s="11" t="s">
        <v>207</v>
      </c>
      <c r="X65" s="11">
        <v>14</v>
      </c>
      <c r="Z65" s="11" t="s">
        <v>89</v>
      </c>
      <c r="AA65" s="14">
        <v>39</v>
      </c>
    </row>
    <row r="66" spans="15:27" x14ac:dyDescent="0.35">
      <c r="O66" s="11" t="s">
        <v>570</v>
      </c>
      <c r="P66" s="15">
        <v>30</v>
      </c>
      <c r="Q66" s="14">
        <v>899.69999999999993</v>
      </c>
      <c r="S66" t="s">
        <v>16</v>
      </c>
      <c r="T66" s="11" t="s">
        <v>2095</v>
      </c>
      <c r="U66" s="18">
        <v>44281</v>
      </c>
      <c r="W66" t="s">
        <v>16</v>
      </c>
      <c r="X66" s="11">
        <v>0</v>
      </c>
      <c r="Z66" t="s">
        <v>16</v>
      </c>
      <c r="AA66" s="14">
        <v>0</v>
      </c>
    </row>
    <row r="67" spans="15:27" x14ac:dyDescent="0.35">
      <c r="O67" s="11" t="s">
        <v>240</v>
      </c>
      <c r="P67" s="15">
        <v>48</v>
      </c>
      <c r="Q67" s="14">
        <v>895.68</v>
      </c>
      <c r="S67" t="s">
        <v>27</v>
      </c>
      <c r="T67" s="11" t="s">
        <v>2095</v>
      </c>
      <c r="U67" s="18">
        <v>44281</v>
      </c>
      <c r="W67" t="s">
        <v>27</v>
      </c>
      <c r="X67" s="11">
        <v>0</v>
      </c>
      <c r="Z67" t="s">
        <v>27</v>
      </c>
      <c r="AA67" s="14">
        <v>0</v>
      </c>
    </row>
    <row r="68" spans="15:27" x14ac:dyDescent="0.35">
      <c r="O68" s="11" t="s">
        <v>760</v>
      </c>
      <c r="P68" s="15">
        <v>51</v>
      </c>
      <c r="Q68" s="14">
        <v>831</v>
      </c>
      <c r="S68" t="s">
        <v>31</v>
      </c>
      <c r="T68" s="11" t="s">
        <v>2095</v>
      </c>
      <c r="U68" s="18">
        <v>44014</v>
      </c>
      <c r="W68" t="s">
        <v>31</v>
      </c>
      <c r="X68" s="11">
        <v>0</v>
      </c>
      <c r="Z68" t="s">
        <v>31</v>
      </c>
      <c r="AA68" s="14">
        <v>0</v>
      </c>
    </row>
    <row r="69" spans="15:27" x14ac:dyDescent="0.35">
      <c r="O69" s="11" t="s">
        <v>280</v>
      </c>
      <c r="P69" s="15">
        <v>14</v>
      </c>
      <c r="Q69" s="14">
        <v>815.43000000000006</v>
      </c>
      <c r="S69" t="s">
        <v>45</v>
      </c>
      <c r="T69" s="11" t="s">
        <v>2095</v>
      </c>
      <c r="U69" s="18">
        <v>43805</v>
      </c>
      <c r="W69" t="s">
        <v>45</v>
      </c>
      <c r="X69" s="11">
        <v>0</v>
      </c>
      <c r="Z69" t="s">
        <v>45</v>
      </c>
      <c r="AA69" s="14">
        <v>0</v>
      </c>
    </row>
    <row r="70" spans="15:27" x14ac:dyDescent="0.35">
      <c r="O70" s="11" t="s">
        <v>603</v>
      </c>
      <c r="P70" s="15">
        <v>102</v>
      </c>
      <c r="Q70" s="14">
        <v>814.9799999999999</v>
      </c>
      <c r="S70" t="s">
        <v>48</v>
      </c>
      <c r="T70" s="11" t="s">
        <v>2095</v>
      </c>
      <c r="W70" t="s">
        <v>48</v>
      </c>
      <c r="X70" s="11">
        <v>0</v>
      </c>
      <c r="Z70" t="s">
        <v>48</v>
      </c>
      <c r="AA70" s="14">
        <v>0</v>
      </c>
    </row>
    <row r="71" spans="15:27" x14ac:dyDescent="0.35">
      <c r="O71" s="11" t="s">
        <v>607</v>
      </c>
      <c r="P71" s="15">
        <v>48</v>
      </c>
      <c r="Q71" s="14">
        <v>802.92</v>
      </c>
      <c r="S71" t="s">
        <v>49</v>
      </c>
      <c r="T71" s="11" t="s">
        <v>2095</v>
      </c>
      <c r="U71" s="18">
        <v>44184</v>
      </c>
      <c r="W71" t="s">
        <v>49</v>
      </c>
      <c r="X71" s="11">
        <v>0</v>
      </c>
      <c r="Z71" t="s">
        <v>49</v>
      </c>
      <c r="AA71" s="14">
        <v>0</v>
      </c>
    </row>
    <row r="72" spans="15:27" x14ac:dyDescent="0.35">
      <c r="O72" s="11" t="s">
        <v>356</v>
      </c>
      <c r="P72" s="15">
        <v>54</v>
      </c>
      <c r="Q72" s="14">
        <v>796.5</v>
      </c>
      <c r="S72" t="s">
        <v>61</v>
      </c>
      <c r="T72" s="11" t="s">
        <v>2095</v>
      </c>
      <c r="U72" s="18">
        <v>44643</v>
      </c>
      <c r="W72" t="s">
        <v>61</v>
      </c>
      <c r="X72" s="11">
        <v>0</v>
      </c>
      <c r="Z72" t="s">
        <v>61</v>
      </c>
      <c r="AA72" s="14">
        <v>0</v>
      </c>
    </row>
    <row r="73" spans="15:27" x14ac:dyDescent="0.35">
      <c r="O73" s="11" t="s">
        <v>621</v>
      </c>
      <c r="P73" s="15">
        <v>6</v>
      </c>
      <c r="Q73" s="14">
        <v>768</v>
      </c>
      <c r="S73" t="s">
        <v>69</v>
      </c>
      <c r="T73" s="11" t="s">
        <v>2095</v>
      </c>
      <c r="U73" s="18">
        <v>44319</v>
      </c>
      <c r="W73" t="s">
        <v>69</v>
      </c>
      <c r="X73" s="11">
        <v>0</v>
      </c>
      <c r="Z73" t="s">
        <v>69</v>
      </c>
      <c r="AA73" s="14">
        <v>0</v>
      </c>
    </row>
    <row r="74" spans="15:27" x14ac:dyDescent="0.35">
      <c r="O74" s="11" t="s">
        <v>472</v>
      </c>
      <c r="P74" s="15">
        <v>36</v>
      </c>
      <c r="Q74" s="14">
        <v>755.64</v>
      </c>
      <c r="S74" t="s">
        <v>74</v>
      </c>
      <c r="T74" s="11" t="s">
        <v>2095</v>
      </c>
      <c r="U74" s="18">
        <v>43740</v>
      </c>
      <c r="W74" t="s">
        <v>74</v>
      </c>
      <c r="X74" s="11">
        <v>0</v>
      </c>
      <c r="Z74" t="s">
        <v>74</v>
      </c>
      <c r="AA74" s="14">
        <v>0</v>
      </c>
    </row>
    <row r="75" spans="15:27" x14ac:dyDescent="0.35">
      <c r="O75" s="11" t="s">
        <v>547</v>
      </c>
      <c r="P75" s="15">
        <v>74</v>
      </c>
      <c r="Q75" s="14">
        <v>739.26</v>
      </c>
      <c r="S75" t="s">
        <v>79</v>
      </c>
      <c r="T75" s="11" t="s">
        <v>2095</v>
      </c>
      <c r="U75" s="18">
        <v>43844</v>
      </c>
      <c r="W75" t="s">
        <v>79</v>
      </c>
      <c r="X75" s="11">
        <v>0</v>
      </c>
      <c r="Z75" t="s">
        <v>79</v>
      </c>
      <c r="AA75" s="14">
        <v>0</v>
      </c>
    </row>
    <row r="76" spans="15:27" x14ac:dyDescent="0.35">
      <c r="O76" s="11" t="s">
        <v>750</v>
      </c>
      <c r="P76" s="15">
        <v>60</v>
      </c>
      <c r="Q76" s="14">
        <v>720</v>
      </c>
      <c r="S76" t="s">
        <v>82</v>
      </c>
      <c r="T76" s="11" t="s">
        <v>2095</v>
      </c>
      <c r="U76" s="18">
        <v>43906</v>
      </c>
      <c r="W76" t="s">
        <v>82</v>
      </c>
      <c r="X76" s="11">
        <v>0</v>
      </c>
      <c r="Z76" t="s">
        <v>82</v>
      </c>
      <c r="AA76" s="14">
        <v>0</v>
      </c>
    </row>
    <row r="77" spans="15:27" x14ac:dyDescent="0.35">
      <c r="O77" s="11" t="s">
        <v>694</v>
      </c>
      <c r="P77" s="15">
        <v>84</v>
      </c>
      <c r="Q77" s="14">
        <v>709.95996000000002</v>
      </c>
      <c r="S77" t="s">
        <v>114</v>
      </c>
      <c r="T77" s="11" t="s">
        <v>2095</v>
      </c>
      <c r="U77" s="18">
        <v>44733</v>
      </c>
      <c r="W77" t="s">
        <v>114</v>
      </c>
      <c r="X77" s="11">
        <v>0</v>
      </c>
      <c r="Z77" t="s">
        <v>114</v>
      </c>
      <c r="AA77" s="14">
        <v>0</v>
      </c>
    </row>
    <row r="78" spans="15:27" x14ac:dyDescent="0.35">
      <c r="O78" s="11" t="s">
        <v>249</v>
      </c>
      <c r="P78" s="15">
        <v>12</v>
      </c>
      <c r="Q78" s="14">
        <v>706.75</v>
      </c>
      <c r="S78" t="s">
        <v>132</v>
      </c>
      <c r="T78" s="11" t="s">
        <v>2095</v>
      </c>
      <c r="U78" s="18">
        <v>44110</v>
      </c>
      <c r="W78" t="s">
        <v>132</v>
      </c>
      <c r="X78" s="11">
        <v>0</v>
      </c>
      <c r="Z78" t="s">
        <v>132</v>
      </c>
      <c r="AA78" s="14">
        <v>0</v>
      </c>
    </row>
    <row r="79" spans="15:27" x14ac:dyDescent="0.35">
      <c r="O79" s="11" t="s">
        <v>861</v>
      </c>
      <c r="P79" s="15">
        <v>69</v>
      </c>
      <c r="Q79" s="14">
        <v>690</v>
      </c>
      <c r="S79" t="s">
        <v>139</v>
      </c>
      <c r="T79" s="11" t="s">
        <v>2095</v>
      </c>
      <c r="U79" s="18">
        <v>44841</v>
      </c>
      <c r="W79" t="s">
        <v>139</v>
      </c>
      <c r="X79" s="11">
        <v>0</v>
      </c>
      <c r="Z79" t="s">
        <v>139</v>
      </c>
      <c r="AA79" s="14">
        <v>0</v>
      </c>
    </row>
    <row r="80" spans="15:27" x14ac:dyDescent="0.35">
      <c r="O80" s="11" t="s">
        <v>690</v>
      </c>
      <c r="P80" s="15">
        <v>53</v>
      </c>
      <c r="Q80" s="14">
        <v>688.46999999999991</v>
      </c>
      <c r="S80" t="s">
        <v>146</v>
      </c>
      <c r="T80" s="11" t="s">
        <v>2095</v>
      </c>
      <c r="U80" s="18">
        <v>44202</v>
      </c>
      <c r="W80" t="s">
        <v>146</v>
      </c>
      <c r="X80" s="11">
        <v>0</v>
      </c>
      <c r="Z80" t="s">
        <v>146</v>
      </c>
      <c r="AA80" s="14">
        <v>0</v>
      </c>
    </row>
    <row r="81" spans="15:27" x14ac:dyDescent="0.35">
      <c r="O81" s="11" t="s">
        <v>771</v>
      </c>
      <c r="P81" s="15">
        <v>66</v>
      </c>
      <c r="Q81" s="14">
        <v>660</v>
      </c>
      <c r="S81" t="s">
        <v>149</v>
      </c>
      <c r="T81" s="11" t="s">
        <v>2095</v>
      </c>
      <c r="U81" s="18">
        <v>43643</v>
      </c>
      <c r="W81" t="s">
        <v>149</v>
      </c>
      <c r="X81" s="11">
        <v>0</v>
      </c>
      <c r="Z81" t="s">
        <v>149</v>
      </c>
      <c r="AA81" s="14">
        <v>0</v>
      </c>
    </row>
    <row r="82" spans="15:27" x14ac:dyDescent="0.35">
      <c r="O82" s="11" t="s">
        <v>396</v>
      </c>
      <c r="P82" s="15">
        <v>60</v>
      </c>
      <c r="Q82" s="14">
        <v>659.4</v>
      </c>
      <c r="S82" t="s">
        <v>154</v>
      </c>
      <c r="T82" s="11" t="s">
        <v>2095</v>
      </c>
      <c r="U82" s="18">
        <v>44271</v>
      </c>
      <c r="W82" t="s">
        <v>154</v>
      </c>
      <c r="X82" s="11">
        <v>0</v>
      </c>
      <c r="Z82" t="s">
        <v>154</v>
      </c>
      <c r="AA82" s="14">
        <v>0</v>
      </c>
    </row>
    <row r="83" spans="15:27" x14ac:dyDescent="0.35">
      <c r="O83" s="11" t="s">
        <v>292</v>
      </c>
      <c r="P83" s="15">
        <v>40</v>
      </c>
      <c r="Q83" s="14">
        <v>639.6</v>
      </c>
      <c r="S83" t="s">
        <v>161</v>
      </c>
      <c r="T83" s="11" t="s">
        <v>2095</v>
      </c>
      <c r="U83" s="18">
        <v>43852</v>
      </c>
      <c r="W83" t="s">
        <v>161</v>
      </c>
      <c r="X83" s="11">
        <v>0</v>
      </c>
      <c r="Z83" t="s">
        <v>161</v>
      </c>
      <c r="AA83" s="14">
        <v>0</v>
      </c>
    </row>
    <row r="84" spans="15:27" x14ac:dyDescent="0.35">
      <c r="O84" s="11" t="s">
        <v>358</v>
      </c>
      <c r="P84" s="15">
        <v>44</v>
      </c>
      <c r="Q84" s="14">
        <v>638</v>
      </c>
      <c r="S84" t="s">
        <v>165</v>
      </c>
      <c r="T84" s="11" t="s">
        <v>2095</v>
      </c>
      <c r="W84" t="s">
        <v>165</v>
      </c>
      <c r="X84" s="11">
        <v>0</v>
      </c>
      <c r="Z84" t="s">
        <v>165</v>
      </c>
      <c r="AA84" s="14">
        <v>0</v>
      </c>
    </row>
    <row r="85" spans="15:27" x14ac:dyDescent="0.35">
      <c r="O85" s="11" t="s">
        <v>476</v>
      </c>
      <c r="P85" s="15">
        <v>108</v>
      </c>
      <c r="Q85" s="14">
        <v>611.28</v>
      </c>
      <c r="S85" t="s">
        <v>167</v>
      </c>
      <c r="T85" s="11" t="s">
        <v>2095</v>
      </c>
      <c r="U85" s="18">
        <v>44089</v>
      </c>
      <c r="W85" t="s">
        <v>167</v>
      </c>
      <c r="X85" s="11">
        <v>0</v>
      </c>
      <c r="Z85" t="s">
        <v>167</v>
      </c>
      <c r="AA85" s="14">
        <v>0</v>
      </c>
    </row>
    <row r="86" spans="15:27" x14ac:dyDescent="0.35">
      <c r="O86" s="11" t="s">
        <v>526</v>
      </c>
      <c r="P86" s="15">
        <v>20</v>
      </c>
      <c r="Q86" s="14">
        <v>593.81999999999994</v>
      </c>
      <c r="S86" t="s">
        <v>169</v>
      </c>
      <c r="T86" s="11" t="s">
        <v>2095</v>
      </c>
      <c r="U86" s="18">
        <v>44112</v>
      </c>
      <c r="W86" t="s">
        <v>169</v>
      </c>
      <c r="X86" s="11">
        <v>0</v>
      </c>
      <c r="Z86" t="s">
        <v>169</v>
      </c>
      <c r="AA86" s="14">
        <v>0</v>
      </c>
    </row>
    <row r="87" spans="15:27" x14ac:dyDescent="0.35">
      <c r="O87" s="11" t="s">
        <v>308</v>
      </c>
      <c r="P87" s="15">
        <v>70</v>
      </c>
      <c r="Q87" s="14">
        <v>585.20000000000005</v>
      </c>
      <c r="S87" t="s">
        <v>174</v>
      </c>
      <c r="T87" s="11" t="s">
        <v>2095</v>
      </c>
      <c r="U87" s="18">
        <v>44103</v>
      </c>
      <c r="W87" t="s">
        <v>174</v>
      </c>
      <c r="X87" s="11">
        <v>0</v>
      </c>
      <c r="Z87" t="s">
        <v>174</v>
      </c>
      <c r="AA87" s="14">
        <v>0</v>
      </c>
    </row>
    <row r="88" spans="15:27" x14ac:dyDescent="0.35">
      <c r="O88" s="11" t="s">
        <v>468</v>
      </c>
      <c r="P88" s="15">
        <v>29</v>
      </c>
      <c r="Q88" s="14">
        <v>553.30999999999995</v>
      </c>
      <c r="S88" t="s">
        <v>179</v>
      </c>
      <c r="T88" s="11" t="s">
        <v>2095</v>
      </c>
      <c r="U88" s="18">
        <v>44768</v>
      </c>
      <c r="W88" t="s">
        <v>179</v>
      </c>
      <c r="X88" s="11">
        <v>0</v>
      </c>
      <c r="Z88" t="s">
        <v>179</v>
      </c>
      <c r="AA88" s="14">
        <v>0</v>
      </c>
    </row>
    <row r="89" spans="15:27" x14ac:dyDescent="0.35">
      <c r="O89" s="11" t="s">
        <v>748</v>
      </c>
      <c r="P89" s="15">
        <v>84</v>
      </c>
      <c r="Q89" s="14">
        <v>546</v>
      </c>
      <c r="S89" t="s">
        <v>181</v>
      </c>
      <c r="T89" s="11" t="s">
        <v>2095</v>
      </c>
      <c r="U89" s="18">
        <v>44645</v>
      </c>
      <c r="W89" t="s">
        <v>181</v>
      </c>
      <c r="X89" s="11">
        <v>0</v>
      </c>
      <c r="Z89" t="s">
        <v>181</v>
      </c>
      <c r="AA89" s="14">
        <v>0</v>
      </c>
    </row>
    <row r="90" spans="15:27" x14ac:dyDescent="0.35">
      <c r="O90" s="11" t="s">
        <v>639</v>
      </c>
      <c r="P90" s="15">
        <v>48</v>
      </c>
      <c r="Q90" s="14">
        <v>528.96</v>
      </c>
      <c r="S90" t="s">
        <v>188</v>
      </c>
      <c r="T90" s="11" t="s">
        <v>2095</v>
      </c>
      <c r="W90" t="s">
        <v>188</v>
      </c>
      <c r="X90" s="11">
        <v>0</v>
      </c>
      <c r="Z90" t="s">
        <v>188</v>
      </c>
      <c r="AA90" s="14">
        <v>0</v>
      </c>
    </row>
    <row r="91" spans="15:27" x14ac:dyDescent="0.35">
      <c r="O91" s="11" t="s">
        <v>746</v>
      </c>
      <c r="P91" s="15">
        <v>42</v>
      </c>
      <c r="Q91" s="14">
        <v>519</v>
      </c>
      <c r="S91" t="s">
        <v>201</v>
      </c>
      <c r="T91" s="11" t="s">
        <v>2095</v>
      </c>
      <c r="U91" s="18">
        <v>43630</v>
      </c>
      <c r="W91" t="s">
        <v>201</v>
      </c>
      <c r="X91" s="11">
        <v>0</v>
      </c>
      <c r="Z91" t="s">
        <v>201</v>
      </c>
      <c r="AA91" s="14">
        <v>0</v>
      </c>
    </row>
    <row r="92" spans="15:27" x14ac:dyDescent="0.35">
      <c r="O92" s="11" t="s">
        <v>352</v>
      </c>
      <c r="P92" s="15">
        <v>30</v>
      </c>
      <c r="Q92" s="14">
        <v>505.49999999999994</v>
      </c>
    </row>
    <row r="93" spans="15:27" x14ac:dyDescent="0.35">
      <c r="O93" s="11" t="s">
        <v>385</v>
      </c>
      <c r="P93" s="15">
        <v>36</v>
      </c>
      <c r="Q93" s="14">
        <v>488.99988000000002</v>
      </c>
    </row>
    <row r="94" spans="15:27" x14ac:dyDescent="0.35">
      <c r="O94" s="11" t="s">
        <v>426</v>
      </c>
      <c r="P94" s="15">
        <v>16</v>
      </c>
      <c r="Q94" s="14">
        <v>479.84</v>
      </c>
    </row>
    <row r="95" spans="15:27" x14ac:dyDescent="0.35">
      <c r="O95" s="11" t="s">
        <v>298</v>
      </c>
      <c r="P95" s="15">
        <v>30</v>
      </c>
      <c r="Q95" s="14">
        <v>479.7</v>
      </c>
    </row>
    <row r="96" spans="15:27" x14ac:dyDescent="0.35">
      <c r="O96" s="11" t="s">
        <v>232</v>
      </c>
      <c r="P96" s="15">
        <v>78</v>
      </c>
      <c r="Q96" s="14">
        <v>474</v>
      </c>
    </row>
    <row r="97" spans="15:17" x14ac:dyDescent="0.35">
      <c r="O97" s="11" t="s">
        <v>623</v>
      </c>
      <c r="P97" s="15">
        <v>35</v>
      </c>
      <c r="Q97" s="14">
        <v>466.54999999999995</v>
      </c>
    </row>
    <row r="98" spans="15:17" x14ac:dyDescent="0.35">
      <c r="O98" s="11" t="s">
        <v>247</v>
      </c>
      <c r="P98" s="15">
        <v>9</v>
      </c>
      <c r="Q98" s="14">
        <v>455.97</v>
      </c>
    </row>
    <row r="99" spans="15:17" x14ac:dyDescent="0.35">
      <c r="O99" s="11" t="s">
        <v>1571</v>
      </c>
      <c r="P99" s="15">
        <v>1.5</v>
      </c>
      <c r="Q99" s="14">
        <v>444.06000000000006</v>
      </c>
    </row>
    <row r="100" spans="15:17" x14ac:dyDescent="0.35">
      <c r="O100" s="11" t="s">
        <v>502</v>
      </c>
      <c r="P100" s="15">
        <v>30</v>
      </c>
      <c r="Q100" s="14">
        <v>440.1</v>
      </c>
    </row>
    <row r="101" spans="15:17" x14ac:dyDescent="0.35">
      <c r="O101" s="11" t="s">
        <v>282</v>
      </c>
      <c r="P101" s="15">
        <v>15</v>
      </c>
      <c r="Q101" s="14">
        <v>434.85</v>
      </c>
    </row>
    <row r="102" spans="15:17" x14ac:dyDescent="0.35">
      <c r="O102" s="11" t="s">
        <v>703</v>
      </c>
      <c r="P102" s="15">
        <v>38</v>
      </c>
      <c r="Q102" s="14">
        <v>432</v>
      </c>
    </row>
    <row r="103" spans="15:17" x14ac:dyDescent="0.35">
      <c r="O103" s="11" t="s">
        <v>674</v>
      </c>
      <c r="P103" s="15">
        <v>12</v>
      </c>
      <c r="Q103" s="14">
        <v>431.88</v>
      </c>
    </row>
    <row r="104" spans="15:17" x14ac:dyDescent="0.35">
      <c r="O104" s="11" t="s">
        <v>381</v>
      </c>
      <c r="P104" s="15">
        <v>36</v>
      </c>
      <c r="Q104" s="14">
        <v>416.99988000000002</v>
      </c>
    </row>
    <row r="105" spans="15:17" x14ac:dyDescent="0.35">
      <c r="O105" s="11" t="s">
        <v>367</v>
      </c>
      <c r="P105" s="15">
        <v>23.5</v>
      </c>
      <c r="Q105" s="14">
        <v>415</v>
      </c>
    </row>
    <row r="106" spans="15:17" x14ac:dyDescent="0.35">
      <c r="O106" s="11" t="s">
        <v>633</v>
      </c>
      <c r="P106" s="15">
        <v>12</v>
      </c>
      <c r="Q106" s="14">
        <v>391.92</v>
      </c>
    </row>
    <row r="107" spans="15:17" x14ac:dyDescent="0.35">
      <c r="O107" s="11" t="s">
        <v>494</v>
      </c>
      <c r="P107" s="15">
        <v>29</v>
      </c>
      <c r="Q107" s="14">
        <v>386.57000000000005</v>
      </c>
    </row>
    <row r="108" spans="15:17" x14ac:dyDescent="0.35">
      <c r="O108" s="11" t="s">
        <v>697</v>
      </c>
      <c r="P108" s="15">
        <v>20</v>
      </c>
      <c r="Q108" s="14">
        <v>385.28</v>
      </c>
    </row>
    <row r="109" spans="15:17" x14ac:dyDescent="0.35">
      <c r="O109" s="11" t="s">
        <v>383</v>
      </c>
      <c r="P109" s="15">
        <v>48</v>
      </c>
      <c r="Q109" s="14">
        <v>380.00015999999999</v>
      </c>
    </row>
    <row r="110" spans="15:17" x14ac:dyDescent="0.35">
      <c r="O110" s="11" t="s">
        <v>599</v>
      </c>
      <c r="P110" s="15">
        <v>34</v>
      </c>
      <c r="Q110" s="14">
        <v>375.66</v>
      </c>
    </row>
    <row r="111" spans="15:17" x14ac:dyDescent="0.35">
      <c r="O111" s="11" t="s">
        <v>438</v>
      </c>
      <c r="P111" s="15">
        <v>9</v>
      </c>
      <c r="Q111" s="14">
        <v>371.96999999999997</v>
      </c>
    </row>
    <row r="112" spans="15:17" x14ac:dyDescent="0.35">
      <c r="O112" s="11" t="s">
        <v>390</v>
      </c>
      <c r="P112" s="15">
        <v>12</v>
      </c>
      <c r="Q112" s="14">
        <v>359.88</v>
      </c>
    </row>
    <row r="113" spans="15:17" x14ac:dyDescent="0.35">
      <c r="O113" s="11" t="s">
        <v>258</v>
      </c>
      <c r="P113" s="15">
        <v>36</v>
      </c>
      <c r="Q113" s="14">
        <v>359.64</v>
      </c>
    </row>
    <row r="114" spans="15:17" x14ac:dyDescent="0.35">
      <c r="O114" s="11" t="s">
        <v>692</v>
      </c>
      <c r="P114" s="15">
        <v>36</v>
      </c>
      <c r="Q114" s="14">
        <v>359.64</v>
      </c>
    </row>
    <row r="115" spans="15:17" x14ac:dyDescent="0.35">
      <c r="O115" s="11" t="s">
        <v>528</v>
      </c>
      <c r="P115" s="15">
        <v>1.8333299999999999</v>
      </c>
      <c r="Q115" s="14">
        <v>358.70934999999997</v>
      </c>
    </row>
    <row r="116" spans="15:17" x14ac:dyDescent="0.35">
      <c r="O116" s="11" t="s">
        <v>278</v>
      </c>
      <c r="P116" s="15">
        <v>12</v>
      </c>
      <c r="Q116" s="14">
        <v>347.88</v>
      </c>
    </row>
    <row r="117" spans="15:17" x14ac:dyDescent="0.35">
      <c r="O117" s="11" t="s">
        <v>418</v>
      </c>
      <c r="P117" s="15">
        <v>9</v>
      </c>
      <c r="Q117" s="14">
        <v>341.90999999999997</v>
      </c>
    </row>
    <row r="118" spans="15:17" x14ac:dyDescent="0.35">
      <c r="O118" s="11" t="s">
        <v>665</v>
      </c>
      <c r="P118" s="15">
        <v>48</v>
      </c>
      <c r="Q118" s="14">
        <v>335.52</v>
      </c>
    </row>
    <row r="119" spans="15:17" x14ac:dyDescent="0.35">
      <c r="O119" s="11" t="s">
        <v>649</v>
      </c>
      <c r="P119" s="15">
        <v>19</v>
      </c>
      <c r="Q119" s="14">
        <v>326.45999999999998</v>
      </c>
    </row>
    <row r="120" spans="15:17" x14ac:dyDescent="0.35">
      <c r="O120" s="11" t="s">
        <v>578</v>
      </c>
      <c r="P120" s="15">
        <v>18</v>
      </c>
      <c r="Q120" s="14">
        <v>300.42</v>
      </c>
    </row>
    <row r="121" spans="15:17" x14ac:dyDescent="0.35">
      <c r="O121" s="11" t="s">
        <v>428</v>
      </c>
      <c r="P121" s="15">
        <v>15</v>
      </c>
      <c r="Q121" s="14">
        <v>299.85000000000002</v>
      </c>
    </row>
    <row r="122" spans="15:17" x14ac:dyDescent="0.35">
      <c r="O122" s="11" t="s">
        <v>406</v>
      </c>
      <c r="P122" s="15">
        <v>15</v>
      </c>
      <c r="Q122" s="14">
        <v>289.95</v>
      </c>
    </row>
    <row r="123" spans="15:17" x14ac:dyDescent="0.35">
      <c r="O123" s="11" t="s">
        <v>966</v>
      </c>
      <c r="P123" s="15">
        <v>1</v>
      </c>
      <c r="Q123" s="14">
        <v>287.88</v>
      </c>
    </row>
    <row r="124" spans="15:17" x14ac:dyDescent="0.35">
      <c r="O124" s="11" t="s">
        <v>408</v>
      </c>
      <c r="P124" s="15">
        <v>30</v>
      </c>
      <c r="Q124" s="14">
        <v>287.82</v>
      </c>
    </row>
    <row r="125" spans="15:17" x14ac:dyDescent="0.35">
      <c r="O125" s="11" t="s">
        <v>480</v>
      </c>
      <c r="P125" s="15">
        <v>24</v>
      </c>
      <c r="Q125" s="14">
        <v>287.76</v>
      </c>
    </row>
    <row r="126" spans="15:17" x14ac:dyDescent="0.35">
      <c r="O126" s="11" t="s">
        <v>323</v>
      </c>
      <c r="P126" s="15">
        <v>24</v>
      </c>
      <c r="Q126" s="14">
        <v>287.76</v>
      </c>
    </row>
    <row r="127" spans="15:17" x14ac:dyDescent="0.35">
      <c r="O127" s="11" t="s">
        <v>775</v>
      </c>
      <c r="P127" s="15">
        <v>28</v>
      </c>
      <c r="Q127" s="14">
        <v>280</v>
      </c>
    </row>
    <row r="128" spans="15:17" x14ac:dyDescent="0.35">
      <c r="O128" s="11" t="s">
        <v>263</v>
      </c>
      <c r="P128" s="15">
        <v>22</v>
      </c>
      <c r="Q128" s="14">
        <v>275</v>
      </c>
    </row>
    <row r="129" spans="15:17" x14ac:dyDescent="0.35">
      <c r="O129" s="11" t="s">
        <v>444</v>
      </c>
      <c r="P129" s="15">
        <v>24</v>
      </c>
      <c r="Q129" s="14">
        <v>255.84</v>
      </c>
    </row>
    <row r="130" spans="15:17" x14ac:dyDescent="0.35">
      <c r="O130" s="11" t="s">
        <v>596</v>
      </c>
      <c r="P130" s="15">
        <v>12</v>
      </c>
      <c r="Q130" s="14">
        <v>251.88</v>
      </c>
    </row>
    <row r="131" spans="15:17" x14ac:dyDescent="0.35">
      <c r="O131" s="11" t="s">
        <v>705</v>
      </c>
      <c r="P131" s="15">
        <v>60</v>
      </c>
      <c r="Q131" s="14">
        <v>240</v>
      </c>
    </row>
    <row r="132" spans="15:17" x14ac:dyDescent="0.35">
      <c r="O132" s="11" t="s">
        <v>773</v>
      </c>
      <c r="P132" s="15">
        <v>12</v>
      </c>
      <c r="Q132" s="14">
        <v>240</v>
      </c>
    </row>
    <row r="133" spans="15:17" x14ac:dyDescent="0.35">
      <c r="O133" s="11" t="s">
        <v>657</v>
      </c>
      <c r="P133" s="15">
        <v>18</v>
      </c>
      <c r="Q133" s="14">
        <v>239.94</v>
      </c>
    </row>
    <row r="134" spans="15:17" x14ac:dyDescent="0.35">
      <c r="O134" s="11" t="s">
        <v>659</v>
      </c>
      <c r="P134" s="15">
        <v>18</v>
      </c>
      <c r="Q134" s="14">
        <v>239.94</v>
      </c>
    </row>
    <row r="135" spans="15:17" x14ac:dyDescent="0.35">
      <c r="O135" s="11" t="s">
        <v>256</v>
      </c>
      <c r="P135" s="15">
        <v>24</v>
      </c>
      <c r="Q135" s="14">
        <v>239.76</v>
      </c>
    </row>
    <row r="136" spans="15:17" x14ac:dyDescent="0.35">
      <c r="O136" s="11" t="s">
        <v>507</v>
      </c>
      <c r="P136" s="15">
        <v>24</v>
      </c>
      <c r="Q136" s="14">
        <v>239.76</v>
      </c>
    </row>
    <row r="137" spans="15:17" x14ac:dyDescent="0.35">
      <c r="O137" s="11" t="s">
        <v>568</v>
      </c>
      <c r="P137" s="15">
        <v>24</v>
      </c>
      <c r="Q137" s="14">
        <v>239.76</v>
      </c>
    </row>
    <row r="138" spans="15:17" x14ac:dyDescent="0.35">
      <c r="O138" s="11" t="s">
        <v>629</v>
      </c>
      <c r="P138" s="15">
        <v>12</v>
      </c>
      <c r="Q138" s="14">
        <v>231.95999999999998</v>
      </c>
    </row>
    <row r="139" spans="15:17" x14ac:dyDescent="0.35">
      <c r="O139" s="11" t="s">
        <v>645</v>
      </c>
      <c r="P139" s="15">
        <v>18</v>
      </c>
      <c r="Q139" s="14">
        <v>231.83999999999997</v>
      </c>
    </row>
    <row r="140" spans="15:17" x14ac:dyDescent="0.35">
      <c r="O140" s="11" t="s">
        <v>565</v>
      </c>
      <c r="P140" s="15">
        <v>12</v>
      </c>
      <c r="Q140" s="14">
        <v>227.88</v>
      </c>
    </row>
    <row r="141" spans="15:17" x14ac:dyDescent="0.35">
      <c r="O141" s="11" t="s">
        <v>340</v>
      </c>
      <c r="P141" s="15">
        <v>8</v>
      </c>
      <c r="Q141" s="14">
        <v>222</v>
      </c>
    </row>
    <row r="142" spans="15:17" x14ac:dyDescent="0.35">
      <c r="O142" s="11" t="s">
        <v>777</v>
      </c>
      <c r="P142" s="15">
        <v>22</v>
      </c>
      <c r="Q142" s="14">
        <v>220</v>
      </c>
    </row>
    <row r="143" spans="15:17" x14ac:dyDescent="0.35">
      <c r="O143" s="11" t="s">
        <v>430</v>
      </c>
      <c r="P143" s="15">
        <v>11</v>
      </c>
      <c r="Q143" s="14">
        <v>219.89</v>
      </c>
    </row>
    <row r="144" spans="15:17" x14ac:dyDescent="0.35">
      <c r="O144" s="11" t="s">
        <v>422</v>
      </c>
      <c r="P144" s="15">
        <v>30</v>
      </c>
      <c r="Q144" s="14">
        <v>209.7</v>
      </c>
    </row>
    <row r="145" spans="15:17" x14ac:dyDescent="0.35">
      <c r="O145" s="11" t="s">
        <v>643</v>
      </c>
      <c r="P145" s="15">
        <v>12</v>
      </c>
      <c r="Q145" s="14">
        <v>207.96</v>
      </c>
    </row>
    <row r="146" spans="15:17" x14ac:dyDescent="0.35">
      <c r="O146" s="11" t="s">
        <v>724</v>
      </c>
      <c r="P146" s="15">
        <v>7</v>
      </c>
      <c r="Q146" s="14">
        <v>204</v>
      </c>
    </row>
    <row r="147" spans="15:17" x14ac:dyDescent="0.35">
      <c r="O147" s="11" t="s">
        <v>434</v>
      </c>
      <c r="P147" s="15">
        <v>12</v>
      </c>
      <c r="Q147" s="14">
        <v>200.04</v>
      </c>
    </row>
    <row r="148" spans="15:17" x14ac:dyDescent="0.35">
      <c r="O148" s="11" t="s">
        <v>584</v>
      </c>
      <c r="P148" s="15">
        <v>12</v>
      </c>
      <c r="Q148" s="14">
        <v>200.04</v>
      </c>
    </row>
    <row r="149" spans="15:17" x14ac:dyDescent="0.35">
      <c r="O149" s="11" t="s">
        <v>631</v>
      </c>
      <c r="P149" s="15">
        <v>12</v>
      </c>
      <c r="Q149" s="14">
        <v>200.04</v>
      </c>
    </row>
    <row r="150" spans="15:17" x14ac:dyDescent="0.35">
      <c r="O150" s="11" t="s">
        <v>338</v>
      </c>
      <c r="P150" s="15">
        <v>16</v>
      </c>
      <c r="Q150" s="14">
        <v>192</v>
      </c>
    </row>
    <row r="151" spans="15:17" x14ac:dyDescent="0.35">
      <c r="O151" s="11" t="s">
        <v>576</v>
      </c>
      <c r="P151" s="15">
        <v>12</v>
      </c>
      <c r="Q151" s="14">
        <v>191.88</v>
      </c>
    </row>
    <row r="152" spans="15:17" x14ac:dyDescent="0.35">
      <c r="O152" s="11" t="s">
        <v>414</v>
      </c>
      <c r="P152" s="15">
        <v>24</v>
      </c>
      <c r="Q152" s="14">
        <v>191.76</v>
      </c>
    </row>
    <row r="153" spans="15:17" x14ac:dyDescent="0.35">
      <c r="O153" s="11" t="s">
        <v>731</v>
      </c>
      <c r="P153" s="15">
        <v>9</v>
      </c>
      <c r="Q153" s="14">
        <v>189</v>
      </c>
    </row>
    <row r="154" spans="15:17" x14ac:dyDescent="0.35">
      <c r="O154" s="11" t="s">
        <v>490</v>
      </c>
      <c r="P154" s="15">
        <v>7</v>
      </c>
      <c r="Q154" s="14">
        <v>186.69</v>
      </c>
    </row>
    <row r="155" spans="15:17" x14ac:dyDescent="0.35">
      <c r="O155" s="11" t="s">
        <v>555</v>
      </c>
      <c r="P155" s="15">
        <v>23</v>
      </c>
      <c r="Q155" s="14">
        <v>184</v>
      </c>
    </row>
    <row r="156" spans="15:17" x14ac:dyDescent="0.35">
      <c r="O156" s="11" t="s">
        <v>517</v>
      </c>
      <c r="P156" s="15">
        <v>12</v>
      </c>
      <c r="Q156" s="14">
        <v>183.96</v>
      </c>
    </row>
    <row r="157" spans="15:17" x14ac:dyDescent="0.35">
      <c r="O157" s="11" t="s">
        <v>424</v>
      </c>
      <c r="P157" s="15">
        <v>6</v>
      </c>
      <c r="Q157" s="14">
        <v>179.94</v>
      </c>
    </row>
    <row r="158" spans="15:17" x14ac:dyDescent="0.35">
      <c r="O158" s="11" t="s">
        <v>492</v>
      </c>
      <c r="P158" s="15">
        <v>12</v>
      </c>
      <c r="Q158" s="14">
        <v>176.04</v>
      </c>
    </row>
    <row r="159" spans="15:17" x14ac:dyDescent="0.35">
      <c r="O159" s="11" t="s">
        <v>515</v>
      </c>
      <c r="P159" s="15">
        <v>8</v>
      </c>
      <c r="Q159" s="14">
        <v>175.92</v>
      </c>
    </row>
    <row r="160" spans="15:17" x14ac:dyDescent="0.35">
      <c r="O160" s="11" t="s">
        <v>404</v>
      </c>
      <c r="P160" s="15">
        <v>16</v>
      </c>
      <c r="Q160" s="14">
        <v>175.88</v>
      </c>
    </row>
    <row r="161" spans="15:17" x14ac:dyDescent="0.35">
      <c r="O161" s="11" t="s">
        <v>284</v>
      </c>
      <c r="P161" s="15">
        <v>6</v>
      </c>
      <c r="Q161" s="14">
        <v>173.94</v>
      </c>
    </row>
    <row r="162" spans="15:17" x14ac:dyDescent="0.35">
      <c r="O162" s="11" t="s">
        <v>464</v>
      </c>
      <c r="P162" s="15">
        <v>12</v>
      </c>
      <c r="Q162" s="14">
        <v>162</v>
      </c>
    </row>
    <row r="163" spans="15:17" x14ac:dyDescent="0.35">
      <c r="O163" s="11" t="s">
        <v>661</v>
      </c>
      <c r="P163" s="15">
        <v>11</v>
      </c>
      <c r="Q163" s="14">
        <v>161.26</v>
      </c>
    </row>
    <row r="164" spans="15:17" x14ac:dyDescent="0.35">
      <c r="O164" s="11" t="s">
        <v>619</v>
      </c>
      <c r="P164" s="15">
        <v>1</v>
      </c>
      <c r="Q164" s="14">
        <v>159.96</v>
      </c>
    </row>
    <row r="165" spans="15:17" x14ac:dyDescent="0.35">
      <c r="O165" s="11" t="s">
        <v>625</v>
      </c>
      <c r="P165" s="15">
        <v>12</v>
      </c>
      <c r="Q165" s="14">
        <v>159.96</v>
      </c>
    </row>
    <row r="166" spans="15:17" x14ac:dyDescent="0.35">
      <c r="O166" s="11" t="s">
        <v>229</v>
      </c>
      <c r="P166" s="15">
        <v>12</v>
      </c>
      <c r="Q166" s="14">
        <v>159</v>
      </c>
    </row>
    <row r="167" spans="15:17" x14ac:dyDescent="0.35">
      <c r="O167" s="11" t="s">
        <v>762</v>
      </c>
      <c r="P167" s="15">
        <v>12</v>
      </c>
      <c r="Q167" s="14">
        <v>156</v>
      </c>
    </row>
    <row r="168" spans="15:17" x14ac:dyDescent="0.35">
      <c r="O168" s="11" t="s">
        <v>478</v>
      </c>
      <c r="P168" s="15">
        <v>12</v>
      </c>
      <c r="Q168" s="14">
        <v>151.91999999999999</v>
      </c>
    </row>
    <row r="169" spans="15:17" x14ac:dyDescent="0.35">
      <c r="O169" s="11" t="s">
        <v>420</v>
      </c>
      <c r="P169" s="15">
        <v>12</v>
      </c>
      <c r="Q169" s="14">
        <v>143.88</v>
      </c>
    </row>
    <row r="170" spans="15:17" x14ac:dyDescent="0.35">
      <c r="O170" s="11" t="s">
        <v>588</v>
      </c>
      <c r="P170" s="15">
        <v>12</v>
      </c>
      <c r="Q170" s="14">
        <v>143.88</v>
      </c>
    </row>
    <row r="171" spans="15:17" x14ac:dyDescent="0.35">
      <c r="O171" s="11" t="s">
        <v>590</v>
      </c>
      <c r="P171" s="15">
        <v>12</v>
      </c>
      <c r="Q171" s="14">
        <v>143.88</v>
      </c>
    </row>
    <row r="172" spans="15:17" x14ac:dyDescent="0.35">
      <c r="O172" s="11" t="s">
        <v>647</v>
      </c>
      <c r="P172" s="15">
        <v>12</v>
      </c>
      <c r="Q172" s="14">
        <v>143.88</v>
      </c>
    </row>
    <row r="173" spans="15:17" x14ac:dyDescent="0.35">
      <c r="O173" s="11" t="s">
        <v>557</v>
      </c>
      <c r="P173" s="15">
        <v>3</v>
      </c>
      <c r="Q173" s="14">
        <v>141.99</v>
      </c>
    </row>
    <row r="174" spans="15:17" x14ac:dyDescent="0.35">
      <c r="O174" s="11" t="s">
        <v>613</v>
      </c>
      <c r="P174" s="15">
        <v>14</v>
      </c>
      <c r="Q174" s="14">
        <v>139.85999999999999</v>
      </c>
    </row>
    <row r="175" spans="15:17" x14ac:dyDescent="0.35">
      <c r="O175" s="11" t="s">
        <v>484</v>
      </c>
      <c r="P175" s="15">
        <v>6</v>
      </c>
      <c r="Q175" s="14">
        <v>131.94</v>
      </c>
    </row>
    <row r="176" spans="15:17" x14ac:dyDescent="0.35">
      <c r="O176" s="11" t="s">
        <v>605</v>
      </c>
      <c r="P176" s="15">
        <v>12</v>
      </c>
      <c r="Q176" s="14">
        <v>131.88</v>
      </c>
    </row>
    <row r="177" spans="15:17" x14ac:dyDescent="0.35">
      <c r="O177" s="11" t="s">
        <v>1158</v>
      </c>
      <c r="P177" s="15">
        <v>36</v>
      </c>
      <c r="Q177" s="14">
        <v>126</v>
      </c>
    </row>
    <row r="178" spans="15:17" x14ac:dyDescent="0.35">
      <c r="O178" s="11" t="s">
        <v>667</v>
      </c>
      <c r="P178" s="15">
        <v>24</v>
      </c>
      <c r="Q178" s="14">
        <v>126</v>
      </c>
    </row>
    <row r="179" spans="15:17" x14ac:dyDescent="0.35">
      <c r="O179" s="11" t="s">
        <v>767</v>
      </c>
      <c r="P179" s="15">
        <v>12</v>
      </c>
      <c r="Q179" s="14">
        <v>120</v>
      </c>
    </row>
    <row r="180" spans="15:17" x14ac:dyDescent="0.35">
      <c r="O180" s="11" t="s">
        <v>458</v>
      </c>
      <c r="P180" s="15">
        <v>12</v>
      </c>
      <c r="Q180" s="14">
        <v>119.88</v>
      </c>
    </row>
    <row r="181" spans="15:17" x14ac:dyDescent="0.35">
      <c r="O181" s="11" t="s">
        <v>325</v>
      </c>
      <c r="P181" s="15">
        <v>12</v>
      </c>
      <c r="Q181" s="14">
        <v>119.88</v>
      </c>
    </row>
    <row r="182" spans="15:17" x14ac:dyDescent="0.35">
      <c r="O182" s="11" t="s">
        <v>327</v>
      </c>
      <c r="P182" s="15">
        <v>12</v>
      </c>
      <c r="Q182" s="14">
        <v>119.88</v>
      </c>
    </row>
    <row r="183" spans="15:17" x14ac:dyDescent="0.35">
      <c r="O183" s="11" t="s">
        <v>329</v>
      </c>
      <c r="P183" s="15">
        <v>12</v>
      </c>
      <c r="Q183" s="14">
        <v>119.88</v>
      </c>
    </row>
    <row r="184" spans="15:17" x14ac:dyDescent="0.35">
      <c r="O184" s="11" t="s">
        <v>333</v>
      </c>
      <c r="P184" s="15">
        <v>12</v>
      </c>
      <c r="Q184" s="14">
        <v>119.88</v>
      </c>
    </row>
    <row r="185" spans="15:17" x14ac:dyDescent="0.35">
      <c r="O185" s="11" t="s">
        <v>335</v>
      </c>
      <c r="P185" s="15">
        <v>12</v>
      </c>
      <c r="Q185" s="14">
        <v>119.88</v>
      </c>
    </row>
    <row r="186" spans="15:17" x14ac:dyDescent="0.35">
      <c r="O186" s="11" t="s">
        <v>563</v>
      </c>
      <c r="P186" s="15">
        <v>12</v>
      </c>
      <c r="Q186" s="14">
        <v>119.88</v>
      </c>
    </row>
    <row r="187" spans="15:17" x14ac:dyDescent="0.35">
      <c r="O187" s="11" t="s">
        <v>394</v>
      </c>
      <c r="P187" s="15">
        <v>6</v>
      </c>
      <c r="Q187" s="14">
        <v>107.94</v>
      </c>
    </row>
    <row r="188" spans="15:17" x14ac:dyDescent="0.35">
      <c r="O188" s="11" t="s">
        <v>617</v>
      </c>
      <c r="P188" s="15">
        <v>12</v>
      </c>
      <c r="Q188" s="14">
        <v>104.04</v>
      </c>
    </row>
    <row r="189" spans="15:17" x14ac:dyDescent="0.35">
      <c r="O189" s="11" t="s">
        <v>436</v>
      </c>
      <c r="P189" s="15">
        <v>6</v>
      </c>
      <c r="Q189" s="14">
        <v>100.02</v>
      </c>
    </row>
    <row r="190" spans="15:17" x14ac:dyDescent="0.35">
      <c r="O190" s="11" t="s">
        <v>553</v>
      </c>
      <c r="P190" s="15">
        <v>6</v>
      </c>
      <c r="Q190" s="14">
        <v>100.02</v>
      </c>
    </row>
    <row r="191" spans="15:17" x14ac:dyDescent="0.35">
      <c r="O191" s="11" t="s">
        <v>398</v>
      </c>
      <c r="P191" s="15">
        <v>3</v>
      </c>
      <c r="Q191" s="14">
        <v>99.99</v>
      </c>
    </row>
    <row r="192" spans="15:17" x14ac:dyDescent="0.35">
      <c r="O192" s="11" t="s">
        <v>737</v>
      </c>
      <c r="P192" s="15">
        <v>3</v>
      </c>
      <c r="Q192" s="14">
        <v>98.25</v>
      </c>
    </row>
    <row r="193" spans="15:17" x14ac:dyDescent="0.35">
      <c r="O193" s="11" t="s">
        <v>320</v>
      </c>
      <c r="P193" s="15">
        <v>12</v>
      </c>
      <c r="Q193" s="14">
        <v>97.2</v>
      </c>
    </row>
    <row r="194" spans="15:17" x14ac:dyDescent="0.35">
      <c r="O194" s="11" t="s">
        <v>615</v>
      </c>
      <c r="P194" s="15">
        <v>12</v>
      </c>
      <c r="Q194" s="14">
        <v>92.88</v>
      </c>
    </row>
    <row r="195" spans="15:17" x14ac:dyDescent="0.35">
      <c r="O195" s="11" t="s">
        <v>402</v>
      </c>
      <c r="P195" s="15">
        <v>6</v>
      </c>
      <c r="Q195" s="14">
        <v>91.98</v>
      </c>
    </row>
    <row r="196" spans="15:17" x14ac:dyDescent="0.35">
      <c r="O196" s="11" t="s">
        <v>739</v>
      </c>
      <c r="P196" s="15">
        <v>4</v>
      </c>
      <c r="Q196" s="14">
        <v>90.64</v>
      </c>
    </row>
    <row r="197" spans="15:17" x14ac:dyDescent="0.35">
      <c r="O197" s="11" t="s">
        <v>594</v>
      </c>
      <c r="P197" s="15">
        <v>6</v>
      </c>
      <c r="Q197" s="14">
        <v>89.94</v>
      </c>
    </row>
    <row r="198" spans="15:17" x14ac:dyDescent="0.35">
      <c r="O198" s="11" t="s">
        <v>1300</v>
      </c>
      <c r="P198" s="15">
        <v>1</v>
      </c>
      <c r="Q198" s="14">
        <v>88.5</v>
      </c>
    </row>
    <row r="199" spans="15:17" x14ac:dyDescent="0.35">
      <c r="O199" s="11" t="s">
        <v>653</v>
      </c>
      <c r="P199" s="15">
        <v>6</v>
      </c>
      <c r="Q199" s="14">
        <v>87.96</v>
      </c>
    </row>
    <row r="200" spans="15:17" x14ac:dyDescent="0.35">
      <c r="O200" s="11" t="s">
        <v>580</v>
      </c>
      <c r="P200" s="15">
        <v>12</v>
      </c>
      <c r="Q200" s="14">
        <v>87.96</v>
      </c>
    </row>
    <row r="201" spans="15:17" x14ac:dyDescent="0.35">
      <c r="O201" s="11" t="s">
        <v>627</v>
      </c>
      <c r="P201" s="15">
        <v>4</v>
      </c>
      <c r="Q201" s="14">
        <v>87.96</v>
      </c>
    </row>
    <row r="202" spans="15:17" x14ac:dyDescent="0.35">
      <c r="O202" s="11" t="s">
        <v>651</v>
      </c>
      <c r="P202" s="15">
        <v>6</v>
      </c>
      <c r="Q202" s="14">
        <v>87.96</v>
      </c>
    </row>
    <row r="203" spans="15:17" x14ac:dyDescent="0.35">
      <c r="O203" s="11" t="s">
        <v>663</v>
      </c>
      <c r="P203" s="15">
        <v>6</v>
      </c>
      <c r="Q203" s="14">
        <v>87.96</v>
      </c>
    </row>
    <row r="204" spans="15:17" x14ac:dyDescent="0.35">
      <c r="O204" s="11" t="s">
        <v>592</v>
      </c>
      <c r="P204" s="15">
        <v>3</v>
      </c>
      <c r="Q204" s="14">
        <v>85.98</v>
      </c>
    </row>
    <row r="205" spans="15:17" x14ac:dyDescent="0.35">
      <c r="O205" s="11" t="s">
        <v>412</v>
      </c>
      <c r="P205" s="15">
        <v>6</v>
      </c>
      <c r="Q205" s="14">
        <v>83.94</v>
      </c>
    </row>
    <row r="206" spans="15:17" x14ac:dyDescent="0.35">
      <c r="O206" s="11" t="s">
        <v>672</v>
      </c>
      <c r="P206" s="15">
        <v>6</v>
      </c>
      <c r="Q206" s="14">
        <v>83.94</v>
      </c>
    </row>
    <row r="207" spans="15:17" x14ac:dyDescent="0.35">
      <c r="O207" s="11" t="s">
        <v>513</v>
      </c>
      <c r="P207" s="15">
        <v>6</v>
      </c>
      <c r="Q207" s="14">
        <v>71.94</v>
      </c>
    </row>
    <row r="208" spans="15:17" x14ac:dyDescent="0.35">
      <c r="O208" s="11" t="s">
        <v>532</v>
      </c>
      <c r="P208" s="15">
        <v>6</v>
      </c>
      <c r="Q208" s="14">
        <v>71.94</v>
      </c>
    </row>
    <row r="209" spans="15:17" x14ac:dyDescent="0.35">
      <c r="O209" s="11" t="s">
        <v>669</v>
      </c>
      <c r="P209" s="15">
        <v>6</v>
      </c>
      <c r="Q209" s="14">
        <v>71.94</v>
      </c>
    </row>
    <row r="210" spans="15:17" x14ac:dyDescent="0.35">
      <c r="O210" s="11" t="s">
        <v>559</v>
      </c>
      <c r="P210" s="15">
        <v>6</v>
      </c>
      <c r="Q210" s="14">
        <v>67.98</v>
      </c>
    </row>
    <row r="211" spans="15:17" x14ac:dyDescent="0.35">
      <c r="O211" s="11" t="s">
        <v>470</v>
      </c>
      <c r="P211" s="15">
        <v>4</v>
      </c>
      <c r="Q211" s="14">
        <v>66.680000000000007</v>
      </c>
    </row>
    <row r="212" spans="15:17" x14ac:dyDescent="0.35">
      <c r="O212" s="11" t="s">
        <v>454</v>
      </c>
      <c r="P212" s="15">
        <v>6</v>
      </c>
      <c r="Q212" s="14">
        <v>65.94</v>
      </c>
    </row>
    <row r="213" spans="15:17" x14ac:dyDescent="0.35">
      <c r="O213" s="11" t="s">
        <v>452</v>
      </c>
      <c r="P213" s="15">
        <v>6</v>
      </c>
      <c r="Q213" s="14">
        <v>63.96</v>
      </c>
    </row>
    <row r="214" spans="15:17" x14ac:dyDescent="0.35">
      <c r="O214" s="11" t="s">
        <v>1131</v>
      </c>
      <c r="P214" s="15">
        <v>4</v>
      </c>
      <c r="Q214" s="14">
        <v>60</v>
      </c>
    </row>
    <row r="215" spans="15:17" x14ac:dyDescent="0.35">
      <c r="O215" s="11" t="s">
        <v>655</v>
      </c>
      <c r="P215" s="15">
        <v>12</v>
      </c>
      <c r="Q215" s="14">
        <v>60</v>
      </c>
    </row>
    <row r="216" spans="15:17" x14ac:dyDescent="0.35">
      <c r="O216" s="11" t="s">
        <v>574</v>
      </c>
      <c r="P216" s="15">
        <v>2</v>
      </c>
      <c r="Q216" s="14">
        <v>59.98</v>
      </c>
    </row>
    <row r="217" spans="15:17" x14ac:dyDescent="0.35">
      <c r="O217" s="11" t="s">
        <v>410</v>
      </c>
      <c r="P217" s="15">
        <v>6</v>
      </c>
      <c r="Q217" s="14">
        <v>59.94</v>
      </c>
    </row>
    <row r="218" spans="15:17" x14ac:dyDescent="0.35">
      <c r="O218" s="11" t="s">
        <v>450</v>
      </c>
      <c r="P218" s="15">
        <v>6</v>
      </c>
      <c r="Q218" s="14">
        <v>59.94</v>
      </c>
    </row>
    <row r="219" spans="15:17" x14ac:dyDescent="0.35">
      <c r="O219" s="11" t="s">
        <v>466</v>
      </c>
      <c r="P219" s="15">
        <v>6</v>
      </c>
      <c r="Q219" s="14">
        <v>59.94</v>
      </c>
    </row>
    <row r="220" spans="15:17" x14ac:dyDescent="0.35">
      <c r="O220" s="11" t="s">
        <v>519</v>
      </c>
      <c r="P220" s="15">
        <v>6</v>
      </c>
      <c r="Q220" s="14">
        <v>59.94</v>
      </c>
    </row>
    <row r="221" spans="15:17" x14ac:dyDescent="0.35">
      <c r="O221" s="11" t="s">
        <v>1114</v>
      </c>
      <c r="P221" s="15">
        <v>6</v>
      </c>
      <c r="Q221" s="14">
        <v>59.94</v>
      </c>
    </row>
    <row r="222" spans="15:17" x14ac:dyDescent="0.35">
      <c r="O222" s="11" t="s">
        <v>601</v>
      </c>
      <c r="P222" s="15">
        <v>6</v>
      </c>
      <c r="Q222" s="14">
        <v>55.98</v>
      </c>
    </row>
    <row r="223" spans="15:17" x14ac:dyDescent="0.35">
      <c r="O223" s="11" t="s">
        <v>388</v>
      </c>
      <c r="P223" s="15">
        <v>2</v>
      </c>
      <c r="Q223" s="14">
        <v>39.979999999999997</v>
      </c>
    </row>
    <row r="224" spans="15:17" x14ac:dyDescent="0.35">
      <c r="O224" s="11" t="s">
        <v>296</v>
      </c>
      <c r="P224" s="15">
        <v>2</v>
      </c>
      <c r="Q224" s="14">
        <v>31.98</v>
      </c>
    </row>
    <row r="225" spans="15:17" x14ac:dyDescent="0.35">
      <c r="O225" s="11" t="s">
        <v>572</v>
      </c>
      <c r="P225" s="15">
        <v>1</v>
      </c>
      <c r="Q225" s="14">
        <v>26.67</v>
      </c>
    </row>
    <row r="226" spans="15:17" x14ac:dyDescent="0.35">
      <c r="O226" s="11" t="s">
        <v>462</v>
      </c>
      <c r="P226" s="15">
        <v>2</v>
      </c>
      <c r="Q226" s="14">
        <v>19.98</v>
      </c>
    </row>
    <row r="227" spans="15:17" x14ac:dyDescent="0.35">
      <c r="O227" s="11" t="s">
        <v>537</v>
      </c>
      <c r="P227" s="15">
        <v>2</v>
      </c>
      <c r="Q227" s="14">
        <v>19.98</v>
      </c>
    </row>
    <row r="228" spans="15:17" x14ac:dyDescent="0.35">
      <c r="O228" s="11" t="s">
        <v>294</v>
      </c>
      <c r="P228" s="15">
        <v>1</v>
      </c>
      <c r="Q228" s="14">
        <v>15.99</v>
      </c>
    </row>
  </sheetData>
  <sortState xmlns:xlrd2="http://schemas.microsoft.com/office/spreadsheetml/2017/richdata2" ref="S3:U65">
    <sortCondition ref="S3:S65"/>
  </sortState>
  <conditionalFormatting sqref="P3:P2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28">
    <cfRule type="dataBar" priority="2">
      <dataBar>
        <cfvo type="min"/>
        <cfvo type="max"/>
        <color rgb="FF78BBE8"/>
      </dataBar>
      <extLst>
        <ext xmlns:x14="http://schemas.microsoft.com/office/spreadsheetml/2009/9/main" uri="{B025F937-C7B1-47D3-B67F-A62EFF666E3E}">
          <x14:id>{B4FDF754-3030-4C15-9274-552F339378F9}</x14:id>
        </ext>
      </extLst>
    </cfRule>
  </conditionalFormatting>
  <conditionalFormatting sqref="T3:T91">
    <cfRule type="expression" dxfId="0" priority="1">
      <formula>$T3="Inactive"</formula>
    </cfRule>
  </conditionalFormatting>
  <conditionalFormatting sqref="X3:X6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9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{B5368FAF-EDA9-40E9-A720-A6CA04434C4C}</x14:id>
        </ext>
      </extLst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FDF754-3030-4C15-9274-552F339378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Q3:Q228</xm:sqref>
        </x14:conditionalFormatting>
        <x14:conditionalFormatting xmlns:xm="http://schemas.microsoft.com/office/excel/2006/main">
          <x14:cfRule type="dataBar" id="{B5368FAF-EDA9-40E9-A720-A6CA04434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AA3:AA91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2460B-F6E7-4CB8-8028-C5849D88F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Items</vt:lpstr>
      <vt:lpstr>Sales</vt:lpstr>
      <vt:lpstr>Sheet6</vt:lpstr>
      <vt:lpstr>Calculation</vt:lpstr>
      <vt:lpstr>Dashboard</vt:lpstr>
      <vt:lpstr>Detailed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</dc:creator>
  <cp:lastModifiedBy>Atta ul Momin</cp:lastModifiedBy>
  <dcterms:created xsi:type="dcterms:W3CDTF">2015-06-05T18:17:20Z</dcterms:created>
  <dcterms:modified xsi:type="dcterms:W3CDTF">2024-08-09T20:46:15Z</dcterms:modified>
</cp:coreProperties>
</file>