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autoCompressPictures="0" defaultThemeVersion="124226"/>
  <mc:AlternateContent xmlns:mc="http://schemas.openxmlformats.org/markup-compatibility/2006">
    <mc:Choice Requires="x15">
      <x15ac:absPath xmlns:x15ac="http://schemas.microsoft.com/office/spreadsheetml/2010/11/ac" url="/Users/atte/Documents/School/Åbo Akademi/2022/Period 1/Introduction to Business Analytics/"/>
    </mc:Choice>
  </mc:AlternateContent>
  <xr:revisionPtr revIDLastSave="0" documentId="13_ncr:1_{9BEA2748-B085-C546-8DDB-A113F3B03604}" xr6:coauthVersionLast="47" xr6:coauthVersionMax="47" xr10:uidLastSave="{00000000-0000-0000-0000-000000000000}"/>
  <bookViews>
    <workbookView xWindow="0" yWindow="0" windowWidth="28800" windowHeight="16400" tabRatio="893" activeTab="4" xr2:uid="{00000000-000D-0000-FFFF-FFFF00000000}"/>
  </bookViews>
  <sheets>
    <sheet name="Name and Matriculation Number" sheetId="7" r:id="rId1"/>
    <sheet name="Q1.President’s Inn Guest" sheetId="6" r:id="rId2"/>
    <sheet name="Q2.Sales Volume" sheetId="4" r:id="rId3"/>
    <sheet name="Q3.Batteries Life Expectancy" sheetId="2" r:id="rId4"/>
    <sheet name="Q4.Flamingo Grill" sheetId="5" r:id="rId5"/>
  </sheets>
  <definedNames>
    <definedName name="anscount" hidden="1">1</definedName>
    <definedName name="limcount" hidden="1">1</definedName>
    <definedName name="sencount" hidden="1">1</definedName>
    <definedName name="solver_adj" localSheetId="4" hidden="1">'Q4.Flamingo Grill'!$H$33:$H$38</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2147483647</definedName>
    <definedName name="solver_lhs1" localSheetId="4" hidden="1">'Q4.Flamingo Grill'!$M$33</definedName>
    <definedName name="solver_lhs10" localSheetId="4" hidden="1">'Q4.Flamingo Grill'!$M$42</definedName>
    <definedName name="solver_lhs11" localSheetId="4" hidden="1">'Q4.Flamingo Grill'!$M$43</definedName>
    <definedName name="solver_lhs12" localSheetId="4" hidden="1">'Q4.Flamingo Grill'!$M$42</definedName>
    <definedName name="solver_lhs13" localSheetId="4" hidden="1">'Q4.Flamingo Grill'!$M$45</definedName>
    <definedName name="solver_lhs14" localSheetId="4" hidden="1">'Q4.Flamingo Grill'!$M$45</definedName>
    <definedName name="solver_lhs2" localSheetId="4" hidden="1">'Q4.Flamingo Grill'!$M$34</definedName>
    <definedName name="solver_lhs3" localSheetId="4" hidden="1">'Q4.Flamingo Grill'!$M$35</definedName>
    <definedName name="solver_lhs4" localSheetId="4" hidden="1">'Q4.Flamingo Grill'!$M$36</definedName>
    <definedName name="solver_lhs5" localSheetId="4" hidden="1">'Q4.Flamingo Grill'!$M$37</definedName>
    <definedName name="solver_lhs6" localSheetId="4" hidden="1">'Q4.Flamingo Grill'!$M$38</definedName>
    <definedName name="solver_lhs7" localSheetId="4" hidden="1">'Q4.Flamingo Grill'!$M$39</definedName>
    <definedName name="solver_lhs8" localSheetId="4" hidden="1">'Q4.Flamingo Grill'!$M$40</definedName>
    <definedName name="solver_lhs9" localSheetId="4" hidden="1">'Q4.Flamingo Grill'!$M$41</definedName>
    <definedName name="solver_lin" localSheetId="4" hidden="1">1</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tri" hidden="1">1000</definedName>
    <definedName name="solver_num" localSheetId="4" hidden="1">10</definedName>
    <definedName name="solver_nwt" localSheetId="4" hidden="1">1</definedName>
    <definedName name="solver_opt" localSheetId="4" hidden="1">'Q4.Flamingo Grill'!$K$33</definedName>
    <definedName name="solver_pre" localSheetId="4" hidden="1">0.000001</definedName>
    <definedName name="solver_rbv" localSheetId="4" hidden="1">1</definedName>
    <definedName name="solver_rel1" localSheetId="4" hidden="1">3</definedName>
    <definedName name="solver_rel10" localSheetId="4" hidden="1">1</definedName>
    <definedName name="solver_rel11" localSheetId="4" hidden="1">3</definedName>
    <definedName name="solver_rel12" localSheetId="4" hidden="1">1</definedName>
    <definedName name="solver_rel13" localSheetId="4" hidden="1">3</definedName>
    <definedName name="solver_rel14" localSheetId="4" hidden="1">3</definedName>
    <definedName name="solver_rel2" localSheetId="4" hidden="1">1</definedName>
    <definedName name="solver_rel3" localSheetId="4" hidden="1">3</definedName>
    <definedName name="solver_rel4" localSheetId="4" hidden="1">1</definedName>
    <definedName name="solver_rel5" localSheetId="4" hidden="1">3</definedName>
    <definedName name="solver_rel6" localSheetId="4" hidden="1">3</definedName>
    <definedName name="solver_rel7" localSheetId="4" hidden="1">1</definedName>
    <definedName name="solver_rel8" localSheetId="4" hidden="1">1</definedName>
    <definedName name="solver_rel9" localSheetId="4" hidden="1">1</definedName>
    <definedName name="solver_rhs1" localSheetId="4" hidden="1">'Q4.Flamingo Grill'!$O$33</definedName>
    <definedName name="solver_rhs10" localSheetId="4" hidden="1">'Q4.Flamingo Grill'!$O$42</definedName>
    <definedName name="solver_rhs11" localSheetId="4" hidden="1">'Q4.Flamingo Grill'!$O$43</definedName>
    <definedName name="solver_rhs12" localSheetId="4" hidden="1">'Q4.Flamingo Grill'!$O$42</definedName>
    <definedName name="solver_rhs13" localSheetId="4" hidden="1">'Q4.Flamingo Grill'!$O$45</definedName>
    <definedName name="solver_rhs14" localSheetId="4" hidden="1">'Q4.Flamingo Grill'!$O$45</definedName>
    <definedName name="solver_rhs2" localSheetId="4" hidden="1">'Q4.Flamingo Grill'!$O$34</definedName>
    <definedName name="solver_rhs3" localSheetId="4" hidden="1">'Q4.Flamingo Grill'!$O$35</definedName>
    <definedName name="solver_rhs4" localSheetId="4" hidden="1">'Q4.Flamingo Grill'!$O$36</definedName>
    <definedName name="solver_rhs5" localSheetId="4" hidden="1">'Q4.Flamingo Grill'!$O$37</definedName>
    <definedName name="solver_rhs6" localSheetId="4" hidden="1">'Q4.Flamingo Grill'!$O$38</definedName>
    <definedName name="solver_rhs7" localSheetId="4" hidden="1">'Q4.Flamingo Grill'!$O$39</definedName>
    <definedName name="solver_rhs8" localSheetId="4" hidden="1">'Q4.Flamingo Grill'!$O$40</definedName>
    <definedName name="solver_rhs9" localSheetId="4" hidden="1">'Q4.Flamingo Grill'!$O$41</definedName>
    <definedName name="solver_rlx" localSheetId="4" hidden="1">2</definedName>
    <definedName name="solver_rsd" localSheetId="4" hidden="1">0</definedName>
    <definedName name="solver_rsmp" hidden="1">2</definedName>
    <definedName name="solver_scl" localSheetId="4" hidden="1">1</definedName>
    <definedName name="solver_seed" hidden="1">0</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35" i="5" l="1"/>
  <c r="O33" i="5"/>
  <c r="M42" i="5"/>
  <c r="M41" i="5"/>
  <c r="O35" i="5"/>
  <c r="O34" i="5"/>
  <c r="K33" i="5"/>
  <c r="M40" i="5"/>
  <c r="M39" i="5"/>
  <c r="M38" i="5"/>
  <c r="M37" i="5"/>
  <c r="M36" i="5"/>
  <c r="M34" i="5"/>
  <c r="M33" i="5"/>
  <c r="O37" i="5" l="1"/>
  <c r="O36" i="5"/>
  <c r="O39" i="5"/>
  <c r="O38" i="5" l="1"/>
  <c r="H44" i="5" l="1"/>
  <c r="H43" i="5"/>
  <c r="C14" i="2"/>
  <c r="F17" i="2"/>
  <c r="F18" i="2"/>
  <c r="C16" i="2" l="1"/>
  <c r="C18" i="2" l="1"/>
  <c r="F16" i="2" l="1"/>
  <c r="P2" i="6" l="1"/>
  <c r="L174" i="4"/>
  <c r="G174" i="4"/>
  <c r="N22" i="4"/>
  <c r="E24" i="4"/>
  <c r="D23" i="4"/>
  <c r="C22" i="4" l="1"/>
  <c r="N20" i="4"/>
  <c r="N21"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9" i="4"/>
  <c r="M174" i="4"/>
  <c r="M20" i="4"/>
  <c r="M21" i="4" s="1"/>
  <c r="M19"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C174" i="4"/>
  <c r="D174" i="4"/>
  <c r="E174" i="4"/>
  <c r="L19" i="4"/>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N174" i="4" l="1"/>
  <c r="M22" i="4"/>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M102" i="4" s="1"/>
  <c r="M103" i="4" s="1"/>
  <c r="M104" i="4" s="1"/>
  <c r="M105" i="4" s="1"/>
  <c r="M106" i="4" s="1"/>
  <c r="M107" i="4" s="1"/>
  <c r="M108" i="4" s="1"/>
  <c r="M109" i="4" s="1"/>
  <c r="M110" i="4" s="1"/>
  <c r="M111" i="4" s="1"/>
  <c r="M112" i="4" s="1"/>
  <c r="M113" i="4" s="1"/>
  <c r="M114" i="4" s="1"/>
  <c r="M115" i="4" s="1"/>
  <c r="M116" i="4" s="1"/>
  <c r="M117" i="4" s="1"/>
  <c r="M118" i="4" s="1"/>
  <c r="M119" i="4" s="1"/>
  <c r="M120" i="4" s="1"/>
  <c r="M121" i="4" s="1"/>
  <c r="M122" i="4" s="1"/>
  <c r="M123" i="4" s="1"/>
  <c r="M124" i="4" s="1"/>
  <c r="M125" i="4" s="1"/>
  <c r="M126" i="4" s="1"/>
  <c r="M127" i="4" s="1"/>
  <c r="M128" i="4" s="1"/>
  <c r="M129" i="4" s="1"/>
  <c r="M130" i="4" s="1"/>
  <c r="M131" i="4" s="1"/>
  <c r="M132" i="4" s="1"/>
  <c r="M133" i="4" s="1"/>
  <c r="M134" i="4" s="1"/>
  <c r="M135" i="4" s="1"/>
  <c r="M136" i="4" s="1"/>
  <c r="M137" i="4" s="1"/>
  <c r="M138" i="4" s="1"/>
  <c r="M139" i="4" s="1"/>
  <c r="M140" i="4" s="1"/>
  <c r="M141" i="4" s="1"/>
  <c r="M142" i="4" s="1"/>
  <c r="M143" i="4" s="1"/>
  <c r="M144" i="4" s="1"/>
  <c r="M145" i="4" s="1"/>
  <c r="M146" i="4" s="1"/>
  <c r="M147" i="4" s="1"/>
  <c r="M148" i="4" s="1"/>
  <c r="M149" i="4" s="1"/>
  <c r="M150" i="4" s="1"/>
  <c r="M151" i="4" s="1"/>
  <c r="M152" i="4" s="1"/>
  <c r="M153" i="4" s="1"/>
  <c r="M154" i="4" s="1"/>
  <c r="M155" i="4" s="1"/>
  <c r="M156" i="4" s="1"/>
  <c r="M157" i="4" s="1"/>
  <c r="M158" i="4" s="1"/>
  <c r="M159" i="4" s="1"/>
  <c r="M160" i="4" s="1"/>
  <c r="M161" i="4" s="1"/>
  <c r="M162" i="4" s="1"/>
  <c r="M163" i="4" s="1"/>
  <c r="M164" i="4" s="1"/>
  <c r="M165" i="4" s="1"/>
  <c r="M166" i="4" s="1"/>
  <c r="M167" i="4" s="1"/>
  <c r="M168" i="4" s="1"/>
  <c r="M169" i="4" s="1"/>
  <c r="M170" i="4" s="1"/>
  <c r="M171" i="4" s="1"/>
  <c r="M172" i="4" s="1"/>
  <c r="M173" i="4" s="1"/>
  <c r="F22" i="4" l="1"/>
  <c r="G22" i="4" s="1"/>
  <c r="C23" i="4"/>
  <c r="F23" i="4" s="1"/>
  <c r="G23" i="4" s="1"/>
  <c r="C24" i="4"/>
  <c r="F24" i="4" s="1"/>
  <c r="G24" i="4" s="1"/>
  <c r="C25" i="4"/>
  <c r="F25" i="4" s="1"/>
  <c r="G25" i="4" s="1"/>
  <c r="C26" i="4"/>
  <c r="F26" i="4" s="1"/>
  <c r="G26" i="4" s="1"/>
  <c r="C27" i="4"/>
  <c r="F27" i="4" s="1"/>
  <c r="G27" i="4" s="1"/>
  <c r="C28" i="4"/>
  <c r="F28" i="4" s="1"/>
  <c r="G28" i="4" s="1"/>
  <c r="C29" i="4"/>
  <c r="F29" i="4" s="1"/>
  <c r="G29" i="4" s="1"/>
  <c r="C30" i="4"/>
  <c r="F30" i="4" s="1"/>
  <c r="G30" i="4" s="1"/>
  <c r="C31" i="4"/>
  <c r="F31" i="4" s="1"/>
  <c r="G31" i="4" s="1"/>
  <c r="C32" i="4"/>
  <c r="F32" i="4" s="1"/>
  <c r="G32" i="4" s="1"/>
  <c r="C33" i="4"/>
  <c r="F33" i="4" s="1"/>
  <c r="G33" i="4" s="1"/>
  <c r="C34" i="4"/>
  <c r="F34" i="4" s="1"/>
  <c r="G34" i="4" s="1"/>
  <c r="C35" i="4"/>
  <c r="F35" i="4" s="1"/>
  <c r="G35" i="4" s="1"/>
  <c r="C36" i="4"/>
  <c r="F36" i="4" s="1"/>
  <c r="G36" i="4" s="1"/>
  <c r="C37" i="4"/>
  <c r="F37" i="4" s="1"/>
  <c r="G37" i="4" s="1"/>
  <c r="C38" i="4"/>
  <c r="F38" i="4" s="1"/>
  <c r="G38" i="4" s="1"/>
  <c r="C39" i="4"/>
  <c r="F39" i="4" s="1"/>
  <c r="G39" i="4" s="1"/>
  <c r="C40" i="4"/>
  <c r="F40" i="4" s="1"/>
  <c r="G40" i="4" s="1"/>
  <c r="C41" i="4"/>
  <c r="F41" i="4" s="1"/>
  <c r="G41" i="4" s="1"/>
  <c r="C42" i="4"/>
  <c r="F42" i="4" s="1"/>
  <c r="G42" i="4" s="1"/>
  <c r="C43" i="4"/>
  <c r="F43" i="4" s="1"/>
  <c r="G43" i="4" s="1"/>
  <c r="C44" i="4"/>
  <c r="F44" i="4" s="1"/>
  <c r="G44" i="4" s="1"/>
  <c r="C45" i="4"/>
  <c r="F45" i="4" s="1"/>
  <c r="G45" i="4" s="1"/>
  <c r="C46" i="4"/>
  <c r="F46" i="4" s="1"/>
  <c r="G46" i="4" s="1"/>
  <c r="C47" i="4"/>
  <c r="F47" i="4" s="1"/>
  <c r="G47" i="4" s="1"/>
  <c r="C48" i="4"/>
  <c r="F48" i="4" s="1"/>
  <c r="G48" i="4" s="1"/>
  <c r="C49" i="4"/>
  <c r="F49" i="4" s="1"/>
  <c r="G49" i="4" s="1"/>
  <c r="C50" i="4"/>
  <c r="F50" i="4" s="1"/>
  <c r="G50" i="4" s="1"/>
  <c r="C51" i="4"/>
  <c r="F51" i="4" s="1"/>
  <c r="G51" i="4" s="1"/>
  <c r="C52" i="4"/>
  <c r="F52" i="4" s="1"/>
  <c r="G52" i="4" s="1"/>
  <c r="C53" i="4"/>
  <c r="F53" i="4" s="1"/>
  <c r="G53" i="4" s="1"/>
  <c r="C54" i="4"/>
  <c r="F54" i="4" s="1"/>
  <c r="G54" i="4" s="1"/>
  <c r="C55" i="4"/>
  <c r="F55" i="4" s="1"/>
  <c r="G55" i="4" s="1"/>
  <c r="C56" i="4"/>
  <c r="F56" i="4" s="1"/>
  <c r="G56" i="4" s="1"/>
  <c r="C57" i="4"/>
  <c r="F57" i="4" s="1"/>
  <c r="G57" i="4" s="1"/>
  <c r="C58" i="4"/>
  <c r="F58" i="4" s="1"/>
  <c r="G58" i="4" s="1"/>
  <c r="C59" i="4"/>
  <c r="F59" i="4" s="1"/>
  <c r="G59" i="4" s="1"/>
  <c r="C60" i="4"/>
  <c r="F60" i="4" s="1"/>
  <c r="G60" i="4" s="1"/>
  <c r="C61" i="4"/>
  <c r="F61" i="4" s="1"/>
  <c r="G61" i="4" s="1"/>
  <c r="C62" i="4"/>
  <c r="F62" i="4" s="1"/>
  <c r="G62" i="4" s="1"/>
  <c r="C63" i="4"/>
  <c r="F63" i="4" s="1"/>
  <c r="G63" i="4" s="1"/>
  <c r="C64" i="4"/>
  <c r="F64" i="4" s="1"/>
  <c r="G64" i="4" s="1"/>
  <c r="C65" i="4"/>
  <c r="F65" i="4" s="1"/>
  <c r="G65" i="4" s="1"/>
  <c r="C66" i="4"/>
  <c r="F66" i="4" s="1"/>
  <c r="G66" i="4" s="1"/>
  <c r="C67" i="4"/>
  <c r="F67" i="4" s="1"/>
  <c r="G67" i="4" s="1"/>
  <c r="C68" i="4"/>
  <c r="F68" i="4" s="1"/>
  <c r="G68" i="4" s="1"/>
  <c r="C69" i="4"/>
  <c r="F69" i="4" s="1"/>
  <c r="G69" i="4" s="1"/>
  <c r="C70" i="4"/>
  <c r="F70" i="4" s="1"/>
  <c r="G70" i="4" s="1"/>
  <c r="C71" i="4"/>
  <c r="F71" i="4" s="1"/>
  <c r="G71" i="4" s="1"/>
  <c r="C72" i="4"/>
  <c r="F72" i="4" s="1"/>
  <c r="G72" i="4" s="1"/>
  <c r="C73" i="4"/>
  <c r="F73" i="4" s="1"/>
  <c r="G73" i="4" s="1"/>
  <c r="C74" i="4"/>
  <c r="F74" i="4" s="1"/>
  <c r="G74" i="4" s="1"/>
  <c r="C75" i="4"/>
  <c r="F75" i="4" s="1"/>
  <c r="G75" i="4" s="1"/>
  <c r="C76" i="4"/>
  <c r="F76" i="4" s="1"/>
  <c r="G76" i="4" s="1"/>
  <c r="C77" i="4"/>
  <c r="F77" i="4" s="1"/>
  <c r="G77" i="4" s="1"/>
  <c r="C78" i="4"/>
  <c r="F78" i="4" s="1"/>
  <c r="G78" i="4" s="1"/>
  <c r="C79" i="4"/>
  <c r="F79" i="4" s="1"/>
  <c r="G79" i="4" s="1"/>
  <c r="C80" i="4"/>
  <c r="F80" i="4" s="1"/>
  <c r="G80" i="4" s="1"/>
  <c r="C81" i="4"/>
  <c r="F81" i="4" s="1"/>
  <c r="G81" i="4" s="1"/>
  <c r="C82" i="4"/>
  <c r="F82" i="4" s="1"/>
  <c r="G82" i="4" s="1"/>
  <c r="C83" i="4"/>
  <c r="F83" i="4" s="1"/>
  <c r="G83" i="4" s="1"/>
  <c r="C84" i="4"/>
  <c r="F84" i="4" s="1"/>
  <c r="G84" i="4" s="1"/>
  <c r="C85" i="4"/>
  <c r="F85" i="4" s="1"/>
  <c r="G85" i="4" s="1"/>
  <c r="C86" i="4"/>
  <c r="F86" i="4" s="1"/>
  <c r="G86" i="4" s="1"/>
  <c r="C87" i="4"/>
  <c r="F87" i="4" s="1"/>
  <c r="G87" i="4" s="1"/>
  <c r="C88" i="4"/>
  <c r="F88" i="4" s="1"/>
  <c r="G88" i="4" s="1"/>
  <c r="C89" i="4"/>
  <c r="F89" i="4" s="1"/>
  <c r="G89" i="4" s="1"/>
  <c r="C90" i="4"/>
  <c r="F90" i="4" s="1"/>
  <c r="G90" i="4" s="1"/>
  <c r="C91" i="4"/>
  <c r="F91" i="4" s="1"/>
  <c r="G91" i="4" s="1"/>
  <c r="C92" i="4"/>
  <c r="F92" i="4" s="1"/>
  <c r="G92" i="4" s="1"/>
  <c r="C93" i="4"/>
  <c r="F93" i="4" s="1"/>
  <c r="G93" i="4" s="1"/>
  <c r="C94" i="4"/>
  <c r="F94" i="4" s="1"/>
  <c r="G94" i="4" s="1"/>
  <c r="C95" i="4"/>
  <c r="F95" i="4" s="1"/>
  <c r="G95" i="4" s="1"/>
  <c r="C96" i="4"/>
  <c r="F96" i="4" s="1"/>
  <c r="G96" i="4" s="1"/>
  <c r="C97" i="4"/>
  <c r="F97" i="4" s="1"/>
  <c r="G97" i="4" s="1"/>
  <c r="C98" i="4"/>
  <c r="F98" i="4" s="1"/>
  <c r="G98" i="4" s="1"/>
  <c r="C99" i="4"/>
  <c r="F99" i="4" s="1"/>
  <c r="G99" i="4" s="1"/>
  <c r="C100" i="4"/>
  <c r="F100" i="4" s="1"/>
  <c r="G100" i="4" s="1"/>
  <c r="C101" i="4"/>
  <c r="F101" i="4" s="1"/>
  <c r="G101" i="4" s="1"/>
  <c r="C102" i="4"/>
  <c r="F102" i="4" s="1"/>
  <c r="G102" i="4" s="1"/>
  <c r="C103" i="4"/>
  <c r="F103" i="4" s="1"/>
  <c r="G103" i="4" s="1"/>
  <c r="C104" i="4"/>
  <c r="F104" i="4" s="1"/>
  <c r="G104" i="4" s="1"/>
  <c r="C105" i="4"/>
  <c r="F105" i="4" s="1"/>
  <c r="G105" i="4" s="1"/>
  <c r="C106" i="4"/>
  <c r="F106" i="4" s="1"/>
  <c r="G106" i="4" s="1"/>
  <c r="C107" i="4"/>
  <c r="F107" i="4" s="1"/>
  <c r="G107" i="4" s="1"/>
  <c r="C108" i="4"/>
  <c r="F108" i="4" s="1"/>
  <c r="G108" i="4" s="1"/>
  <c r="C109" i="4"/>
  <c r="F109" i="4" s="1"/>
  <c r="G109" i="4" s="1"/>
  <c r="C110" i="4"/>
  <c r="F110" i="4" s="1"/>
  <c r="G110" i="4" s="1"/>
  <c r="C111" i="4"/>
  <c r="F111" i="4" s="1"/>
  <c r="G111" i="4" s="1"/>
  <c r="C112" i="4"/>
  <c r="F112" i="4" s="1"/>
  <c r="G112" i="4" s="1"/>
  <c r="C113" i="4"/>
  <c r="F113" i="4" s="1"/>
  <c r="G113" i="4" s="1"/>
  <c r="C114" i="4"/>
  <c r="F114" i="4" s="1"/>
  <c r="G114" i="4" s="1"/>
  <c r="C115" i="4"/>
  <c r="F115" i="4" s="1"/>
  <c r="G115" i="4" s="1"/>
  <c r="C116" i="4"/>
  <c r="F116" i="4" s="1"/>
  <c r="G116" i="4" s="1"/>
  <c r="C117" i="4"/>
  <c r="F117" i="4" s="1"/>
  <c r="G117" i="4" s="1"/>
  <c r="C118" i="4"/>
  <c r="F118" i="4" s="1"/>
  <c r="G118" i="4" s="1"/>
  <c r="C119" i="4"/>
  <c r="F119" i="4" s="1"/>
  <c r="G119" i="4" s="1"/>
  <c r="C120" i="4"/>
  <c r="F120" i="4" s="1"/>
  <c r="G120" i="4" s="1"/>
  <c r="C121" i="4"/>
  <c r="F121" i="4" s="1"/>
  <c r="G121" i="4" s="1"/>
  <c r="C122" i="4"/>
  <c r="F122" i="4" s="1"/>
  <c r="G122" i="4" s="1"/>
  <c r="C123" i="4"/>
  <c r="F123" i="4" s="1"/>
  <c r="G123" i="4" s="1"/>
  <c r="C124" i="4"/>
  <c r="F124" i="4" s="1"/>
  <c r="G124" i="4" s="1"/>
  <c r="C125" i="4"/>
  <c r="F125" i="4" s="1"/>
  <c r="G125" i="4" s="1"/>
  <c r="C126" i="4"/>
  <c r="F126" i="4" s="1"/>
  <c r="G126" i="4" s="1"/>
  <c r="C127" i="4"/>
  <c r="F127" i="4" s="1"/>
  <c r="G127" i="4" s="1"/>
  <c r="C128" i="4"/>
  <c r="F128" i="4" s="1"/>
  <c r="G128" i="4" s="1"/>
  <c r="C129" i="4"/>
  <c r="F129" i="4" s="1"/>
  <c r="G129" i="4" s="1"/>
  <c r="C130" i="4"/>
  <c r="F130" i="4" s="1"/>
  <c r="G130" i="4" s="1"/>
  <c r="C131" i="4"/>
  <c r="F131" i="4" s="1"/>
  <c r="G131" i="4" s="1"/>
  <c r="C132" i="4"/>
  <c r="F132" i="4" s="1"/>
  <c r="G132" i="4" s="1"/>
  <c r="C133" i="4"/>
  <c r="F133" i="4" s="1"/>
  <c r="G133" i="4" s="1"/>
  <c r="C134" i="4"/>
  <c r="F134" i="4" s="1"/>
  <c r="G134" i="4" s="1"/>
  <c r="C135" i="4"/>
  <c r="F135" i="4" s="1"/>
  <c r="G135" i="4" s="1"/>
  <c r="C136" i="4"/>
  <c r="F136" i="4" s="1"/>
  <c r="G136" i="4" s="1"/>
  <c r="C137" i="4"/>
  <c r="F137" i="4" s="1"/>
  <c r="G137" i="4" s="1"/>
  <c r="C138" i="4"/>
  <c r="F138" i="4" s="1"/>
  <c r="G138" i="4" s="1"/>
  <c r="C139" i="4"/>
  <c r="F139" i="4" s="1"/>
  <c r="G139" i="4" s="1"/>
  <c r="C140" i="4"/>
  <c r="F140" i="4" s="1"/>
  <c r="G140" i="4" s="1"/>
  <c r="C141" i="4"/>
  <c r="F141" i="4" s="1"/>
  <c r="G141" i="4" s="1"/>
  <c r="C142" i="4"/>
  <c r="F142" i="4" s="1"/>
  <c r="G142" i="4" s="1"/>
  <c r="C143" i="4"/>
  <c r="F143" i="4" s="1"/>
  <c r="G143" i="4" s="1"/>
  <c r="C144" i="4"/>
  <c r="F144" i="4" s="1"/>
  <c r="G144" i="4" s="1"/>
  <c r="C145" i="4"/>
  <c r="F145" i="4" s="1"/>
  <c r="G145" i="4" s="1"/>
  <c r="C146" i="4"/>
  <c r="F146" i="4" s="1"/>
  <c r="G146" i="4" s="1"/>
  <c r="C147" i="4"/>
  <c r="F147" i="4" s="1"/>
  <c r="G147" i="4" s="1"/>
  <c r="C148" i="4"/>
  <c r="F148" i="4" s="1"/>
  <c r="G148" i="4" s="1"/>
  <c r="C149" i="4"/>
  <c r="F149" i="4" s="1"/>
  <c r="G149" i="4" s="1"/>
  <c r="C150" i="4"/>
  <c r="F150" i="4" s="1"/>
  <c r="G150" i="4" s="1"/>
  <c r="C151" i="4"/>
  <c r="F151" i="4" s="1"/>
  <c r="G151" i="4" s="1"/>
  <c r="C152" i="4"/>
  <c r="F152" i="4" s="1"/>
  <c r="G152" i="4" s="1"/>
  <c r="C153" i="4"/>
  <c r="F153" i="4" s="1"/>
  <c r="G153" i="4" s="1"/>
  <c r="C154" i="4"/>
  <c r="F154" i="4" s="1"/>
  <c r="G154" i="4" s="1"/>
  <c r="C155" i="4"/>
  <c r="F155" i="4" s="1"/>
  <c r="G155" i="4" s="1"/>
  <c r="C156" i="4"/>
  <c r="F156" i="4" s="1"/>
  <c r="G156" i="4" s="1"/>
  <c r="C157" i="4"/>
  <c r="F157" i="4" s="1"/>
  <c r="G157" i="4" s="1"/>
  <c r="C158" i="4"/>
  <c r="F158" i="4" s="1"/>
  <c r="G158" i="4" s="1"/>
  <c r="C159" i="4"/>
  <c r="F159" i="4" s="1"/>
  <c r="G159" i="4" s="1"/>
  <c r="C160" i="4"/>
  <c r="F160" i="4" s="1"/>
  <c r="G160" i="4" s="1"/>
  <c r="C161" i="4"/>
  <c r="F161" i="4" s="1"/>
  <c r="G161" i="4" s="1"/>
  <c r="C162" i="4"/>
  <c r="F162" i="4" s="1"/>
  <c r="G162" i="4" s="1"/>
  <c r="C163" i="4"/>
  <c r="F163" i="4" s="1"/>
  <c r="G163" i="4" s="1"/>
  <c r="C164" i="4"/>
  <c r="F164" i="4" s="1"/>
  <c r="G164" i="4" s="1"/>
  <c r="C165" i="4"/>
  <c r="F165" i="4" s="1"/>
  <c r="G165" i="4" s="1"/>
  <c r="C166" i="4"/>
  <c r="F166" i="4" s="1"/>
  <c r="G166" i="4" s="1"/>
  <c r="C167" i="4"/>
  <c r="F167" i="4" s="1"/>
  <c r="G167" i="4" s="1"/>
  <c r="C168" i="4"/>
  <c r="F168" i="4" s="1"/>
  <c r="G168" i="4" s="1"/>
  <c r="C169" i="4"/>
  <c r="F169" i="4" s="1"/>
  <c r="G169" i="4" s="1"/>
  <c r="C170" i="4"/>
  <c r="F170" i="4" s="1"/>
  <c r="G170" i="4" s="1"/>
  <c r="C171" i="4"/>
  <c r="F171" i="4" s="1"/>
  <c r="G171" i="4" s="1"/>
  <c r="C172" i="4"/>
  <c r="F172" i="4" s="1"/>
  <c r="G172" i="4" s="1"/>
  <c r="C173" i="4"/>
  <c r="F173" i="4" s="1"/>
  <c r="G173" i="4" s="1"/>
  <c r="H23" i="4"/>
  <c r="I23" i="4" s="1"/>
  <c r="D24" i="4"/>
  <c r="H24" i="4" s="1"/>
  <c r="D25" i="4"/>
  <c r="H25" i="4" s="1"/>
  <c r="D26" i="4"/>
  <c r="H26" i="4" s="1"/>
  <c r="D27" i="4"/>
  <c r="H27" i="4" s="1"/>
  <c r="D28" i="4"/>
  <c r="H28" i="4" s="1"/>
  <c r="D29" i="4"/>
  <c r="H29" i="4" s="1"/>
  <c r="D30" i="4"/>
  <c r="H30" i="4" s="1"/>
  <c r="D31" i="4"/>
  <c r="H31" i="4" s="1"/>
  <c r="D32" i="4"/>
  <c r="H32" i="4" s="1"/>
  <c r="D33" i="4"/>
  <c r="H33" i="4" s="1"/>
  <c r="D34" i="4"/>
  <c r="H34" i="4" s="1"/>
  <c r="D35" i="4"/>
  <c r="H35" i="4" s="1"/>
  <c r="D36" i="4"/>
  <c r="H36" i="4" s="1"/>
  <c r="D37" i="4"/>
  <c r="H37" i="4" s="1"/>
  <c r="D38" i="4"/>
  <c r="H38" i="4" s="1"/>
  <c r="D39" i="4"/>
  <c r="H39" i="4" s="1"/>
  <c r="D40" i="4"/>
  <c r="H40" i="4" s="1"/>
  <c r="D41" i="4"/>
  <c r="H41" i="4" s="1"/>
  <c r="D42" i="4"/>
  <c r="H42" i="4" s="1"/>
  <c r="D43" i="4"/>
  <c r="H43" i="4" s="1"/>
  <c r="D44" i="4"/>
  <c r="H44" i="4" s="1"/>
  <c r="D45" i="4"/>
  <c r="H45" i="4" s="1"/>
  <c r="D46" i="4"/>
  <c r="H46" i="4" s="1"/>
  <c r="D47" i="4"/>
  <c r="H47" i="4" s="1"/>
  <c r="D48" i="4"/>
  <c r="H48" i="4" s="1"/>
  <c r="D49" i="4"/>
  <c r="H49" i="4" s="1"/>
  <c r="D50" i="4"/>
  <c r="H50" i="4" s="1"/>
  <c r="D51" i="4"/>
  <c r="H51" i="4" s="1"/>
  <c r="D52" i="4"/>
  <c r="H52" i="4" s="1"/>
  <c r="D53" i="4"/>
  <c r="H53" i="4" s="1"/>
  <c r="D54" i="4"/>
  <c r="H54" i="4" s="1"/>
  <c r="D55" i="4"/>
  <c r="H55" i="4" s="1"/>
  <c r="D56" i="4"/>
  <c r="H56" i="4" s="1"/>
  <c r="D57" i="4"/>
  <c r="H57" i="4" s="1"/>
  <c r="D58" i="4"/>
  <c r="H58" i="4" s="1"/>
  <c r="D59" i="4"/>
  <c r="H59" i="4" s="1"/>
  <c r="D60" i="4"/>
  <c r="H60" i="4" s="1"/>
  <c r="D61" i="4"/>
  <c r="H61" i="4" s="1"/>
  <c r="D62" i="4"/>
  <c r="H62" i="4" s="1"/>
  <c r="D63" i="4"/>
  <c r="H63" i="4" s="1"/>
  <c r="D64" i="4"/>
  <c r="H64" i="4" s="1"/>
  <c r="D65" i="4"/>
  <c r="H65" i="4" s="1"/>
  <c r="D66" i="4"/>
  <c r="H66" i="4" s="1"/>
  <c r="D67" i="4"/>
  <c r="H67" i="4" s="1"/>
  <c r="D68" i="4"/>
  <c r="H68" i="4" s="1"/>
  <c r="D69" i="4"/>
  <c r="H69" i="4" s="1"/>
  <c r="D70" i="4"/>
  <c r="H70" i="4" s="1"/>
  <c r="D71" i="4"/>
  <c r="H71" i="4" s="1"/>
  <c r="D72" i="4"/>
  <c r="H72" i="4" s="1"/>
  <c r="D73" i="4"/>
  <c r="H73" i="4" s="1"/>
  <c r="D74" i="4"/>
  <c r="H74" i="4" s="1"/>
  <c r="D75" i="4"/>
  <c r="H75" i="4" s="1"/>
  <c r="D76" i="4"/>
  <c r="H76" i="4" s="1"/>
  <c r="D77" i="4"/>
  <c r="H77" i="4" s="1"/>
  <c r="D78" i="4"/>
  <c r="H78" i="4" s="1"/>
  <c r="D79" i="4"/>
  <c r="H79" i="4" s="1"/>
  <c r="D80" i="4"/>
  <c r="H80" i="4" s="1"/>
  <c r="D81" i="4"/>
  <c r="H81" i="4" s="1"/>
  <c r="D82" i="4"/>
  <c r="H82" i="4" s="1"/>
  <c r="D83" i="4"/>
  <c r="H83" i="4" s="1"/>
  <c r="D84" i="4"/>
  <c r="H84" i="4" s="1"/>
  <c r="D85" i="4"/>
  <c r="H85" i="4" s="1"/>
  <c r="D86" i="4"/>
  <c r="H86" i="4" s="1"/>
  <c r="D87" i="4"/>
  <c r="H87" i="4" s="1"/>
  <c r="D88" i="4"/>
  <c r="H88" i="4" s="1"/>
  <c r="D89" i="4"/>
  <c r="H89" i="4" s="1"/>
  <c r="D90" i="4"/>
  <c r="H90" i="4" s="1"/>
  <c r="D91" i="4"/>
  <c r="H91" i="4" s="1"/>
  <c r="D92" i="4"/>
  <c r="H92" i="4" s="1"/>
  <c r="D93" i="4"/>
  <c r="H93" i="4" s="1"/>
  <c r="D94" i="4"/>
  <c r="H94" i="4" s="1"/>
  <c r="D95" i="4"/>
  <c r="H95" i="4" s="1"/>
  <c r="D96" i="4"/>
  <c r="H96" i="4" s="1"/>
  <c r="D97" i="4"/>
  <c r="H97" i="4" s="1"/>
  <c r="D98" i="4"/>
  <c r="H98" i="4" s="1"/>
  <c r="D99" i="4"/>
  <c r="H99" i="4" s="1"/>
  <c r="D100" i="4"/>
  <c r="H100" i="4" s="1"/>
  <c r="D101" i="4"/>
  <c r="H101" i="4" s="1"/>
  <c r="D102" i="4"/>
  <c r="H102" i="4" s="1"/>
  <c r="D103" i="4"/>
  <c r="H103" i="4" s="1"/>
  <c r="D104" i="4"/>
  <c r="H104" i="4" s="1"/>
  <c r="D105" i="4"/>
  <c r="H105" i="4" s="1"/>
  <c r="D106" i="4"/>
  <c r="H106" i="4" s="1"/>
  <c r="D107" i="4"/>
  <c r="H107" i="4" s="1"/>
  <c r="D108" i="4"/>
  <c r="H108" i="4" s="1"/>
  <c r="D109" i="4"/>
  <c r="H109" i="4" s="1"/>
  <c r="D110" i="4"/>
  <c r="H110" i="4" s="1"/>
  <c r="D111" i="4"/>
  <c r="H111" i="4" s="1"/>
  <c r="D112" i="4"/>
  <c r="H112" i="4" s="1"/>
  <c r="D113" i="4"/>
  <c r="H113" i="4" s="1"/>
  <c r="D114" i="4"/>
  <c r="H114" i="4" s="1"/>
  <c r="D115" i="4"/>
  <c r="H115" i="4" s="1"/>
  <c r="D116" i="4"/>
  <c r="H116" i="4" s="1"/>
  <c r="D117" i="4"/>
  <c r="H117" i="4" s="1"/>
  <c r="D118" i="4"/>
  <c r="H118" i="4" s="1"/>
  <c r="D119" i="4"/>
  <c r="H119" i="4" s="1"/>
  <c r="D120" i="4"/>
  <c r="H120" i="4" s="1"/>
  <c r="D121" i="4"/>
  <c r="H121" i="4" s="1"/>
  <c r="D122" i="4"/>
  <c r="H122" i="4" s="1"/>
  <c r="D123" i="4"/>
  <c r="H123" i="4" s="1"/>
  <c r="D124" i="4"/>
  <c r="H124" i="4" s="1"/>
  <c r="D125" i="4"/>
  <c r="H125" i="4" s="1"/>
  <c r="D126" i="4"/>
  <c r="H126" i="4" s="1"/>
  <c r="D127" i="4"/>
  <c r="H127" i="4" s="1"/>
  <c r="D128" i="4"/>
  <c r="H128" i="4" s="1"/>
  <c r="D129" i="4"/>
  <c r="H129" i="4" s="1"/>
  <c r="D130" i="4"/>
  <c r="H130" i="4" s="1"/>
  <c r="D131" i="4"/>
  <c r="H131" i="4" s="1"/>
  <c r="D132" i="4"/>
  <c r="H132" i="4" s="1"/>
  <c r="D133" i="4"/>
  <c r="H133" i="4" s="1"/>
  <c r="D134" i="4"/>
  <c r="H134" i="4" s="1"/>
  <c r="D135" i="4"/>
  <c r="H135" i="4" s="1"/>
  <c r="D136" i="4"/>
  <c r="H136" i="4" s="1"/>
  <c r="D137" i="4"/>
  <c r="H137" i="4" s="1"/>
  <c r="D138" i="4"/>
  <c r="H138" i="4" s="1"/>
  <c r="D139" i="4"/>
  <c r="H139" i="4" s="1"/>
  <c r="D140" i="4"/>
  <c r="H140" i="4" s="1"/>
  <c r="D141" i="4"/>
  <c r="H141" i="4" s="1"/>
  <c r="D142" i="4"/>
  <c r="H142" i="4" s="1"/>
  <c r="D143" i="4"/>
  <c r="H143" i="4" s="1"/>
  <c r="D144" i="4"/>
  <c r="H144" i="4" s="1"/>
  <c r="D145" i="4"/>
  <c r="H145" i="4" s="1"/>
  <c r="D146" i="4"/>
  <c r="H146" i="4" s="1"/>
  <c r="D147" i="4"/>
  <c r="H147" i="4" s="1"/>
  <c r="D148" i="4"/>
  <c r="H148" i="4" s="1"/>
  <c r="D149" i="4"/>
  <c r="H149" i="4" s="1"/>
  <c r="D150" i="4"/>
  <c r="H150" i="4" s="1"/>
  <c r="D151" i="4"/>
  <c r="H151" i="4" s="1"/>
  <c r="D152" i="4"/>
  <c r="H152" i="4" s="1"/>
  <c r="D153" i="4"/>
  <c r="H153" i="4" s="1"/>
  <c r="D154" i="4"/>
  <c r="H154" i="4" s="1"/>
  <c r="D155" i="4"/>
  <c r="H155" i="4" s="1"/>
  <c r="D156" i="4"/>
  <c r="H156" i="4" s="1"/>
  <c r="D157" i="4"/>
  <c r="H157" i="4" s="1"/>
  <c r="D158" i="4"/>
  <c r="H158" i="4" s="1"/>
  <c r="D159" i="4"/>
  <c r="H159" i="4" s="1"/>
  <c r="D160" i="4"/>
  <c r="H160" i="4" s="1"/>
  <c r="D161" i="4"/>
  <c r="H161" i="4" s="1"/>
  <c r="D162" i="4"/>
  <c r="H162" i="4" s="1"/>
  <c r="D163" i="4"/>
  <c r="H163" i="4" s="1"/>
  <c r="D164" i="4"/>
  <c r="H164" i="4" s="1"/>
  <c r="D165" i="4"/>
  <c r="H165" i="4" s="1"/>
  <c r="D166" i="4"/>
  <c r="H166" i="4" s="1"/>
  <c r="D167" i="4"/>
  <c r="H167" i="4" s="1"/>
  <c r="D168" i="4"/>
  <c r="H168" i="4" s="1"/>
  <c r="D169" i="4"/>
  <c r="H169" i="4" s="1"/>
  <c r="D170" i="4"/>
  <c r="H170" i="4" s="1"/>
  <c r="D171" i="4"/>
  <c r="H171" i="4" s="1"/>
  <c r="D172" i="4"/>
  <c r="H172" i="4" s="1"/>
  <c r="D173" i="4"/>
  <c r="H173" i="4" s="1"/>
  <c r="J24" i="4"/>
  <c r="K24" i="4" s="1"/>
  <c r="E25" i="4"/>
  <c r="J25" i="4" s="1"/>
  <c r="K25" i="4" s="1"/>
  <c r="E26" i="4"/>
  <c r="J26" i="4" s="1"/>
  <c r="K26" i="4" s="1"/>
  <c r="E27" i="4"/>
  <c r="J27" i="4" s="1"/>
  <c r="K27" i="4" s="1"/>
  <c r="E28" i="4"/>
  <c r="J28" i="4" s="1"/>
  <c r="K28" i="4" s="1"/>
  <c r="E29" i="4"/>
  <c r="J29" i="4" s="1"/>
  <c r="K29" i="4" s="1"/>
  <c r="E30" i="4"/>
  <c r="J30" i="4" s="1"/>
  <c r="K30" i="4" s="1"/>
  <c r="E31" i="4"/>
  <c r="J31" i="4" s="1"/>
  <c r="K31" i="4" s="1"/>
  <c r="E32" i="4"/>
  <c r="J32" i="4" s="1"/>
  <c r="K32" i="4" s="1"/>
  <c r="E33" i="4"/>
  <c r="J33" i="4" s="1"/>
  <c r="K33" i="4" s="1"/>
  <c r="E34" i="4"/>
  <c r="J34" i="4" s="1"/>
  <c r="K34" i="4" s="1"/>
  <c r="E35" i="4"/>
  <c r="J35" i="4" s="1"/>
  <c r="K35" i="4" s="1"/>
  <c r="E36" i="4"/>
  <c r="J36" i="4" s="1"/>
  <c r="K36" i="4" s="1"/>
  <c r="E37" i="4"/>
  <c r="J37" i="4" s="1"/>
  <c r="K37" i="4" s="1"/>
  <c r="E38" i="4"/>
  <c r="J38" i="4" s="1"/>
  <c r="K38" i="4" s="1"/>
  <c r="E39" i="4"/>
  <c r="J39" i="4" s="1"/>
  <c r="K39" i="4" s="1"/>
  <c r="E40" i="4"/>
  <c r="J40" i="4" s="1"/>
  <c r="K40" i="4" s="1"/>
  <c r="E41" i="4"/>
  <c r="J41" i="4" s="1"/>
  <c r="K41" i="4" s="1"/>
  <c r="E42" i="4"/>
  <c r="J42" i="4" s="1"/>
  <c r="K42" i="4" s="1"/>
  <c r="E43" i="4"/>
  <c r="J43" i="4" s="1"/>
  <c r="K43" i="4" s="1"/>
  <c r="E44" i="4"/>
  <c r="J44" i="4" s="1"/>
  <c r="K44" i="4" s="1"/>
  <c r="E45" i="4"/>
  <c r="J45" i="4" s="1"/>
  <c r="K45" i="4" s="1"/>
  <c r="E46" i="4"/>
  <c r="J46" i="4" s="1"/>
  <c r="K46" i="4" s="1"/>
  <c r="E47" i="4"/>
  <c r="J47" i="4" s="1"/>
  <c r="K47" i="4" s="1"/>
  <c r="E48" i="4"/>
  <c r="J48" i="4" s="1"/>
  <c r="K48" i="4" s="1"/>
  <c r="E49" i="4"/>
  <c r="J49" i="4" s="1"/>
  <c r="K49" i="4" s="1"/>
  <c r="E50" i="4"/>
  <c r="J50" i="4" s="1"/>
  <c r="K50" i="4" s="1"/>
  <c r="E51" i="4"/>
  <c r="J51" i="4" s="1"/>
  <c r="K51" i="4" s="1"/>
  <c r="E52" i="4"/>
  <c r="J52" i="4" s="1"/>
  <c r="K52" i="4" s="1"/>
  <c r="E53" i="4"/>
  <c r="J53" i="4" s="1"/>
  <c r="K53" i="4" s="1"/>
  <c r="E54" i="4"/>
  <c r="J54" i="4" s="1"/>
  <c r="K54" i="4" s="1"/>
  <c r="E55" i="4"/>
  <c r="J55" i="4" s="1"/>
  <c r="K55" i="4" s="1"/>
  <c r="E56" i="4"/>
  <c r="J56" i="4" s="1"/>
  <c r="K56" i="4" s="1"/>
  <c r="E57" i="4"/>
  <c r="J57" i="4" s="1"/>
  <c r="K57" i="4" s="1"/>
  <c r="E58" i="4"/>
  <c r="J58" i="4" s="1"/>
  <c r="K58" i="4" s="1"/>
  <c r="E59" i="4"/>
  <c r="J59" i="4" s="1"/>
  <c r="K59" i="4" s="1"/>
  <c r="E60" i="4"/>
  <c r="J60" i="4" s="1"/>
  <c r="K60" i="4" s="1"/>
  <c r="E61" i="4"/>
  <c r="J61" i="4" s="1"/>
  <c r="K61" i="4" s="1"/>
  <c r="E62" i="4"/>
  <c r="J62" i="4" s="1"/>
  <c r="K62" i="4" s="1"/>
  <c r="E63" i="4"/>
  <c r="J63" i="4" s="1"/>
  <c r="K63" i="4" s="1"/>
  <c r="E64" i="4"/>
  <c r="J64" i="4" s="1"/>
  <c r="K64" i="4" s="1"/>
  <c r="E65" i="4"/>
  <c r="J65" i="4" s="1"/>
  <c r="K65" i="4" s="1"/>
  <c r="E66" i="4"/>
  <c r="J66" i="4" s="1"/>
  <c r="K66" i="4" s="1"/>
  <c r="E67" i="4"/>
  <c r="J67" i="4" s="1"/>
  <c r="K67" i="4" s="1"/>
  <c r="E68" i="4"/>
  <c r="J68" i="4" s="1"/>
  <c r="K68" i="4" s="1"/>
  <c r="E69" i="4"/>
  <c r="J69" i="4" s="1"/>
  <c r="K69" i="4" s="1"/>
  <c r="E70" i="4"/>
  <c r="J70" i="4" s="1"/>
  <c r="K70" i="4" s="1"/>
  <c r="E71" i="4"/>
  <c r="J71" i="4" s="1"/>
  <c r="K71" i="4" s="1"/>
  <c r="E72" i="4"/>
  <c r="J72" i="4" s="1"/>
  <c r="K72" i="4" s="1"/>
  <c r="E73" i="4"/>
  <c r="J73" i="4" s="1"/>
  <c r="K73" i="4" s="1"/>
  <c r="E74" i="4"/>
  <c r="J74" i="4" s="1"/>
  <c r="K74" i="4" s="1"/>
  <c r="E75" i="4"/>
  <c r="J75" i="4" s="1"/>
  <c r="K75" i="4" s="1"/>
  <c r="E76" i="4"/>
  <c r="J76" i="4" s="1"/>
  <c r="K76" i="4" s="1"/>
  <c r="E77" i="4"/>
  <c r="J77" i="4" s="1"/>
  <c r="K77" i="4" s="1"/>
  <c r="E78" i="4"/>
  <c r="J78" i="4" s="1"/>
  <c r="K78" i="4" s="1"/>
  <c r="E79" i="4"/>
  <c r="J79" i="4" s="1"/>
  <c r="K79" i="4" s="1"/>
  <c r="E80" i="4"/>
  <c r="J80" i="4" s="1"/>
  <c r="K80" i="4" s="1"/>
  <c r="E81" i="4"/>
  <c r="J81" i="4" s="1"/>
  <c r="K81" i="4" s="1"/>
  <c r="E82" i="4"/>
  <c r="J82" i="4" s="1"/>
  <c r="K82" i="4" s="1"/>
  <c r="E83" i="4"/>
  <c r="J83" i="4" s="1"/>
  <c r="K83" i="4" s="1"/>
  <c r="E84" i="4"/>
  <c r="J84" i="4" s="1"/>
  <c r="K84" i="4" s="1"/>
  <c r="E85" i="4"/>
  <c r="J85" i="4" s="1"/>
  <c r="K85" i="4" s="1"/>
  <c r="E86" i="4"/>
  <c r="J86" i="4" s="1"/>
  <c r="K86" i="4" s="1"/>
  <c r="E87" i="4"/>
  <c r="J87" i="4" s="1"/>
  <c r="K87" i="4" s="1"/>
  <c r="E88" i="4"/>
  <c r="J88" i="4" s="1"/>
  <c r="K88" i="4" s="1"/>
  <c r="E89" i="4"/>
  <c r="J89" i="4" s="1"/>
  <c r="K89" i="4" s="1"/>
  <c r="E90" i="4"/>
  <c r="J90" i="4" s="1"/>
  <c r="K90" i="4" s="1"/>
  <c r="E91" i="4"/>
  <c r="J91" i="4" s="1"/>
  <c r="K91" i="4" s="1"/>
  <c r="E92" i="4"/>
  <c r="J92" i="4" s="1"/>
  <c r="K92" i="4" s="1"/>
  <c r="E93" i="4"/>
  <c r="J93" i="4" s="1"/>
  <c r="K93" i="4" s="1"/>
  <c r="E94" i="4"/>
  <c r="J94" i="4" s="1"/>
  <c r="K94" i="4" s="1"/>
  <c r="E95" i="4"/>
  <c r="J95" i="4" s="1"/>
  <c r="K95" i="4" s="1"/>
  <c r="E96" i="4"/>
  <c r="J96" i="4" s="1"/>
  <c r="K96" i="4" s="1"/>
  <c r="E97" i="4"/>
  <c r="J97" i="4" s="1"/>
  <c r="K97" i="4" s="1"/>
  <c r="E98" i="4"/>
  <c r="J98" i="4" s="1"/>
  <c r="K98" i="4" s="1"/>
  <c r="E99" i="4"/>
  <c r="J99" i="4" s="1"/>
  <c r="K99" i="4" s="1"/>
  <c r="E100" i="4"/>
  <c r="J100" i="4" s="1"/>
  <c r="K100" i="4" s="1"/>
  <c r="E101" i="4"/>
  <c r="J101" i="4" s="1"/>
  <c r="K101" i="4" s="1"/>
  <c r="E102" i="4"/>
  <c r="J102" i="4" s="1"/>
  <c r="K102" i="4" s="1"/>
  <c r="E103" i="4"/>
  <c r="J103" i="4" s="1"/>
  <c r="K103" i="4" s="1"/>
  <c r="E104" i="4"/>
  <c r="J104" i="4" s="1"/>
  <c r="K104" i="4" s="1"/>
  <c r="E105" i="4"/>
  <c r="J105" i="4" s="1"/>
  <c r="K105" i="4" s="1"/>
  <c r="E106" i="4"/>
  <c r="J106" i="4" s="1"/>
  <c r="K106" i="4" s="1"/>
  <c r="E107" i="4"/>
  <c r="J107" i="4" s="1"/>
  <c r="K107" i="4" s="1"/>
  <c r="E108" i="4"/>
  <c r="J108" i="4" s="1"/>
  <c r="K108" i="4" s="1"/>
  <c r="E109" i="4"/>
  <c r="J109" i="4" s="1"/>
  <c r="K109" i="4" s="1"/>
  <c r="E110" i="4"/>
  <c r="J110" i="4" s="1"/>
  <c r="K110" i="4" s="1"/>
  <c r="E111" i="4"/>
  <c r="J111" i="4" s="1"/>
  <c r="K111" i="4" s="1"/>
  <c r="E112" i="4"/>
  <c r="J112" i="4" s="1"/>
  <c r="K112" i="4" s="1"/>
  <c r="E113" i="4"/>
  <c r="J113" i="4" s="1"/>
  <c r="K113" i="4" s="1"/>
  <c r="E114" i="4"/>
  <c r="J114" i="4" s="1"/>
  <c r="K114" i="4" s="1"/>
  <c r="E115" i="4"/>
  <c r="J115" i="4" s="1"/>
  <c r="K115" i="4" s="1"/>
  <c r="E116" i="4"/>
  <c r="J116" i="4" s="1"/>
  <c r="K116" i="4" s="1"/>
  <c r="E117" i="4"/>
  <c r="J117" i="4" s="1"/>
  <c r="K117" i="4" s="1"/>
  <c r="E118" i="4"/>
  <c r="J118" i="4" s="1"/>
  <c r="K118" i="4" s="1"/>
  <c r="E119" i="4"/>
  <c r="J119" i="4" s="1"/>
  <c r="K119" i="4" s="1"/>
  <c r="E120" i="4"/>
  <c r="J120" i="4" s="1"/>
  <c r="K120" i="4" s="1"/>
  <c r="E121" i="4"/>
  <c r="J121" i="4" s="1"/>
  <c r="K121" i="4" s="1"/>
  <c r="E122" i="4"/>
  <c r="J122" i="4" s="1"/>
  <c r="K122" i="4" s="1"/>
  <c r="E123" i="4"/>
  <c r="J123" i="4" s="1"/>
  <c r="K123" i="4" s="1"/>
  <c r="E124" i="4"/>
  <c r="J124" i="4" s="1"/>
  <c r="K124" i="4" s="1"/>
  <c r="E125" i="4"/>
  <c r="J125" i="4" s="1"/>
  <c r="K125" i="4" s="1"/>
  <c r="E126" i="4"/>
  <c r="J126" i="4" s="1"/>
  <c r="K126" i="4" s="1"/>
  <c r="E127" i="4"/>
  <c r="J127" i="4" s="1"/>
  <c r="K127" i="4" s="1"/>
  <c r="E128" i="4"/>
  <c r="J128" i="4" s="1"/>
  <c r="K128" i="4" s="1"/>
  <c r="E129" i="4"/>
  <c r="J129" i="4" s="1"/>
  <c r="K129" i="4" s="1"/>
  <c r="E130" i="4"/>
  <c r="J130" i="4" s="1"/>
  <c r="K130" i="4" s="1"/>
  <c r="E131" i="4"/>
  <c r="J131" i="4" s="1"/>
  <c r="K131" i="4" s="1"/>
  <c r="E132" i="4"/>
  <c r="J132" i="4" s="1"/>
  <c r="K132" i="4" s="1"/>
  <c r="E133" i="4"/>
  <c r="J133" i="4" s="1"/>
  <c r="K133" i="4" s="1"/>
  <c r="E134" i="4"/>
  <c r="J134" i="4" s="1"/>
  <c r="K134" i="4" s="1"/>
  <c r="E135" i="4"/>
  <c r="J135" i="4" s="1"/>
  <c r="K135" i="4" s="1"/>
  <c r="E136" i="4"/>
  <c r="J136" i="4" s="1"/>
  <c r="K136" i="4" s="1"/>
  <c r="E137" i="4"/>
  <c r="J137" i="4" s="1"/>
  <c r="K137" i="4" s="1"/>
  <c r="E138" i="4"/>
  <c r="J138" i="4" s="1"/>
  <c r="K138" i="4" s="1"/>
  <c r="E139" i="4"/>
  <c r="J139" i="4" s="1"/>
  <c r="K139" i="4" s="1"/>
  <c r="E140" i="4"/>
  <c r="J140" i="4" s="1"/>
  <c r="K140" i="4" s="1"/>
  <c r="E141" i="4"/>
  <c r="J141" i="4" s="1"/>
  <c r="K141" i="4" s="1"/>
  <c r="E142" i="4"/>
  <c r="J142" i="4" s="1"/>
  <c r="K142" i="4" s="1"/>
  <c r="E143" i="4"/>
  <c r="J143" i="4" s="1"/>
  <c r="K143" i="4" s="1"/>
  <c r="E144" i="4"/>
  <c r="J144" i="4" s="1"/>
  <c r="K144" i="4" s="1"/>
  <c r="E145" i="4"/>
  <c r="J145" i="4" s="1"/>
  <c r="K145" i="4" s="1"/>
  <c r="E146" i="4"/>
  <c r="J146" i="4" s="1"/>
  <c r="K146" i="4" s="1"/>
  <c r="E147" i="4"/>
  <c r="J147" i="4" s="1"/>
  <c r="K147" i="4" s="1"/>
  <c r="E148" i="4"/>
  <c r="J148" i="4" s="1"/>
  <c r="K148" i="4" s="1"/>
  <c r="E149" i="4"/>
  <c r="J149" i="4" s="1"/>
  <c r="K149" i="4" s="1"/>
  <c r="E150" i="4"/>
  <c r="J150" i="4" s="1"/>
  <c r="K150" i="4" s="1"/>
  <c r="E151" i="4"/>
  <c r="J151" i="4" s="1"/>
  <c r="K151" i="4" s="1"/>
  <c r="E152" i="4"/>
  <c r="J152" i="4" s="1"/>
  <c r="K152" i="4" s="1"/>
  <c r="E153" i="4"/>
  <c r="J153" i="4" s="1"/>
  <c r="K153" i="4" s="1"/>
  <c r="E154" i="4"/>
  <c r="J154" i="4" s="1"/>
  <c r="K154" i="4" s="1"/>
  <c r="E155" i="4"/>
  <c r="J155" i="4" s="1"/>
  <c r="K155" i="4" s="1"/>
  <c r="E156" i="4"/>
  <c r="J156" i="4" s="1"/>
  <c r="K156" i="4" s="1"/>
  <c r="E157" i="4"/>
  <c r="J157" i="4" s="1"/>
  <c r="K157" i="4" s="1"/>
  <c r="E158" i="4"/>
  <c r="J158" i="4" s="1"/>
  <c r="K158" i="4" s="1"/>
  <c r="E159" i="4"/>
  <c r="J159" i="4" s="1"/>
  <c r="K159" i="4" s="1"/>
  <c r="E160" i="4"/>
  <c r="J160" i="4" s="1"/>
  <c r="K160" i="4" s="1"/>
  <c r="E161" i="4"/>
  <c r="J161" i="4" s="1"/>
  <c r="K161" i="4" s="1"/>
  <c r="E162" i="4"/>
  <c r="J162" i="4" s="1"/>
  <c r="K162" i="4" s="1"/>
  <c r="E163" i="4"/>
  <c r="J163" i="4" s="1"/>
  <c r="K163" i="4" s="1"/>
  <c r="E164" i="4"/>
  <c r="J164" i="4" s="1"/>
  <c r="K164" i="4" s="1"/>
  <c r="E165" i="4"/>
  <c r="J165" i="4" s="1"/>
  <c r="K165" i="4" s="1"/>
  <c r="E166" i="4"/>
  <c r="J166" i="4" s="1"/>
  <c r="K166" i="4" s="1"/>
  <c r="E167" i="4"/>
  <c r="J167" i="4" s="1"/>
  <c r="K167" i="4" s="1"/>
  <c r="E168" i="4"/>
  <c r="J168" i="4" s="1"/>
  <c r="K168" i="4" s="1"/>
  <c r="E169" i="4"/>
  <c r="J169" i="4" s="1"/>
  <c r="K169" i="4" s="1"/>
  <c r="E170" i="4"/>
  <c r="J170" i="4" s="1"/>
  <c r="K170" i="4" s="1"/>
  <c r="E171" i="4"/>
  <c r="J171" i="4" s="1"/>
  <c r="K171" i="4" s="1"/>
  <c r="E172" i="4"/>
  <c r="J172" i="4" s="1"/>
  <c r="K172" i="4" s="1"/>
  <c r="E173" i="4"/>
  <c r="J173" i="4" s="1"/>
  <c r="K173" i="4" s="1"/>
  <c r="O2" i="6"/>
  <c r="K174" i="4" l="1"/>
  <c r="I174" i="4"/>
  <c r="L3" i="6"/>
  <c r="L4" i="6"/>
  <c r="L5" i="6"/>
  <c r="L6" i="6"/>
  <c r="L7" i="6"/>
  <c r="L8" i="6"/>
  <c r="L9" i="6"/>
  <c r="L10" i="6"/>
  <c r="L11" i="6"/>
  <c r="L12" i="6"/>
  <c r="L13" i="6"/>
  <c r="L14" i="6"/>
  <c r="L15" i="6"/>
  <c r="L16" i="6"/>
  <c r="L17" i="6"/>
  <c r="L18" i="6"/>
  <c r="L19" i="6"/>
  <c r="L20" i="6"/>
  <c r="L21" i="6"/>
  <c r="L22" i="6"/>
  <c r="L23" i="6"/>
  <c r="L24" i="6"/>
  <c r="L25" i="6"/>
  <c r="L26" i="6"/>
  <c r="L27" i="6"/>
  <c r="L28" i="6"/>
  <c r="L30" i="6"/>
  <c r="L31" i="6"/>
  <c r="J3" i="6"/>
  <c r="J4" i="6"/>
  <c r="J5" i="6"/>
  <c r="J6" i="6"/>
  <c r="J7" i="6"/>
  <c r="J8" i="6"/>
  <c r="J9" i="6"/>
  <c r="J10" i="6"/>
  <c r="J11" i="6"/>
  <c r="J12" i="6"/>
  <c r="J13" i="6"/>
  <c r="J14" i="6"/>
  <c r="J15" i="6"/>
  <c r="J16" i="6"/>
  <c r="J17" i="6"/>
  <c r="J18" i="6"/>
  <c r="J19" i="6"/>
  <c r="J20" i="6"/>
  <c r="J21" i="6"/>
  <c r="J22" i="6"/>
  <c r="J23" i="6"/>
  <c r="J24" i="6"/>
  <c r="J25" i="6"/>
  <c r="J26" i="6"/>
  <c r="J27" i="6"/>
  <c r="J28" i="6"/>
  <c r="J29" i="6"/>
  <c r="L29" i="6" s="1"/>
  <c r="J30" i="6"/>
  <c r="J31" i="6"/>
  <c r="J2" i="6"/>
  <c r="L2" i="6" s="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tc={0D03A1D5-EAB6-0D41-87AA-7E0437ABA963}</author>
    <author>tc={9A6BC618-E65C-DB48-949C-7C73FEB94A85}</author>
    <author>tc={22C55072-B377-C943-B945-5AD60DC5C1C0}</author>
    <author>tc={EE9C70D3-4701-6E43-ADB0-C85611220A8A}</author>
    <author>tc={978A7268-EAD7-F440-9564-0B0C64B04DE1}</author>
  </authors>
  <commentList>
    <comment ref="J2" authorId="0" shapeId="0" xr:uid="{0D03A1D5-EAB6-0D41-87AA-7E0437ABA963}">
      <text>
        <t xml:space="preserve">[Threaded comment]
Your version of Excel allows you to read this threaded comment; however, any edits to it will get removed if the file is opened in a newer version of Excel. Learn more: https://go.microsoft.com/fwlink/?linkid=870924
Comment:
    Here, I have used the IF-statement (i.e. IF-function). If the amount of guests is greater than or equal to 3, then the function returns the adjusted daily rate, else the normal daily rate.
</t>
      </text>
    </comment>
    <comment ref="K2" authorId="1" shapeId="0" xr:uid="{9A6BC618-E65C-DB48-949C-7C73FEB94A85}">
      <text>
        <t xml:space="preserve">[Threaded comment]
Your version of Excel allows you to read this threaded comment; however, any edits to it will get removed if the file is opened in a newer version of Excel. Learn more: https://go.microsoft.com/fwlink/?linkid=870924
Comment:
    To count the days, I have used the DAYS-function.
</t>
      </text>
    </comment>
    <comment ref="L2" authorId="2" shapeId="0" xr:uid="{22C55072-B377-C943-B945-5AD60DC5C1C0}">
      <text>
        <t xml:space="preserve">[Threaded comment]
Your version of Excel allows you to read this threaded comment; however, any edits to it will get removed if the file is opened in a newer version of Excel. Learn more: https://go.microsoft.com/fwlink/?linkid=870924
Comment:
    Here, I have once again used the IF-function to count the total costs, that takes into account the adjusted daily rates and the number of days stayed. Hence, we want to find out IF the number of days stayed is greater than or equal to 7, because if it is, the customer is eligible for a 10% discount. If this happens to be the case, the function will count and return the discounted total costs and if not the function will return the total costs without any discounts. </t>
      </text>
    </comment>
    <comment ref="O2" authorId="3" shapeId="0" xr:uid="{EE9C70D3-4701-6E43-ADB0-C85611220A8A}">
      <text>
        <t xml:space="preserve">[Threaded comment]
Your version of Excel allows you to read this threaded comment; however, any edits to it will get removed if the file is opened in a newer version of Excel. Learn more: https://go.microsoft.com/fwlink/?linkid=870924
Comment:
    I used to the COUNTIF function to find out the amount of orders. Here D2:D31 are the range and N2 (the user input) is the criteria. </t>
      </text>
    </comment>
    <comment ref="P2" authorId="4" shapeId="0" xr:uid="{978A7268-EAD7-F440-9564-0B0C64B04DE1}">
      <text>
        <t>[Threaded comment]
Your version of Excel allows you to read this threaded comment; however, any edits to it will get removed if the file is opened in a newer version of Excel. Learn more: https://go.microsoft.com/fwlink/?linkid=870924
Comment:
    To find out the total sales revenue for each room, I used the SUMIF-function. It takes the cells D2:D31 as a range, while the criterion is the user input on cell N2(criterion), and then it sums up the corresponding values on cells I2:I31 to the given range.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tc={F58FABC3-BC43-5E4D-84EF-80C2662F3033}</author>
    <author>tc={F209BD2E-A24F-C943-AC5C-38C8216E055E}</author>
    <author>tc={2E4D05B8-1712-FF4F-8A7E-B5060EE7A874}</author>
    <author>tc={A5EF59E6-FCD9-C741-A20C-F8F7940907B4}</author>
    <author>tc={950FC905-D2D4-854A-828A-086F2516C52E}</author>
    <author>tc={57B0E56F-3CA1-994E-8214-05A8871DBE1D}</author>
    <author>tc={BEA26A52-8B58-5B4A-92E7-0CD793F8D66E}</author>
  </authors>
  <commentList>
    <comment ref="F15" authorId="0" shapeId="0" xr:uid="{F58FABC3-BC43-5E4D-84EF-80C2662F3033}">
      <text>
        <t xml:space="preserve">[Threaded comment]
Your version of Excel allows you to read this threaded comment; however, any edits to it will get removed if the file is opened in a newer version of Excel. Learn more: https://go.microsoft.com/fwlink/?linkid=870924
Comment:
    In order to count the MSE for each of the moving averages, we need to first find out the forecast error. Forecast error = (Actual value - Forecast value)
</t>
      </text>
    </comment>
    <comment ref="G15" authorId="1" shapeId="0" xr:uid="{F209BD2E-A24F-C943-AC5C-38C8216E055E}">
      <text>
        <t xml:space="preserve">[Threaded comment]
Your version of Excel allows you to read this threaded comment; however, any edits to it will get removed if the file is opened in a newer version of Excel. Learn more: https://go.microsoft.com/fwlink/?linkid=870924
Comment:
    We need the squared error (Forecast errorˆ2), because the MSE evaluates the average squared difference of observed and forecasted values.
</t>
      </text>
    </comment>
    <comment ref="C16" authorId="2" shapeId="0" xr:uid="{2E4D05B8-1712-FF4F-8A7E-B5060EE7A874}">
      <text>
        <t xml:space="preserve">[Threaded comment]
Your version of Excel allows you to read this threaded comment; however, any edits to it will get removed if the file is opened in a newer version of Excel. Learn more: https://go.microsoft.com/fwlink/?linkid=870924
Comment:
    To count the moving averages forecast, I have used the Moving Avarages-function. 
The input range for the 4-week moving avarage is B18:B173 (Sales volume) and the output range C19:C174. The interval here is 4, since we are calculating the 4-week moving average forecast. 
I have similarly used the moving average function to count the forecast for the 5 and 6 week moving averages with 5 and 6 as intervals. In both cases the input range remains the same. Output range is at their respective columns.
</t>
      </text>
    </comment>
    <comment ref="L16" authorId="3" shapeId="0" xr:uid="{A5EF59E6-FCD9-C741-A20C-F8F7940907B4}">
      <text>
        <t xml:space="preserve">[Threaded comment]
Your version of Excel allows you to read this threaded comment; however, any edits to it will get removed if the file is opened in a newer version of Excel. Learn more: https://go.microsoft.com/fwlink/?linkid=870924
Comment:
    To count the forecasted values with the exponential smoothing method with given alpha, I have used the exponential smoothing function. Here, It takes as an input the historical sales data (Actual value), B18:B173, while damping factor is 1-alpha (0.25) and the output range is L18:L173.
I have used the same function to count the forecasted values for the alphas 0.5 and 0.75. The output ranges for these are M18:M173 for the former and for the latter N18:N173. The damping factor remains the same 1-(0.5) and 1-(0.75)
</t>
      </text>
    </comment>
    <comment ref="P39" authorId="4" shapeId="0" xr:uid="{950FC905-D2D4-854A-828A-086F2516C52E}">
      <text>
        <t xml:space="preserve">[Threaded comment]
Your version of Excel allows you to read this threaded comment; however, any edits to it will get removed if the file is opened in a newer version of Excel. Learn more: https://go.microsoft.com/fwlink/?linkid=870924
Comment:
    The chart above shows us that the data patern indeed is horizontal. Therefore, we can use the exponential smoothing and moving average methods to forecast the sales volume for week 157. The historical sales data on cells B18:B173 was used to create the chart. 
</t>
      </text>
    </comment>
    <comment ref="G174" authorId="5" shapeId="0" xr:uid="{57B0E56F-3CA1-994E-8214-05A8871DBE1D}">
      <text>
        <t>[Threaded comment]
Your version of Excel allows you to read this threaded comment; however, any edits to it will get removed if the file is opened in a newer version of Excel. Learn more: https://go.microsoft.com/fwlink/?linkid=870924
Comment:
    To count the MSE for the 4 , 5 and 6 - week moving averages we can use the Average-function. 
For example in the case of 4-week moving avarage, the MSE is the avarage of squarred error values in cells G22:G173</t>
      </text>
    </comment>
    <comment ref="L174" authorId="6" shapeId="0" xr:uid="{BEA26A52-8B58-5B4A-92E7-0CD793F8D66E}">
      <text>
        <t>[Threaded comment]
Your version of Excel allows you to read this threaded comment; however, any edits to it will get removed if the file is opened in a newer version of Excel. Learn more: https://go.microsoft.com/fwlink/?linkid=870924
Comment:
    To count the MSE for each alpha, I have used the SUMXMY2- function. Here it is used to calculate the differences between the actual sales data in the cells B19:B173 and then the forecasted values with alpha 0.25 that located in the cells L19:L173. Then we divide it with the amount of forecasted values in cells L19:L173 so that function can return the sum of the squares of these differences. I conducted similar calculations for the alphas 0.5 and 0.75.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tc={A044AFC8-6CEF-6349-A773-151AE406C3FF}</author>
    <author>tc={67A4E986-7599-1742-AF70-8699B6979ECB}</author>
    <author>tc={C33E2AAB-0493-3345-9CB7-34563C3FB261}</author>
    <author>tc={EA00D688-1D27-BE47-9347-E0B7AEA6816F}</author>
    <author>tc={7B57F3B6-D264-274F-8539-178578606161}</author>
    <author>tc={6DC78016-9578-3B40-A8FF-3F433CAA0D5E}</author>
    <author>tc={084C80D1-543F-9840-A1EE-C8E3C7E9491A}</author>
    <author>tc={A1540997-B59C-E945-A6C4-0CFCF6744448}</author>
    <author>tc={1ADD180D-4A2B-6F43-81CA-32DAD556779F}</author>
  </authors>
  <commentList>
    <comment ref="C12" authorId="0" shapeId="0" xr:uid="{A044AFC8-6CEF-6349-A773-151AE406C3FF}">
      <text>
        <t>[Threaded comment]
Your version of Excel allows you to read this threaded comment; however, any edits to it will get removed if the file is opened in a newer version of Excel. Learn more: https://go.microsoft.com/fwlink/?linkid=870924
Comment:
    The rejection area in this hypotheses testing is the upper tail, because the alternative hypotheses (H_A) is claiming that the new avarage would be 88.5 hours, therefore greater than the population mean of 87 hours.</t>
      </text>
    </comment>
    <comment ref="C14" authorId="1" shapeId="0" xr:uid="{67A4E986-7599-1742-AF70-8699B6979ECB}">
      <text>
        <t xml:space="preserve">[Threaded comment]
Your version of Excel allows you to read this threaded comment; however, any edits to it will get removed if the file is opened in a newer version of Excel. Learn more: https://go.microsoft.com/fwlink/?linkid=870924
Comment:
    Since the standard deviation of the population is known, we can use the z-test as a test statistic. The test statistic in this case is calculated ( Sample mean - population mean)/Standard error.
The test statistic from the sample data can be used to make conclusion to whether reject or fail to reject a null hypothesis.
</t>
      </text>
    </comment>
    <comment ref="C16" authorId="2" shapeId="0" xr:uid="{C33E2AAB-0493-3345-9CB7-34563C3FB261}">
      <text>
        <t xml:space="preserve">[Threaded comment]
Your version of Excel allows you to read this threaded comment; however, any edits to it will get removed if the file is opened in a newer version of Excel. Learn more: https://go.microsoft.com/fwlink/?linkid=870924
Comment:
    Because this is an uppertail-test we can use the 1-NORM.S.DIST() - function to calculate the p-value.
P-value can be defined as the probability of obtaining a value for the test statistic that is greater or equally great as the value obtained from the sample data. 
</t>
      </text>
    </comment>
    <comment ref="E17" authorId="3" shapeId="0" xr:uid="{EA00D688-1D27-BE47-9347-E0B7AEA6816F}">
      <text>
        <t xml:space="preserve">[Threaded comment]
Your version of Excel allows you to read this threaded comment; however, any edits to it will get removed if the file is opened in a newer version of Excel. Learn more: https://go.microsoft.com/fwlink/?linkid=870924
Comment:
    Making a conclusion whether to reject or fail to reject the null hypothesis by comparing the p-value to the level of significance.
If the p-value is less than or equal to the level of significance we can reject the null hypothesis, in contrary if the p-value is greater than the level of significance we fail to reject it. </t>
      </text>
    </comment>
    <comment ref="F17" authorId="4" shapeId="0" xr:uid="{7B57F3B6-D264-274F-8539-178578606161}">
      <text>
        <t>[Threaded comment]
Your version of Excel allows you to read this threaded comment; however, any edits to it will get removed if the file is opened in a newer version of Excel. Learn more: https://go.microsoft.com/fwlink/?linkid=870924
Comment:
    Here I have used the IF-function to compare the p-value to the level of significance. If p-value is smaller than or equal to the level of significance, the function will return “Reject” and if not, the function will return “Fail to reject”.</t>
      </text>
    </comment>
    <comment ref="C18" authorId="5" shapeId="0" xr:uid="{6DC78016-9578-3B40-A8FF-3F433CAA0D5E}">
      <text>
        <t xml:space="preserve">[Threaded comment]
Your version of Excel allows you to read this threaded comment; however, any edits to it will get removed if the file is opened in a newer version of Excel. Learn more: https://go.microsoft.com/fwlink/?linkid=870924
Comment:
    Because this is an upper tail test, we can use the NORM.S.INV() function to calculate the critical value.
</t>
      </text>
    </comment>
    <comment ref="E18" authorId="6" shapeId="0" xr:uid="{084C80D1-543F-9840-A1EE-C8E3C7E9491A}">
      <text>
        <t>[Threaded comment]
Your version of Excel allows you to read this threaded comment; however, any edits to it will get removed if the file is opened in a newer version of Excel. Learn more: https://go.microsoft.com/fwlink/?linkid=870924
Comment:
    Since this is a upper-tail test, we can compare wheth
er the test statistic (z-test) is greater than or equal to the critical value. If the z-test is greater than or equal to the critical value, we can reject the null hypothesis, if its not we fail to reject the null hypothesis.</t>
      </text>
    </comment>
    <comment ref="F18" authorId="7" shapeId="0" xr:uid="{A1540997-B59C-E945-A6C4-0CFCF6744448}">
      <text>
        <t>[Threaded comment]
Your version of Excel allows you to read this threaded comment; however, any edits to it will get removed if the file is opened in a newer version of Excel. Learn more: https://go.microsoft.com/fwlink/?linkid=870924
Comment:
    Here I have once again used the IF-function to compare the test statistic (z-test) with the critical value. The function returns “Reject” if the z-test is greater than or equal to the critical value. If not, the function returns “Fail to reject.”</t>
      </text>
    </comment>
    <comment ref="C20" authorId="8" shapeId="0" xr:uid="{1ADD180D-4A2B-6F43-81CA-32DAD556779F}">
      <text>
        <t xml:space="preserve">[Threaded comment]
Your version of Excel allows you to read this threaded comment; however, any edits to it will get removed if the file is opened in a newer version of Excel. Learn more: https://go.microsoft.com/fwlink/?linkid=870924
Comment:
    Based on the results obtained from the p-value and critical value methods, we can conclude that the sample data fails to reject the null hypothese. Therefore we cannot support the management’s belief that the newlife expectancy for the batteries would be 88.5 hours on avarage.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tc={E22FC00C-8279-5644-B9F3-A28A9DFD5B47}</author>
    <author>tc={9A411210-8446-914F-8979-32D57A8C01D1}</author>
    <author>tc={D0543E3B-93DF-B64F-BB7F-D7FE9733B903}</author>
    <author>tc={583CDE45-F81F-8143-A2EC-265AE8EC7D2D}</author>
    <author>tc={2F731553-52A7-0B48-BA58-EF5A91713DF7}</author>
    <author>tc={61D70278-5CDD-D947-B5E6-970E502A20D7}</author>
    <author>tc={1C522C80-D889-5548-BAC1-7868C57E781D}</author>
    <author>tc={982042D8-4451-EA48-9837-2F55D51E5349}</author>
    <author>tc={0919CF95-CCF2-974D-BC66-0346246DE7BA}</author>
    <author>tc={EACFEAA1-891B-D04E-A036-26D836D716A4}</author>
    <author>tc={602D8BC5-3077-9E4F-9444-6F57BDAE73B6}</author>
    <author>tc={D0887D30-060B-9342-8103-183F77C79FA1}</author>
    <author>tc={E92FE8FF-5C55-754F-9F13-21B9B6808F52}</author>
    <author>tc={19F0FE21-1407-9848-B418-4A62751177C1}</author>
    <author>tc={88EB9B86-A626-454A-9035-A06A95DDDE3B}</author>
    <author>tc={7E4C1388-A90C-7544-A6BE-1FC8BED9E538}</author>
    <author>tc={50A8B3F6-148B-D849-B483-FF301230ABD6}</author>
    <author>tc={37326B6E-53CC-0D40-91CE-6A8F1194BABC}</author>
    <author>tc={F16A06EA-24D4-B74E-B343-B51E5B2E8AA6}</author>
    <author>tc={01A4D8AA-9844-EA4E-B469-EE6F1075BAA5}</author>
    <author>tc={E0A925A1-6BDC-7143-9BCF-7EC4FAD17E28}</author>
    <author>tc={8636EEC4-7F61-CA43-8717-4B4F7089F5D4}</author>
    <author>tc={72C80940-3345-2B4F-90FE-72BCA9A0D984}</author>
    <author>tc={89D8F050-C6EB-A14D-9676-BE66A9426919}</author>
    <author>tc={3D79BF43-E2E3-AC4F-B81C-43739793686F}</author>
    <author>tc={DBBED6FF-518D-144A-A32C-2E890CE6ED31}</author>
    <author>tc={6E2EBE2D-5D8E-CB4C-BA74-57A89E96E376}</author>
  </authors>
  <commentList>
    <comment ref="G32" authorId="0" shapeId="0" xr:uid="{E22FC00C-8279-5644-B9F3-A28A9DFD5B47}">
      <text>
        <t>[Threaded comment]
Your version of Excel allows you to read this threaded comment; however, any edits to it will get removed if the file is opened in a newer version of Excel. Learn more: https://go.microsoft.com/fwlink/?linkid=870924
Comment:
    I decided to name the different decision variables so that is easier to reference to them. 
For example television advertisements with better rating is T1 and the one with that is a bit worse is T2. The same applies for the radio and newspaper advertisements.</t>
      </text>
    </comment>
    <comment ref="C33" authorId="1" shapeId="0" xr:uid="{9A411210-8446-914F-8979-32D57A8C01D1}">
      <text>
        <t xml:space="preserve">[Threaded comment]
Your version of Excel allows you to read this threaded comment; however, any edits to it will get removed if the file is opened in a newer version of Excel. Learn more: https://go.microsoft.com/fwlink/?linkid=870924
Comment:
    E1
</t>
      </text>
    </comment>
    <comment ref="D33" authorId="2" shapeId="0" xr:uid="{D0543E3B-93DF-B64F-BB7F-D7FE9733B903}">
      <text>
        <t xml:space="preserve">[Threaded comment]
Your version of Excel allows you to read this threaded comment; however, any edits to it will get removed if the file is opened in a newer version of Excel. Learn more: https://go.microsoft.com/fwlink/?linkid=870924
Comment:
    TC1
</t>
      </text>
    </comment>
    <comment ref="E33" authorId="3" shapeId="0" xr:uid="{583CDE45-F81F-8143-A2EC-265AE8EC7D2D}">
      <text>
        <t>[Threaded comment]
Your version of Excel allows you to read this threaded comment; however, any edits to it will get removed if the file is opened in a newer version of Excel. Learn more: https://go.microsoft.com/fwlink/?linkid=870924
Comment:
    For the television advertisement cost I use the abbreviation,  TAC</t>
      </text>
    </comment>
    <comment ref="K33" authorId="4" shapeId="0" xr:uid="{2F731553-52A7-0B48-BA58-EF5A91713DF7}">
      <text>
        <t xml:space="preserve">[Threaded comment]
Your version of Excel allows you to read this threaded comment; however, any edits to it will get removed if the file is opened in a newer version of Excel. Learn more: https://go.microsoft.com/fwlink/?linkid=870924
Comment:
    The objective function is to maximise the total exposure rating, therefore Max = (T1*E1 +T2*E2+R1*E3+R2*E4+ N1*E5+N2*E6) where
T1,T2,R1,R2,N1,N2 are the decision variables and E1,E2,E3,E4,E5,E6 are the exposure ratings per ad.
</t>
      </text>
    </comment>
    <comment ref="L33" authorId="5" shapeId="0" xr:uid="{61D70278-5CDD-D947-B5E6-970E502A20D7}">
      <text>
        <t>[Threaded comment]
Your version of Excel allows you to read this threaded comment; however, any edits to it will get removed if the file is opened in a newer version of Excel. Learn more: https://go.microsoft.com/fwlink/?linkid=870924
Comment:
    Since the total amount of radio advertisements (R1+R2) should be at least twice as many as television advertisements (greater than or equal to), we simply compare it to the total amount of television advertisements (T1+T2) multiplied by 2.</t>
      </text>
    </comment>
    <comment ref="C34" authorId="6" shapeId="0" xr:uid="{1C522C80-D889-5548-BAC1-7868C57E781D}">
      <text>
        <t>[Threaded comment]
Your version of Excel allows you to read this threaded comment; however, any edits to it will get removed if the file is opened in a newer version of Excel. Learn more: https://go.microsoft.com/fwlink/?linkid=870924
Comment:
    E2</t>
      </text>
    </comment>
    <comment ref="D34" authorId="7" shapeId="0" xr:uid="{982042D8-4451-EA48-9837-2F55D51E5349}">
      <text>
        <t xml:space="preserve">[Threaded comment]
Your version of Excel allows you to read this threaded comment; however, any edits to it will get removed if the file is opened in a newer version of Excel. Learn more: https://go.microsoft.com/fwlink/?linkid=870924
Comment:
    TC2
</t>
      </text>
    </comment>
    <comment ref="L34" authorId="8" shapeId="0" xr:uid="{0919CF95-CCF2-974D-BC66-0346246DE7BA}">
      <text>
        <t xml:space="preserve">[Threaded comment]
Your version of Excel allows you to read this threaded comment; however, any edits to it will get removed if the file is opened in a newer version of Excel. Learn more: https://go.microsoft.com/fwlink/?linkid=870924
Comment:
    The total amount of television advertisements cannot exceed 20, therefore the total amount should be smaller than or equal to 20.  
</t>
      </text>
    </comment>
    <comment ref="C35" authorId="9" shapeId="0" xr:uid="{EACFEAA1-891B-D04E-A036-26D836D716A4}">
      <text>
        <t>[Threaded comment]
Your version of Excel allows you to read this threaded comment; however, any edits to it will get removed if the file is opened in a newer version of Excel. Learn more: https://go.microsoft.com/fwlink/?linkid=870924
Comment:
    E3</t>
      </text>
    </comment>
    <comment ref="D35" authorId="10" shapeId="0" xr:uid="{602D8BC5-3077-9E4F-9444-6F57BDAE73B6}">
      <text>
        <t>[Threaded comment]
Your version of Excel allows you to read this threaded comment; however, any edits to it will get removed if the file is opened in a newer version of Excel. Learn more: https://go.microsoft.com/fwlink/?linkid=870924
Comment:
    RC1</t>
      </text>
    </comment>
    <comment ref="E35" authorId="11" shapeId="0" xr:uid="{D0887D30-060B-9342-8103-183F77C79FA1}">
      <text>
        <t>[Threaded comment]
Your version of Excel allows you to read this threaded comment; however, any edits to it will get removed if the file is opened in a newer version of Excel. Learn more: https://go.microsoft.com/fwlink/?linkid=870924
Comment:
    For the radio advertisement cost I used the abbreviation, RAC.</t>
      </text>
    </comment>
    <comment ref="L35" authorId="12" shapeId="0" xr:uid="{E92FE8FF-5C55-754F-9F13-21B9B6808F52}">
      <text>
        <t>[Threaded comment]
Your version of Excel allows you to read this threaded comment; however, any edits to it will get removed if the file is opened in a newer version of Excel. Learn more: https://go.microsoft.com/fwlink/?linkid=870924
Comment:
    Television budget should be at least $140,000, therefore it needs to be greater than or equal to $140,000.</t>
      </text>
    </comment>
    <comment ref="C36" authorId="13" shapeId="0" xr:uid="{19F0FE21-1407-9848-B418-4A62751177C1}">
      <text>
        <t>[Threaded comment]
Your version of Excel allows you to read this threaded comment; however, any edits to it will get removed if the file is opened in a newer version of Excel. Learn more: https://go.microsoft.com/fwlink/?linkid=870924
Comment:
    E4</t>
      </text>
    </comment>
    <comment ref="D36" authorId="14" shapeId="0" xr:uid="{88EB9B86-A626-454A-9035-A06A95DDDE3B}">
      <text>
        <t>[Threaded comment]
Your version of Excel allows you to read this threaded comment; however, any edits to it will get removed if the file is opened in a newer version of Excel. Learn more: https://go.microsoft.com/fwlink/?linkid=870924
Comment:
    RC2</t>
      </text>
    </comment>
    <comment ref="L36" authorId="15" shapeId="0" xr:uid="{7E4C1388-A90C-7544-A6BE-1FC8BED9E538}">
      <text>
        <t>[Threaded comment]
Your version of Excel allows you to read this threaded comment; however, any edits to it will get removed if the file is opened in a newer version of Excel. Learn more: https://go.microsoft.com/fwlink/?linkid=870924
Comment:
    Since the radio advertisement budget is restricted to a maximum of $99,000, it means that the radio advertisement budget should be smaller than or equal $99,000.</t>
      </text>
    </comment>
    <comment ref="C37" authorId="16" shapeId="0" xr:uid="{50A8B3F6-148B-D849-B483-FF301230ABD6}">
      <text>
        <t>[Threaded comment]
Your version of Excel allows you to read this threaded comment; however, any edits to it will get removed if the file is opened in a newer version of Excel. Learn more: https://go.microsoft.com/fwlink/?linkid=870924
Comment:
    E5</t>
      </text>
    </comment>
    <comment ref="D37" authorId="17" shapeId="0" xr:uid="{37326B6E-53CC-0D40-91CE-6A8F1194BABC}">
      <text>
        <t>[Threaded comment]
Your version of Excel allows you to read this threaded comment; however, any edits to it will get removed if the file is opened in a newer version of Excel. Learn more: https://go.microsoft.com/fwlink/?linkid=870924
Comment:
    NC1</t>
      </text>
    </comment>
    <comment ref="E37" authorId="18" shapeId="0" xr:uid="{F16A06EA-24D4-B74E-B343-B51E5B2E8AA6}">
      <text>
        <t>[Threaded comment]
Your version of Excel allows you to read this threaded comment; however, any edits to it will get removed if the file is opened in a newer version of Excel. Learn more: https://go.microsoft.com/fwlink/?linkid=870924
Comment:
    For the newspaper advertisement cost, I used the abbreviation, NAC</t>
      </text>
    </comment>
    <comment ref="L37" authorId="19" shapeId="0" xr:uid="{01A4D8AA-9844-EA4E-B469-EE6F1075BAA5}">
      <text>
        <t>[Threaded comment]
Your version of Excel allows you to read this threaded comment; however, any edits to it will get removed if the file is opened in a newer version of Excel. Learn more: https://go.microsoft.com/fwlink/?linkid=870924
Comment:
    Since the budget is to be at least $30,000 the total cost of newspaper advertisements needs to be greater than or equal to the $30,000.</t>
      </text>
    </comment>
    <comment ref="C38" authorId="20" shapeId="0" xr:uid="{E0A925A1-6BDC-7143-9BCF-7EC4FAD17E28}">
      <text>
        <t>[Threaded comment]
Your version of Excel allows you to read this threaded comment; however, any edits to it will get removed if the file is opened in a newer version of Excel. Learn more: https://go.microsoft.com/fwlink/?linkid=870924
Comment:
    E6</t>
      </text>
    </comment>
    <comment ref="D38" authorId="21" shapeId="0" xr:uid="{8636EEC4-7F61-CA43-8717-4B4F7089F5D4}">
      <text>
        <t>[Threaded comment]
Your version of Excel allows you to read this threaded comment; however, any edits to it will get removed if the file is opened in a newer version of Excel. Learn more: https://go.microsoft.com/fwlink/?linkid=870924
Comment:
    NC2</t>
      </text>
    </comment>
    <comment ref="L38" authorId="22" shapeId="0" xr:uid="{72C80940-3345-2B4F-90FE-72BCA9A0D984}">
      <text>
        <t>[Threaded comment]
Your version of Excel allows you to read this threaded comment; however, any edits to it will get removed if the file is opened in a newer version of Excel. Learn more: https://go.microsoft.com/fwlink/?linkid=870924
Comment:
    The amount of new customers needs to be at least 100,000, therefore the total amount of new customers reached by the campaign needs to greater than or equal to 100,000.</t>
      </text>
    </comment>
    <comment ref="L39" authorId="23" shapeId="0" xr:uid="{89D8F050-C6EB-A14D-9676-BE66A9426919}">
      <text>
        <t xml:space="preserve">[Threaded comment]
Your version of Excel allows you to read this threaded comment; however, any edits to it will get removed if the file is opened in a newer version of Excel. Learn more: https://go.microsoft.com/fwlink/?linkid=870924
Comment:
    The campaign budget is set to $279,000. Thus, the total cost of all the advertisements needs to be smaller than or equal to $279,000. </t>
      </text>
    </comment>
    <comment ref="L40" authorId="24" shapeId="0" xr:uid="{3D79BF43-E2E3-AC4F-B81C-43739793686F}">
      <text>
        <t>[Threaded comment]
Your version of Excel allows you to read this threaded comment; however, any edits to it will get removed if the file is opened in a newer version of Excel. Learn more: https://go.microsoft.com/fwlink/?linkid=870924
Comment:
    The first ten television advertisements (T1) yield the maximum exposure rating, therefore the amount of T1 should be smaller than or equal to 10.</t>
      </text>
    </comment>
    <comment ref="L41" authorId="25" shapeId="0" xr:uid="{DBBED6FF-518D-144A-A32C-2E890CE6ED31}">
      <text>
        <t>[Threaded comment]
Your version of Excel allows you to read this threaded comment; however, any edits to it will get removed if the file is opened in a newer version of Excel. Learn more: https://go.microsoft.com/fwlink/?linkid=870924
Comment:
    Only the first 15 radio advertisements (R1) yield the maximum exposure rating per ad, therefore the amount of R1 should be less than or equal to 15.</t>
      </text>
    </comment>
    <comment ref="L42" authorId="26" shapeId="0" xr:uid="{6E2EBE2D-5D8E-CB4C-BA74-57A89E96E376}">
      <text>
        <t xml:space="preserve">[Threaded comment]
Your version of Excel allows you to read this threaded comment; however, any edits to it will get removed if the file is opened in a newer version of Excel. Learn more: https://go.microsoft.com/fwlink/?linkid=870924
Comment:
    The first 20 newspaper advertisements (N1), yield the best exposure. Therefore, the amount of N1 should be less than or equal to 20.
</t>
      </text>
    </comment>
  </commentList>
</comments>
</file>

<file path=xl/sharedStrings.xml><?xml version="1.0" encoding="utf-8"?>
<sst xmlns="http://schemas.openxmlformats.org/spreadsheetml/2006/main" count="220" uniqueCount="173">
  <si>
    <t>Week</t>
  </si>
  <si>
    <t>Decision Variables</t>
  </si>
  <si>
    <t>Objective Function</t>
  </si>
  <si>
    <t>1. Null and alternative hypothese</t>
  </si>
  <si>
    <t>3. p-value</t>
  </si>
  <si>
    <t>4. Critical Value (z_α)</t>
  </si>
  <si>
    <t>Moving Average Forecast</t>
  </si>
  <si>
    <t>k=4</t>
  </si>
  <si>
    <t>Exponential Smoothing</t>
  </si>
  <si>
    <t>α=0.5</t>
  </si>
  <si>
    <t>α=0.25</t>
  </si>
  <si>
    <t>α=0.75</t>
  </si>
  <si>
    <t>5. Your conclusion:</t>
  </si>
  <si>
    <t>Guest First Name</t>
  </si>
  <si>
    <t>Guest Last Name</t>
  </si>
  <si>
    <t>Room Type</t>
  </si>
  <si>
    <t>Arrival Date</t>
  </si>
  <si>
    <t>Departure Date</t>
  </si>
  <si>
    <t>No of Guests</t>
  </si>
  <si>
    <t>Daily Rate
(up to 2 guests)</t>
  </si>
  <si>
    <t>Barry</t>
  </si>
  <si>
    <t>Lloyd</t>
  </si>
  <si>
    <t>Hayes</t>
  </si>
  <si>
    <t>Bay-window</t>
  </si>
  <si>
    <t>Michael</t>
  </si>
  <si>
    <t>Lunsford</t>
  </si>
  <si>
    <t>Cleveland</t>
  </si>
  <si>
    <t>Ocean</t>
  </si>
  <si>
    <t>Kim</t>
  </si>
  <si>
    <t>Kyuong</t>
  </si>
  <si>
    <t>Coolidge</t>
  </si>
  <si>
    <t>Edward</t>
  </si>
  <si>
    <t>Holt</t>
  </si>
  <si>
    <t>Washington</t>
  </si>
  <si>
    <t>Thomas</t>
  </si>
  <si>
    <t>Collins</t>
  </si>
  <si>
    <t>Lincoln</t>
  </si>
  <si>
    <t>Paul</t>
  </si>
  <si>
    <t>Bodkin</t>
  </si>
  <si>
    <t>Randall</t>
  </si>
  <si>
    <t>Battenburg</t>
  </si>
  <si>
    <t>Calvin</t>
  </si>
  <si>
    <t>Nowotney</t>
  </si>
  <si>
    <t>Homer</t>
  </si>
  <si>
    <t>Gonzalez</t>
  </si>
  <si>
    <t>David</t>
  </si>
  <si>
    <t>Sanchez</t>
  </si>
  <si>
    <t>Jefferson</t>
  </si>
  <si>
    <t>Buster</t>
  </si>
  <si>
    <t>Whisler</t>
  </si>
  <si>
    <t>Jackson</t>
  </si>
  <si>
    <t>Julia</t>
  </si>
  <si>
    <t>Martines</t>
  </si>
  <si>
    <t>Reagan</t>
  </si>
  <si>
    <t>Samuel</t>
  </si>
  <si>
    <t>Truman</t>
  </si>
  <si>
    <t>Side</t>
  </si>
  <si>
    <t>Arthur</t>
  </si>
  <si>
    <t>Gottfried</t>
  </si>
  <si>
    <t>Garfield</t>
  </si>
  <si>
    <t>Darlene</t>
  </si>
  <si>
    <t>Shore</t>
  </si>
  <si>
    <t>Carlyle</t>
  </si>
  <si>
    <t>Charleston</t>
  </si>
  <si>
    <t>Quincy Adams</t>
  </si>
  <si>
    <t>Albert</t>
  </si>
  <si>
    <t>Goldstone</t>
  </si>
  <si>
    <t>Johnson</t>
  </si>
  <si>
    <t>Charlene</t>
  </si>
  <si>
    <t>Tilson</t>
  </si>
  <si>
    <t>Van Buren</t>
  </si>
  <si>
    <t>Everett</t>
  </si>
  <si>
    <t>Chad</t>
  </si>
  <si>
    <t>Madison</t>
  </si>
  <si>
    <t>Gerald</t>
  </si>
  <si>
    <t>Pittsfield</t>
  </si>
  <si>
    <t>Roosevelt</t>
  </si>
  <si>
    <t>Jamal</t>
  </si>
  <si>
    <t>Smith</t>
  </si>
  <si>
    <t>Tyler</t>
  </si>
  <si>
    <t>Louis</t>
  </si>
  <si>
    <t>Paris</t>
  </si>
  <si>
    <t>Nigel</t>
  </si>
  <si>
    <t>Stratford</t>
  </si>
  <si>
    <t>Eisenhower</t>
  </si>
  <si>
    <t>Peter</t>
  </si>
  <si>
    <t>Willington</t>
  </si>
  <si>
    <t>Grant</t>
  </si>
  <si>
    <t>Ronald</t>
  </si>
  <si>
    <t>Cartier</t>
  </si>
  <si>
    <t>Trista</t>
  </si>
  <si>
    <t>Leven</t>
  </si>
  <si>
    <t>Valerie</t>
  </si>
  <si>
    <t>Snell</t>
  </si>
  <si>
    <t>Adams</t>
  </si>
  <si>
    <t>Walter</t>
  </si>
  <si>
    <t>Acton</t>
  </si>
  <si>
    <t>Polk</t>
  </si>
  <si>
    <t>Xavier</t>
  </si>
  <si>
    <t>Trezza</t>
  </si>
  <si>
    <t>McKinley</t>
  </si>
  <si>
    <t>Zachary</t>
  </si>
  <si>
    <t>Miller</t>
  </si>
  <si>
    <t>Total Costs</t>
  </si>
  <si>
    <t>Total Sales Revenue</t>
  </si>
  <si>
    <t>Overall No. of Orders</t>
  </si>
  <si>
    <t>Order ID</t>
  </si>
  <si>
    <t>Room Name</t>
  </si>
  <si>
    <t>Adjusted Daily Rate (including the extra costs on meals for additional guests)</t>
  </si>
  <si>
    <t>Name:</t>
  </si>
  <si>
    <t>Matriculation Number:</t>
  </si>
  <si>
    <t>Please enter the following information</t>
  </si>
  <si>
    <t>2. Test Statistic (z)</t>
  </si>
  <si>
    <t>Sales
Volume</t>
  </si>
  <si>
    <t>k=6</t>
  </si>
  <si>
    <t>k=5</t>
  </si>
  <si>
    <t>Advertising
Media</t>
  </si>
  <si>
    <t>Exposure
Rating per Ad</t>
  </si>
  <si>
    <t>New
Customers
per Ad</t>
  </si>
  <si>
    <t>Cost per Ad</t>
  </si>
  <si>
    <t>Television</t>
  </si>
  <si>
    <t>Radio</t>
  </si>
  <si>
    <t>Newspaper</t>
  </si>
  <si>
    <t>Maximize Total Exposure Rating</t>
  </si>
  <si>
    <t>First 10 ads</t>
  </si>
  <si>
    <t>First 15 ads</t>
  </si>
  <si>
    <t>After 15 ads</t>
  </si>
  <si>
    <t>After 10 ads</t>
  </si>
  <si>
    <t>First 20 ads</t>
  </si>
  <si>
    <t>After 20 ads</t>
  </si>
  <si>
    <t>Number of Days
Stayed</t>
  </si>
  <si>
    <t>Atte Kohonen</t>
  </si>
  <si>
    <t xml:space="preserve">INFO </t>
  </si>
  <si>
    <t>Forecast Error K4</t>
  </si>
  <si>
    <t>Forecast Error K5</t>
  </si>
  <si>
    <t>Forecast Error K6</t>
  </si>
  <si>
    <t>Squarred Error K4</t>
  </si>
  <si>
    <t>Squarred Error K6</t>
  </si>
  <si>
    <t>MSE K4</t>
  </si>
  <si>
    <t>MSE K5</t>
  </si>
  <si>
    <t xml:space="preserve"> MSE K6</t>
  </si>
  <si>
    <t>Squarred Error K5</t>
  </si>
  <si>
    <t>MSE (α=0.25)</t>
  </si>
  <si>
    <t>MSE (α=0.5)</t>
  </si>
  <si>
    <t>MSE (α=0.75)</t>
  </si>
  <si>
    <t>Sample size (n)</t>
  </si>
  <si>
    <t xml:space="preserve">Population s.d </t>
  </si>
  <si>
    <t>level of significance</t>
  </si>
  <si>
    <t>Hypotized value</t>
  </si>
  <si>
    <t>Standard error</t>
  </si>
  <si>
    <t xml:space="preserve">Sample mean </t>
  </si>
  <si>
    <t>H_0 = μ &lt;= 87</t>
  </si>
  <si>
    <t>H_A = μ &gt; 87</t>
  </si>
  <si>
    <t>Z-test - Critical value</t>
  </si>
  <si>
    <t>p-value -  α</t>
  </si>
  <si>
    <t>Constraints</t>
  </si>
  <si>
    <t>Uncontrollable Variables</t>
  </si>
  <si>
    <t>&gt;=</t>
  </si>
  <si>
    <t>No more than 20 television advertisements</t>
  </si>
  <si>
    <t>Campaing must reach atleast 100 000 new customers</t>
  </si>
  <si>
    <t>&lt;=</t>
  </si>
  <si>
    <t>The radio advertisign budget is restricted to $99,000</t>
  </si>
  <si>
    <t>The newspaper budget is to be at least $30,000</t>
  </si>
  <si>
    <t>Other uncontrollable Variables</t>
  </si>
  <si>
    <t>Television budget should be atleast $140,000</t>
  </si>
  <si>
    <t xml:space="preserve">Number of television advertisements (T1)
with rating of 90 and 4000 new customers </t>
  </si>
  <si>
    <t xml:space="preserve">Number of television advertisements (T2)
with rating of 55 and 1500 new customers </t>
  </si>
  <si>
    <t>Number of radio advertisements (R1)
with rating of 25 and 2000 new customers</t>
  </si>
  <si>
    <t>Number of radio advertisements (R2)
with rating of 20 and 1200 new customers</t>
  </si>
  <si>
    <t xml:space="preserve">Number of newspaper advertisements (N1)
with rating of 10 and 1000 new customers </t>
  </si>
  <si>
    <t xml:space="preserve">Number of newspaper advertisements (N2)
with rating of 5 and 800 new customers </t>
  </si>
  <si>
    <t>Total budget for advertising</t>
  </si>
  <si>
    <t>Cannot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</si>
</sst>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_(&quot;$&quot;* #,##0.00_);_(&quot;$&quot;* \(#,##0.00\);_(&quot;$&quot;* &quot;-&quot;??_);_(@_)"/>
    <numFmt numFmtId="165" formatCode="&quot;$&quot;#,##0.00;\(&quot;$&quot;#,##0.00\)"/>
    <numFmt numFmtId="166" formatCode="[$$-409]#,##0.00"/>
    <numFmt numFmtId="167" formatCode="0.0"/>
    <numFmt numFmtId="168" formatCode="_([$$-409]* #,##0_);_([$$-409]* \(#,##0\);_([$$-409]* &quot;-&quot;??_);_(@_)"/>
    <numFmt numFmtId="169" formatCode="[$$-409]#,##0"/>
  </numFmts>
  <fonts count="31" x14ac:knownFonts="1">
    <font>
      <sz val="10"/>
      <name val="Arial"/>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name val="Times New Roman"/>
      <family val="1"/>
    </font>
    <font>
      <b/>
      <sz val="12"/>
      <name val="Times New Roman"/>
      <family val="1"/>
    </font>
    <font>
      <sz val="10"/>
      <name val="Arial"/>
      <family val="2"/>
    </font>
    <font>
      <b/>
      <sz val="12"/>
      <color theme="1"/>
      <name val="Times New Roman"/>
      <family val="1"/>
    </font>
    <font>
      <b/>
      <sz val="14"/>
      <name val="Times New Roman"/>
      <family val="1"/>
    </font>
    <font>
      <b/>
      <sz val="11"/>
      <color theme="1"/>
      <name val="Calibri"/>
      <family val="2"/>
      <scheme val="minor"/>
    </font>
    <font>
      <sz val="11"/>
      <color theme="1"/>
      <name val="Arial"/>
      <family val="2"/>
    </font>
    <font>
      <b/>
      <sz val="12"/>
      <color indexed="8"/>
      <name val="Times New Roman"/>
      <family val="1"/>
    </font>
    <font>
      <sz val="12"/>
      <color theme="1"/>
      <name val="Times New Roman"/>
      <family val="1"/>
    </font>
    <font>
      <b/>
      <sz val="20"/>
      <name val="Arial"/>
      <family val="2"/>
    </font>
    <font>
      <sz val="10"/>
      <name val="Calibri"/>
      <family val="2"/>
      <scheme val="minor"/>
    </font>
    <font>
      <b/>
      <sz val="12"/>
      <name val="Calibri"/>
      <family val="2"/>
      <scheme val="minor"/>
    </font>
    <font>
      <b/>
      <sz val="14"/>
      <name val="Calibri"/>
      <family val="2"/>
      <scheme val="minor"/>
    </font>
    <font>
      <sz val="12"/>
      <name val="Calibri"/>
      <family val="2"/>
      <scheme val="minor"/>
    </font>
    <font>
      <b/>
      <sz val="10"/>
      <name val="Arial"/>
      <family val="2"/>
    </font>
    <font>
      <sz val="11"/>
      <color rgb="FF000000"/>
      <name val="Calibri"/>
      <family val="2"/>
    </font>
    <font>
      <sz val="10"/>
      <name val="Arial"/>
    </font>
    <font>
      <sz val="10"/>
      <color rgb="FF000000"/>
      <name val="Tahoma"/>
      <family val="2"/>
    </font>
    <font>
      <sz val="12"/>
      <name val="Calibri (Body)"/>
    </font>
    <font>
      <sz val="12"/>
      <color rgb="FF000000"/>
      <name val="Calibri (Body)"/>
    </font>
    <font>
      <sz val="12"/>
      <name val="Arial"/>
      <family val="2"/>
    </font>
    <font>
      <b/>
      <sz val="12"/>
      <name val="Arial"/>
      <family val="2"/>
    </font>
    <font>
      <sz val="12"/>
      <color theme="1"/>
      <name val="Arial"/>
      <family val="2"/>
    </font>
    <font>
      <sz val="12"/>
      <color rgb="FF000000"/>
      <name val="Arial"/>
      <family val="2"/>
    </font>
  </fonts>
  <fills count="13">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D8E5BC"/>
        <bgColor indexed="64"/>
      </patternFill>
    </fill>
    <fill>
      <patternFill patternType="solid">
        <fgColor rgb="FFB9CCE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63">
    <border>
      <left/>
      <right/>
      <top/>
      <bottom/>
      <diagonal/>
    </border>
    <border>
      <left/>
      <right/>
      <top/>
      <bottom style="double">
        <color auto="1"/>
      </bottom>
      <diagonal/>
    </border>
    <border>
      <left/>
      <right/>
      <top/>
      <bottom style="thin">
        <color indexed="64"/>
      </bottom>
      <diagonal/>
    </border>
    <border>
      <left/>
      <right/>
      <top style="thin">
        <color indexed="64"/>
      </top>
      <bottom style="thin">
        <color indexed="64"/>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style="medium">
        <color auto="1"/>
      </left>
      <right style="thin">
        <color indexed="64"/>
      </right>
      <top style="thin">
        <color auto="1"/>
      </top>
      <bottom/>
      <diagonal/>
    </border>
    <border>
      <left/>
      <right style="thin">
        <color indexed="64"/>
      </right>
      <top style="double">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double">
        <color indexed="64"/>
      </bottom>
      <diagonal/>
    </border>
    <border>
      <left style="thin">
        <color auto="1"/>
      </left>
      <right style="thin">
        <color auto="1"/>
      </right>
      <top/>
      <bottom style="double">
        <color indexed="64"/>
      </bottom>
      <diagonal/>
    </border>
    <border>
      <left style="thin">
        <color auto="1"/>
      </left>
      <right style="medium">
        <color auto="1"/>
      </right>
      <top/>
      <bottom style="double">
        <color indexed="64"/>
      </bottom>
      <diagonal/>
    </border>
    <border>
      <left/>
      <right style="medium">
        <color auto="1"/>
      </right>
      <top/>
      <bottom style="double">
        <color auto="1"/>
      </bottom>
      <diagonal/>
    </border>
    <border>
      <left/>
      <right style="thin">
        <color indexed="64"/>
      </right>
      <top/>
      <bottom style="double">
        <color auto="1"/>
      </bottom>
      <diagonal/>
    </border>
    <border>
      <left/>
      <right style="thin">
        <color indexed="64"/>
      </right>
      <top style="medium">
        <color indexed="64"/>
      </top>
      <bottom/>
      <diagonal/>
    </border>
    <border>
      <left/>
      <right style="medium">
        <color auto="1"/>
      </right>
      <top style="medium">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hair">
        <color theme="0" tint="-0.499984740745262"/>
      </right>
      <top style="double">
        <color auto="1"/>
      </top>
      <bottom style="hair">
        <color theme="0" tint="-0.499984740745262"/>
      </bottom>
      <diagonal/>
    </border>
    <border>
      <left style="hair">
        <color theme="0" tint="-0.499984740745262"/>
      </left>
      <right style="hair">
        <color theme="0" tint="-0.499984740745262"/>
      </right>
      <top style="double">
        <color auto="1"/>
      </top>
      <bottom style="hair">
        <color theme="0" tint="-0.499984740745262"/>
      </bottom>
      <diagonal/>
    </border>
    <border>
      <left style="hair">
        <color theme="0" tint="-0.499984740745262"/>
      </left>
      <right/>
      <top style="double">
        <color auto="1"/>
      </top>
      <bottom style="hair">
        <color theme="0" tint="-0.499984740745262"/>
      </bottom>
      <diagonal/>
    </border>
    <border>
      <left/>
      <right style="hair">
        <color theme="0" tint="-0.499984740745262"/>
      </right>
      <top style="double">
        <color auto="1"/>
      </top>
      <bottom/>
      <diagonal/>
    </border>
    <border>
      <left style="hair">
        <color theme="0" tint="-0.499984740745262"/>
      </left>
      <right style="hair">
        <color theme="0" tint="-0.499984740745262"/>
      </right>
      <top style="double">
        <color auto="1"/>
      </top>
      <bottom/>
      <diagonal/>
    </border>
    <border>
      <left style="hair">
        <color theme="0" tint="-0.499984740745262"/>
      </left>
      <right/>
      <top style="double">
        <color auto="1"/>
      </top>
      <bottom/>
      <diagonal/>
    </border>
    <border>
      <left/>
      <right/>
      <top/>
      <bottom style="hair">
        <color theme="0" tint="-0.499984740745262"/>
      </bottom>
      <diagonal/>
    </border>
    <border>
      <left/>
      <right/>
      <top style="hair">
        <color theme="0" tint="-0.499984740745262"/>
      </top>
      <bottom/>
      <diagonal/>
    </border>
    <border>
      <left/>
      <right/>
      <top/>
      <bottom style="medium">
        <color indexed="64"/>
      </bottom>
      <diagonal/>
    </border>
    <border>
      <left/>
      <right style="thin">
        <color indexed="64"/>
      </right>
      <top/>
      <bottom style="medium">
        <color indexed="64"/>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style="hair">
        <color indexed="64"/>
      </left>
      <right/>
      <top/>
      <bottom style="thin">
        <color indexed="64"/>
      </bottom>
      <diagonal/>
    </border>
    <border>
      <left/>
      <right/>
      <top style="hair">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thin">
        <color indexed="64"/>
      </right>
      <top style="medium">
        <color indexed="64"/>
      </top>
      <bottom/>
      <diagonal/>
    </border>
    <border>
      <left style="medium">
        <color indexed="64"/>
      </left>
      <right/>
      <top style="medium">
        <color indexed="64"/>
      </top>
      <bottom style="medium">
        <color indexed="64"/>
      </bottom>
      <diagonal/>
    </border>
    <border>
      <left style="thin">
        <color auto="1"/>
      </left>
      <right/>
      <top/>
      <bottom/>
      <diagonal/>
    </border>
    <border>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7" fillId="0" borderId="0"/>
    <xf numFmtId="164" fontId="9" fillId="0" borderId="0" applyFont="0" applyFill="0" applyBorder="0" applyAlignment="0" applyProtection="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6" fillId="0" borderId="0"/>
    <xf numFmtId="44" fontId="23" fillId="0" borderId="0" applyFont="0" applyFill="0" applyBorder="0" applyAlignment="0" applyProtection="0"/>
  </cellStyleXfs>
  <cellXfs count="190">
    <xf numFmtId="0" fontId="0" fillId="0" borderId="0" xfId="0"/>
    <xf numFmtId="0" fontId="7" fillId="0" borderId="0" xfId="1"/>
    <xf numFmtId="0" fontId="5" fillId="0" borderId="0" xfId="3"/>
    <xf numFmtId="0" fontId="8" fillId="0" borderId="0" xfId="1" applyFont="1"/>
    <xf numFmtId="0" fontId="7" fillId="0" borderId="0" xfId="1" applyAlignment="1">
      <alignment horizontal="center" vertical="center"/>
    </xf>
    <xf numFmtId="0" fontId="8" fillId="0" borderId="0" xfId="1" applyFont="1" applyAlignment="1">
      <alignment horizontal="center" vertical="center"/>
    </xf>
    <xf numFmtId="0" fontId="0" fillId="0" borderId="0" xfId="0" applyAlignment="1"/>
    <xf numFmtId="0" fontId="13" fillId="0" borderId="0" xfId="7" applyFont="1" applyAlignment="1"/>
    <xf numFmtId="164" fontId="13" fillId="0" borderId="0" xfId="7" applyNumberFormat="1" applyFont="1" applyAlignment="1"/>
    <xf numFmtId="0" fontId="13" fillId="0" borderId="0" xfId="7" applyFont="1" applyAlignment="1">
      <alignment horizontal="center"/>
    </xf>
    <xf numFmtId="0" fontId="4" fillId="2" borderId="23" xfId="4" applyBorder="1" applyAlignment="1">
      <alignment horizontal="center"/>
    </xf>
    <xf numFmtId="0" fontId="4" fillId="2" borderId="23" xfId="4" applyBorder="1" applyAlignment="1"/>
    <xf numFmtId="14" fontId="4" fillId="2" borderId="23" xfId="4" applyNumberFormat="1" applyBorder="1" applyAlignment="1">
      <alignment horizontal="right"/>
    </xf>
    <xf numFmtId="0" fontId="4" fillId="2" borderId="23" xfId="4" applyBorder="1" applyAlignment="1">
      <alignment horizontal="right"/>
    </xf>
    <xf numFmtId="165" fontId="4" fillId="2" borderId="23" xfId="4" applyNumberFormat="1" applyBorder="1" applyAlignment="1">
      <alignment horizontal="right"/>
    </xf>
    <xf numFmtId="0" fontId="4" fillId="2" borderId="24" xfId="4" applyBorder="1" applyAlignment="1">
      <alignment horizontal="center"/>
    </xf>
    <xf numFmtId="0" fontId="4" fillId="2" borderId="24" xfId="4" applyBorder="1" applyAlignment="1"/>
    <xf numFmtId="14" fontId="4" fillId="2" borderId="24" xfId="4" applyNumberFormat="1" applyBorder="1" applyAlignment="1">
      <alignment horizontal="right"/>
    </xf>
    <xf numFmtId="0" fontId="4" fillId="2" borderId="24" xfId="4" applyBorder="1" applyAlignment="1">
      <alignment horizontal="right"/>
    </xf>
    <xf numFmtId="165" fontId="4" fillId="2" borderId="24" xfId="4" applyNumberFormat="1" applyBorder="1" applyAlignment="1">
      <alignment horizontal="right"/>
    </xf>
    <xf numFmtId="0" fontId="8" fillId="0" borderId="1" xfId="0" applyFont="1" applyBorder="1" applyAlignment="1">
      <alignment horizontal="center"/>
    </xf>
    <xf numFmtId="0" fontId="8" fillId="0" borderId="1" xfId="0" applyFont="1" applyBorder="1" applyAlignment="1">
      <alignment horizontal="center" wrapText="1"/>
    </xf>
    <xf numFmtId="0" fontId="14" fillId="0" borderId="1" xfId="10" applyFont="1" applyFill="1" applyBorder="1" applyAlignment="1">
      <alignment horizontal="center" wrapText="1"/>
    </xf>
    <xf numFmtId="0" fontId="14" fillId="0" borderId="1" xfId="10" applyFont="1" applyFill="1" applyBorder="1" applyAlignment="1">
      <alignment horizontal="center"/>
    </xf>
    <xf numFmtId="0" fontId="15" fillId="0" borderId="0" xfId="7" applyFont="1" applyAlignment="1"/>
    <xf numFmtId="0" fontId="10" fillId="0" borderId="1" xfId="7" applyFont="1" applyBorder="1" applyAlignment="1">
      <alignment horizontal="center"/>
    </xf>
    <xf numFmtId="166" fontId="4" fillId="4" borderId="25" xfId="6" applyNumberFormat="1" applyBorder="1" applyAlignment="1"/>
    <xf numFmtId="0" fontId="4" fillId="4" borderId="26" xfId="6" applyBorder="1" applyAlignment="1"/>
    <xf numFmtId="166" fontId="4" fillId="4" borderId="27" xfId="6" applyNumberFormat="1" applyBorder="1" applyAlignment="1"/>
    <xf numFmtId="166" fontId="4" fillId="4" borderId="30" xfId="6" applyNumberFormat="1" applyBorder="1" applyAlignment="1"/>
    <xf numFmtId="0" fontId="16" fillId="0" borderId="0" xfId="0" applyFont="1"/>
    <xf numFmtId="0" fontId="16" fillId="0" borderId="0" xfId="0" applyFont="1" applyAlignment="1">
      <alignment horizontal="right"/>
    </xf>
    <xf numFmtId="0" fontId="4" fillId="4" borderId="0" xfId="6" applyAlignment="1">
      <alignment horizontal="right"/>
    </xf>
    <xf numFmtId="0" fontId="3" fillId="4" borderId="31" xfId="6" applyFont="1" applyBorder="1" applyAlignment="1">
      <alignment horizontal="left" vertical="center"/>
    </xf>
    <xf numFmtId="0" fontId="3" fillId="4" borderId="32" xfId="6" applyFont="1" applyBorder="1" applyAlignment="1">
      <alignment horizontal="left" vertical="center"/>
    </xf>
    <xf numFmtId="0" fontId="7" fillId="0" borderId="0" xfId="1" applyAlignment="1">
      <alignment horizontal="left"/>
    </xf>
    <xf numFmtId="0" fontId="3" fillId="0" borderId="0" xfId="3" applyFont="1"/>
    <xf numFmtId="0" fontId="5" fillId="0" borderId="0" xfId="3" applyNumberFormat="1" applyAlignment="1">
      <alignment horizontal="right" vertical="center"/>
    </xf>
    <xf numFmtId="0" fontId="12" fillId="0" borderId="0" xfId="3" applyNumberFormat="1" applyFont="1" applyAlignment="1">
      <alignment horizontal="right" vertical="center"/>
    </xf>
    <xf numFmtId="0" fontId="5" fillId="0" borderId="0" xfId="3" applyNumberFormat="1" applyAlignment="1">
      <alignment horizontal="right"/>
    </xf>
    <xf numFmtId="0" fontId="5" fillId="0" borderId="0" xfId="3" applyNumberFormat="1"/>
    <xf numFmtId="0" fontId="4" fillId="2" borderId="13" xfId="4" applyNumberFormat="1" applyBorder="1" applyAlignment="1">
      <alignment horizontal="right" vertical="center"/>
    </xf>
    <xf numFmtId="0" fontId="4" fillId="2" borderId="0" xfId="4" applyNumberFormat="1" applyAlignment="1">
      <alignment horizontal="right" vertical="center"/>
    </xf>
    <xf numFmtId="0" fontId="4" fillId="2" borderId="11" xfId="4" applyNumberFormat="1" applyBorder="1" applyAlignment="1">
      <alignment horizontal="right" vertical="center"/>
    </xf>
    <xf numFmtId="0" fontId="4" fillId="2" borderId="34" xfId="4" applyNumberFormat="1" applyBorder="1" applyAlignment="1">
      <alignment horizontal="right" vertical="center"/>
    </xf>
    <xf numFmtId="0" fontId="12" fillId="5" borderId="34" xfId="4" applyNumberFormat="1" applyFont="1" applyFill="1" applyBorder="1" applyAlignment="1">
      <alignment horizontal="right" vertical="center"/>
    </xf>
    <xf numFmtId="0" fontId="17" fillId="0" borderId="0" xfId="0" applyFont="1" applyFill="1" applyBorder="1" applyAlignment="1">
      <alignment horizontal="center" vertical="center" wrapText="1"/>
    </xf>
    <xf numFmtId="0" fontId="17" fillId="0" borderId="0" xfId="0" applyFont="1"/>
    <xf numFmtId="0" fontId="11" fillId="0" borderId="0" xfId="0" applyFont="1" applyBorder="1" applyAlignment="1"/>
    <xf numFmtId="0" fontId="0" fillId="0" borderId="0" xfId="0" applyBorder="1"/>
    <xf numFmtId="0" fontId="18" fillId="0" borderId="3" xfId="0" applyFont="1" applyBorder="1" applyAlignment="1">
      <alignment horizontal="center" vertical="center" wrapText="1"/>
    </xf>
    <xf numFmtId="0" fontId="19" fillId="0" borderId="3" xfId="0" applyFont="1" applyBorder="1" applyAlignment="1">
      <alignment vertical="center"/>
    </xf>
    <xf numFmtId="0" fontId="20" fillId="0" borderId="0" xfId="0" applyFont="1" applyAlignment="1">
      <alignment horizontal="center" vertical="center"/>
    </xf>
    <xf numFmtId="0" fontId="2" fillId="2" borderId="42" xfId="4" applyNumberFormat="1" applyFont="1" applyBorder="1" applyAlignment="1">
      <alignment horizontal="center" vertical="center"/>
    </xf>
    <xf numFmtId="0" fontId="2" fillId="2" borderId="43" xfId="4" applyNumberFormat="1" applyFont="1" applyBorder="1" applyAlignment="1">
      <alignment horizontal="center" vertical="center"/>
    </xf>
    <xf numFmtId="0" fontId="20" fillId="0" borderId="2" xfId="0" applyFont="1" applyBorder="1" applyAlignment="1">
      <alignment horizontal="center" vertical="center"/>
    </xf>
    <xf numFmtId="0" fontId="2" fillId="2" borderId="39" xfId="4" applyNumberFormat="1" applyFont="1" applyBorder="1" applyAlignment="1">
      <alignment horizontal="center" vertical="center"/>
    </xf>
    <xf numFmtId="0" fontId="2" fillId="2" borderId="40" xfId="4" applyNumberFormat="1" applyFont="1" applyBorder="1" applyAlignment="1">
      <alignment horizontal="center" vertical="center"/>
    </xf>
    <xf numFmtId="0" fontId="2" fillId="2" borderId="37" xfId="4" applyNumberFormat="1" applyFont="1" applyBorder="1" applyAlignment="1">
      <alignment horizontal="center" vertical="center"/>
    </xf>
    <xf numFmtId="0" fontId="2" fillId="2" borderId="0" xfId="4" applyNumberFormat="1" applyFont="1" applyBorder="1" applyAlignment="1">
      <alignment horizontal="center" vertical="center"/>
    </xf>
    <xf numFmtId="0" fontId="2" fillId="2" borderId="44" xfId="4" applyNumberFormat="1" applyFont="1" applyBorder="1" applyAlignment="1">
      <alignment horizontal="center" vertical="center"/>
    </xf>
    <xf numFmtId="0" fontId="20" fillId="7" borderId="39" xfId="0" applyFont="1" applyFill="1" applyBorder="1" applyAlignment="1">
      <alignment horizontal="center" vertical="center"/>
    </xf>
    <xf numFmtId="0" fontId="20" fillId="7" borderId="40" xfId="0" applyFont="1" applyFill="1" applyBorder="1" applyAlignment="1">
      <alignment horizontal="center" vertical="center"/>
    </xf>
    <xf numFmtId="0" fontId="20" fillId="0" borderId="0" xfId="0" applyFont="1" applyBorder="1" applyAlignment="1">
      <alignment horizontal="center" vertical="center"/>
    </xf>
    <xf numFmtId="0" fontId="17" fillId="0" borderId="0" xfId="0" applyFont="1" applyBorder="1"/>
    <xf numFmtId="0" fontId="20" fillId="0" borderId="42" xfId="0" applyFont="1" applyBorder="1" applyAlignment="1">
      <alignment horizontal="center" vertical="center"/>
    </xf>
    <xf numFmtId="0" fontId="20" fillId="0" borderId="39" xfId="0" applyFont="1" applyBorder="1" applyAlignment="1">
      <alignment horizontal="center" vertical="center"/>
    </xf>
    <xf numFmtId="0" fontId="3" fillId="3" borderId="28" xfId="5" applyFont="1" applyBorder="1" applyAlignment="1"/>
    <xf numFmtId="0" fontId="3" fillId="4" borderId="29" xfId="6" applyFont="1" applyBorder="1" applyAlignment="1"/>
    <xf numFmtId="167" fontId="0" fillId="0" borderId="0" xfId="0" applyNumberFormat="1"/>
    <xf numFmtId="0" fontId="12" fillId="5" borderId="48" xfId="4" applyNumberFormat="1" applyFont="1" applyFill="1" applyBorder="1" applyAlignment="1">
      <alignment horizontal="right" vertical="center"/>
    </xf>
    <xf numFmtId="0" fontId="0" fillId="0" borderId="53" xfId="0" applyBorder="1"/>
    <xf numFmtId="0" fontId="0" fillId="0" borderId="5" xfId="0" applyBorder="1"/>
    <xf numFmtId="0" fontId="5" fillId="0" borderId="0" xfId="3" applyBorder="1"/>
    <xf numFmtId="0" fontId="12" fillId="9" borderId="50" xfId="3" applyFont="1" applyFill="1" applyBorder="1"/>
    <xf numFmtId="0" fontId="5" fillId="9" borderId="51" xfId="3" applyFill="1" applyBorder="1"/>
    <xf numFmtId="0" fontId="5" fillId="9" borderId="52" xfId="3" applyFill="1" applyBorder="1"/>
    <xf numFmtId="0" fontId="12" fillId="10" borderId="50" xfId="3" applyFont="1" applyFill="1" applyBorder="1"/>
    <xf numFmtId="0" fontId="5" fillId="10" borderId="51" xfId="3" applyFill="1" applyBorder="1"/>
    <xf numFmtId="0" fontId="5" fillId="10" borderId="52" xfId="3" applyFill="1" applyBorder="1"/>
    <xf numFmtId="0" fontId="12" fillId="11" borderId="50" xfId="3" applyFont="1" applyFill="1" applyBorder="1"/>
    <xf numFmtId="0" fontId="5" fillId="11" borderId="51" xfId="3" applyFill="1" applyBorder="1"/>
    <xf numFmtId="0" fontId="5" fillId="11" borderId="52" xfId="3" applyFill="1" applyBorder="1"/>
    <xf numFmtId="0" fontId="4" fillId="2" borderId="55" xfId="4" applyNumberFormat="1" applyBorder="1" applyAlignment="1">
      <alignment horizontal="right" vertical="center"/>
    </xf>
    <xf numFmtId="0" fontId="4" fillId="2" borderId="48" xfId="4" applyNumberFormat="1" applyBorder="1" applyAlignment="1">
      <alignment horizontal="right" vertical="center"/>
    </xf>
    <xf numFmtId="0" fontId="5" fillId="0" borderId="53" xfId="3" applyBorder="1" applyAlignment="1">
      <alignment horizontal="right" vertical="center"/>
    </xf>
    <xf numFmtId="0" fontId="0" fillId="0" borderId="56" xfId="0" applyBorder="1"/>
    <xf numFmtId="0" fontId="5" fillId="0" borderId="57" xfId="3" applyBorder="1" applyAlignment="1">
      <alignment horizontal="right" vertical="center"/>
    </xf>
    <xf numFmtId="0" fontId="0" fillId="0" borderId="58" xfId="0" applyBorder="1"/>
    <xf numFmtId="0" fontId="0" fillId="0" borderId="4" xfId="0" applyBorder="1"/>
    <xf numFmtId="167" fontId="0" fillId="0" borderId="58" xfId="0" applyNumberFormat="1" applyBorder="1"/>
    <xf numFmtId="167" fontId="0" fillId="0" borderId="4" xfId="0" applyNumberFormat="1" applyBorder="1"/>
    <xf numFmtId="167" fontId="0" fillId="0" borderId="59" xfId="0" applyNumberFormat="1" applyBorder="1"/>
    <xf numFmtId="0" fontId="0" fillId="0" borderId="33" xfId="0" applyBorder="1"/>
    <xf numFmtId="167" fontId="0" fillId="0" borderId="60" xfId="0" applyNumberFormat="1" applyBorder="1"/>
    <xf numFmtId="0" fontId="5" fillId="0" borderId="22" xfId="3" applyBorder="1"/>
    <xf numFmtId="0" fontId="5" fillId="0" borderId="4" xfId="3" applyBorder="1"/>
    <xf numFmtId="0" fontId="5" fillId="0" borderId="60" xfId="3" applyBorder="1"/>
    <xf numFmtId="0" fontId="5" fillId="0" borderId="61" xfId="3" applyBorder="1"/>
    <xf numFmtId="0" fontId="5" fillId="0" borderId="6" xfId="3" applyBorder="1"/>
    <xf numFmtId="167" fontId="0" fillId="0" borderId="5" xfId="0" applyNumberFormat="1" applyBorder="1"/>
    <xf numFmtId="167" fontId="5" fillId="0" borderId="6" xfId="3" applyNumberFormat="1" applyBorder="1"/>
    <xf numFmtId="167" fontId="5" fillId="0" borderId="4" xfId="3" applyNumberFormat="1" applyBorder="1"/>
    <xf numFmtId="167" fontId="5" fillId="0" borderId="36" xfId="3" applyNumberFormat="1" applyBorder="1"/>
    <xf numFmtId="167" fontId="5" fillId="0" borderId="60" xfId="3" applyNumberFormat="1" applyBorder="1"/>
    <xf numFmtId="167" fontId="0" fillId="0" borderId="35" xfId="0" applyNumberFormat="1" applyBorder="1"/>
    <xf numFmtId="0" fontId="0" fillId="0" borderId="35" xfId="0" applyBorder="1"/>
    <xf numFmtId="0" fontId="12" fillId="9" borderId="49" xfId="3" applyFont="1" applyFill="1" applyBorder="1" applyAlignment="1">
      <alignment horizontal="center"/>
    </xf>
    <xf numFmtId="0" fontId="12" fillId="10" borderId="49" xfId="3" applyFont="1" applyFill="1" applyBorder="1" applyAlignment="1">
      <alignment horizontal="center"/>
    </xf>
    <xf numFmtId="0" fontId="12" fillId="11" borderId="52" xfId="3" applyFont="1" applyFill="1" applyBorder="1" applyAlignment="1">
      <alignment horizontal="center"/>
    </xf>
    <xf numFmtId="0" fontId="5" fillId="12" borderId="35" xfId="3" applyFill="1" applyBorder="1"/>
    <xf numFmtId="0" fontId="5" fillId="10" borderId="60" xfId="3" applyFill="1" applyBorder="1"/>
    <xf numFmtId="0" fontId="5" fillId="11" borderId="36" xfId="3" applyFill="1" applyBorder="1"/>
    <xf numFmtId="0" fontId="12" fillId="8" borderId="59" xfId="3" applyFont="1" applyFill="1" applyBorder="1" applyAlignment="1">
      <alignment horizontal="center"/>
    </xf>
    <xf numFmtId="167" fontId="12" fillId="6" borderId="49" xfId="3" applyNumberFormat="1" applyFont="1" applyFill="1" applyBorder="1" applyAlignment="1">
      <alignment horizontal="right" vertical="center"/>
    </xf>
    <xf numFmtId="0" fontId="12" fillId="8" borderId="52" xfId="3" applyFont="1" applyFill="1" applyBorder="1" applyAlignment="1">
      <alignment horizontal="center"/>
    </xf>
    <xf numFmtId="167" fontId="12" fillId="6" borderId="54" xfId="3" applyNumberFormat="1" applyFont="1" applyFill="1" applyBorder="1" applyAlignment="1">
      <alignment horizontal="right" vertical="center"/>
    </xf>
    <xf numFmtId="167" fontId="12" fillId="12" borderId="36" xfId="3" applyNumberFormat="1" applyFont="1" applyFill="1" applyBorder="1"/>
    <xf numFmtId="167" fontId="12" fillId="10" borderId="35" xfId="3" applyNumberFormat="1" applyFont="1" applyFill="1" applyBorder="1"/>
    <xf numFmtId="167" fontId="12" fillId="11" borderId="60" xfId="3" applyNumberFormat="1" applyFont="1" applyFill="1" applyBorder="1"/>
    <xf numFmtId="167" fontId="0" fillId="12" borderId="33" xfId="0" applyNumberFormat="1" applyFill="1" applyBorder="1"/>
    <xf numFmtId="0" fontId="0" fillId="10" borderId="33" xfId="0" applyFill="1" applyBorder="1"/>
    <xf numFmtId="167" fontId="0" fillId="11" borderId="33" xfId="0" applyNumberFormat="1" applyFill="1" applyBorder="1"/>
    <xf numFmtId="0" fontId="3" fillId="4" borderId="0" xfId="6" applyFont="1" applyAlignment="1">
      <alignment horizontal="right"/>
    </xf>
    <xf numFmtId="0" fontId="21" fillId="0" borderId="0" xfId="0" applyFont="1"/>
    <xf numFmtId="0" fontId="9" fillId="0" borderId="0" xfId="0" applyFont="1"/>
    <xf numFmtId="0" fontId="22" fillId="0" borderId="0" xfId="0" applyFont="1"/>
    <xf numFmtId="0" fontId="27" fillId="0" borderId="0" xfId="0" applyFont="1"/>
    <xf numFmtId="0" fontId="28" fillId="0" borderId="0" xfId="0" applyFont="1"/>
    <xf numFmtId="0" fontId="0" fillId="0" borderId="41" xfId="0" applyBorder="1"/>
    <xf numFmtId="0" fontId="19" fillId="0" borderId="41" xfId="0" applyFont="1" applyBorder="1" applyAlignment="1">
      <alignment horizontal="center" vertical="center"/>
    </xf>
    <xf numFmtId="0" fontId="27" fillId="7" borderId="62" xfId="0" applyFont="1" applyFill="1" applyBorder="1"/>
    <xf numFmtId="0" fontId="28" fillId="0" borderId="62" xfId="0" applyFont="1" applyBorder="1"/>
    <xf numFmtId="0" fontId="27" fillId="6" borderId="62" xfId="0" applyFont="1" applyFill="1" applyBorder="1"/>
    <xf numFmtId="169" fontId="27" fillId="7" borderId="62" xfId="0" applyNumberFormat="1" applyFont="1" applyFill="1" applyBorder="1"/>
    <xf numFmtId="168" fontId="27" fillId="6" borderId="62" xfId="0" applyNumberFormat="1" applyFont="1" applyFill="1" applyBorder="1"/>
    <xf numFmtId="0" fontId="20" fillId="0" borderId="0" xfId="0" applyFont="1" applyBorder="1" applyAlignment="1">
      <alignment horizontal="center" vertical="center" wrapText="1"/>
    </xf>
    <xf numFmtId="0" fontId="1" fillId="6" borderId="0" xfId="6" applyFont="1" applyFill="1" applyBorder="1"/>
    <xf numFmtId="0" fontId="20" fillId="0" borderId="0" xfId="0" applyFont="1" applyAlignment="1">
      <alignment horizontal="center" vertical="center" wrapText="1"/>
    </xf>
    <xf numFmtId="0" fontId="1" fillId="6" borderId="38" xfId="6" applyFont="1" applyFill="1" applyBorder="1"/>
    <xf numFmtId="0" fontId="20" fillId="0" borderId="47" xfId="0" applyFont="1" applyBorder="1" applyAlignment="1">
      <alignment horizontal="center" vertical="center" wrapText="1"/>
    </xf>
    <xf numFmtId="0" fontId="1" fillId="6" borderId="47" xfId="6" applyFont="1" applyFill="1" applyBorder="1"/>
    <xf numFmtId="0" fontId="20" fillId="0" borderId="0" xfId="0" applyFont="1" applyFill="1" applyBorder="1" applyAlignment="1">
      <alignment horizontal="center" vertical="center" wrapText="1"/>
    </xf>
    <xf numFmtId="0" fontId="20" fillId="6" borderId="38" xfId="0" applyFont="1" applyFill="1" applyBorder="1"/>
    <xf numFmtId="0" fontId="20" fillId="6" borderId="47" xfId="0" applyFont="1" applyFill="1" applyBorder="1" applyAlignment="1"/>
    <xf numFmtId="0" fontId="20" fillId="0" borderId="2" xfId="0" applyFont="1" applyBorder="1" applyAlignment="1">
      <alignment horizontal="center" vertical="center" wrapText="1"/>
    </xf>
    <xf numFmtId="0" fontId="20" fillId="6" borderId="39" xfId="0" applyFont="1" applyFill="1" applyBorder="1"/>
    <xf numFmtId="0" fontId="25" fillId="0" borderId="62" xfId="0" applyFont="1" applyBorder="1" applyAlignment="1">
      <alignment horizontal="left" vertical="center" wrapText="1"/>
    </xf>
    <xf numFmtId="0" fontId="25" fillId="0" borderId="62" xfId="0" applyFont="1" applyFill="1" applyBorder="1" applyAlignment="1">
      <alignment horizontal="left" vertical="center" wrapText="1"/>
    </xf>
    <xf numFmtId="0" fontId="26" fillId="0" borderId="62" xfId="0" applyFont="1" applyBorder="1" applyAlignment="1">
      <alignment horizontal="left"/>
    </xf>
    <xf numFmtId="168" fontId="29" fillId="6" borderId="62" xfId="11" applyNumberFormat="1" applyFont="1" applyFill="1" applyBorder="1" applyAlignment="1">
      <alignment horizontal="right"/>
    </xf>
    <xf numFmtId="0" fontId="27" fillId="6" borderId="62" xfId="0" applyFont="1" applyFill="1" applyBorder="1" applyAlignment="1">
      <alignment horizontal="right"/>
    </xf>
    <xf numFmtId="168" fontId="30" fillId="6" borderId="62" xfId="0" applyNumberFormat="1" applyFont="1" applyFill="1" applyBorder="1" applyAlignment="1">
      <alignment horizontal="right"/>
    </xf>
    <xf numFmtId="168" fontId="27" fillId="6" borderId="62" xfId="0" applyNumberFormat="1" applyFont="1" applyFill="1" applyBorder="1" applyAlignment="1">
      <alignment horizontal="right"/>
    </xf>
    <xf numFmtId="0" fontId="1" fillId="6" borderId="3" xfId="0" applyFont="1" applyFill="1" applyBorder="1"/>
    <xf numFmtId="0" fontId="7" fillId="6" borderId="0" xfId="1" applyFill="1"/>
    <xf numFmtId="0" fontId="16" fillId="0" borderId="33" xfId="0" applyFont="1" applyBorder="1" applyAlignment="1">
      <alignment horizontal="center"/>
    </xf>
    <xf numFmtId="0" fontId="10" fillId="0" borderId="22" xfId="3" applyFont="1" applyBorder="1" applyAlignment="1">
      <alignment horizontal="center" vertical="center" wrapText="1"/>
    </xf>
    <xf numFmtId="0" fontId="10" fillId="0" borderId="4" xfId="3" applyFont="1" applyBorder="1" applyAlignment="1">
      <alignment horizontal="center" vertical="center"/>
    </xf>
    <xf numFmtId="0" fontId="10" fillId="0" borderId="19" xfId="3" applyFont="1" applyBorder="1" applyAlignment="1">
      <alignment horizontal="center" vertical="center"/>
    </xf>
    <xf numFmtId="0" fontId="10" fillId="0" borderId="21" xfId="3" applyFont="1" applyBorder="1" applyAlignment="1">
      <alignment horizontal="center" vertical="center"/>
    </xf>
    <xf numFmtId="0" fontId="10" fillId="0" borderId="11" xfId="3" applyFont="1" applyBorder="1" applyAlignment="1">
      <alignment horizontal="center" vertical="center"/>
    </xf>
    <xf numFmtId="0" fontId="10" fillId="0" borderId="20" xfId="3" applyFont="1" applyBorder="1" applyAlignment="1">
      <alignment horizontal="center" vertical="center"/>
    </xf>
    <xf numFmtId="0" fontId="10" fillId="0" borderId="8" xfId="3" applyFont="1" applyBorder="1" applyAlignment="1">
      <alignment horizontal="center"/>
    </xf>
    <xf numFmtId="0" fontId="10" fillId="0" borderId="9" xfId="3" applyFont="1" applyBorder="1" applyAlignment="1">
      <alignment horizontal="center"/>
    </xf>
    <xf numFmtId="0" fontId="10" fillId="0" borderId="10" xfId="3" applyFont="1" applyBorder="1" applyAlignment="1">
      <alignment horizontal="center"/>
    </xf>
    <xf numFmtId="0" fontId="10" fillId="0" borderId="8" xfId="3" applyFont="1" applyBorder="1" applyAlignment="1">
      <alignment horizontal="center" vertical="center"/>
    </xf>
    <xf numFmtId="0" fontId="10" fillId="0" borderId="9" xfId="3" applyFont="1" applyBorder="1" applyAlignment="1">
      <alignment horizontal="center" vertical="center"/>
    </xf>
    <xf numFmtId="0" fontId="10" fillId="0" borderId="10" xfId="3" applyFont="1" applyBorder="1" applyAlignment="1">
      <alignment horizontal="center" vertical="center"/>
    </xf>
    <xf numFmtId="0" fontId="10" fillId="9" borderId="12" xfId="3" applyFont="1" applyFill="1" applyBorder="1" applyAlignment="1">
      <alignment horizontal="center" vertical="center"/>
    </xf>
    <xf numFmtId="0" fontId="10" fillId="9" borderId="5" xfId="3" applyFont="1" applyFill="1" applyBorder="1" applyAlignment="1">
      <alignment horizontal="center" vertical="center"/>
    </xf>
    <xf numFmtId="0" fontId="10" fillId="10" borderId="14" xfId="3" applyFont="1" applyFill="1" applyBorder="1" applyAlignment="1">
      <alignment horizontal="center" vertical="center"/>
    </xf>
    <xf numFmtId="0" fontId="10" fillId="10" borderId="6" xfId="3" applyFont="1" applyFill="1" applyBorder="1" applyAlignment="1">
      <alignment horizontal="center" vertical="center"/>
    </xf>
    <xf numFmtId="0" fontId="10" fillId="11" borderId="15" xfId="3" applyFont="1" applyFill="1" applyBorder="1" applyAlignment="1">
      <alignment horizontal="center" vertical="center"/>
    </xf>
    <xf numFmtId="0" fontId="10" fillId="11" borderId="7" xfId="3" applyFont="1" applyFill="1" applyBorder="1" applyAlignment="1">
      <alignment horizontal="center" vertical="center"/>
    </xf>
    <xf numFmtId="0" fontId="10" fillId="0" borderId="12" xfId="3" applyFont="1" applyBorder="1" applyAlignment="1">
      <alignment horizontal="center" vertical="center"/>
    </xf>
    <xf numFmtId="0" fontId="10" fillId="0" borderId="16" xfId="3" applyFont="1" applyBorder="1" applyAlignment="1">
      <alignment horizontal="center" vertical="center"/>
    </xf>
    <xf numFmtId="0" fontId="10" fillId="0" borderId="14" xfId="3" applyFont="1" applyBorder="1" applyAlignment="1">
      <alignment horizontal="center" vertical="center"/>
    </xf>
    <xf numFmtId="0" fontId="10" fillId="0" borderId="17" xfId="3" applyFont="1" applyBorder="1" applyAlignment="1">
      <alignment horizontal="center" vertical="center"/>
    </xf>
    <xf numFmtId="0" fontId="10" fillId="0" borderId="15" xfId="3" applyFont="1" applyBorder="1" applyAlignment="1">
      <alignment horizontal="center" vertical="center"/>
    </xf>
    <xf numFmtId="0" fontId="10" fillId="0" borderId="18" xfId="3" applyFont="1" applyBorder="1" applyAlignment="1">
      <alignment horizontal="center" vertical="center"/>
    </xf>
    <xf numFmtId="0" fontId="8" fillId="0" borderId="0" xfId="1" applyFont="1" applyAlignment="1">
      <alignment horizontal="center" vertical="center"/>
    </xf>
    <xf numFmtId="0" fontId="11" fillId="0" borderId="0" xfId="0" applyFont="1" applyBorder="1" applyAlignment="1">
      <alignment horizontal="center"/>
    </xf>
    <xf numFmtId="0" fontId="19" fillId="0" borderId="3" xfId="0" applyFont="1" applyBorder="1" applyAlignment="1">
      <alignment horizontal="center" vertical="center"/>
    </xf>
    <xf numFmtId="0" fontId="18" fillId="0" borderId="3" xfId="0" applyFont="1" applyBorder="1" applyAlignment="1">
      <alignment horizontal="center" vertical="center" wrapText="1"/>
    </xf>
    <xf numFmtId="0" fontId="18" fillId="0" borderId="41" xfId="0" applyFont="1" applyBorder="1" applyAlignment="1">
      <alignment horizontal="center" vertical="center"/>
    </xf>
    <xf numFmtId="0" fontId="18" fillId="0" borderId="2" xfId="0" applyFont="1" applyBorder="1" applyAlignment="1">
      <alignment horizontal="center" vertical="center"/>
    </xf>
    <xf numFmtId="0" fontId="18" fillId="0" borderId="0" xfId="0" applyFont="1" applyBorder="1" applyAlignment="1">
      <alignment horizontal="center" vertical="center"/>
    </xf>
    <xf numFmtId="169" fontId="2" fillId="2" borderId="45" xfId="4" applyNumberFormat="1" applyFont="1" applyBorder="1" applyAlignment="1">
      <alignment horizontal="center" vertical="center"/>
    </xf>
    <xf numFmtId="169" fontId="2" fillId="2" borderId="46" xfId="4" applyNumberFormat="1" applyFont="1" applyBorder="1" applyAlignment="1">
      <alignment horizontal="center" vertical="center"/>
    </xf>
  </cellXfs>
  <cellStyles count="12">
    <cellStyle name="40% - Accent1" xfId="4" builtinId="31"/>
    <cellStyle name="40% - Accent2" xfId="5" builtinId="35"/>
    <cellStyle name="40% - Accent3" xfId="6" builtinId="39"/>
    <cellStyle name="Currency" xfId="11" builtinId="4"/>
    <cellStyle name="Currency 2" xfId="2" xr:uid="{00000000-0005-0000-0000-000003000000}"/>
    <cellStyle name="Currency 3" xfId="8" xr:uid="{00000000-0005-0000-0000-000004000000}"/>
    <cellStyle name="Normal" xfId="0" builtinId="0"/>
    <cellStyle name="Normal 2" xfId="1" xr:uid="{00000000-0005-0000-0000-000006000000}"/>
    <cellStyle name="Normal 3" xfId="3" xr:uid="{00000000-0005-0000-0000-000007000000}"/>
    <cellStyle name="Normal 4" xfId="7" xr:uid="{00000000-0005-0000-0000-000008000000}"/>
    <cellStyle name="Normal_Sheet2" xfId="10" xr:uid="{00000000-0005-0000-0000-000009000000}"/>
    <cellStyle name="Percent 2" xfId="9"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8E5BC"/>
      <color rgb="FFB9C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HIStorical</a:t>
            </a:r>
            <a:r>
              <a:rPr lang="en-GB" baseline="0"/>
              <a:t> </a:t>
            </a:r>
            <a:r>
              <a:rPr lang="en-GB"/>
              <a:t>Data pattern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'Q2.Sales Volume'!$B$18:$B$173</c:f>
              <c:numCache>
                <c:formatCode>General</c:formatCode>
                <c:ptCount val="156"/>
                <c:pt idx="0">
                  <c:v>136</c:v>
                </c:pt>
                <c:pt idx="1">
                  <c:v>157</c:v>
                </c:pt>
                <c:pt idx="2">
                  <c:v>145</c:v>
                </c:pt>
                <c:pt idx="3">
                  <c:v>127</c:v>
                </c:pt>
                <c:pt idx="4">
                  <c:v>152</c:v>
                </c:pt>
                <c:pt idx="5">
                  <c:v>134</c:v>
                </c:pt>
                <c:pt idx="6">
                  <c:v>140</c:v>
                </c:pt>
                <c:pt idx="7">
                  <c:v>130</c:v>
                </c:pt>
                <c:pt idx="8">
                  <c:v>146</c:v>
                </c:pt>
                <c:pt idx="9">
                  <c:v>140</c:v>
                </c:pt>
                <c:pt idx="10">
                  <c:v>138</c:v>
                </c:pt>
                <c:pt idx="11">
                  <c:v>141</c:v>
                </c:pt>
                <c:pt idx="12">
                  <c:v>152</c:v>
                </c:pt>
                <c:pt idx="13">
                  <c:v>129</c:v>
                </c:pt>
                <c:pt idx="14">
                  <c:v>153</c:v>
                </c:pt>
                <c:pt idx="15">
                  <c:v>132</c:v>
                </c:pt>
                <c:pt idx="16">
                  <c:v>134</c:v>
                </c:pt>
                <c:pt idx="17">
                  <c:v>129</c:v>
                </c:pt>
                <c:pt idx="18">
                  <c:v>154</c:v>
                </c:pt>
                <c:pt idx="19">
                  <c:v>120</c:v>
                </c:pt>
                <c:pt idx="20">
                  <c:v>118</c:v>
                </c:pt>
                <c:pt idx="21">
                  <c:v>149</c:v>
                </c:pt>
                <c:pt idx="22">
                  <c:v>148</c:v>
                </c:pt>
                <c:pt idx="23">
                  <c:v>118</c:v>
                </c:pt>
                <c:pt idx="24">
                  <c:v>156</c:v>
                </c:pt>
                <c:pt idx="25">
                  <c:v>147</c:v>
                </c:pt>
                <c:pt idx="26">
                  <c:v>155</c:v>
                </c:pt>
                <c:pt idx="27">
                  <c:v>124</c:v>
                </c:pt>
                <c:pt idx="28">
                  <c:v>121</c:v>
                </c:pt>
                <c:pt idx="29">
                  <c:v>158</c:v>
                </c:pt>
                <c:pt idx="30">
                  <c:v>120</c:v>
                </c:pt>
                <c:pt idx="31">
                  <c:v>134</c:v>
                </c:pt>
                <c:pt idx="32">
                  <c:v>143</c:v>
                </c:pt>
                <c:pt idx="33">
                  <c:v>124</c:v>
                </c:pt>
                <c:pt idx="34">
                  <c:v>146</c:v>
                </c:pt>
                <c:pt idx="35">
                  <c:v>129</c:v>
                </c:pt>
                <c:pt idx="36">
                  <c:v>158</c:v>
                </c:pt>
                <c:pt idx="37">
                  <c:v>141</c:v>
                </c:pt>
                <c:pt idx="38">
                  <c:v>148</c:v>
                </c:pt>
                <c:pt idx="39">
                  <c:v>154</c:v>
                </c:pt>
                <c:pt idx="40">
                  <c:v>155</c:v>
                </c:pt>
                <c:pt idx="41">
                  <c:v>133</c:v>
                </c:pt>
                <c:pt idx="42">
                  <c:v>125</c:v>
                </c:pt>
                <c:pt idx="43">
                  <c:v>144</c:v>
                </c:pt>
                <c:pt idx="44">
                  <c:v>122</c:v>
                </c:pt>
                <c:pt idx="45">
                  <c:v>123</c:v>
                </c:pt>
                <c:pt idx="46">
                  <c:v>147</c:v>
                </c:pt>
                <c:pt idx="47">
                  <c:v>159</c:v>
                </c:pt>
                <c:pt idx="48">
                  <c:v>152</c:v>
                </c:pt>
                <c:pt idx="49">
                  <c:v>150</c:v>
                </c:pt>
                <c:pt idx="50">
                  <c:v>119</c:v>
                </c:pt>
                <c:pt idx="51">
                  <c:v>115</c:v>
                </c:pt>
                <c:pt idx="52">
                  <c:v>115</c:v>
                </c:pt>
                <c:pt idx="53">
                  <c:v>159</c:v>
                </c:pt>
                <c:pt idx="54">
                  <c:v>131</c:v>
                </c:pt>
                <c:pt idx="55">
                  <c:v>116</c:v>
                </c:pt>
                <c:pt idx="56">
                  <c:v>127</c:v>
                </c:pt>
                <c:pt idx="57">
                  <c:v>141</c:v>
                </c:pt>
                <c:pt idx="58">
                  <c:v>157</c:v>
                </c:pt>
                <c:pt idx="59">
                  <c:v>118</c:v>
                </c:pt>
                <c:pt idx="60">
                  <c:v>132</c:v>
                </c:pt>
                <c:pt idx="61">
                  <c:v>118</c:v>
                </c:pt>
                <c:pt idx="62">
                  <c:v>135</c:v>
                </c:pt>
                <c:pt idx="63">
                  <c:v>157</c:v>
                </c:pt>
                <c:pt idx="64">
                  <c:v>135</c:v>
                </c:pt>
                <c:pt idx="65">
                  <c:v>147</c:v>
                </c:pt>
                <c:pt idx="66">
                  <c:v>125</c:v>
                </c:pt>
                <c:pt idx="67">
                  <c:v>132</c:v>
                </c:pt>
                <c:pt idx="68">
                  <c:v>116</c:v>
                </c:pt>
                <c:pt idx="69">
                  <c:v>131</c:v>
                </c:pt>
                <c:pt idx="70">
                  <c:v>148</c:v>
                </c:pt>
                <c:pt idx="71">
                  <c:v>143</c:v>
                </c:pt>
                <c:pt idx="72">
                  <c:v>115</c:v>
                </c:pt>
                <c:pt idx="73">
                  <c:v>151</c:v>
                </c:pt>
                <c:pt idx="74">
                  <c:v>155</c:v>
                </c:pt>
                <c:pt idx="75">
                  <c:v>142</c:v>
                </c:pt>
                <c:pt idx="76">
                  <c:v>125</c:v>
                </c:pt>
                <c:pt idx="77">
                  <c:v>132</c:v>
                </c:pt>
                <c:pt idx="78">
                  <c:v>159</c:v>
                </c:pt>
                <c:pt idx="79">
                  <c:v>150</c:v>
                </c:pt>
                <c:pt idx="80">
                  <c:v>139</c:v>
                </c:pt>
                <c:pt idx="81">
                  <c:v>122</c:v>
                </c:pt>
                <c:pt idx="82">
                  <c:v>120</c:v>
                </c:pt>
                <c:pt idx="83">
                  <c:v>119</c:v>
                </c:pt>
                <c:pt idx="84">
                  <c:v>140</c:v>
                </c:pt>
                <c:pt idx="85">
                  <c:v>130</c:v>
                </c:pt>
                <c:pt idx="86">
                  <c:v>122</c:v>
                </c:pt>
                <c:pt idx="87">
                  <c:v>118</c:v>
                </c:pt>
                <c:pt idx="88">
                  <c:v>156</c:v>
                </c:pt>
                <c:pt idx="89">
                  <c:v>138</c:v>
                </c:pt>
                <c:pt idx="90">
                  <c:v>118</c:v>
                </c:pt>
                <c:pt idx="91">
                  <c:v>146</c:v>
                </c:pt>
                <c:pt idx="92">
                  <c:v>138</c:v>
                </c:pt>
                <c:pt idx="93">
                  <c:v>126</c:v>
                </c:pt>
                <c:pt idx="94">
                  <c:v>123</c:v>
                </c:pt>
                <c:pt idx="95">
                  <c:v>120</c:v>
                </c:pt>
                <c:pt idx="96">
                  <c:v>144</c:v>
                </c:pt>
                <c:pt idx="97">
                  <c:v>146</c:v>
                </c:pt>
                <c:pt idx="98">
                  <c:v>144</c:v>
                </c:pt>
                <c:pt idx="99">
                  <c:v>132</c:v>
                </c:pt>
                <c:pt idx="100">
                  <c:v>134</c:v>
                </c:pt>
                <c:pt idx="101">
                  <c:v>122</c:v>
                </c:pt>
                <c:pt idx="102">
                  <c:v>130</c:v>
                </c:pt>
                <c:pt idx="103">
                  <c:v>150</c:v>
                </c:pt>
                <c:pt idx="104">
                  <c:v>156</c:v>
                </c:pt>
                <c:pt idx="105">
                  <c:v>154</c:v>
                </c:pt>
                <c:pt idx="106">
                  <c:v>145</c:v>
                </c:pt>
                <c:pt idx="107">
                  <c:v>155</c:v>
                </c:pt>
                <c:pt idx="108">
                  <c:v>132</c:v>
                </c:pt>
                <c:pt idx="109">
                  <c:v>144</c:v>
                </c:pt>
                <c:pt idx="110">
                  <c:v>131</c:v>
                </c:pt>
                <c:pt idx="111">
                  <c:v>129</c:v>
                </c:pt>
                <c:pt idx="112">
                  <c:v>153</c:v>
                </c:pt>
                <c:pt idx="113">
                  <c:v>133</c:v>
                </c:pt>
                <c:pt idx="114">
                  <c:v>127</c:v>
                </c:pt>
                <c:pt idx="115">
                  <c:v>148</c:v>
                </c:pt>
                <c:pt idx="116">
                  <c:v>147</c:v>
                </c:pt>
                <c:pt idx="117">
                  <c:v>130</c:v>
                </c:pt>
                <c:pt idx="118">
                  <c:v>120</c:v>
                </c:pt>
                <c:pt idx="119">
                  <c:v>148</c:v>
                </c:pt>
                <c:pt idx="120">
                  <c:v>135</c:v>
                </c:pt>
                <c:pt idx="121">
                  <c:v>143</c:v>
                </c:pt>
                <c:pt idx="122">
                  <c:v>134</c:v>
                </c:pt>
                <c:pt idx="123">
                  <c:v>150</c:v>
                </c:pt>
                <c:pt idx="124">
                  <c:v>145</c:v>
                </c:pt>
                <c:pt idx="125">
                  <c:v>115</c:v>
                </c:pt>
                <c:pt idx="126">
                  <c:v>158</c:v>
                </c:pt>
                <c:pt idx="127">
                  <c:v>148</c:v>
                </c:pt>
                <c:pt idx="128">
                  <c:v>127</c:v>
                </c:pt>
                <c:pt idx="129">
                  <c:v>140</c:v>
                </c:pt>
                <c:pt idx="130">
                  <c:v>122</c:v>
                </c:pt>
                <c:pt idx="131">
                  <c:v>121</c:v>
                </c:pt>
                <c:pt idx="132">
                  <c:v>137</c:v>
                </c:pt>
                <c:pt idx="133">
                  <c:v>159</c:v>
                </c:pt>
                <c:pt idx="134">
                  <c:v>143</c:v>
                </c:pt>
                <c:pt idx="135">
                  <c:v>118</c:v>
                </c:pt>
                <c:pt idx="136">
                  <c:v>134</c:v>
                </c:pt>
                <c:pt idx="137">
                  <c:v>124</c:v>
                </c:pt>
                <c:pt idx="138">
                  <c:v>129</c:v>
                </c:pt>
                <c:pt idx="139">
                  <c:v>141</c:v>
                </c:pt>
                <c:pt idx="140">
                  <c:v>152</c:v>
                </c:pt>
                <c:pt idx="141">
                  <c:v>151</c:v>
                </c:pt>
                <c:pt idx="142">
                  <c:v>122</c:v>
                </c:pt>
                <c:pt idx="143">
                  <c:v>132</c:v>
                </c:pt>
                <c:pt idx="144">
                  <c:v>120</c:v>
                </c:pt>
                <c:pt idx="145">
                  <c:v>129</c:v>
                </c:pt>
                <c:pt idx="146">
                  <c:v>127</c:v>
                </c:pt>
                <c:pt idx="147">
                  <c:v>150</c:v>
                </c:pt>
                <c:pt idx="148">
                  <c:v>133</c:v>
                </c:pt>
                <c:pt idx="149">
                  <c:v>159</c:v>
                </c:pt>
                <c:pt idx="150">
                  <c:v>129</c:v>
                </c:pt>
                <c:pt idx="151">
                  <c:v>156</c:v>
                </c:pt>
                <c:pt idx="152">
                  <c:v>133</c:v>
                </c:pt>
                <c:pt idx="153">
                  <c:v>130</c:v>
                </c:pt>
                <c:pt idx="154">
                  <c:v>121</c:v>
                </c:pt>
                <c:pt idx="155">
                  <c:v>125</c:v>
                </c:pt>
              </c:numCache>
            </c:numRef>
          </c:val>
          <c:smooth val="0"/>
          <c:extLst>
            <c:ext xmlns:c16="http://schemas.microsoft.com/office/drawing/2014/chart" uri="{C3380CC4-5D6E-409C-BE32-E72D297353CC}">
              <c16:uniqueId val="{00000000-9657-A54E-BF93-C3BA725BF415}"/>
            </c:ext>
          </c:extLst>
        </c:ser>
        <c:dLbls>
          <c:showLegendKey val="0"/>
          <c:showVal val="0"/>
          <c:showCatName val="0"/>
          <c:showSerName val="0"/>
          <c:showPercent val="0"/>
          <c:showBubbleSize val="0"/>
        </c:dLbls>
        <c:marker val="1"/>
        <c:smooth val="0"/>
        <c:axId val="2015461935"/>
        <c:axId val="2015712863"/>
      </c:lineChart>
      <c:catAx>
        <c:axId val="20154619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5712863"/>
        <c:crosses val="autoZero"/>
        <c:auto val="1"/>
        <c:lblAlgn val="ctr"/>
        <c:lblOffset val="100"/>
        <c:noMultiLvlLbl val="0"/>
      </c:catAx>
      <c:valAx>
        <c:axId val="201571286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619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133350</xdr:rowOff>
    </xdr:from>
    <xdr:ext cx="7391400" cy="234315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4775" y="133350"/>
          <a:ext cx="7391400" cy="2343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spcAft>
              <a:spcPts val="600"/>
            </a:spcAft>
          </a:pPr>
          <a:r>
            <a:rPr lang="sv-FI" sz="1400">
              <a:latin typeface="Times New Roman" panose="02020603050405020304" pitchFamily="18" charset="0"/>
              <a:cs typeface="Times New Roman" panose="02020603050405020304" pitchFamily="18" charset="0"/>
            </a:rPr>
            <a:t>A company sells a product with one-week shelf life. The weekly data on the number of units sold in the last three years (i.e., 156 weeks) can be found in the worksheet Sales Volume in the given Excel file. Your task is to forecast the sales volume for the next week (i.e., Week 157).</a:t>
          </a:r>
        </a:p>
        <a:p>
          <a:pPr algn="just">
            <a:spcAft>
              <a:spcPts val="600"/>
            </a:spcAft>
          </a:pPr>
          <a:r>
            <a:rPr lang="sv-FI" sz="1400">
              <a:latin typeface="Times New Roman" panose="02020603050405020304" pitchFamily="18" charset="0"/>
              <a:cs typeface="Times New Roman" panose="02020603050405020304" pitchFamily="18" charset="0"/>
            </a:rPr>
            <a:t>Please first identify the underlying pattern in the given data. If the data exhibits only a horizontal pattern, please forecast the sales volume for Week 157 using the following two methods:</a:t>
          </a:r>
        </a:p>
        <a:p>
          <a:pPr algn="just">
            <a:spcAft>
              <a:spcPts val="600"/>
            </a:spcAft>
          </a:pPr>
          <a:r>
            <a:rPr lang="sv-FI" sz="1400">
              <a:latin typeface="Times New Roman" panose="02020603050405020304" pitchFamily="18" charset="0"/>
              <a:cs typeface="Times New Roman" panose="02020603050405020304" pitchFamily="18" charset="0"/>
            </a:rPr>
            <a:t>Moving Average Forecast (with k = 4, 5 and 6)</a:t>
          </a:r>
        </a:p>
        <a:p>
          <a:pPr algn="just">
            <a:spcAft>
              <a:spcPts val="600"/>
            </a:spcAft>
          </a:pPr>
          <a:r>
            <a:rPr lang="sv-FI" sz="1400">
              <a:latin typeface="Times New Roman" panose="02020603050405020304" pitchFamily="18" charset="0"/>
              <a:cs typeface="Times New Roman" panose="02020603050405020304" pitchFamily="18" charset="0"/>
            </a:rPr>
            <a:t>Exponential Smoothing (with </a:t>
          </a:r>
          <a:r>
            <a:rPr lang="el-GR" sz="1400">
              <a:latin typeface="Times New Roman" panose="02020603050405020304" pitchFamily="18" charset="0"/>
              <a:cs typeface="Times New Roman" panose="02020603050405020304" pitchFamily="18" charset="0"/>
            </a:rPr>
            <a:t>α = 0.25, 0.5 </a:t>
          </a:r>
          <a:r>
            <a:rPr lang="sv-FI" sz="1400">
              <a:latin typeface="Times New Roman" panose="02020603050405020304" pitchFamily="18" charset="0"/>
              <a:cs typeface="Times New Roman" panose="02020603050405020304" pitchFamily="18" charset="0"/>
            </a:rPr>
            <a:t>and 0.75)</a:t>
          </a:r>
        </a:p>
        <a:p>
          <a:pPr algn="just">
            <a:spcAft>
              <a:spcPts val="600"/>
            </a:spcAft>
          </a:pPr>
          <a:r>
            <a:rPr lang="sv-FI" sz="1400">
              <a:latin typeface="Times New Roman" panose="02020603050405020304" pitchFamily="18" charset="0"/>
              <a:cs typeface="Times New Roman" panose="02020603050405020304" pitchFamily="18" charset="0"/>
            </a:rPr>
            <a:t>Please evaluate the above methods using the error metric of Mean Square Error (MSE) and identify the optimal forecast on the sales volume for Week 157.</a:t>
          </a:r>
        </a:p>
      </xdr:txBody>
    </xdr:sp>
    <xdr:clientData/>
  </xdr:oneCellAnchor>
  <xdr:twoCellAnchor>
    <xdr:from>
      <xdr:col>15</xdr:col>
      <xdr:colOff>7056</xdr:colOff>
      <xdr:row>14</xdr:row>
      <xdr:rowOff>0</xdr:rowOff>
    </xdr:from>
    <xdr:to>
      <xdr:col>25</xdr:col>
      <xdr:colOff>493889</xdr:colOff>
      <xdr:row>36</xdr:row>
      <xdr:rowOff>84667</xdr:rowOff>
    </xdr:to>
    <xdr:graphicFrame macro="">
      <xdr:nvGraphicFramePr>
        <xdr:cNvPr id="5" name="Chart 4">
          <a:extLst>
            <a:ext uri="{FF2B5EF4-FFF2-40B4-BE49-F238E27FC236}">
              <a16:creationId xmlns:a16="http://schemas.microsoft.com/office/drawing/2014/main" id="{5DE54FCB-F071-EB11-F191-4ECCA21D0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747890</xdr:colOff>
      <xdr:row>189</xdr:row>
      <xdr:rowOff>127000</xdr:rowOff>
    </xdr:from>
    <xdr:to>
      <xdr:col>12</xdr:col>
      <xdr:colOff>28223</xdr:colOff>
      <xdr:row>198</xdr:row>
      <xdr:rowOff>98778</xdr:rowOff>
    </xdr:to>
    <xdr:sp macro="" textlink="">
      <xdr:nvSpPr>
        <xdr:cNvPr id="6" name="TextBox 5">
          <a:extLst>
            <a:ext uri="{FF2B5EF4-FFF2-40B4-BE49-F238E27FC236}">
              <a16:creationId xmlns:a16="http://schemas.microsoft.com/office/drawing/2014/main" id="{B5C3A32B-DA72-43A2-18FF-1D87B0FEB38B}"/>
            </a:ext>
          </a:extLst>
        </xdr:cNvPr>
        <xdr:cNvSpPr txBox="1"/>
      </xdr:nvSpPr>
      <xdr:spPr>
        <a:xfrm>
          <a:off x="7366001" y="37465000"/>
          <a:ext cx="4981222" cy="1749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t>As we can see, the exponential</a:t>
          </a:r>
          <a:r>
            <a:rPr lang="en-GB" sz="2000" baseline="0"/>
            <a:t> smoothing method with alpha being at 0.25 gives us the smallest MSE, 201.6. Therefore, it  can give us the most optimal forcast for the week 157. </a:t>
          </a:r>
          <a:endParaRPr lang="en-GB" sz="2000"/>
        </a:p>
      </xdr:txBody>
    </xdr:sp>
    <xdr:clientData/>
  </xdr:twoCellAnchor>
  <xdr:twoCellAnchor>
    <xdr:from>
      <xdr:col>7</xdr:col>
      <xdr:colOff>84667</xdr:colOff>
      <xdr:row>174</xdr:row>
      <xdr:rowOff>98777</xdr:rowOff>
    </xdr:from>
    <xdr:to>
      <xdr:col>8</xdr:col>
      <xdr:colOff>437444</xdr:colOff>
      <xdr:row>189</xdr:row>
      <xdr:rowOff>42333</xdr:rowOff>
    </xdr:to>
    <xdr:cxnSp macro="">
      <xdr:nvCxnSpPr>
        <xdr:cNvPr id="12" name="Straight Arrow Connector 11">
          <a:extLst>
            <a:ext uri="{FF2B5EF4-FFF2-40B4-BE49-F238E27FC236}">
              <a16:creationId xmlns:a16="http://schemas.microsoft.com/office/drawing/2014/main" id="{00F4A236-BBB0-C897-F4DE-57C79723B105}"/>
            </a:ext>
          </a:extLst>
        </xdr:cNvPr>
        <xdr:cNvCxnSpPr/>
      </xdr:nvCxnSpPr>
      <xdr:spPr>
        <a:xfrm flipH="1" flipV="1">
          <a:off x="6702778" y="34473444"/>
          <a:ext cx="1453444" cy="290688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1140178</xdr:colOff>
      <xdr:row>174</xdr:row>
      <xdr:rowOff>11288</xdr:rowOff>
    </xdr:from>
    <xdr:to>
      <xdr:col>9</xdr:col>
      <xdr:colOff>268111</xdr:colOff>
      <xdr:row>189</xdr:row>
      <xdr:rowOff>98778</xdr:rowOff>
    </xdr:to>
    <xdr:cxnSp macro="">
      <xdr:nvCxnSpPr>
        <xdr:cNvPr id="13" name="Straight Arrow Connector 12">
          <a:extLst>
            <a:ext uri="{FF2B5EF4-FFF2-40B4-BE49-F238E27FC236}">
              <a16:creationId xmlns:a16="http://schemas.microsoft.com/office/drawing/2014/main" id="{59D54B6E-0EA6-8841-838C-AA31A3F201D2}"/>
            </a:ext>
          </a:extLst>
        </xdr:cNvPr>
        <xdr:cNvCxnSpPr/>
      </xdr:nvCxnSpPr>
      <xdr:spPr>
        <a:xfrm flipH="1" flipV="1">
          <a:off x="8858956" y="34385955"/>
          <a:ext cx="270933" cy="3050823"/>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296333</xdr:colOff>
      <xdr:row>174</xdr:row>
      <xdr:rowOff>14110</xdr:rowOff>
    </xdr:from>
    <xdr:to>
      <xdr:col>10</xdr:col>
      <xdr:colOff>1030110</xdr:colOff>
      <xdr:row>189</xdr:row>
      <xdr:rowOff>84666</xdr:rowOff>
    </xdr:to>
    <xdr:cxnSp macro="">
      <xdr:nvCxnSpPr>
        <xdr:cNvPr id="15" name="Straight Arrow Connector 14">
          <a:extLst>
            <a:ext uri="{FF2B5EF4-FFF2-40B4-BE49-F238E27FC236}">
              <a16:creationId xmlns:a16="http://schemas.microsoft.com/office/drawing/2014/main" id="{F62F02A0-DA67-624F-9CCE-63F0875E8FA4}"/>
            </a:ext>
          </a:extLst>
        </xdr:cNvPr>
        <xdr:cNvCxnSpPr/>
      </xdr:nvCxnSpPr>
      <xdr:spPr>
        <a:xfrm flipV="1">
          <a:off x="10329333" y="34388777"/>
          <a:ext cx="733777" cy="303388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225778</xdr:colOff>
      <xdr:row>174</xdr:row>
      <xdr:rowOff>11288</xdr:rowOff>
    </xdr:from>
    <xdr:to>
      <xdr:col>11</xdr:col>
      <xdr:colOff>1069623</xdr:colOff>
      <xdr:row>189</xdr:row>
      <xdr:rowOff>98778</xdr:rowOff>
    </xdr:to>
    <xdr:cxnSp macro="">
      <xdr:nvCxnSpPr>
        <xdr:cNvPr id="18" name="Straight Arrow Connector 17">
          <a:extLst>
            <a:ext uri="{FF2B5EF4-FFF2-40B4-BE49-F238E27FC236}">
              <a16:creationId xmlns:a16="http://schemas.microsoft.com/office/drawing/2014/main" id="{44DCAB50-66CA-FF49-B0EE-2DC569D88582}"/>
            </a:ext>
          </a:extLst>
        </xdr:cNvPr>
        <xdr:cNvCxnSpPr/>
      </xdr:nvCxnSpPr>
      <xdr:spPr>
        <a:xfrm flipV="1">
          <a:off x="11401778" y="34385955"/>
          <a:ext cx="843845" cy="3050823"/>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1100667</xdr:colOff>
      <xdr:row>173</xdr:row>
      <xdr:rowOff>194733</xdr:rowOff>
    </xdr:from>
    <xdr:to>
      <xdr:col>12</xdr:col>
      <xdr:colOff>1128889</xdr:colOff>
      <xdr:row>189</xdr:row>
      <xdr:rowOff>56444</xdr:rowOff>
    </xdr:to>
    <xdr:cxnSp macro="">
      <xdr:nvCxnSpPr>
        <xdr:cNvPr id="20" name="Straight Arrow Connector 19">
          <a:extLst>
            <a:ext uri="{FF2B5EF4-FFF2-40B4-BE49-F238E27FC236}">
              <a16:creationId xmlns:a16="http://schemas.microsoft.com/office/drawing/2014/main" id="{46F886C4-688E-A84E-AC5E-AEE9849EE5D1}"/>
            </a:ext>
          </a:extLst>
        </xdr:cNvPr>
        <xdr:cNvCxnSpPr/>
      </xdr:nvCxnSpPr>
      <xdr:spPr>
        <a:xfrm flipV="1">
          <a:off x="12276667" y="34371844"/>
          <a:ext cx="1171222" cy="30226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70556</xdr:colOff>
      <xdr:row>174</xdr:row>
      <xdr:rowOff>28222</xdr:rowOff>
    </xdr:from>
    <xdr:to>
      <xdr:col>13</xdr:col>
      <xdr:colOff>1086555</xdr:colOff>
      <xdr:row>192</xdr:row>
      <xdr:rowOff>28222</xdr:rowOff>
    </xdr:to>
    <xdr:cxnSp macro="">
      <xdr:nvCxnSpPr>
        <xdr:cNvPr id="22" name="Straight Arrow Connector 21">
          <a:extLst>
            <a:ext uri="{FF2B5EF4-FFF2-40B4-BE49-F238E27FC236}">
              <a16:creationId xmlns:a16="http://schemas.microsoft.com/office/drawing/2014/main" id="{9247A768-8A39-B342-A550-5CC6AE0B4240}"/>
            </a:ext>
          </a:extLst>
        </xdr:cNvPr>
        <xdr:cNvCxnSpPr/>
      </xdr:nvCxnSpPr>
      <xdr:spPr>
        <a:xfrm flipV="1">
          <a:off x="12389556" y="34402889"/>
          <a:ext cx="2229555" cy="35560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76200</xdr:colOff>
      <xdr:row>1</xdr:row>
      <xdr:rowOff>46082</xdr:rowOff>
    </xdr:from>
    <xdr:ext cx="7010400" cy="168746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85800" y="246107"/>
          <a:ext cx="7010400" cy="1687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just" defTabSz="914400" eaLnBrk="1" fontAlgn="auto" latinLnBrk="0" hangingPunct="1">
            <a:lnSpc>
              <a:spcPct val="100000"/>
            </a:lnSpc>
            <a:spcBef>
              <a:spcPts val="0"/>
            </a:spcBef>
            <a:spcAft>
              <a:spcPts val="600"/>
            </a:spcAft>
            <a:buClrTx/>
            <a:buSzTx/>
            <a:buFontTx/>
            <a:buNone/>
            <a:tabLst/>
            <a:defRPr/>
          </a:pPr>
          <a:r>
            <a:rPr lang="sv-FI" sz="1400">
              <a:solidFill>
                <a:schemeClr val="tx1"/>
              </a:solidFill>
              <a:effectLst/>
              <a:latin typeface="Times New Roman" panose="02020603050405020304" pitchFamily="18" charset="0"/>
              <a:ea typeface="+mn-ea"/>
              <a:cs typeface="Times New Roman" panose="02020603050405020304" pitchFamily="18" charset="0"/>
            </a:rPr>
            <a:t>A producer of various kinds of batteries has been producing ``D´´ size batteries with an average life expectancy of 87 hours. Due to an improved production process, management believes that there has been an increase in the life expectancy of their ``D´´ size batteries. A sample of 36 batteries showed an average life of 88.5 hours. Assume from past information that it is known that the standard deviation of the population is 9 hours. At a level of significance of 0.01, can the management’s belief be supported based on the data we have,</a:t>
          </a:r>
          <a:r>
            <a:rPr lang="sv-FI" sz="1400" baseline="0">
              <a:solidFill>
                <a:schemeClr val="tx1"/>
              </a:solidFill>
              <a:effectLst/>
              <a:latin typeface="Times New Roman" panose="02020603050405020304" pitchFamily="18" charset="0"/>
              <a:ea typeface="+mn-ea"/>
              <a:cs typeface="Times New Roman" panose="02020603050405020304" pitchFamily="18" charset="0"/>
            </a:rPr>
            <a:t> and</a:t>
          </a:r>
          <a:r>
            <a:rPr lang="sv-FI" sz="1400">
              <a:solidFill>
                <a:schemeClr val="tx1"/>
              </a:solidFill>
              <a:effectLst/>
              <a:latin typeface="Times New Roman" panose="02020603050405020304" pitchFamily="18" charset="0"/>
              <a:ea typeface="+mn-ea"/>
              <a:cs typeface="Times New Roman" panose="02020603050405020304" pitchFamily="18" charset="0"/>
            </a:rPr>
            <a:t> why?</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189592</xdr:colOff>
      <xdr:row>0</xdr:row>
      <xdr:rowOff>123824</xdr:rowOff>
    </xdr:from>
    <xdr:ext cx="11865639" cy="4624022"/>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89592" y="123824"/>
          <a:ext cx="11865639" cy="4624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spcAft>
              <a:spcPts val="600"/>
            </a:spcAft>
          </a:pPr>
          <a:r>
            <a:rPr lang="en-FI" sz="1100">
              <a:solidFill>
                <a:schemeClr val="tx1"/>
              </a:solidFill>
              <a:effectLst/>
              <a:latin typeface="+mn-lt"/>
              <a:ea typeface="+mn-ea"/>
              <a:cs typeface="+mn-cs"/>
            </a:rPr>
            <a:t>The Flamingo Grill is an upscale restaurant. To help plan an advertising campaign for the coming season, Flamingo’s management team hired the advertising firm of Haskell &amp; Johnson (HJ). The management team requested HJ’s recommendation concerning how the advertising budget should be distributed across television, radio, and newspaper advertisements. The budget has been set at $279,000. </a:t>
          </a:r>
        </a:p>
        <a:p>
          <a:pPr>
            <a:spcAft>
              <a:spcPts val="600"/>
            </a:spcAft>
          </a:pPr>
          <a:r>
            <a:rPr lang="en-FI" sz="1100">
              <a:solidFill>
                <a:schemeClr val="tx1"/>
              </a:solidFill>
              <a:effectLst/>
              <a:latin typeface="+mn-lt"/>
              <a:ea typeface="+mn-ea"/>
              <a:cs typeface="+mn-cs"/>
            </a:rPr>
            <a:t>In a meeting with Flamingo’s management team, HJ consultants provided the following information (see the table in the Excel sheet) about the industry exposure effectiveness rating per ad, their estimate of the number of potential new customers reached per ad, and the cost for each ad. </a:t>
          </a:r>
        </a:p>
        <a:p>
          <a:pPr marL="0" marR="0" indent="0" defTabSz="914400" eaLnBrk="1" fontAlgn="auto" latinLnBrk="0" hangingPunct="1">
            <a:lnSpc>
              <a:spcPct val="100000"/>
            </a:lnSpc>
            <a:spcBef>
              <a:spcPts val="0"/>
            </a:spcBef>
            <a:spcAft>
              <a:spcPts val="600"/>
            </a:spcAft>
            <a:buClrTx/>
            <a:buSzTx/>
            <a:buFontTx/>
            <a:buNone/>
            <a:tabLst/>
            <a:defRPr/>
          </a:pPr>
          <a:r>
            <a:rPr lang="en-FI" sz="1100">
              <a:solidFill>
                <a:schemeClr val="tx1"/>
              </a:solidFill>
              <a:effectLst/>
              <a:latin typeface="+mn-lt"/>
              <a:ea typeface="+mn-ea"/>
              <a:cs typeface="+mn-cs"/>
            </a:rPr>
            <a:t>The exposure rating is viewed as a measure of the value of the ad to both existing customers and potential new customers. It is a function of such things as image, message recall, visual and audio appeal, and so on. As expected, the more expensive television advertisement has the highest exposure effectiveness rating along with the greatest potential for reaching new customers.</a:t>
          </a:r>
          <a:r>
            <a:rPr lang="en-FI">
              <a:effectLst/>
            </a:rPr>
            <a:t> </a:t>
          </a:r>
          <a:endParaRPr lang="en-FI" sz="1100">
            <a:solidFill>
              <a:schemeClr val="tx1"/>
            </a:solidFill>
            <a:effectLst/>
            <a:latin typeface="+mn-lt"/>
            <a:ea typeface="+mn-ea"/>
            <a:cs typeface="+mn-cs"/>
          </a:endParaRPr>
        </a:p>
        <a:p>
          <a:pPr algn="just">
            <a:spcAft>
              <a:spcPts val="600"/>
            </a:spcAft>
          </a:pPr>
          <a:r>
            <a:rPr lang="en-FI" sz="1100">
              <a:solidFill>
                <a:schemeClr val="tx1"/>
              </a:solidFill>
              <a:effectLst/>
              <a:latin typeface="+mn-lt"/>
              <a:ea typeface="+mn-ea"/>
              <a:cs typeface="+mn-cs"/>
            </a:rPr>
            <a:t>At this point, the HJ consultants pointed out that the data concerning exposure and reach were only applicable to the first few ads in each medium. For television, HJ stated that the exposure rating of 90 and the 4000 new customers reached per ad were reliable for the first 10 television ads. After 10 ads, the benefit is expected to decline. For planning purposes, HJ recommended reducing the exposure rating to 55 and the estimate of the potential new customers reached to 1500 for any television ads beyond 10. For radio ads, the preceding data are reliable up to a maximum of 15 ads. Beyond 15 ads, the exposure rating declines to 20 and the number of new customers reached declines to 1200 per ad. Similarly, for newspaper ads, the preceding data are reliable up to a maximum of 20; the exposure rating declines to 5 and the</a:t>
          </a:r>
          <a:r>
            <a:rPr lang="en-FI" sz="1100" baseline="0">
              <a:solidFill>
                <a:schemeClr val="tx1"/>
              </a:solidFill>
              <a:effectLst/>
              <a:latin typeface="+mn-lt"/>
              <a:ea typeface="+mn-ea"/>
              <a:cs typeface="+mn-cs"/>
            </a:rPr>
            <a:t> </a:t>
          </a:r>
          <a:r>
            <a:rPr lang="en-FI" sz="1100">
              <a:solidFill>
                <a:schemeClr val="tx1"/>
              </a:solidFill>
              <a:effectLst/>
              <a:latin typeface="+mn-lt"/>
              <a:ea typeface="+mn-ea"/>
              <a:cs typeface="+mn-cs"/>
            </a:rPr>
            <a:t>potential number of</a:t>
          </a:r>
          <a:r>
            <a:rPr lang="en-FI" sz="1100" baseline="0">
              <a:solidFill>
                <a:schemeClr val="tx1"/>
              </a:solidFill>
              <a:effectLst/>
              <a:latin typeface="+mn-lt"/>
              <a:ea typeface="+mn-ea"/>
              <a:cs typeface="+mn-cs"/>
            </a:rPr>
            <a:t> </a:t>
          </a:r>
          <a:r>
            <a:rPr lang="en-FI" sz="1100">
              <a:solidFill>
                <a:schemeClr val="tx1"/>
              </a:solidFill>
              <a:effectLst/>
              <a:latin typeface="+mn-lt"/>
              <a:ea typeface="+mn-ea"/>
              <a:cs typeface="+mn-cs"/>
            </a:rPr>
            <a:t>new customers reached declines to 800 for additional ads.</a:t>
          </a:r>
        </a:p>
        <a:p>
          <a:pPr marL="0" marR="0" indent="0" algn="just" defTabSz="914400" eaLnBrk="1" fontAlgn="auto" latinLnBrk="0" hangingPunct="1">
            <a:lnSpc>
              <a:spcPct val="100000"/>
            </a:lnSpc>
            <a:spcBef>
              <a:spcPts val="0"/>
            </a:spcBef>
            <a:spcAft>
              <a:spcPts val="600"/>
            </a:spcAft>
            <a:buClrTx/>
            <a:buSzTx/>
            <a:buFontTx/>
            <a:buNone/>
            <a:tabLst/>
            <a:defRPr/>
          </a:pPr>
          <a:r>
            <a:rPr lang="en-FI" sz="1100">
              <a:solidFill>
                <a:schemeClr val="tx1"/>
              </a:solidFill>
              <a:effectLst/>
              <a:latin typeface="+mn-lt"/>
              <a:ea typeface="+mn-ea"/>
              <a:cs typeface="+mn-cs"/>
            </a:rPr>
            <a:t>Flamingo’s management team </a:t>
          </a:r>
          <a:r>
            <a:rPr lang="en-FI" sz="1100" b="1">
              <a:solidFill>
                <a:schemeClr val="tx1"/>
              </a:solidFill>
              <a:effectLst/>
              <a:latin typeface="+mn-lt"/>
              <a:ea typeface="+mn-ea"/>
              <a:cs typeface="+mn-cs"/>
            </a:rPr>
            <a:t>accepted maximizing</a:t>
          </a:r>
          <a:r>
            <a:rPr lang="en-FI" sz="1100">
              <a:solidFill>
                <a:schemeClr val="tx1"/>
              </a:solidFill>
              <a:effectLst/>
              <a:latin typeface="+mn-lt"/>
              <a:ea typeface="+mn-ea"/>
              <a:cs typeface="+mn-cs"/>
            </a:rPr>
            <a:t> </a:t>
          </a:r>
          <a:r>
            <a:rPr lang="en-FI" sz="1100" b="1">
              <a:solidFill>
                <a:schemeClr val="tx1"/>
              </a:solidFill>
              <a:effectLst/>
              <a:latin typeface="+mn-lt"/>
              <a:ea typeface="+mn-ea"/>
              <a:cs typeface="+mn-cs"/>
            </a:rPr>
            <a:t>the total exposure rating</a:t>
          </a:r>
          <a:r>
            <a:rPr lang="en-FI" sz="1100">
              <a:solidFill>
                <a:schemeClr val="tx1"/>
              </a:solidFill>
              <a:effectLst/>
              <a:latin typeface="+mn-lt"/>
              <a:ea typeface="+mn-ea"/>
              <a:cs typeface="+mn-cs"/>
            </a:rPr>
            <a:t>, across all media, as the objective of the advertising campaign. Because of management’s concern with attracting new customers, management stated that the advertising campaign must reach </a:t>
          </a:r>
          <a:r>
            <a:rPr lang="en-FI" sz="1100" b="1">
              <a:solidFill>
                <a:schemeClr val="tx1"/>
              </a:solidFill>
              <a:effectLst/>
              <a:latin typeface="+mn-lt"/>
              <a:ea typeface="+mn-ea"/>
              <a:cs typeface="+mn-cs"/>
            </a:rPr>
            <a:t>at least 100,000 new customers</a:t>
          </a:r>
          <a:r>
            <a:rPr lang="en-FI" sz="1100">
              <a:solidFill>
                <a:schemeClr val="tx1"/>
              </a:solidFill>
              <a:effectLst/>
              <a:latin typeface="+mn-lt"/>
              <a:ea typeface="+mn-ea"/>
              <a:cs typeface="+mn-cs"/>
            </a:rPr>
            <a:t>. To balance the advertising campaign and make use of all advertising media, Flamingo’s management team also adopted the following guidelines.</a:t>
          </a:r>
        </a:p>
        <a:p>
          <a:pPr lvl="0"/>
          <a:r>
            <a:rPr lang="en-FI" sz="1100">
              <a:solidFill>
                <a:schemeClr val="tx1"/>
              </a:solidFill>
              <a:effectLst/>
              <a:latin typeface="+mn-lt"/>
              <a:ea typeface="+mn-ea"/>
              <a:cs typeface="+mn-cs"/>
            </a:rPr>
            <a:t>	- Use at least twice as many radio advertisements as television advertisements. </a:t>
          </a:r>
        </a:p>
        <a:p>
          <a:pPr lvl="0"/>
          <a:r>
            <a:rPr lang="en-FI" sz="1100">
              <a:solidFill>
                <a:schemeClr val="tx1"/>
              </a:solidFill>
              <a:effectLst/>
              <a:latin typeface="+mn-lt"/>
              <a:ea typeface="+mn-ea"/>
              <a:cs typeface="+mn-cs"/>
            </a:rPr>
            <a:t>	- Use no more than 20 television advertisements. </a:t>
          </a:r>
        </a:p>
        <a:p>
          <a:pPr lvl="0"/>
          <a:r>
            <a:rPr lang="en-FI" sz="1100">
              <a:solidFill>
                <a:schemeClr val="tx1"/>
              </a:solidFill>
              <a:effectLst/>
              <a:latin typeface="+mn-lt"/>
              <a:ea typeface="+mn-ea"/>
              <a:cs typeface="+mn-cs"/>
            </a:rPr>
            <a:t>	- The television budget should be at least $140,000. </a:t>
          </a:r>
        </a:p>
        <a:p>
          <a:pPr lvl="0"/>
          <a:r>
            <a:rPr lang="en-FI" sz="1100">
              <a:solidFill>
                <a:schemeClr val="tx1"/>
              </a:solidFill>
              <a:effectLst/>
              <a:latin typeface="+mn-lt"/>
              <a:ea typeface="+mn-ea"/>
              <a:cs typeface="+mn-cs"/>
            </a:rPr>
            <a:t>	- The radio advertising budget is restricted to a maximum of $99,000. </a:t>
          </a:r>
        </a:p>
        <a:p>
          <a:pPr>
            <a:spcAft>
              <a:spcPts val="600"/>
            </a:spcAft>
          </a:pPr>
          <a:r>
            <a:rPr lang="en-FI" sz="1100">
              <a:solidFill>
                <a:schemeClr val="tx1"/>
              </a:solidFill>
              <a:effectLst/>
              <a:latin typeface="+mn-lt"/>
              <a:ea typeface="+mn-ea"/>
              <a:cs typeface="+mn-cs"/>
            </a:rPr>
            <a:t>	- The newspaper budget is to be at least $30,000.</a:t>
          </a:r>
        </a:p>
        <a:p>
          <a:pPr>
            <a:spcAft>
              <a:spcPts val="600"/>
            </a:spcAft>
          </a:pPr>
          <a:r>
            <a:rPr lang="en-US" sz="1100">
              <a:solidFill>
                <a:schemeClr val="tx1"/>
              </a:solidFill>
              <a:effectLst/>
              <a:latin typeface="+mn-lt"/>
              <a:ea typeface="+mn-ea"/>
              <a:cs typeface="+mn-cs"/>
            </a:rPr>
            <a:t>Based on the</a:t>
          </a:r>
          <a:r>
            <a:rPr lang="en-FI" sz="1100">
              <a:solidFill>
                <a:schemeClr val="tx1"/>
              </a:solidFill>
              <a:effectLst/>
              <a:latin typeface="+mn-lt"/>
              <a:ea typeface="+mn-ea"/>
              <a:cs typeface="+mn-cs"/>
            </a:rPr>
            <a:t> guidelines </a:t>
          </a:r>
          <a:r>
            <a:rPr lang="en-US" sz="1100">
              <a:solidFill>
                <a:schemeClr val="tx1"/>
              </a:solidFill>
              <a:effectLst/>
              <a:latin typeface="+mn-lt"/>
              <a:ea typeface="+mn-ea"/>
              <a:cs typeface="+mn-cs"/>
            </a:rPr>
            <a:t>given above, please </a:t>
          </a:r>
          <a:r>
            <a:rPr lang="sv-FI" sz="1100">
              <a:solidFill>
                <a:schemeClr val="tx1"/>
              </a:solidFill>
              <a:effectLst/>
              <a:latin typeface="+mn-lt"/>
              <a:ea typeface="+mn-ea"/>
              <a:cs typeface="+mn-cs"/>
            </a:rPr>
            <a:t>develop and solve a linear programming model to determine </a:t>
          </a:r>
          <a:r>
            <a:rPr lang="en-FI" sz="1100">
              <a:solidFill>
                <a:schemeClr val="tx1"/>
              </a:solidFill>
              <a:effectLst/>
              <a:latin typeface="+mn-lt"/>
              <a:ea typeface="+mn-ea"/>
              <a:cs typeface="+mn-cs"/>
            </a:rPr>
            <a:t>how the $279,000 advertising budget should be allocated among television, radio, and newspaper advertising.</a:t>
          </a:r>
        </a:p>
        <a:p>
          <a:pPr>
            <a:spcAft>
              <a:spcPts val="600"/>
            </a:spcAft>
          </a:pPr>
          <a:r>
            <a:rPr lang="en-US" sz="1100" b="1">
              <a:solidFill>
                <a:srgbClr val="FF0000"/>
              </a:solidFill>
              <a:effectLst/>
              <a:latin typeface="+mn-lt"/>
              <a:ea typeface="+mn-ea"/>
              <a:cs typeface="+mn-cs"/>
            </a:rPr>
            <a:t>IMPORTANT</a:t>
          </a:r>
          <a:r>
            <a:rPr lang="en-US" sz="1100">
              <a:solidFill>
                <a:schemeClr val="tx1"/>
              </a:solidFill>
              <a:effectLst/>
              <a:latin typeface="+mn-lt"/>
              <a:ea typeface="+mn-ea"/>
              <a:cs typeface="+mn-cs"/>
            </a:rPr>
            <a:t>: Please do </a:t>
          </a:r>
          <a:r>
            <a:rPr lang="en-US" sz="1100" b="1">
              <a:solidFill>
                <a:schemeClr val="tx1"/>
              </a:solidFill>
              <a:effectLst/>
              <a:latin typeface="+mn-lt"/>
              <a:ea typeface="+mn-ea"/>
              <a:cs typeface="+mn-cs"/>
            </a:rPr>
            <a:t>not</a:t>
          </a:r>
          <a:r>
            <a:rPr lang="en-US" sz="1100">
              <a:solidFill>
                <a:schemeClr val="tx1"/>
              </a:solidFill>
              <a:effectLst/>
              <a:latin typeface="+mn-lt"/>
              <a:ea typeface="+mn-ea"/>
              <a:cs typeface="+mn-cs"/>
            </a:rPr>
            <a:t> delete what you input in Excel Solver upon completion. Before I grade Question 4, I will first remove the optimal solution returned by Excel on your worksheet, and then re-run Solver to check the result.</a:t>
          </a:r>
          <a:endParaRPr lang="en-FI" sz="1100">
            <a:solidFill>
              <a:schemeClr val="tx1"/>
            </a:solidFill>
            <a:effectLst/>
            <a:latin typeface="+mn-lt"/>
            <a:ea typeface="+mn-ea"/>
            <a:cs typeface="+mn-cs"/>
          </a:endParaRPr>
        </a:p>
      </xdr:txBody>
    </xdr:sp>
    <xdr:clientData/>
  </xdr:oneCellAnchor>
  <xdr:twoCellAnchor>
    <xdr:from>
      <xdr:col>16</xdr:col>
      <xdr:colOff>0</xdr:colOff>
      <xdr:row>31</xdr:row>
      <xdr:rowOff>12700</xdr:rowOff>
    </xdr:from>
    <xdr:to>
      <xdr:col>27</xdr:col>
      <xdr:colOff>63500</xdr:colOff>
      <xdr:row>55</xdr:row>
      <xdr:rowOff>88900</xdr:rowOff>
    </xdr:to>
    <xdr:sp macro="" textlink="">
      <xdr:nvSpPr>
        <xdr:cNvPr id="2" name="TextBox 1">
          <a:extLst>
            <a:ext uri="{FF2B5EF4-FFF2-40B4-BE49-F238E27FC236}">
              <a16:creationId xmlns:a16="http://schemas.microsoft.com/office/drawing/2014/main" id="{878CE357-641A-7234-CAC3-112D8D761ECD}"/>
            </a:ext>
          </a:extLst>
        </xdr:cNvPr>
        <xdr:cNvSpPr txBox="1"/>
      </xdr:nvSpPr>
      <xdr:spPr>
        <a:xfrm>
          <a:off x="17170400" y="5207000"/>
          <a:ext cx="7467600" cy="645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u="none" strike="noStrike">
              <a:solidFill>
                <a:schemeClr val="dk1"/>
              </a:solidFill>
              <a:effectLst/>
              <a:latin typeface="+mn-lt"/>
              <a:ea typeface="+mn-ea"/>
              <a:cs typeface="+mn-cs"/>
            </a:rPr>
            <a:t>Constraints</a:t>
          </a:r>
        </a:p>
        <a:p>
          <a:endParaRPr lang="en-GB" sz="1200" b="1"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1. Use at least twice as many radio advertisements as television advertisements.</a:t>
          </a:r>
          <a:r>
            <a:rPr lang="en-GB" sz="1200" b="1"/>
            <a:t>  </a:t>
          </a:r>
        </a:p>
        <a:p>
          <a:r>
            <a:rPr lang="en-GB" sz="1200" b="1"/>
            <a:t>	R1+R2 &gt;= (T1+T2)*2</a:t>
          </a:r>
        </a:p>
        <a:p>
          <a:endParaRPr lang="en-GB" sz="1200" b="1"/>
        </a:p>
        <a:p>
          <a:r>
            <a:rPr lang="en-GB" sz="1200" b="1"/>
            <a:t>2. Use no more than 20 television advertisements. </a:t>
          </a:r>
        </a:p>
        <a:p>
          <a:r>
            <a:rPr lang="en-GB" sz="1200" b="1"/>
            <a:t>	T1+T2</a:t>
          </a:r>
          <a:r>
            <a:rPr lang="en-GB" sz="1200" b="1" baseline="0"/>
            <a:t> &lt;= 20</a:t>
          </a:r>
          <a:endParaRPr lang="en-GB" sz="1200" b="1"/>
        </a:p>
        <a:p>
          <a:endParaRPr lang="en-GB" sz="1200" b="1"/>
        </a:p>
        <a:p>
          <a:r>
            <a:rPr lang="en-GB" sz="1200" b="1"/>
            <a:t>3.</a:t>
          </a:r>
          <a:r>
            <a:rPr lang="en-GB" sz="1200" b="1" baseline="0"/>
            <a:t> The television budget should be at least $140,000. </a:t>
          </a:r>
        </a:p>
        <a:p>
          <a:r>
            <a:rPr lang="en-GB" sz="1200" b="1" baseline="0"/>
            <a:t>	(T1+T2)*TAC &gt;= $140,000</a:t>
          </a:r>
        </a:p>
        <a:p>
          <a:r>
            <a:rPr lang="en-GB" sz="1200" b="1" baseline="0"/>
            <a:t>	</a:t>
          </a:r>
        </a:p>
        <a:p>
          <a:r>
            <a:rPr lang="en-GB" sz="1200" b="1"/>
            <a:t>4. The radio advertising budget is restricted to a maximum of $99,000. </a:t>
          </a:r>
        </a:p>
        <a:p>
          <a:r>
            <a:rPr lang="en-GB" sz="1200" b="1"/>
            <a:t>	(R1+R2)*RAC</a:t>
          </a:r>
          <a:r>
            <a:rPr lang="en-GB" sz="1200" b="1" baseline="0"/>
            <a:t> &lt;= $99,000</a:t>
          </a:r>
          <a:r>
            <a:rPr lang="en-GB" sz="1200" b="1"/>
            <a:t>	</a:t>
          </a:r>
        </a:p>
        <a:p>
          <a:endParaRPr lang="en-GB" sz="1200" b="1"/>
        </a:p>
        <a:p>
          <a:r>
            <a:rPr lang="en-GB" sz="1200" b="1"/>
            <a:t>5. The newspaper budget is to be at least $30,000.</a:t>
          </a:r>
        </a:p>
        <a:p>
          <a:r>
            <a:rPr lang="en-GB" sz="1200" b="1"/>
            <a:t>	(N1+N2)*NAC &gt;=</a:t>
          </a:r>
          <a:r>
            <a:rPr lang="en-GB" sz="1200" b="1" baseline="0"/>
            <a:t> $30,000</a:t>
          </a:r>
          <a:endParaRPr lang="en-GB" sz="1200" b="1"/>
        </a:p>
        <a:p>
          <a:r>
            <a:rPr lang="en-GB" sz="1200" b="1"/>
            <a:t>	</a:t>
          </a:r>
        </a:p>
        <a:p>
          <a:r>
            <a:rPr lang="en-GB" sz="1200" b="1"/>
            <a:t>6. The campaing must reach atleast 100 000 new customers.</a:t>
          </a:r>
        </a:p>
        <a:p>
          <a:r>
            <a:rPr lang="en-GB" sz="1200" b="1"/>
            <a:t>	(T1*TC1)+(T2*TC2)+(R1*RC1)+(R2*RC2)+(N1*NC1)+(N2*NC2)</a:t>
          </a:r>
          <a:r>
            <a:rPr lang="en-GB" sz="1200" b="1" baseline="0"/>
            <a:t> &gt;= 100000</a:t>
          </a:r>
          <a:endParaRPr lang="en-GB" sz="1200" b="1"/>
        </a:p>
        <a:p>
          <a:endParaRPr lang="en-GB" sz="1200" b="1"/>
        </a:p>
        <a:p>
          <a:r>
            <a:rPr lang="en-GB" sz="1200" b="1"/>
            <a:t>7. The campaing budget is set to $279,000</a:t>
          </a:r>
        </a:p>
        <a:p>
          <a:r>
            <a:rPr lang="en-GB" sz="1200" b="1"/>
            <a:t>	(T1*TAC)+(T2*TAC)+(R1*RAC)+(R2*RAC)+(N1*NAC)+(N2*NAC) &lt;= 279,000</a:t>
          </a:r>
        </a:p>
        <a:p>
          <a:endParaRPr lang="en-GB" sz="1200" b="1"/>
        </a:p>
        <a:p>
          <a:r>
            <a:rPr lang="en-GB" sz="1200" b="1"/>
            <a:t>8. Only the first ten television advertisements (T1) yield the maximum exposure rating	per ad.</a:t>
          </a:r>
        </a:p>
        <a:p>
          <a:r>
            <a:rPr lang="en-GB" sz="1200" b="1"/>
            <a:t>	T1 &lt;= 10</a:t>
          </a:r>
        </a:p>
        <a:p>
          <a:endParaRPr lang="en-GB" sz="1200" b="1"/>
        </a:p>
        <a:p>
          <a:r>
            <a:rPr lang="en-GB" sz="1200" b="1"/>
            <a:t>9. Only the first 15 radio advertisements (R1) yield the maxium exposure rating per ad.</a:t>
          </a:r>
        </a:p>
        <a:p>
          <a:r>
            <a:rPr lang="en-GB" sz="1200" b="1"/>
            <a:t>	R1 &lt;= 15</a:t>
          </a:r>
        </a:p>
        <a:p>
          <a:endParaRPr lang="en-GB" sz="1200" b="1"/>
        </a:p>
        <a:p>
          <a:r>
            <a:rPr lang="en-GB" sz="1200" b="1"/>
            <a:t>10. The first 20 newspaper advertisements (N1), yield the best exposure</a:t>
          </a:r>
          <a:r>
            <a:rPr lang="en-GB" sz="1200" b="1" baseline="0"/>
            <a:t> per ad.</a:t>
          </a:r>
          <a:r>
            <a:rPr lang="en-GB" sz="1200" b="1"/>
            <a:t>	</a:t>
          </a:r>
        </a:p>
        <a:p>
          <a:r>
            <a:rPr lang="en-GB" sz="1200" b="1"/>
            <a:t>	N1 &lt;=</a:t>
          </a:r>
          <a:r>
            <a:rPr lang="en-GB" sz="1200" b="1" baseline="0"/>
            <a:t> 20</a:t>
          </a:r>
          <a:endParaRPr lang="en-GB" sz="1200" b="1"/>
        </a:p>
        <a:p>
          <a:endParaRPr lang="en-GB" sz="1200" b="1"/>
        </a:p>
        <a:p>
          <a:r>
            <a:rPr lang="en-GB" sz="1200" b="1"/>
            <a:t>11. Non-negativity</a:t>
          </a:r>
          <a:r>
            <a:rPr lang="en-GB" sz="1200" b="1" baseline="0"/>
            <a:t> constraint</a:t>
          </a:r>
        </a:p>
        <a:p>
          <a:r>
            <a:rPr lang="en-GB" sz="1200" b="1" baseline="0"/>
            <a:t>	T1,T2,R1,R2,N1,N2 &gt;= 0</a:t>
          </a:r>
        </a:p>
        <a:p>
          <a:r>
            <a:rPr lang="en-GB" sz="1200" b="1" baseline="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Atte Kohonen" id="{60268E06-761A-AB4A-9EFB-70172DC1133F}" userId="649641055994340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 dT="2022-10-03T14:48:37.13" personId="{60268E06-761A-AB4A-9EFB-70172DC1133F}" id="{0D03A1D5-EAB6-0D41-87AA-7E0437ABA963}">
    <text xml:space="preserve">Here, I have used the IF-statement (i.e. IF-function). If the amount of guests is greater than or equal to 3, then the function returns the adjusted daily rate, else the normal daily rate.
</text>
  </threadedComment>
  <threadedComment ref="K2" dT="2022-10-03T14:52:23.76" personId="{60268E06-761A-AB4A-9EFB-70172DC1133F}" id="{9A6BC618-E65C-DB48-949C-7C73FEB94A85}">
    <text xml:space="preserve">To count the days, I have used the DAYS-function.
</text>
  </threadedComment>
  <threadedComment ref="L2" dT="2022-10-03T15:19:57.41" personId="{60268E06-761A-AB4A-9EFB-70172DC1133F}" id="{22C55072-B377-C943-B945-5AD60DC5C1C0}">
    <text xml:space="preserve">Here, I have once again used the IF-function to count the total costs, that takes into account the adjusted daily rates and the number of days stayed. Hence, we want to find out IF the number of days stayed is greater than or equal to 7, because if it is, the customer is eligible for a 10% discount. If this happens to be the case, the function will count and return the discounted total costs and if not the function will return the total costs without any discounts. </text>
  </threadedComment>
  <threadedComment ref="O2" dT="2022-10-03T20:16:02.80" personId="{60268E06-761A-AB4A-9EFB-70172DC1133F}" id="{EE9C70D3-4701-6E43-ADB0-C85611220A8A}">
    <text xml:space="preserve">I used to the COUNTIF function to find out the amount of orders. Here D2:D31 are the range and N2 (the user input) is the criteria. </text>
  </threadedComment>
  <threadedComment ref="P2" dT="2022-10-03T20:28:35.21" personId="{60268E06-761A-AB4A-9EFB-70172DC1133F}" id="{978A7268-EAD7-F440-9564-0B0C64B04DE1}">
    <text>To find out the total sales revenue for each room, I used the SUMIF-function. It takes the cells D2:D31 as a range, while the criterion is the user input on cell N2(criterion), and then it sums up the corresponding values on cells I2:I31 to the given range.</text>
  </threadedComment>
</ThreadedComments>
</file>

<file path=xl/threadedComments/threadedComment2.xml><?xml version="1.0" encoding="utf-8"?>
<ThreadedComments xmlns="http://schemas.microsoft.com/office/spreadsheetml/2018/threadedcomments" xmlns:x="http://schemas.openxmlformats.org/spreadsheetml/2006/main">
  <threadedComment ref="F15" dT="2022-10-05T08:47:29.36" personId="{60268E06-761A-AB4A-9EFB-70172DC1133F}" id="{F58FABC3-BC43-5E4D-84EF-80C2662F3033}">
    <text xml:space="preserve">In order to count the MSE for each of the moving averages, we need to first find out the forecast error. Forecast error = (Actual value - Forecast value)
</text>
  </threadedComment>
  <threadedComment ref="G15" dT="2022-10-05T08:51:33.99" personId="{60268E06-761A-AB4A-9EFB-70172DC1133F}" id="{F209BD2E-A24F-C943-AC5C-38C8216E055E}">
    <text xml:space="preserve">We need the squared error (Forecast errorˆ2), because the MSE evaluates the average squared difference of observed and forecasted values.
</text>
  </threadedComment>
  <threadedComment ref="C16" dT="2022-10-05T08:22:27.06" personId="{60268E06-761A-AB4A-9EFB-70172DC1133F}" id="{2E4D05B8-1712-FF4F-8A7E-B5060EE7A874}">
    <text xml:space="preserve">To count the moving averages forecast, I have used the Moving Avarages-function. 
The input range for the 4-week moving avarage is B18:B173 (Sales volume) and the output range C19:C174. The interval here is 4, since we are calculating the 4-week moving average forecast. 
I have similarly used the moving average function to count the forecast for the 5 and 6 week moving averages with 5 and 6 as intervals. In both cases the input range remains the same. Output range is at their respective columns.
</text>
  </threadedComment>
  <threadedComment ref="L16" dT="2022-10-05T09:14:07.29" personId="{60268E06-761A-AB4A-9EFB-70172DC1133F}" id="{A5EF59E6-FCD9-C741-A20C-F8F7940907B4}">
    <text xml:space="preserve">To count the forecasted values with the exponential smoothing method with given alpha, I have used the exponential smoothing function. Here, It takes as an input the historical sales data (Actual value), B18:B173, while damping factor is 1-alpha (0.25) and the output range is L18:L173.
I have used the same function to count the forecasted values for the alphas 0.5 and 0.75. The output ranges for these are M18:M173 for the former and for the latter N18:N173. The damping factor remains the same 1-(0.5) and 1-(0.75)
</text>
  </threadedComment>
  <threadedComment ref="P39" dT="2022-10-04T09:19:20.54" personId="{60268E06-761A-AB4A-9EFB-70172DC1133F}" id="{950FC905-D2D4-854A-828A-086F2516C52E}">
    <text xml:space="preserve">The chart above shows us that the data patern indeed is horizontal. Therefore, we can use the exponential smoothing and moving average methods to forecast the sales volume for week 157. The historical sales data on cells B18:B173 was used to create the chart. 
</text>
  </threadedComment>
  <threadedComment ref="G174" dT="2022-10-05T09:43:44.95" personId="{60268E06-761A-AB4A-9EFB-70172DC1133F}" id="{57B0E56F-3CA1-994E-8214-05A8871DBE1D}">
    <text>To count the MSE for the 4 , 5 and 6 - week moving averages we can use the Average-function. 
For example in the case of 4-week moving avarage, the MSE is the avarage of squarred error values in cells G22:G173</text>
  </threadedComment>
  <threadedComment ref="L174" dT="2022-10-05T11:11:22.91" personId="{60268E06-761A-AB4A-9EFB-70172DC1133F}" id="{BEA26A52-8B58-5B4A-92E7-0CD793F8D66E}">
    <text>To count the MSE for each alpha, I have used the SUMXMY2- function. Here it is used to calculate the differences between the actual sales data in the cells B19:B173 and then the forecasted values with alpha 0.25 that located in the cells L19:L173. Then we divide it with the amount of forecasted values in cells L19:L173 so that function can return the sum of the squares of these differences. I conducted similar calculations for the alphas 0.5 and 0.75.</text>
  </threadedComment>
</ThreadedComments>
</file>

<file path=xl/threadedComments/threadedComment3.xml><?xml version="1.0" encoding="utf-8"?>
<ThreadedComments xmlns="http://schemas.microsoft.com/office/spreadsheetml/2018/threadedcomments" xmlns:x="http://schemas.openxmlformats.org/spreadsheetml/2006/main">
  <threadedComment ref="C12" dT="2022-10-13T12:52:10.47" personId="{60268E06-761A-AB4A-9EFB-70172DC1133F}" id="{A044AFC8-6CEF-6349-A773-151AE406C3FF}">
    <text>The rejection area in this hypotheses testing is the upper tail, because the alternative hypotheses (H_A) is claiming that the new avarage would be 88.5 hours, therefore greater than the population mean of 87 hours.</text>
  </threadedComment>
  <threadedComment ref="C14" dT="2022-10-13T12:42:29.23" personId="{60268E06-761A-AB4A-9EFB-70172DC1133F}" id="{67A4E986-7599-1742-AF70-8699B6979ECB}">
    <text xml:space="preserve">Since the standard deviation of the population is known, we can use the z-test as a test statistic. The test statistic in this case is calculated ( Sample mean - population mean)/Standard error.
The test statistic from the sample data can be used to make conclusion to whether reject or fail to reject a null hypothesis.
</text>
  </threadedComment>
  <threadedComment ref="C16" dT="2022-10-13T12:58:49.29" personId="{60268E06-761A-AB4A-9EFB-70172DC1133F}" id="{C33E2AAB-0493-3345-9CB7-34563C3FB261}">
    <text xml:space="preserve">Because this is an uppertail-test we can use the 1-NORM.S.DIST() - function to calculate the p-value.
P-value can be defined as the probability of obtaining a value for the test statistic that is greater or equally great as the value obtained from the sample data. 
</text>
  </threadedComment>
  <threadedComment ref="E17" dT="2022-10-13T10:23:06.73" personId="{60268E06-761A-AB4A-9EFB-70172DC1133F}" id="{EA00D688-1D27-BE47-9347-E0B7AEA6816F}">
    <text xml:space="preserve">Making a conclusion whether to reject or fail to reject the null hypothesis by comparing the p-value to the level of significance.
If the p-value is less than or equal to the level of significance we can reject the null hypothesis, in contrary if the p-value is greater than the level of significance we fail to reject it. </text>
  </threadedComment>
  <threadedComment ref="F17" dT="2022-10-13T10:46:31.73" personId="{60268E06-761A-AB4A-9EFB-70172DC1133F}" id="{7B57F3B6-D264-274F-8539-178578606161}">
    <text>Here I have used the IF-function to compare the p-value to the level of significance. If p-value is smaller than or equal to the level of significance, the function will return “Reject” and if not, the function will return “Fail to reject”.</text>
  </threadedComment>
  <threadedComment ref="C18" dT="2022-10-13T12:36:09.17" personId="{60268E06-761A-AB4A-9EFB-70172DC1133F}" id="{6DC78016-9578-3B40-A8FF-3F433CAA0D5E}">
    <text xml:space="preserve">Because this is an upper tail test, we can use the NORM.S.INV() function to calculate the critical value.
</text>
  </threadedComment>
  <threadedComment ref="E18" dT="2022-10-13T10:43:14.02" personId="{60268E06-761A-AB4A-9EFB-70172DC1133F}" id="{084C80D1-543F-9840-A1EE-C8E3C7E9491A}">
    <text>Since this is a upper-tail test, we can compare wheth
er the test statistic (z-test) is greater than or equal to the critical value. If the z-test is greater than or equal to the critical value, we can reject the null hypothesis, if its not we fail to reject the null hypothesis.</text>
  </threadedComment>
  <threadedComment ref="F18" dT="2022-10-13T11:02:18.79" personId="{60268E06-761A-AB4A-9EFB-70172DC1133F}" id="{A1540997-B59C-E945-A6C4-0CFCF6744448}">
    <text>Here I have once again used the IF-function to compare the test statistic (z-test) with the critical value. The function returns “Reject” if the z-test is greater than or equal to the critical value. If not, the function returns “Fail to reject.”</text>
  </threadedComment>
  <threadedComment ref="C20" dT="2022-10-13T12:25:16.17" personId="{60268E06-761A-AB4A-9EFB-70172DC1133F}" id="{1ADD180D-4A2B-6F43-81CA-32DAD556779F}">
    <text xml:space="preserve">Based on the results obtained from the p-value and critical value methods, we can conclude that the sample data fails to reject the null hypothese. Therefore we cannot support the management’s belief that the newlife expectancy for the batteries would be 88.5 hours on avarage. </text>
  </threadedComment>
</ThreadedComments>
</file>

<file path=xl/threadedComments/threadedComment4.xml><?xml version="1.0" encoding="utf-8"?>
<ThreadedComments xmlns="http://schemas.microsoft.com/office/spreadsheetml/2018/threadedcomments" xmlns:x="http://schemas.openxmlformats.org/spreadsheetml/2006/main">
  <threadedComment ref="G32" dT="2022-10-20T19:03:10.94" personId="{60268E06-761A-AB4A-9EFB-70172DC1133F}" id="{E22FC00C-8279-5644-B9F3-A28A9DFD5B47}">
    <text>I decided to name the different decision variables so that is easier to reference to them. 
For example television advertisements with better rating is T1 and the one with that is a bit worse is T2. The same applies for the radio and newspaper advertisements.</text>
  </threadedComment>
  <threadedComment ref="C33" dT="2022-10-21T09:43:47.88" personId="{60268E06-761A-AB4A-9EFB-70172DC1133F}" id="{9A411210-8446-914F-8979-32D57A8C01D1}">
    <text xml:space="preserve">E1
</text>
  </threadedComment>
  <threadedComment ref="D33" dT="2022-10-21T08:52:48.65" personId="{60268E06-761A-AB4A-9EFB-70172DC1133F}" id="{D0543E3B-93DF-B64F-BB7F-D7FE9733B903}">
    <text xml:space="preserve">TC1
</text>
  </threadedComment>
  <threadedComment ref="E33" dT="2022-10-21T08:38:12.83" personId="{60268E06-761A-AB4A-9EFB-70172DC1133F}" id="{583CDE45-F81F-8143-A2EC-265AE8EC7D2D}">
    <text>For the television advertisement cost I use the abbreviation,  TAC</text>
  </threadedComment>
  <threadedComment ref="K33" dT="2022-10-20T13:59:22.86" personId="{60268E06-761A-AB4A-9EFB-70172DC1133F}" id="{2F731553-52A7-0B48-BA58-EF5A91713DF7}">
    <text xml:space="preserve">The objective function is to maximise the total exposure rating, therefore Max = (T1*E1 +T2*E2+R1*E3+R2*E4+ N1*E5+N2*E6) where
T1,T2,R1,R2,N1,N2 are the decision variables and E1,E2,E3,E4,E5,E6 are the exposure ratings per ad.
</text>
  </threadedComment>
  <threadedComment ref="L33" dT="2022-10-21T09:44:41.21" personId="{60268E06-761A-AB4A-9EFB-70172DC1133F}" id="{61D70278-5CDD-D947-B5E6-970E502A20D7}">
    <text>Since the total amount of radio advertisements (R1+R2) should be at least twice as many as television advertisements (greater than or equal to), we simply compare it to the total amount of television advertisements (T1+T2) multiplied by 2.</text>
  </threadedComment>
  <threadedComment ref="C34" dT="2022-10-21T09:43:54.28" personId="{60268E06-761A-AB4A-9EFB-70172DC1133F}" id="{1C522C80-D889-5548-BAC1-7868C57E781D}">
    <text>E2</text>
  </threadedComment>
  <threadedComment ref="D34" dT="2022-10-21T08:54:02.85" personId="{60268E06-761A-AB4A-9EFB-70172DC1133F}" id="{982042D8-4451-EA48-9837-2F55D51E5349}">
    <text xml:space="preserve">TC2
</text>
  </threadedComment>
  <threadedComment ref="L34" dT="2022-10-21T09:47:43.90" personId="{60268E06-761A-AB4A-9EFB-70172DC1133F}" id="{0919CF95-CCF2-974D-BC66-0346246DE7BA}">
    <text xml:space="preserve">The total amount of television advertisements cannot exceed 20, therefore the total amount should be smaller than or equal to 20.  
</text>
  </threadedComment>
  <threadedComment ref="C35" dT="2022-10-21T09:44:03.17" personId="{60268E06-761A-AB4A-9EFB-70172DC1133F}" id="{EACFEAA1-891B-D04E-A036-26D836D716A4}">
    <text>E3</text>
  </threadedComment>
  <threadedComment ref="D35" dT="2022-10-21T08:54:23.20" personId="{60268E06-761A-AB4A-9EFB-70172DC1133F}" id="{602D8BC5-3077-9E4F-9444-6F57BDAE73B6}">
    <text>RC1</text>
  </threadedComment>
  <threadedComment ref="E35" dT="2022-10-21T08:46:19.86" personId="{60268E06-761A-AB4A-9EFB-70172DC1133F}" id="{D0887D30-060B-9342-8103-183F77C79FA1}">
    <text>For the radio advertisement cost I used the abbreviation, RAC.</text>
  </threadedComment>
  <threadedComment ref="L35" dT="2022-10-21T09:47:56.52" personId="{60268E06-761A-AB4A-9EFB-70172DC1133F}" id="{E92FE8FF-5C55-754F-9F13-21B9B6808F52}">
    <text>Television budget should be at least $140,000, therefore it needs to be greater than or equal to $140,000.</text>
  </threadedComment>
  <threadedComment ref="C36" dT="2022-10-21T09:44:09.66" personId="{60268E06-761A-AB4A-9EFB-70172DC1133F}" id="{19F0FE21-1407-9848-B418-4A62751177C1}">
    <text>E4</text>
  </threadedComment>
  <threadedComment ref="D36" dT="2022-10-21T08:54:33.12" personId="{60268E06-761A-AB4A-9EFB-70172DC1133F}" id="{88EB9B86-A626-454A-9035-A06A95DDDE3B}">
    <text>RC2</text>
  </threadedComment>
  <threadedComment ref="L36" dT="2022-10-21T09:48:11.52" personId="{60268E06-761A-AB4A-9EFB-70172DC1133F}" id="{7E4C1388-A90C-7544-A6BE-1FC8BED9E538}">
    <text>Since the radio advertisement budget is restricted to a maximum of $99,000, it means that the radio advertisement budget should be smaller than or equal $99,000.</text>
  </threadedComment>
  <threadedComment ref="C37" dT="2022-10-21T09:44:16.83" personId="{60268E06-761A-AB4A-9EFB-70172DC1133F}" id="{50A8B3F6-148B-D849-B483-FF301230ABD6}">
    <text>E5</text>
  </threadedComment>
  <threadedComment ref="D37" dT="2022-10-21T08:54:57.87" personId="{60268E06-761A-AB4A-9EFB-70172DC1133F}" id="{37326B6E-53CC-0D40-91CE-6A8F1194BABC}">
    <text>NC1</text>
  </threadedComment>
  <threadedComment ref="E37" dT="2022-10-21T08:47:00.13" personId="{60268E06-761A-AB4A-9EFB-70172DC1133F}" id="{F16A06EA-24D4-B74E-B343-B51E5B2E8AA6}">
    <text>For the newspaper advertisement cost, I used the abbreviation, NAC</text>
  </threadedComment>
  <threadedComment ref="L37" dT="2022-10-21T09:48:21.51" personId="{60268E06-761A-AB4A-9EFB-70172DC1133F}" id="{01A4D8AA-9844-EA4E-B469-EE6F1075BAA5}">
    <text>Since the budget is to be at least $30,000 the total cost of newspaper advertisements needs to be greater than or equal to the $30,000.</text>
  </threadedComment>
  <threadedComment ref="C38" dT="2022-10-21T09:44:22.91" personId="{60268E06-761A-AB4A-9EFB-70172DC1133F}" id="{E0A925A1-6BDC-7143-9BCF-7EC4FAD17E28}">
    <text>E6</text>
  </threadedComment>
  <threadedComment ref="D38" dT="2022-10-21T08:55:08.04" personId="{60268E06-761A-AB4A-9EFB-70172DC1133F}" id="{8636EEC4-7F61-CA43-8717-4B4F7089F5D4}">
    <text>NC2</text>
  </threadedComment>
  <threadedComment ref="L38" dT="2022-10-21T09:48:30.18" personId="{60268E06-761A-AB4A-9EFB-70172DC1133F}" id="{72C80940-3345-2B4F-90FE-72BCA9A0D984}">
    <text>The amount of new customers needs to be at least 100,000, therefore the total amount of new customers reached by the campaign needs to greater than or equal to 100,000.</text>
  </threadedComment>
  <threadedComment ref="L39" dT="2022-10-21T09:48:44.37" personId="{60268E06-761A-AB4A-9EFB-70172DC1133F}" id="{89D8F050-C6EB-A14D-9676-BE66A9426919}">
    <text xml:space="preserve">The campaign budget is set to $279,000. Thus, the total cost of all the advertisements needs to be smaller than or equal to $279,000. </text>
  </threadedComment>
  <threadedComment ref="L40" dT="2022-10-21T09:49:00.95" personId="{60268E06-761A-AB4A-9EFB-70172DC1133F}" id="{3D79BF43-E2E3-AC4F-B81C-43739793686F}">
    <text>The first ten television advertisements (T1) yield the maximum exposure rating, therefore the amount of T1 should be smaller than or equal to 10.</text>
  </threadedComment>
  <threadedComment ref="L41" dT="2022-10-21T09:49:20.81" personId="{60268E06-761A-AB4A-9EFB-70172DC1133F}" id="{DBBED6FF-518D-144A-A32C-2E890CE6ED31}">
    <text>Only the first 15 radio advertisements (R1) yield the maximum exposure rating per ad, therefore the amount of R1 should be less than or equal to 15.</text>
  </threadedComment>
  <threadedComment ref="L42" dT="2022-10-21T09:49:34.18" personId="{60268E06-761A-AB4A-9EFB-70172DC1133F}" id="{6E2EBE2D-5D8E-CB4C-BA74-57A89E96E376}">
    <text xml:space="preserve">The first 20 newspaper advertisements (N1), yield the best exposure. Therefore, the amount of N1 should be less than or equal to 20.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364A-1DD3-7246-AB69-51355574CE69}">
  <dimension ref="B6:C9"/>
  <sheetViews>
    <sheetView workbookViewId="0">
      <selection activeCell="C9" sqref="C9"/>
    </sheetView>
  </sheetViews>
  <sheetFormatPr baseColWidth="10" defaultColWidth="11.5" defaultRowHeight="13" x14ac:dyDescent="0.15"/>
  <cols>
    <col min="2" max="2" width="38" bestFit="1" customWidth="1"/>
    <col min="3" max="3" width="34.83203125" customWidth="1"/>
  </cols>
  <sheetData>
    <row r="6" spans="2:3" ht="26" thickBot="1" x14ac:dyDescent="0.3">
      <c r="B6" s="156" t="s">
        <v>111</v>
      </c>
      <c r="C6" s="156"/>
    </row>
    <row r="7" spans="2:3" ht="25" x14ac:dyDescent="0.25">
      <c r="B7" s="30"/>
      <c r="C7" s="30"/>
    </row>
    <row r="8" spans="2:3" ht="25" x14ac:dyDescent="0.25">
      <c r="B8" s="31" t="s">
        <v>109</v>
      </c>
      <c r="C8" s="30" t="s">
        <v>131</v>
      </c>
    </row>
    <row r="9" spans="2:3" ht="25" x14ac:dyDescent="0.25">
      <c r="B9" s="31" t="s">
        <v>110</v>
      </c>
      <c r="C9" s="30">
        <v>2101514</v>
      </c>
    </row>
  </sheetData>
  <mergeCells count="1">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zoomScaleNormal="100" workbookViewId="0">
      <selection activeCell="N2" sqref="N2"/>
    </sheetView>
  </sheetViews>
  <sheetFormatPr baseColWidth="10" defaultColWidth="8.83203125" defaultRowHeight="14" x14ac:dyDescent="0.15"/>
  <cols>
    <col min="1" max="1" width="9.83203125" style="9" bestFit="1" customWidth="1"/>
    <col min="2" max="2" width="18.33203125" style="7" bestFit="1" customWidth="1"/>
    <col min="3" max="3" width="18.1640625" style="7" bestFit="1" customWidth="1"/>
    <col min="4" max="4" width="13.6640625" style="7" bestFit="1" customWidth="1"/>
    <col min="5" max="5" width="12.1640625" style="7" bestFit="1" customWidth="1"/>
    <col min="6" max="6" width="13.1640625" style="7" bestFit="1" customWidth="1"/>
    <col min="7" max="7" width="16.33203125" style="7" bestFit="1" customWidth="1"/>
    <col min="8" max="8" width="13.6640625" style="7" bestFit="1" customWidth="1"/>
    <col min="9" max="9" width="11.5" style="7" bestFit="1" customWidth="1"/>
    <col min="10" max="10" width="20.6640625" style="7" customWidth="1"/>
    <col min="11" max="11" width="13.33203125" style="7" bestFit="1" customWidth="1"/>
    <col min="12" max="12" width="12.5" style="7" customWidth="1"/>
    <col min="13" max="13" width="4.83203125" style="7" customWidth="1"/>
    <col min="14" max="14" width="13.1640625" style="7" bestFit="1" customWidth="1"/>
    <col min="15" max="15" width="24.6640625" style="7" customWidth="1"/>
    <col min="16" max="16" width="21.1640625" style="7" bestFit="1" customWidth="1"/>
    <col min="17" max="16384" width="8.83203125" style="7"/>
  </cols>
  <sheetData>
    <row r="1" spans="1:16" s="24" customFormat="1" ht="69" customHeight="1" thickBot="1" x14ac:dyDescent="0.25">
      <c r="A1" s="20" t="s">
        <v>106</v>
      </c>
      <c r="B1" s="20" t="s">
        <v>13</v>
      </c>
      <c r="C1" s="20" t="s">
        <v>14</v>
      </c>
      <c r="D1" s="20" t="s">
        <v>107</v>
      </c>
      <c r="E1" s="20" t="s">
        <v>15</v>
      </c>
      <c r="F1" s="20" t="s">
        <v>16</v>
      </c>
      <c r="G1" s="20" t="s">
        <v>17</v>
      </c>
      <c r="H1" s="20" t="s">
        <v>18</v>
      </c>
      <c r="I1" s="21" t="s">
        <v>19</v>
      </c>
      <c r="J1" s="22" t="s">
        <v>108</v>
      </c>
      <c r="K1" s="22" t="s">
        <v>130</v>
      </c>
      <c r="L1" s="23" t="s">
        <v>103</v>
      </c>
      <c r="N1" s="25" t="s">
        <v>107</v>
      </c>
      <c r="O1" s="25" t="s">
        <v>105</v>
      </c>
      <c r="P1" s="25" t="s">
        <v>104</v>
      </c>
    </row>
    <row r="2" spans="1:16" ht="17" thickTop="1" thickBot="1" x14ac:dyDescent="0.25">
      <c r="A2" s="10">
        <v>1</v>
      </c>
      <c r="B2" s="11" t="s">
        <v>20</v>
      </c>
      <c r="C2" s="11" t="s">
        <v>21</v>
      </c>
      <c r="D2" s="11" t="s">
        <v>22</v>
      </c>
      <c r="E2" s="11" t="s">
        <v>23</v>
      </c>
      <c r="F2" s="12">
        <v>41974</v>
      </c>
      <c r="G2" s="12">
        <v>41977</v>
      </c>
      <c r="H2" s="13">
        <v>2</v>
      </c>
      <c r="I2" s="14">
        <v>150</v>
      </c>
      <c r="J2" s="26">
        <f>IF(H2&gt;=3, I2+(20*(H2-3+1)),I2)</f>
        <v>150</v>
      </c>
      <c r="K2" s="27">
        <f>_xlfn.DAYS(G2,F2)</f>
        <v>3</v>
      </c>
      <c r="L2" s="28">
        <f>IF(K2&gt;=7,J2*K2-(J2*K2)*(10/100),J2*K2)</f>
        <v>450</v>
      </c>
      <c r="N2" s="67" t="s">
        <v>36</v>
      </c>
      <c r="O2" s="68">
        <f>COUNTIF(D2:D31,N2)</f>
        <v>3</v>
      </c>
      <c r="P2" s="29">
        <f>SUMIF(D2:D31,N2,L2:L31)</f>
        <v>2560</v>
      </c>
    </row>
    <row r="3" spans="1:16" ht="17" thickTop="1" thickBot="1" x14ac:dyDescent="0.25">
      <c r="A3" s="15">
        <v>2</v>
      </c>
      <c r="B3" s="16" t="s">
        <v>24</v>
      </c>
      <c r="C3" s="16" t="s">
        <v>25</v>
      </c>
      <c r="D3" s="16" t="s">
        <v>26</v>
      </c>
      <c r="E3" s="16" t="s">
        <v>27</v>
      </c>
      <c r="F3" s="17">
        <v>41974</v>
      </c>
      <c r="G3" s="17">
        <v>41982</v>
      </c>
      <c r="H3" s="18">
        <v>3</v>
      </c>
      <c r="I3" s="19">
        <v>112.5</v>
      </c>
      <c r="J3" s="26">
        <f t="shared" ref="J3:J31" si="0">IF(H3&gt;=3, I3+(20*(H3-3+1)),I3)</f>
        <v>132.5</v>
      </c>
      <c r="K3" s="27">
        <f t="shared" ref="K3:K31" si="1">_xlfn.DAYS(G3,F3)</f>
        <v>8</v>
      </c>
      <c r="L3" s="28">
        <f t="shared" ref="L3:L31" si="2">IF(K3&gt;=7,J3*K3-(J3*K3)*(10/100),J3*K3)</f>
        <v>954</v>
      </c>
    </row>
    <row r="4" spans="1:16" ht="17" thickTop="1" thickBot="1" x14ac:dyDescent="0.25">
      <c r="A4" s="15">
        <v>3</v>
      </c>
      <c r="B4" s="16" t="s">
        <v>28</v>
      </c>
      <c r="C4" s="16" t="s">
        <v>29</v>
      </c>
      <c r="D4" s="16" t="s">
        <v>30</v>
      </c>
      <c r="E4" s="16" t="s">
        <v>23</v>
      </c>
      <c r="F4" s="17">
        <v>41977</v>
      </c>
      <c r="G4" s="17">
        <v>41980</v>
      </c>
      <c r="H4" s="18">
        <v>1</v>
      </c>
      <c r="I4" s="19">
        <v>150</v>
      </c>
      <c r="J4" s="26">
        <f t="shared" si="0"/>
        <v>150</v>
      </c>
      <c r="K4" s="27">
        <f t="shared" si="1"/>
        <v>3</v>
      </c>
      <c r="L4" s="28">
        <f t="shared" si="2"/>
        <v>450</v>
      </c>
    </row>
    <row r="5" spans="1:16" ht="17" thickTop="1" thickBot="1" x14ac:dyDescent="0.25">
      <c r="A5" s="15">
        <v>4</v>
      </c>
      <c r="B5" s="16" t="s">
        <v>31</v>
      </c>
      <c r="C5" s="16" t="s">
        <v>32</v>
      </c>
      <c r="D5" s="16" t="s">
        <v>33</v>
      </c>
      <c r="E5" s="16" t="s">
        <v>27</v>
      </c>
      <c r="F5" s="17">
        <v>41974</v>
      </c>
      <c r="G5" s="17">
        <v>41976</v>
      </c>
      <c r="H5" s="18">
        <v>4</v>
      </c>
      <c r="I5" s="19">
        <v>325</v>
      </c>
      <c r="J5" s="26">
        <f t="shared" si="0"/>
        <v>365</v>
      </c>
      <c r="K5" s="27">
        <f t="shared" si="1"/>
        <v>2</v>
      </c>
      <c r="L5" s="28">
        <f t="shared" si="2"/>
        <v>730</v>
      </c>
    </row>
    <row r="6" spans="1:16" ht="17" thickTop="1" thickBot="1" x14ac:dyDescent="0.25">
      <c r="A6" s="15">
        <v>5</v>
      </c>
      <c r="B6" s="16" t="s">
        <v>34</v>
      </c>
      <c r="C6" s="16" t="s">
        <v>35</v>
      </c>
      <c r="D6" s="16" t="s">
        <v>36</v>
      </c>
      <c r="E6" s="16" t="s">
        <v>27</v>
      </c>
      <c r="F6" s="17">
        <v>41982</v>
      </c>
      <c r="G6" s="17">
        <v>41986</v>
      </c>
      <c r="H6" s="18">
        <v>2</v>
      </c>
      <c r="I6" s="19">
        <v>300</v>
      </c>
      <c r="J6" s="26">
        <f t="shared" si="0"/>
        <v>300</v>
      </c>
      <c r="K6" s="27">
        <f t="shared" si="1"/>
        <v>4</v>
      </c>
      <c r="L6" s="28">
        <f t="shared" si="2"/>
        <v>1200</v>
      </c>
    </row>
    <row r="7" spans="1:16" ht="17" thickTop="1" thickBot="1" x14ac:dyDescent="0.25">
      <c r="A7" s="15">
        <v>6</v>
      </c>
      <c r="B7" s="16" t="s">
        <v>37</v>
      </c>
      <c r="C7" s="16" t="s">
        <v>38</v>
      </c>
      <c r="D7" s="16" t="s">
        <v>30</v>
      </c>
      <c r="E7" s="16" t="s">
        <v>23</v>
      </c>
      <c r="F7" s="17">
        <v>41974</v>
      </c>
      <c r="G7" s="17">
        <v>41976</v>
      </c>
      <c r="H7" s="18">
        <v>2</v>
      </c>
      <c r="I7" s="19">
        <v>150</v>
      </c>
      <c r="J7" s="26">
        <f t="shared" si="0"/>
        <v>150</v>
      </c>
      <c r="K7" s="27">
        <f t="shared" si="1"/>
        <v>2</v>
      </c>
      <c r="L7" s="28">
        <f t="shared" si="2"/>
        <v>300</v>
      </c>
    </row>
    <row r="8" spans="1:16" ht="17" thickTop="1" thickBot="1" x14ac:dyDescent="0.25">
      <c r="A8" s="15">
        <v>7</v>
      </c>
      <c r="B8" s="16" t="s">
        <v>39</v>
      </c>
      <c r="C8" s="16" t="s">
        <v>40</v>
      </c>
      <c r="D8" s="16" t="s">
        <v>33</v>
      </c>
      <c r="E8" s="16" t="s">
        <v>27</v>
      </c>
      <c r="F8" s="17">
        <v>41977</v>
      </c>
      <c r="G8" s="17">
        <v>41985</v>
      </c>
      <c r="H8" s="18">
        <v>2</v>
      </c>
      <c r="I8" s="19">
        <v>292.5</v>
      </c>
      <c r="J8" s="26">
        <f t="shared" si="0"/>
        <v>292.5</v>
      </c>
      <c r="K8" s="27">
        <f t="shared" si="1"/>
        <v>8</v>
      </c>
      <c r="L8" s="28">
        <f t="shared" si="2"/>
        <v>2106</v>
      </c>
      <c r="M8" s="8"/>
    </row>
    <row r="9" spans="1:16" ht="17" thickTop="1" thickBot="1" x14ac:dyDescent="0.25">
      <c r="A9" s="15">
        <v>8</v>
      </c>
      <c r="B9" s="16" t="s">
        <v>41</v>
      </c>
      <c r="C9" s="16" t="s">
        <v>42</v>
      </c>
      <c r="D9" s="16" t="s">
        <v>36</v>
      </c>
      <c r="E9" s="16" t="s">
        <v>27</v>
      </c>
      <c r="F9" s="17">
        <v>41975</v>
      </c>
      <c r="G9" s="17">
        <v>41977</v>
      </c>
      <c r="H9" s="18">
        <v>1</v>
      </c>
      <c r="I9" s="19">
        <v>300</v>
      </c>
      <c r="J9" s="26">
        <f t="shared" si="0"/>
        <v>300</v>
      </c>
      <c r="K9" s="27">
        <f t="shared" si="1"/>
        <v>2</v>
      </c>
      <c r="L9" s="28">
        <f t="shared" si="2"/>
        <v>600</v>
      </c>
    </row>
    <row r="10" spans="1:16" ht="17" thickTop="1" thickBot="1" x14ac:dyDescent="0.25">
      <c r="A10" s="15">
        <v>9</v>
      </c>
      <c r="B10" s="16" t="s">
        <v>43</v>
      </c>
      <c r="C10" s="16" t="s">
        <v>44</v>
      </c>
      <c r="D10" s="16" t="s">
        <v>36</v>
      </c>
      <c r="E10" s="16" t="s">
        <v>27</v>
      </c>
      <c r="F10" s="17">
        <v>41978</v>
      </c>
      <c r="G10" s="17">
        <v>41980</v>
      </c>
      <c r="H10" s="18">
        <v>5</v>
      </c>
      <c r="I10" s="19">
        <v>320</v>
      </c>
      <c r="J10" s="26">
        <f t="shared" si="0"/>
        <v>380</v>
      </c>
      <c r="K10" s="27">
        <f t="shared" si="1"/>
        <v>2</v>
      </c>
      <c r="L10" s="28">
        <f t="shared" si="2"/>
        <v>760</v>
      </c>
    </row>
    <row r="11" spans="1:16" ht="17" thickTop="1" thickBot="1" x14ac:dyDescent="0.25">
      <c r="A11" s="15">
        <v>10</v>
      </c>
      <c r="B11" s="16" t="s">
        <v>45</v>
      </c>
      <c r="C11" s="16" t="s">
        <v>46</v>
      </c>
      <c r="D11" s="16" t="s">
        <v>47</v>
      </c>
      <c r="E11" s="16" t="s">
        <v>23</v>
      </c>
      <c r="F11" s="17">
        <v>41978</v>
      </c>
      <c r="G11" s="17">
        <v>41980</v>
      </c>
      <c r="H11" s="18">
        <v>2</v>
      </c>
      <c r="I11" s="19">
        <v>175</v>
      </c>
      <c r="J11" s="26">
        <f t="shared" si="0"/>
        <v>175</v>
      </c>
      <c r="K11" s="27">
        <f t="shared" si="1"/>
        <v>2</v>
      </c>
      <c r="L11" s="28">
        <f t="shared" si="2"/>
        <v>350</v>
      </c>
    </row>
    <row r="12" spans="1:16" ht="17" thickTop="1" thickBot="1" x14ac:dyDescent="0.25">
      <c r="A12" s="15">
        <v>11</v>
      </c>
      <c r="B12" s="16" t="s">
        <v>48</v>
      </c>
      <c r="C12" s="16" t="s">
        <v>49</v>
      </c>
      <c r="D12" s="16" t="s">
        <v>50</v>
      </c>
      <c r="E12" s="16" t="s">
        <v>27</v>
      </c>
      <c r="F12" s="17">
        <v>41978</v>
      </c>
      <c r="G12" s="17">
        <v>41981</v>
      </c>
      <c r="H12" s="18">
        <v>2</v>
      </c>
      <c r="I12" s="19">
        <v>250</v>
      </c>
      <c r="J12" s="26">
        <f t="shared" si="0"/>
        <v>250</v>
      </c>
      <c r="K12" s="27">
        <f t="shared" si="1"/>
        <v>3</v>
      </c>
      <c r="L12" s="28">
        <f t="shared" si="2"/>
        <v>750</v>
      </c>
    </row>
    <row r="13" spans="1:16" ht="17" thickTop="1" thickBot="1" x14ac:dyDescent="0.25">
      <c r="A13" s="15">
        <v>12</v>
      </c>
      <c r="B13" s="16" t="s">
        <v>51</v>
      </c>
      <c r="C13" s="16" t="s">
        <v>52</v>
      </c>
      <c r="D13" s="16" t="s">
        <v>53</v>
      </c>
      <c r="E13" s="16" t="s">
        <v>23</v>
      </c>
      <c r="F13" s="17">
        <v>41983</v>
      </c>
      <c r="G13" s="17">
        <v>41988</v>
      </c>
      <c r="H13" s="18">
        <v>1</v>
      </c>
      <c r="I13" s="19">
        <v>150</v>
      </c>
      <c r="J13" s="26">
        <f t="shared" si="0"/>
        <v>150</v>
      </c>
      <c r="K13" s="27">
        <f t="shared" si="1"/>
        <v>5</v>
      </c>
      <c r="L13" s="28">
        <f t="shared" si="2"/>
        <v>750</v>
      </c>
    </row>
    <row r="14" spans="1:16" ht="17" thickTop="1" thickBot="1" x14ac:dyDescent="0.25">
      <c r="A14" s="15">
        <v>13</v>
      </c>
      <c r="B14" s="16" t="s">
        <v>54</v>
      </c>
      <c r="C14" s="16" t="s">
        <v>28</v>
      </c>
      <c r="D14" s="16" t="s">
        <v>55</v>
      </c>
      <c r="E14" s="16" t="s">
        <v>56</v>
      </c>
      <c r="F14" s="17">
        <v>41993</v>
      </c>
      <c r="G14" s="17">
        <v>42003</v>
      </c>
      <c r="H14" s="18">
        <v>3</v>
      </c>
      <c r="I14" s="19">
        <v>112.5</v>
      </c>
      <c r="J14" s="26">
        <f t="shared" si="0"/>
        <v>132.5</v>
      </c>
      <c r="K14" s="27">
        <f t="shared" si="1"/>
        <v>10</v>
      </c>
      <c r="L14" s="28">
        <f t="shared" si="2"/>
        <v>1192.5</v>
      </c>
    </row>
    <row r="15" spans="1:16" ht="17" thickTop="1" thickBot="1" x14ac:dyDescent="0.25">
      <c r="A15" s="15">
        <v>14</v>
      </c>
      <c r="B15" s="16" t="s">
        <v>57</v>
      </c>
      <c r="C15" s="16" t="s">
        <v>58</v>
      </c>
      <c r="D15" s="16" t="s">
        <v>59</v>
      </c>
      <c r="E15" s="16" t="s">
        <v>56</v>
      </c>
      <c r="F15" s="17">
        <v>41986</v>
      </c>
      <c r="G15" s="17">
        <v>41988</v>
      </c>
      <c r="H15" s="18">
        <v>2</v>
      </c>
      <c r="I15" s="19">
        <v>125</v>
      </c>
      <c r="J15" s="26">
        <f t="shared" si="0"/>
        <v>125</v>
      </c>
      <c r="K15" s="27">
        <f t="shared" si="1"/>
        <v>2</v>
      </c>
      <c r="L15" s="28">
        <f t="shared" si="2"/>
        <v>250</v>
      </c>
    </row>
    <row r="16" spans="1:16" ht="17" thickTop="1" thickBot="1" x14ac:dyDescent="0.25">
      <c r="A16" s="15">
        <v>15</v>
      </c>
      <c r="B16" s="16" t="s">
        <v>60</v>
      </c>
      <c r="C16" s="16" t="s">
        <v>61</v>
      </c>
      <c r="D16" s="16" t="s">
        <v>57</v>
      </c>
      <c r="E16" s="16" t="s">
        <v>27</v>
      </c>
      <c r="F16" s="17">
        <v>41997</v>
      </c>
      <c r="G16" s="17">
        <v>42004</v>
      </c>
      <c r="H16" s="18">
        <v>5</v>
      </c>
      <c r="I16" s="19">
        <v>198</v>
      </c>
      <c r="J16" s="26">
        <f t="shared" si="0"/>
        <v>258</v>
      </c>
      <c r="K16" s="27">
        <f t="shared" si="1"/>
        <v>7</v>
      </c>
      <c r="L16" s="28">
        <f t="shared" si="2"/>
        <v>1625.4</v>
      </c>
    </row>
    <row r="17" spans="1:12" ht="17" thickTop="1" thickBot="1" x14ac:dyDescent="0.25">
      <c r="A17" s="15">
        <v>16</v>
      </c>
      <c r="B17" s="16" t="s">
        <v>62</v>
      </c>
      <c r="C17" s="16" t="s">
        <v>63</v>
      </c>
      <c r="D17" s="16" t="s">
        <v>64</v>
      </c>
      <c r="E17" s="16" t="s">
        <v>23</v>
      </c>
      <c r="F17" s="17">
        <v>41976</v>
      </c>
      <c r="G17" s="17">
        <v>41979</v>
      </c>
      <c r="H17" s="18">
        <v>2</v>
      </c>
      <c r="I17" s="19">
        <v>150</v>
      </c>
      <c r="J17" s="26">
        <f t="shared" si="0"/>
        <v>150</v>
      </c>
      <c r="K17" s="27">
        <f t="shared" si="1"/>
        <v>3</v>
      </c>
      <c r="L17" s="28">
        <f t="shared" si="2"/>
        <v>450</v>
      </c>
    </row>
    <row r="18" spans="1:12" ht="17" thickTop="1" thickBot="1" x14ac:dyDescent="0.25">
      <c r="A18" s="15">
        <v>17</v>
      </c>
      <c r="B18" s="16" t="s">
        <v>65</v>
      </c>
      <c r="C18" s="16" t="s">
        <v>66</v>
      </c>
      <c r="D18" s="16" t="s">
        <v>67</v>
      </c>
      <c r="E18" s="16" t="s">
        <v>27</v>
      </c>
      <c r="F18" s="17">
        <v>41978</v>
      </c>
      <c r="G18" s="17">
        <v>41980</v>
      </c>
      <c r="H18" s="18">
        <v>3</v>
      </c>
      <c r="I18" s="19">
        <v>250</v>
      </c>
      <c r="J18" s="26">
        <f t="shared" si="0"/>
        <v>270</v>
      </c>
      <c r="K18" s="27">
        <f t="shared" si="1"/>
        <v>2</v>
      </c>
      <c r="L18" s="28">
        <f t="shared" si="2"/>
        <v>540</v>
      </c>
    </row>
    <row r="19" spans="1:12" ht="17" thickTop="1" thickBot="1" x14ac:dyDescent="0.25">
      <c r="A19" s="15">
        <v>18</v>
      </c>
      <c r="B19" s="16" t="s">
        <v>68</v>
      </c>
      <c r="C19" s="16" t="s">
        <v>69</v>
      </c>
      <c r="D19" s="16" t="s">
        <v>70</v>
      </c>
      <c r="E19" s="16" t="s">
        <v>23</v>
      </c>
      <c r="F19" s="17">
        <v>41978</v>
      </c>
      <c r="G19" s="17">
        <v>41980</v>
      </c>
      <c r="H19" s="18">
        <v>1</v>
      </c>
      <c r="I19" s="19">
        <v>150</v>
      </c>
      <c r="J19" s="26">
        <f t="shared" si="0"/>
        <v>150</v>
      </c>
      <c r="K19" s="27">
        <f t="shared" si="1"/>
        <v>2</v>
      </c>
      <c r="L19" s="28">
        <f t="shared" si="2"/>
        <v>300</v>
      </c>
    </row>
    <row r="20" spans="1:12" ht="17" thickTop="1" thickBot="1" x14ac:dyDescent="0.25">
      <c r="A20" s="15">
        <v>19</v>
      </c>
      <c r="B20" s="16" t="s">
        <v>71</v>
      </c>
      <c r="C20" s="16" t="s">
        <v>72</v>
      </c>
      <c r="D20" s="16" t="s">
        <v>73</v>
      </c>
      <c r="E20" s="16" t="s">
        <v>27</v>
      </c>
      <c r="F20" s="17">
        <v>41983</v>
      </c>
      <c r="G20" s="17">
        <v>41987</v>
      </c>
      <c r="H20" s="18">
        <v>2</v>
      </c>
      <c r="I20" s="19">
        <v>275</v>
      </c>
      <c r="J20" s="26">
        <f t="shared" si="0"/>
        <v>275</v>
      </c>
      <c r="K20" s="27">
        <f t="shared" si="1"/>
        <v>4</v>
      </c>
      <c r="L20" s="28">
        <f t="shared" si="2"/>
        <v>1100</v>
      </c>
    </row>
    <row r="21" spans="1:12" ht="17" thickTop="1" thickBot="1" x14ac:dyDescent="0.25">
      <c r="A21" s="15">
        <v>20</v>
      </c>
      <c r="B21" s="16" t="s">
        <v>74</v>
      </c>
      <c r="C21" s="16" t="s">
        <v>75</v>
      </c>
      <c r="D21" s="16" t="s">
        <v>76</v>
      </c>
      <c r="E21" s="16" t="s">
        <v>27</v>
      </c>
      <c r="F21" s="17">
        <v>41978</v>
      </c>
      <c r="G21" s="17">
        <v>41980</v>
      </c>
      <c r="H21" s="18">
        <v>2</v>
      </c>
      <c r="I21" s="19">
        <v>275</v>
      </c>
      <c r="J21" s="26">
        <f t="shared" si="0"/>
        <v>275</v>
      </c>
      <c r="K21" s="27">
        <f t="shared" si="1"/>
        <v>2</v>
      </c>
      <c r="L21" s="28">
        <f t="shared" si="2"/>
        <v>550</v>
      </c>
    </row>
    <row r="22" spans="1:12" ht="17" thickTop="1" thickBot="1" x14ac:dyDescent="0.25">
      <c r="A22" s="15">
        <v>21</v>
      </c>
      <c r="B22" s="16" t="s">
        <v>77</v>
      </c>
      <c r="C22" s="16" t="s">
        <v>78</v>
      </c>
      <c r="D22" s="16" t="s">
        <v>79</v>
      </c>
      <c r="E22" s="16" t="s">
        <v>23</v>
      </c>
      <c r="F22" s="17">
        <v>41993</v>
      </c>
      <c r="G22" s="17">
        <v>41996</v>
      </c>
      <c r="H22" s="18">
        <v>2</v>
      </c>
      <c r="I22" s="19">
        <v>150</v>
      </c>
      <c r="J22" s="26">
        <f t="shared" si="0"/>
        <v>150</v>
      </c>
      <c r="K22" s="27">
        <f t="shared" si="1"/>
        <v>3</v>
      </c>
      <c r="L22" s="28">
        <f t="shared" si="2"/>
        <v>450</v>
      </c>
    </row>
    <row r="23" spans="1:12" ht="17" thickTop="1" thickBot="1" x14ac:dyDescent="0.25">
      <c r="A23" s="15">
        <v>22</v>
      </c>
      <c r="B23" s="16" t="s">
        <v>80</v>
      </c>
      <c r="C23" s="16" t="s">
        <v>81</v>
      </c>
      <c r="D23" s="16" t="s">
        <v>50</v>
      </c>
      <c r="E23" s="16" t="s">
        <v>27</v>
      </c>
      <c r="F23" s="17">
        <v>41983</v>
      </c>
      <c r="G23" s="17">
        <v>41987</v>
      </c>
      <c r="H23" s="18">
        <v>1</v>
      </c>
      <c r="I23" s="19">
        <v>250</v>
      </c>
      <c r="J23" s="26">
        <f t="shared" si="0"/>
        <v>250</v>
      </c>
      <c r="K23" s="27">
        <f t="shared" si="1"/>
        <v>4</v>
      </c>
      <c r="L23" s="28">
        <f t="shared" si="2"/>
        <v>1000</v>
      </c>
    </row>
    <row r="24" spans="1:12" ht="17" thickTop="1" thickBot="1" x14ac:dyDescent="0.25">
      <c r="A24" s="15">
        <v>23</v>
      </c>
      <c r="B24" s="16" t="s">
        <v>82</v>
      </c>
      <c r="C24" s="16" t="s">
        <v>83</v>
      </c>
      <c r="D24" s="16" t="s">
        <v>84</v>
      </c>
      <c r="E24" s="16" t="s">
        <v>27</v>
      </c>
      <c r="F24" s="17">
        <v>41987</v>
      </c>
      <c r="G24" s="17">
        <v>41989</v>
      </c>
      <c r="H24" s="18">
        <v>2</v>
      </c>
      <c r="I24" s="19">
        <v>200</v>
      </c>
      <c r="J24" s="26">
        <f t="shared" si="0"/>
        <v>200</v>
      </c>
      <c r="K24" s="27">
        <f t="shared" si="1"/>
        <v>2</v>
      </c>
      <c r="L24" s="28">
        <f t="shared" si="2"/>
        <v>400</v>
      </c>
    </row>
    <row r="25" spans="1:12" ht="17" thickTop="1" thickBot="1" x14ac:dyDescent="0.25">
      <c r="A25" s="15">
        <v>24</v>
      </c>
      <c r="B25" s="16" t="s">
        <v>85</v>
      </c>
      <c r="C25" s="16" t="s">
        <v>86</v>
      </c>
      <c r="D25" s="16" t="s">
        <v>87</v>
      </c>
      <c r="E25" s="16" t="s">
        <v>27</v>
      </c>
      <c r="F25" s="17">
        <v>41992</v>
      </c>
      <c r="G25" s="17">
        <v>41994</v>
      </c>
      <c r="H25" s="18">
        <v>1</v>
      </c>
      <c r="I25" s="19">
        <v>200</v>
      </c>
      <c r="J25" s="26">
        <f t="shared" si="0"/>
        <v>200</v>
      </c>
      <c r="K25" s="27">
        <f t="shared" si="1"/>
        <v>2</v>
      </c>
      <c r="L25" s="28">
        <f t="shared" si="2"/>
        <v>400</v>
      </c>
    </row>
    <row r="26" spans="1:12" ht="17" thickTop="1" thickBot="1" x14ac:dyDescent="0.25">
      <c r="A26" s="15">
        <v>25</v>
      </c>
      <c r="B26" s="16" t="s">
        <v>88</v>
      </c>
      <c r="C26" s="16" t="s">
        <v>89</v>
      </c>
      <c r="D26" s="16" t="s">
        <v>47</v>
      </c>
      <c r="E26" s="16" t="s">
        <v>23</v>
      </c>
      <c r="F26" s="17">
        <v>41997</v>
      </c>
      <c r="G26" s="17">
        <v>42001</v>
      </c>
      <c r="H26" s="18">
        <v>4</v>
      </c>
      <c r="I26" s="19">
        <v>175</v>
      </c>
      <c r="J26" s="26">
        <f t="shared" si="0"/>
        <v>215</v>
      </c>
      <c r="K26" s="27">
        <f t="shared" si="1"/>
        <v>4</v>
      </c>
      <c r="L26" s="28">
        <f t="shared" si="2"/>
        <v>860</v>
      </c>
    </row>
    <row r="27" spans="1:12" ht="17" thickTop="1" thickBot="1" x14ac:dyDescent="0.25">
      <c r="A27" s="15">
        <v>26</v>
      </c>
      <c r="B27" s="16" t="s">
        <v>90</v>
      </c>
      <c r="C27" s="16" t="s">
        <v>91</v>
      </c>
      <c r="D27" s="16" t="s">
        <v>84</v>
      </c>
      <c r="E27" s="16" t="s">
        <v>27</v>
      </c>
      <c r="F27" s="17">
        <v>41990</v>
      </c>
      <c r="G27" s="17">
        <v>41993</v>
      </c>
      <c r="H27" s="18">
        <v>1</v>
      </c>
      <c r="I27" s="19">
        <v>200</v>
      </c>
      <c r="J27" s="26">
        <f t="shared" si="0"/>
        <v>200</v>
      </c>
      <c r="K27" s="27">
        <f t="shared" si="1"/>
        <v>3</v>
      </c>
      <c r="L27" s="28">
        <f t="shared" si="2"/>
        <v>600</v>
      </c>
    </row>
    <row r="28" spans="1:12" ht="17" thickTop="1" thickBot="1" x14ac:dyDescent="0.25">
      <c r="A28" s="15">
        <v>27</v>
      </c>
      <c r="B28" s="16" t="s">
        <v>92</v>
      </c>
      <c r="C28" s="16" t="s">
        <v>93</v>
      </c>
      <c r="D28" s="16" t="s">
        <v>94</v>
      </c>
      <c r="E28" s="16" t="s">
        <v>23</v>
      </c>
      <c r="F28" s="17">
        <v>41976</v>
      </c>
      <c r="G28" s="17">
        <v>41979</v>
      </c>
      <c r="H28" s="18">
        <v>1</v>
      </c>
      <c r="I28" s="19">
        <v>150</v>
      </c>
      <c r="J28" s="26">
        <f t="shared" si="0"/>
        <v>150</v>
      </c>
      <c r="K28" s="27">
        <f t="shared" si="1"/>
        <v>3</v>
      </c>
      <c r="L28" s="28">
        <f t="shared" si="2"/>
        <v>450</v>
      </c>
    </row>
    <row r="29" spans="1:12" ht="17" thickTop="1" thickBot="1" x14ac:dyDescent="0.25">
      <c r="A29" s="15">
        <v>28</v>
      </c>
      <c r="B29" s="16" t="s">
        <v>95</v>
      </c>
      <c r="C29" s="16" t="s">
        <v>96</v>
      </c>
      <c r="D29" s="16" t="s">
        <v>97</v>
      </c>
      <c r="E29" s="16" t="s">
        <v>56</v>
      </c>
      <c r="F29" s="17">
        <v>41997</v>
      </c>
      <c r="G29" s="17">
        <v>42004</v>
      </c>
      <c r="H29" s="18">
        <v>6</v>
      </c>
      <c r="I29" s="19">
        <v>148.5</v>
      </c>
      <c r="J29" s="26">
        <f t="shared" si="0"/>
        <v>228.5</v>
      </c>
      <c r="K29" s="27">
        <f t="shared" si="1"/>
        <v>7</v>
      </c>
      <c r="L29" s="28">
        <f t="shared" si="2"/>
        <v>1439.55</v>
      </c>
    </row>
    <row r="30" spans="1:12" ht="17" thickTop="1" thickBot="1" x14ac:dyDescent="0.25">
      <c r="A30" s="15">
        <v>29</v>
      </c>
      <c r="B30" s="16" t="s">
        <v>98</v>
      </c>
      <c r="C30" s="16" t="s">
        <v>99</v>
      </c>
      <c r="D30" s="16" t="s">
        <v>100</v>
      </c>
      <c r="E30" s="16" t="s">
        <v>56</v>
      </c>
      <c r="F30" s="17">
        <v>41987</v>
      </c>
      <c r="G30" s="17">
        <v>41990</v>
      </c>
      <c r="H30" s="18">
        <v>2</v>
      </c>
      <c r="I30" s="19">
        <v>125</v>
      </c>
      <c r="J30" s="26">
        <f t="shared" si="0"/>
        <v>125</v>
      </c>
      <c r="K30" s="27">
        <f t="shared" si="1"/>
        <v>3</v>
      </c>
      <c r="L30" s="28">
        <f t="shared" si="2"/>
        <v>375</v>
      </c>
    </row>
    <row r="31" spans="1:12" ht="16" thickTop="1" x14ac:dyDescent="0.2">
      <c r="A31" s="15">
        <v>30</v>
      </c>
      <c r="B31" s="16" t="s">
        <v>101</v>
      </c>
      <c r="C31" s="16" t="s">
        <v>102</v>
      </c>
      <c r="D31" s="16" t="s">
        <v>33</v>
      </c>
      <c r="E31" s="16" t="s">
        <v>27</v>
      </c>
      <c r="F31" s="17">
        <v>41986</v>
      </c>
      <c r="G31" s="17">
        <v>41989</v>
      </c>
      <c r="H31" s="18">
        <v>2</v>
      </c>
      <c r="I31" s="19">
        <v>325</v>
      </c>
      <c r="J31" s="26">
        <f t="shared" si="0"/>
        <v>325</v>
      </c>
      <c r="K31" s="27">
        <f t="shared" si="1"/>
        <v>3</v>
      </c>
      <c r="L31" s="28">
        <f t="shared" si="2"/>
        <v>975</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4:R184"/>
  <sheetViews>
    <sheetView topLeftCell="H9" zoomScale="90" zoomScaleNormal="90" workbookViewId="0">
      <selection activeCell="M9" sqref="M9"/>
    </sheetView>
  </sheetViews>
  <sheetFormatPr baseColWidth="10" defaultColWidth="9.1640625" defaultRowHeight="15" x14ac:dyDescent="0.2"/>
  <cols>
    <col min="1" max="1" width="15.6640625" style="2" bestFit="1" customWidth="1"/>
    <col min="2" max="2" width="11" style="2" customWidth="1"/>
    <col min="3" max="3" width="10.6640625" style="2" bestFit="1" customWidth="1"/>
    <col min="4" max="4" width="9.1640625" style="2"/>
    <col min="5" max="5" width="10.6640625" style="2" bestFit="1" customWidth="1"/>
    <col min="6" max="6" width="14.5" style="2" bestFit="1" customWidth="1"/>
    <col min="7" max="7" width="15" style="2" bestFit="1" customWidth="1"/>
    <col min="8" max="8" width="14.5" style="2" bestFit="1" customWidth="1"/>
    <col min="9" max="9" width="15" style="2" bestFit="1" customWidth="1"/>
    <col min="10" max="10" width="15.33203125" style="2" bestFit="1" customWidth="1"/>
    <col min="11" max="12" width="15" style="2" bestFit="1" customWidth="1"/>
    <col min="13" max="13" width="15.83203125" style="2" bestFit="1" customWidth="1"/>
    <col min="14" max="14" width="15" style="2" bestFit="1" customWidth="1"/>
    <col min="15" max="15" width="14.5" style="2" bestFit="1" customWidth="1"/>
    <col min="16" max="16" width="15.83203125" style="2" bestFit="1" customWidth="1"/>
    <col min="17" max="17" width="12.83203125" style="2" bestFit="1" customWidth="1"/>
    <col min="18" max="16384" width="9.1640625" style="2"/>
  </cols>
  <sheetData>
    <row r="14" spans="1:14" ht="16" thickBot="1" x14ac:dyDescent="0.25"/>
    <row r="15" spans="1:14" ht="16" x14ac:dyDescent="0.2">
      <c r="A15" s="160" t="s">
        <v>0</v>
      </c>
      <c r="B15" s="157" t="s">
        <v>113</v>
      </c>
      <c r="C15" s="163" t="s">
        <v>6</v>
      </c>
      <c r="D15" s="164"/>
      <c r="E15" s="165"/>
      <c r="F15" s="74" t="s">
        <v>133</v>
      </c>
      <c r="G15" s="74" t="s">
        <v>136</v>
      </c>
      <c r="H15" s="77" t="s">
        <v>134</v>
      </c>
      <c r="I15" s="77" t="s">
        <v>141</v>
      </c>
      <c r="J15" s="80" t="s">
        <v>135</v>
      </c>
      <c r="K15" s="80" t="s">
        <v>137</v>
      </c>
      <c r="L15" s="166" t="s">
        <v>8</v>
      </c>
      <c r="M15" s="167"/>
      <c r="N15" s="168"/>
    </row>
    <row r="16" spans="1:14" ht="15" customHeight="1" x14ac:dyDescent="0.2">
      <c r="A16" s="161"/>
      <c r="B16" s="158"/>
      <c r="C16" s="169" t="s">
        <v>7</v>
      </c>
      <c r="D16" s="171" t="s">
        <v>115</v>
      </c>
      <c r="E16" s="173" t="s">
        <v>114</v>
      </c>
      <c r="F16" s="75"/>
      <c r="G16" s="75"/>
      <c r="H16" s="78"/>
      <c r="I16" s="78"/>
      <c r="J16" s="81"/>
      <c r="K16" s="81"/>
      <c r="L16" s="175" t="s">
        <v>10</v>
      </c>
      <c r="M16" s="177" t="s">
        <v>9</v>
      </c>
      <c r="N16" s="179" t="s">
        <v>11</v>
      </c>
    </row>
    <row r="17" spans="1:18" ht="15.75" customHeight="1" thickBot="1" x14ac:dyDescent="0.25">
      <c r="A17" s="162"/>
      <c r="B17" s="159"/>
      <c r="C17" s="170"/>
      <c r="D17" s="172"/>
      <c r="E17" s="174"/>
      <c r="F17" s="76"/>
      <c r="G17" s="76"/>
      <c r="H17" s="79"/>
      <c r="I17" s="79"/>
      <c r="J17" s="82"/>
      <c r="K17" s="82"/>
      <c r="L17" s="176"/>
      <c r="M17" s="178"/>
      <c r="N17" s="180"/>
    </row>
    <row r="18" spans="1:18" ht="16" thickTop="1" x14ac:dyDescent="0.2">
      <c r="A18" s="41">
        <v>1</v>
      </c>
      <c r="B18" s="42">
        <v>136</v>
      </c>
      <c r="C18" s="85"/>
      <c r="D18" s="86" t="e">
        <v>#N/A</v>
      </c>
      <c r="E18" s="87"/>
      <c r="F18" s="71"/>
      <c r="G18" s="98"/>
      <c r="H18" s="95"/>
      <c r="I18"/>
      <c r="J18" s="98"/>
      <c r="K18" s="95"/>
      <c r="L18" t="e">
        <v>#N/A</v>
      </c>
      <c r="M18" t="e">
        <v>#N/A</v>
      </c>
      <c r="N18" t="e">
        <v>#N/A</v>
      </c>
    </row>
    <row r="19" spans="1:18" x14ac:dyDescent="0.2">
      <c r="A19" s="43">
        <v>2</v>
      </c>
      <c r="B19" s="42">
        <v>157</v>
      </c>
      <c r="C19" s="88" t="e">
        <v>#N/A</v>
      </c>
      <c r="D19" s="49" t="e">
        <v>#N/A</v>
      </c>
      <c r="E19" s="89" t="e">
        <v>#N/A</v>
      </c>
      <c r="F19" s="72"/>
      <c r="G19" s="99"/>
      <c r="H19" s="96"/>
      <c r="I19"/>
      <c r="J19" s="99"/>
      <c r="K19" s="96"/>
      <c r="L19" s="69">
        <f>B18</f>
        <v>136</v>
      </c>
      <c r="M19" s="69">
        <f>B18</f>
        <v>136</v>
      </c>
      <c r="N19" s="91">
        <f>B18</f>
        <v>136</v>
      </c>
    </row>
    <row r="20" spans="1:18" x14ac:dyDescent="0.2">
      <c r="A20" s="43">
        <v>3</v>
      </c>
      <c r="B20" s="42">
        <v>145</v>
      </c>
      <c r="C20" s="88" t="e">
        <v>#N/A</v>
      </c>
      <c r="D20" s="49" t="e">
        <v>#N/A</v>
      </c>
      <c r="E20" s="89" t="e">
        <v>#N/A</v>
      </c>
      <c r="F20" s="72"/>
      <c r="G20" s="99"/>
      <c r="H20" s="96"/>
      <c r="I20"/>
      <c r="J20" s="99"/>
      <c r="K20" s="96"/>
      <c r="L20" s="69">
        <f t="shared" ref="L20:L51" si="0">0.25*B19+0.75*L19</f>
        <v>141.25</v>
      </c>
      <c r="M20" s="69">
        <f t="shared" ref="M20:M51" si="1">0.5*B19+0.5*M19</f>
        <v>146.5</v>
      </c>
      <c r="N20" s="91">
        <f t="shared" ref="N20:N51" si="2">0.75*B19+0.25*N19</f>
        <v>151.75</v>
      </c>
    </row>
    <row r="21" spans="1:18" x14ac:dyDescent="0.2">
      <c r="A21" s="43">
        <v>4</v>
      </c>
      <c r="B21" s="42">
        <v>127</v>
      </c>
      <c r="C21" s="88" t="e">
        <v>#N/A</v>
      </c>
      <c r="D21" s="49" t="e">
        <v>#N/A</v>
      </c>
      <c r="E21" s="89" t="e">
        <v>#N/A</v>
      </c>
      <c r="F21" s="72"/>
      <c r="G21" s="99"/>
      <c r="H21" s="96"/>
      <c r="I21"/>
      <c r="J21" s="99"/>
      <c r="K21" s="96"/>
      <c r="L21" s="69">
        <f t="shared" si="0"/>
        <v>142.1875</v>
      </c>
      <c r="M21" s="69">
        <f t="shared" si="1"/>
        <v>145.75</v>
      </c>
      <c r="N21" s="91">
        <f t="shared" si="2"/>
        <v>146.6875</v>
      </c>
    </row>
    <row r="22" spans="1:18" x14ac:dyDescent="0.2">
      <c r="A22" s="43">
        <v>5</v>
      </c>
      <c r="B22" s="42">
        <v>152</v>
      </c>
      <c r="C22" s="90">
        <f t="shared" ref="C22:C53" si="3">AVERAGE(B18:B21)</f>
        <v>141.25</v>
      </c>
      <c r="D22" s="49" t="e">
        <v>#N/A</v>
      </c>
      <c r="E22" s="89" t="e">
        <v>#N/A</v>
      </c>
      <c r="F22" s="100">
        <f t="shared" ref="F22:F53" si="4">B22-C22</f>
        <v>10.75</v>
      </c>
      <c r="G22" s="101">
        <f>F22*F22</f>
        <v>115.5625</v>
      </c>
      <c r="H22" s="96"/>
      <c r="I22"/>
      <c r="J22" s="99"/>
      <c r="K22" s="96"/>
      <c r="L22" s="69">
        <f t="shared" si="0"/>
        <v>138.390625</v>
      </c>
      <c r="M22" s="69">
        <f t="shared" si="1"/>
        <v>136.375</v>
      </c>
      <c r="N22" s="91">
        <f t="shared" si="2"/>
        <v>131.921875</v>
      </c>
    </row>
    <row r="23" spans="1:18" x14ac:dyDescent="0.2">
      <c r="A23" s="43">
        <v>6</v>
      </c>
      <c r="B23" s="42">
        <v>134</v>
      </c>
      <c r="C23" s="90">
        <f t="shared" si="3"/>
        <v>145.25</v>
      </c>
      <c r="D23" s="49">
        <f>AVERAGE(B18:B22)</f>
        <v>143.4</v>
      </c>
      <c r="E23" s="89" t="e">
        <v>#N/A</v>
      </c>
      <c r="F23" s="100">
        <f t="shared" si="4"/>
        <v>-11.25</v>
      </c>
      <c r="G23" s="101">
        <f t="shared" ref="G23:G86" si="5">F23*F23</f>
        <v>126.5625</v>
      </c>
      <c r="H23" s="96">
        <f t="shared" ref="H23:H54" si="6">B23-D23</f>
        <v>-9.4000000000000057</v>
      </c>
      <c r="I23">
        <f>H23*H23</f>
        <v>88.360000000000113</v>
      </c>
      <c r="J23" s="99"/>
      <c r="K23" s="96"/>
      <c r="L23" s="69">
        <f t="shared" si="0"/>
        <v>141.79296875</v>
      </c>
      <c r="M23" s="69">
        <f t="shared" si="1"/>
        <v>144.1875</v>
      </c>
      <c r="N23" s="91">
        <f t="shared" si="2"/>
        <v>146.98046875</v>
      </c>
    </row>
    <row r="24" spans="1:18" x14ac:dyDescent="0.2">
      <c r="A24" s="43">
        <v>7</v>
      </c>
      <c r="B24" s="42">
        <v>140</v>
      </c>
      <c r="C24" s="90">
        <f t="shared" si="3"/>
        <v>139.5</v>
      </c>
      <c r="D24" s="49">
        <f t="shared" ref="D24:D54" si="7">AVERAGE(B19:B23)</f>
        <v>143</v>
      </c>
      <c r="E24" s="91">
        <f>AVERAGE(B18:B23)</f>
        <v>141.83333333333334</v>
      </c>
      <c r="F24" s="100">
        <f t="shared" si="4"/>
        <v>0.5</v>
      </c>
      <c r="G24" s="101">
        <f t="shared" si="5"/>
        <v>0.25</v>
      </c>
      <c r="H24" s="96">
        <f t="shared" si="6"/>
        <v>-3</v>
      </c>
      <c r="I24">
        <f t="shared" ref="I24:I87" si="8">H24*H24</f>
        <v>9</v>
      </c>
      <c r="J24" s="101">
        <f t="shared" ref="J24:J55" si="9">B24-E24</f>
        <v>-1.8333333333333428</v>
      </c>
      <c r="K24" s="102">
        <f>J24*J24</f>
        <v>3.3611111111111458</v>
      </c>
      <c r="L24" s="69">
        <f t="shared" si="0"/>
        <v>139.8447265625</v>
      </c>
      <c r="M24" s="69">
        <f t="shared" si="1"/>
        <v>139.09375</v>
      </c>
      <c r="N24" s="91">
        <f t="shared" si="2"/>
        <v>137.2451171875</v>
      </c>
    </row>
    <row r="25" spans="1:18" x14ac:dyDescent="0.2">
      <c r="A25" s="43">
        <v>8</v>
      </c>
      <c r="B25" s="42">
        <v>130</v>
      </c>
      <c r="C25" s="90">
        <f t="shared" si="3"/>
        <v>138.25</v>
      </c>
      <c r="D25" s="49">
        <f t="shared" si="7"/>
        <v>139.6</v>
      </c>
      <c r="E25" s="91">
        <f t="shared" ref="E25:E55" si="10">AVERAGE(B19:B24)</f>
        <v>142.5</v>
      </c>
      <c r="F25" s="100">
        <f t="shared" si="4"/>
        <v>-8.25</v>
      </c>
      <c r="G25" s="101">
        <f t="shared" si="5"/>
        <v>68.0625</v>
      </c>
      <c r="H25" s="96">
        <f t="shared" si="6"/>
        <v>-9.5999999999999943</v>
      </c>
      <c r="I25">
        <f t="shared" si="8"/>
        <v>92.159999999999897</v>
      </c>
      <c r="J25" s="101">
        <f t="shared" si="9"/>
        <v>-12.5</v>
      </c>
      <c r="K25" s="102">
        <f t="shared" ref="K25:K88" si="11">J25*J25</f>
        <v>156.25</v>
      </c>
      <c r="L25" s="69">
        <f t="shared" si="0"/>
        <v>139.883544921875</v>
      </c>
      <c r="M25" s="69">
        <f t="shared" si="1"/>
        <v>139.546875</v>
      </c>
      <c r="N25" s="91">
        <f t="shared" si="2"/>
        <v>139.311279296875</v>
      </c>
      <c r="R25" s="73"/>
    </row>
    <row r="26" spans="1:18" x14ac:dyDescent="0.2">
      <c r="A26" s="43">
        <v>9</v>
      </c>
      <c r="B26" s="42">
        <v>146</v>
      </c>
      <c r="C26" s="90">
        <f t="shared" si="3"/>
        <v>139</v>
      </c>
      <c r="D26" s="49">
        <f t="shared" si="7"/>
        <v>136.6</v>
      </c>
      <c r="E26" s="91">
        <f t="shared" si="10"/>
        <v>138</v>
      </c>
      <c r="F26" s="100">
        <f t="shared" si="4"/>
        <v>7</v>
      </c>
      <c r="G26" s="101">
        <f t="shared" si="5"/>
        <v>49</v>
      </c>
      <c r="H26" s="96">
        <f t="shared" si="6"/>
        <v>9.4000000000000057</v>
      </c>
      <c r="I26">
        <f t="shared" si="8"/>
        <v>88.360000000000113</v>
      </c>
      <c r="J26" s="101">
        <f t="shared" si="9"/>
        <v>8</v>
      </c>
      <c r="K26" s="102">
        <f t="shared" si="11"/>
        <v>64</v>
      </c>
      <c r="L26" s="69">
        <f t="shared" si="0"/>
        <v>137.41265869140625</v>
      </c>
      <c r="M26" s="69">
        <f t="shared" si="1"/>
        <v>134.7734375</v>
      </c>
      <c r="N26" s="91">
        <f t="shared" si="2"/>
        <v>132.32781982421875</v>
      </c>
      <c r="R26" s="73"/>
    </row>
    <row r="27" spans="1:18" x14ac:dyDescent="0.2">
      <c r="A27" s="43">
        <v>10</v>
      </c>
      <c r="B27" s="42">
        <v>140</v>
      </c>
      <c r="C27" s="90">
        <f t="shared" si="3"/>
        <v>137.5</v>
      </c>
      <c r="D27" s="49">
        <f t="shared" si="7"/>
        <v>140.4</v>
      </c>
      <c r="E27" s="91">
        <f t="shared" si="10"/>
        <v>138.16666666666666</v>
      </c>
      <c r="F27" s="100">
        <f t="shared" si="4"/>
        <v>2.5</v>
      </c>
      <c r="G27" s="101">
        <f t="shared" si="5"/>
        <v>6.25</v>
      </c>
      <c r="H27" s="96">
        <f t="shared" si="6"/>
        <v>-0.40000000000000568</v>
      </c>
      <c r="I27">
        <f t="shared" si="8"/>
        <v>0.16000000000000456</v>
      </c>
      <c r="J27" s="101">
        <f t="shared" si="9"/>
        <v>1.8333333333333428</v>
      </c>
      <c r="K27" s="102">
        <f t="shared" si="11"/>
        <v>3.3611111111111458</v>
      </c>
      <c r="L27" s="69">
        <f t="shared" si="0"/>
        <v>139.55949401855469</v>
      </c>
      <c r="M27" s="69">
        <f t="shared" si="1"/>
        <v>140.38671875</v>
      </c>
      <c r="N27" s="91">
        <f t="shared" si="2"/>
        <v>142.58195495605469</v>
      </c>
      <c r="R27" s="73"/>
    </row>
    <row r="28" spans="1:18" x14ac:dyDescent="0.2">
      <c r="A28" s="43">
        <v>11</v>
      </c>
      <c r="B28" s="42">
        <v>138</v>
      </c>
      <c r="C28" s="90">
        <f t="shared" si="3"/>
        <v>139</v>
      </c>
      <c r="D28" s="49">
        <f t="shared" si="7"/>
        <v>138</v>
      </c>
      <c r="E28" s="91">
        <f t="shared" si="10"/>
        <v>140.33333333333334</v>
      </c>
      <c r="F28" s="100">
        <f t="shared" si="4"/>
        <v>-1</v>
      </c>
      <c r="G28" s="101">
        <f t="shared" si="5"/>
        <v>1</v>
      </c>
      <c r="H28" s="96">
        <f t="shared" si="6"/>
        <v>0</v>
      </c>
      <c r="I28">
        <f t="shared" si="8"/>
        <v>0</v>
      </c>
      <c r="J28" s="101">
        <f t="shared" si="9"/>
        <v>-2.3333333333333428</v>
      </c>
      <c r="K28" s="102">
        <f t="shared" si="11"/>
        <v>5.4444444444444891</v>
      </c>
      <c r="L28" s="69">
        <f t="shared" si="0"/>
        <v>139.66962051391602</v>
      </c>
      <c r="M28" s="69">
        <f t="shared" si="1"/>
        <v>140.193359375</v>
      </c>
      <c r="N28" s="91">
        <f t="shared" si="2"/>
        <v>140.64548873901367</v>
      </c>
      <c r="R28" s="73"/>
    </row>
    <row r="29" spans="1:18" x14ac:dyDescent="0.2">
      <c r="A29" s="43">
        <v>12</v>
      </c>
      <c r="B29" s="42">
        <v>141</v>
      </c>
      <c r="C29" s="90">
        <f t="shared" si="3"/>
        <v>138.5</v>
      </c>
      <c r="D29" s="49">
        <f t="shared" si="7"/>
        <v>138.80000000000001</v>
      </c>
      <c r="E29" s="91">
        <f t="shared" si="10"/>
        <v>138</v>
      </c>
      <c r="F29" s="100">
        <f t="shared" si="4"/>
        <v>2.5</v>
      </c>
      <c r="G29" s="101">
        <f t="shared" si="5"/>
        <v>6.25</v>
      </c>
      <c r="H29" s="96">
        <f t="shared" si="6"/>
        <v>2.1999999999999886</v>
      </c>
      <c r="I29">
        <f t="shared" si="8"/>
        <v>4.8399999999999501</v>
      </c>
      <c r="J29" s="101">
        <f t="shared" si="9"/>
        <v>3</v>
      </c>
      <c r="K29" s="102">
        <f t="shared" si="11"/>
        <v>9</v>
      </c>
      <c r="L29" s="69">
        <f t="shared" si="0"/>
        <v>139.25221538543701</v>
      </c>
      <c r="M29" s="69">
        <f t="shared" si="1"/>
        <v>139.0966796875</v>
      </c>
      <c r="N29" s="91">
        <f t="shared" si="2"/>
        <v>138.66137218475342</v>
      </c>
      <c r="R29" s="73"/>
    </row>
    <row r="30" spans="1:18" x14ac:dyDescent="0.2">
      <c r="A30" s="43">
        <v>13</v>
      </c>
      <c r="B30" s="42">
        <v>152</v>
      </c>
      <c r="C30" s="90">
        <f t="shared" si="3"/>
        <v>141.25</v>
      </c>
      <c r="D30" s="49">
        <f t="shared" si="7"/>
        <v>139</v>
      </c>
      <c r="E30" s="91">
        <f t="shared" si="10"/>
        <v>139.16666666666666</v>
      </c>
      <c r="F30" s="100">
        <f t="shared" si="4"/>
        <v>10.75</v>
      </c>
      <c r="G30" s="101">
        <f t="shared" si="5"/>
        <v>115.5625</v>
      </c>
      <c r="H30" s="96">
        <f t="shared" si="6"/>
        <v>13</v>
      </c>
      <c r="I30">
        <f t="shared" si="8"/>
        <v>169</v>
      </c>
      <c r="J30" s="101">
        <f t="shared" si="9"/>
        <v>12.833333333333343</v>
      </c>
      <c r="K30" s="102">
        <f t="shared" si="11"/>
        <v>164.69444444444468</v>
      </c>
      <c r="L30" s="69">
        <f t="shared" si="0"/>
        <v>139.68916153907776</v>
      </c>
      <c r="M30" s="69">
        <f t="shared" si="1"/>
        <v>140.04833984375</v>
      </c>
      <c r="N30" s="91">
        <f t="shared" si="2"/>
        <v>140.41534304618835</v>
      </c>
      <c r="R30" s="73"/>
    </row>
    <row r="31" spans="1:18" x14ac:dyDescent="0.2">
      <c r="A31" s="43">
        <v>14</v>
      </c>
      <c r="B31" s="42">
        <v>129</v>
      </c>
      <c r="C31" s="90">
        <f t="shared" si="3"/>
        <v>142.75</v>
      </c>
      <c r="D31" s="49">
        <f t="shared" si="7"/>
        <v>143.4</v>
      </c>
      <c r="E31" s="91">
        <f t="shared" si="10"/>
        <v>141.16666666666666</v>
      </c>
      <c r="F31" s="100">
        <f t="shared" si="4"/>
        <v>-13.75</v>
      </c>
      <c r="G31" s="101">
        <f t="shared" si="5"/>
        <v>189.0625</v>
      </c>
      <c r="H31" s="96">
        <f t="shared" si="6"/>
        <v>-14.400000000000006</v>
      </c>
      <c r="I31">
        <f t="shared" si="8"/>
        <v>207.36000000000016</v>
      </c>
      <c r="J31" s="101">
        <f t="shared" si="9"/>
        <v>-12.166666666666657</v>
      </c>
      <c r="K31" s="102">
        <f t="shared" si="11"/>
        <v>148.02777777777754</v>
      </c>
      <c r="L31" s="69">
        <f t="shared" si="0"/>
        <v>142.76687115430832</v>
      </c>
      <c r="M31" s="69">
        <f t="shared" si="1"/>
        <v>146.024169921875</v>
      </c>
      <c r="N31" s="91">
        <f t="shared" si="2"/>
        <v>149.10383576154709</v>
      </c>
      <c r="R31" s="73"/>
    </row>
    <row r="32" spans="1:18" x14ac:dyDescent="0.2">
      <c r="A32" s="43">
        <v>15</v>
      </c>
      <c r="B32" s="42">
        <v>153</v>
      </c>
      <c r="C32" s="90">
        <f t="shared" si="3"/>
        <v>140</v>
      </c>
      <c r="D32" s="49">
        <f t="shared" si="7"/>
        <v>140</v>
      </c>
      <c r="E32" s="91">
        <f t="shared" si="10"/>
        <v>141</v>
      </c>
      <c r="F32" s="100">
        <f t="shared" si="4"/>
        <v>13</v>
      </c>
      <c r="G32" s="101">
        <f t="shared" si="5"/>
        <v>169</v>
      </c>
      <c r="H32" s="96">
        <f t="shared" si="6"/>
        <v>13</v>
      </c>
      <c r="I32">
        <f t="shared" si="8"/>
        <v>169</v>
      </c>
      <c r="J32" s="101">
        <f t="shared" si="9"/>
        <v>12</v>
      </c>
      <c r="K32" s="102">
        <f t="shared" si="11"/>
        <v>144</v>
      </c>
      <c r="L32" s="69">
        <f t="shared" si="0"/>
        <v>139.32515336573124</v>
      </c>
      <c r="M32" s="69">
        <f t="shared" si="1"/>
        <v>137.5120849609375</v>
      </c>
      <c r="N32" s="91">
        <f t="shared" si="2"/>
        <v>134.02595894038677</v>
      </c>
      <c r="R32" s="73"/>
    </row>
    <row r="33" spans="1:18" x14ac:dyDescent="0.2">
      <c r="A33" s="43">
        <v>16</v>
      </c>
      <c r="B33" s="42">
        <v>132</v>
      </c>
      <c r="C33" s="90">
        <f t="shared" si="3"/>
        <v>143.75</v>
      </c>
      <c r="D33" s="49">
        <f t="shared" si="7"/>
        <v>142.6</v>
      </c>
      <c r="E33" s="91">
        <f t="shared" si="10"/>
        <v>142.16666666666666</v>
      </c>
      <c r="F33" s="100">
        <f t="shared" si="4"/>
        <v>-11.75</v>
      </c>
      <c r="G33" s="101">
        <f t="shared" si="5"/>
        <v>138.0625</v>
      </c>
      <c r="H33" s="96">
        <f t="shared" si="6"/>
        <v>-10.599999999999994</v>
      </c>
      <c r="I33">
        <f t="shared" si="8"/>
        <v>112.35999999999989</v>
      </c>
      <c r="J33" s="101">
        <f t="shared" si="9"/>
        <v>-10.166666666666657</v>
      </c>
      <c r="K33" s="102">
        <f t="shared" si="11"/>
        <v>103.36111111111092</v>
      </c>
      <c r="L33" s="69">
        <f t="shared" si="0"/>
        <v>142.74386502429843</v>
      </c>
      <c r="M33" s="69">
        <f t="shared" si="1"/>
        <v>145.25604248046875</v>
      </c>
      <c r="N33" s="91">
        <f t="shared" si="2"/>
        <v>148.25648973509669</v>
      </c>
      <c r="R33" s="73"/>
    </row>
    <row r="34" spans="1:18" x14ac:dyDescent="0.2">
      <c r="A34" s="43">
        <v>17</v>
      </c>
      <c r="B34" s="42">
        <v>134</v>
      </c>
      <c r="C34" s="90">
        <f t="shared" si="3"/>
        <v>141.5</v>
      </c>
      <c r="D34" s="49">
        <f t="shared" si="7"/>
        <v>141.4</v>
      </c>
      <c r="E34" s="91">
        <f t="shared" si="10"/>
        <v>140.83333333333334</v>
      </c>
      <c r="F34" s="100">
        <f t="shared" si="4"/>
        <v>-7.5</v>
      </c>
      <c r="G34" s="101">
        <f t="shared" si="5"/>
        <v>56.25</v>
      </c>
      <c r="H34" s="96">
        <f t="shared" si="6"/>
        <v>-7.4000000000000057</v>
      </c>
      <c r="I34">
        <f t="shared" si="8"/>
        <v>54.760000000000083</v>
      </c>
      <c r="J34" s="101">
        <f t="shared" si="9"/>
        <v>-6.8333333333333428</v>
      </c>
      <c r="K34" s="102">
        <f t="shared" si="11"/>
        <v>46.694444444444571</v>
      </c>
      <c r="L34" s="69">
        <f t="shared" si="0"/>
        <v>140.05789876822382</v>
      </c>
      <c r="M34" s="69">
        <f t="shared" si="1"/>
        <v>138.62802124023438</v>
      </c>
      <c r="N34" s="91">
        <f t="shared" si="2"/>
        <v>136.06412243377417</v>
      </c>
      <c r="R34" s="73"/>
    </row>
    <row r="35" spans="1:18" x14ac:dyDescent="0.2">
      <c r="A35" s="43">
        <v>18</v>
      </c>
      <c r="B35" s="42">
        <v>129</v>
      </c>
      <c r="C35" s="90">
        <f t="shared" si="3"/>
        <v>137</v>
      </c>
      <c r="D35" s="49">
        <f t="shared" si="7"/>
        <v>140</v>
      </c>
      <c r="E35" s="91">
        <f t="shared" si="10"/>
        <v>140.16666666666666</v>
      </c>
      <c r="F35" s="100">
        <f t="shared" si="4"/>
        <v>-8</v>
      </c>
      <c r="G35" s="101">
        <f t="shared" si="5"/>
        <v>64</v>
      </c>
      <c r="H35" s="96">
        <f t="shared" si="6"/>
        <v>-11</v>
      </c>
      <c r="I35">
        <f t="shared" si="8"/>
        <v>121</v>
      </c>
      <c r="J35" s="101">
        <f t="shared" si="9"/>
        <v>-11.166666666666657</v>
      </c>
      <c r="K35" s="102">
        <f t="shared" si="11"/>
        <v>124.69444444444423</v>
      </c>
      <c r="L35" s="69">
        <f t="shared" si="0"/>
        <v>138.54342407616787</v>
      </c>
      <c r="M35" s="69">
        <f t="shared" si="1"/>
        <v>136.31401062011719</v>
      </c>
      <c r="N35" s="91">
        <f t="shared" si="2"/>
        <v>134.51603060844354</v>
      </c>
      <c r="R35" s="73"/>
    </row>
    <row r="36" spans="1:18" x14ac:dyDescent="0.2">
      <c r="A36" s="43">
        <v>19</v>
      </c>
      <c r="B36" s="42">
        <v>154</v>
      </c>
      <c r="C36" s="90">
        <f t="shared" si="3"/>
        <v>137</v>
      </c>
      <c r="D36" s="49">
        <f t="shared" si="7"/>
        <v>135.4</v>
      </c>
      <c r="E36" s="91">
        <f t="shared" si="10"/>
        <v>138.16666666666666</v>
      </c>
      <c r="F36" s="100">
        <f t="shared" si="4"/>
        <v>17</v>
      </c>
      <c r="G36" s="101">
        <f t="shared" si="5"/>
        <v>289</v>
      </c>
      <c r="H36" s="96">
        <f t="shared" si="6"/>
        <v>18.599999999999994</v>
      </c>
      <c r="I36">
        <f t="shared" si="8"/>
        <v>345.95999999999981</v>
      </c>
      <c r="J36" s="101">
        <f t="shared" si="9"/>
        <v>15.833333333333343</v>
      </c>
      <c r="K36" s="102">
        <f t="shared" si="11"/>
        <v>250.69444444444474</v>
      </c>
      <c r="L36" s="69">
        <f t="shared" si="0"/>
        <v>136.1575680571259</v>
      </c>
      <c r="M36" s="69">
        <f t="shared" si="1"/>
        <v>132.65700531005859</v>
      </c>
      <c r="N36" s="91">
        <f t="shared" si="2"/>
        <v>130.37900765211089</v>
      </c>
      <c r="R36" s="73"/>
    </row>
    <row r="37" spans="1:18" x14ac:dyDescent="0.2">
      <c r="A37" s="43">
        <v>20</v>
      </c>
      <c r="B37" s="42">
        <v>120</v>
      </c>
      <c r="C37" s="90">
        <f t="shared" si="3"/>
        <v>137.25</v>
      </c>
      <c r="D37" s="49">
        <f t="shared" si="7"/>
        <v>140.4</v>
      </c>
      <c r="E37" s="91">
        <f t="shared" si="10"/>
        <v>138.5</v>
      </c>
      <c r="F37" s="100">
        <f t="shared" si="4"/>
        <v>-17.25</v>
      </c>
      <c r="G37" s="101">
        <f t="shared" si="5"/>
        <v>297.5625</v>
      </c>
      <c r="H37" s="96">
        <f t="shared" si="6"/>
        <v>-20.400000000000006</v>
      </c>
      <c r="I37">
        <f t="shared" si="8"/>
        <v>416.16000000000025</v>
      </c>
      <c r="J37" s="101">
        <f t="shared" si="9"/>
        <v>-18.5</v>
      </c>
      <c r="K37" s="102">
        <f t="shared" si="11"/>
        <v>342.25</v>
      </c>
      <c r="L37" s="69">
        <f t="shared" si="0"/>
        <v>140.61817604284442</v>
      </c>
      <c r="M37" s="69">
        <f t="shared" si="1"/>
        <v>143.3285026550293</v>
      </c>
      <c r="N37" s="91">
        <f t="shared" si="2"/>
        <v>148.09475191302772</v>
      </c>
      <c r="R37" s="73"/>
    </row>
    <row r="38" spans="1:18" x14ac:dyDescent="0.2">
      <c r="A38" s="43">
        <v>21</v>
      </c>
      <c r="B38" s="42">
        <v>118</v>
      </c>
      <c r="C38" s="90">
        <f t="shared" si="3"/>
        <v>134.25</v>
      </c>
      <c r="D38" s="49">
        <f t="shared" si="7"/>
        <v>133.80000000000001</v>
      </c>
      <c r="E38" s="91">
        <f t="shared" si="10"/>
        <v>137</v>
      </c>
      <c r="F38" s="100">
        <f t="shared" si="4"/>
        <v>-16.25</v>
      </c>
      <c r="G38" s="101">
        <f t="shared" si="5"/>
        <v>264.0625</v>
      </c>
      <c r="H38" s="96">
        <f t="shared" si="6"/>
        <v>-15.800000000000011</v>
      </c>
      <c r="I38">
        <f t="shared" si="8"/>
        <v>249.64000000000036</v>
      </c>
      <c r="J38" s="101">
        <f t="shared" si="9"/>
        <v>-19</v>
      </c>
      <c r="K38" s="102">
        <f t="shared" si="11"/>
        <v>361</v>
      </c>
      <c r="L38" s="69">
        <f t="shared" si="0"/>
        <v>135.46363203213332</v>
      </c>
      <c r="M38" s="69">
        <f t="shared" si="1"/>
        <v>131.66425132751465</v>
      </c>
      <c r="N38" s="91">
        <f t="shared" si="2"/>
        <v>127.02368797825693</v>
      </c>
      <c r="R38" s="73"/>
    </row>
    <row r="39" spans="1:18" x14ac:dyDescent="0.2">
      <c r="A39" s="43">
        <v>22</v>
      </c>
      <c r="B39" s="42">
        <v>149</v>
      </c>
      <c r="C39" s="90">
        <f t="shared" si="3"/>
        <v>130.25</v>
      </c>
      <c r="D39" s="49">
        <f t="shared" si="7"/>
        <v>131</v>
      </c>
      <c r="E39" s="91">
        <f t="shared" si="10"/>
        <v>131.16666666666666</v>
      </c>
      <c r="F39" s="100">
        <f t="shared" si="4"/>
        <v>18.75</v>
      </c>
      <c r="G39" s="101">
        <f t="shared" si="5"/>
        <v>351.5625</v>
      </c>
      <c r="H39" s="96">
        <f t="shared" si="6"/>
        <v>18</v>
      </c>
      <c r="I39">
        <f t="shared" si="8"/>
        <v>324</v>
      </c>
      <c r="J39" s="101">
        <f t="shared" si="9"/>
        <v>17.833333333333343</v>
      </c>
      <c r="K39" s="102">
        <f t="shared" si="11"/>
        <v>318.02777777777811</v>
      </c>
      <c r="L39" s="69">
        <f t="shared" si="0"/>
        <v>131.09772402409999</v>
      </c>
      <c r="M39" s="69">
        <f t="shared" si="1"/>
        <v>124.83212566375732</v>
      </c>
      <c r="N39" s="91">
        <f t="shared" si="2"/>
        <v>120.25592199456423</v>
      </c>
      <c r="P39" s="36" t="s">
        <v>132</v>
      </c>
      <c r="R39" s="73"/>
    </row>
    <row r="40" spans="1:18" x14ac:dyDescent="0.2">
      <c r="A40" s="43">
        <v>23</v>
      </c>
      <c r="B40" s="42">
        <v>148</v>
      </c>
      <c r="C40" s="90">
        <f t="shared" si="3"/>
        <v>135.25</v>
      </c>
      <c r="D40" s="49">
        <f t="shared" si="7"/>
        <v>134</v>
      </c>
      <c r="E40" s="91">
        <f t="shared" si="10"/>
        <v>134</v>
      </c>
      <c r="F40" s="100">
        <f t="shared" si="4"/>
        <v>12.75</v>
      </c>
      <c r="G40" s="101">
        <f t="shared" si="5"/>
        <v>162.5625</v>
      </c>
      <c r="H40" s="96">
        <f t="shared" si="6"/>
        <v>14</v>
      </c>
      <c r="I40">
        <f t="shared" si="8"/>
        <v>196</v>
      </c>
      <c r="J40" s="101">
        <f t="shared" si="9"/>
        <v>14</v>
      </c>
      <c r="K40" s="102">
        <f t="shared" si="11"/>
        <v>196</v>
      </c>
      <c r="L40" s="69">
        <f t="shared" si="0"/>
        <v>135.57329301807499</v>
      </c>
      <c r="M40" s="69">
        <f t="shared" si="1"/>
        <v>136.91606283187866</v>
      </c>
      <c r="N40" s="91">
        <f t="shared" si="2"/>
        <v>141.81398049864106</v>
      </c>
      <c r="R40" s="73"/>
    </row>
    <row r="41" spans="1:18" x14ac:dyDescent="0.2">
      <c r="A41" s="43">
        <v>24</v>
      </c>
      <c r="B41" s="42">
        <v>118</v>
      </c>
      <c r="C41" s="90">
        <f t="shared" si="3"/>
        <v>133.75</v>
      </c>
      <c r="D41" s="49">
        <f t="shared" si="7"/>
        <v>137.80000000000001</v>
      </c>
      <c r="E41" s="91">
        <f t="shared" si="10"/>
        <v>136.33333333333334</v>
      </c>
      <c r="F41" s="100">
        <f t="shared" si="4"/>
        <v>-15.75</v>
      </c>
      <c r="G41" s="101">
        <f t="shared" si="5"/>
        <v>248.0625</v>
      </c>
      <c r="H41" s="96">
        <f t="shared" si="6"/>
        <v>-19.800000000000011</v>
      </c>
      <c r="I41">
        <f t="shared" si="8"/>
        <v>392.04000000000048</v>
      </c>
      <c r="J41" s="101">
        <f t="shared" si="9"/>
        <v>-18.333333333333343</v>
      </c>
      <c r="K41" s="102">
        <f t="shared" si="11"/>
        <v>336.11111111111148</v>
      </c>
      <c r="L41" s="69">
        <f t="shared" si="0"/>
        <v>138.67996976355624</v>
      </c>
      <c r="M41" s="69">
        <f t="shared" si="1"/>
        <v>142.45803141593933</v>
      </c>
      <c r="N41" s="91">
        <f t="shared" si="2"/>
        <v>146.45349512466026</v>
      </c>
      <c r="R41" s="73"/>
    </row>
    <row r="42" spans="1:18" x14ac:dyDescent="0.2">
      <c r="A42" s="43">
        <v>25</v>
      </c>
      <c r="B42" s="42">
        <v>156</v>
      </c>
      <c r="C42" s="90">
        <f t="shared" si="3"/>
        <v>133.25</v>
      </c>
      <c r="D42" s="49">
        <f t="shared" si="7"/>
        <v>130.6</v>
      </c>
      <c r="E42" s="91">
        <f t="shared" si="10"/>
        <v>134.5</v>
      </c>
      <c r="F42" s="100">
        <f t="shared" si="4"/>
        <v>22.75</v>
      </c>
      <c r="G42" s="101">
        <f t="shared" si="5"/>
        <v>517.5625</v>
      </c>
      <c r="H42" s="96">
        <f t="shared" si="6"/>
        <v>25.400000000000006</v>
      </c>
      <c r="I42">
        <f t="shared" si="8"/>
        <v>645.16000000000031</v>
      </c>
      <c r="J42" s="101">
        <f t="shared" si="9"/>
        <v>21.5</v>
      </c>
      <c r="K42" s="102">
        <f t="shared" si="11"/>
        <v>462.25</v>
      </c>
      <c r="L42" s="69">
        <f t="shared" si="0"/>
        <v>133.50997732266717</v>
      </c>
      <c r="M42" s="69">
        <f t="shared" si="1"/>
        <v>130.22901570796967</v>
      </c>
      <c r="N42" s="91">
        <f t="shared" si="2"/>
        <v>125.11337378116507</v>
      </c>
      <c r="R42" s="73"/>
    </row>
    <row r="43" spans="1:18" x14ac:dyDescent="0.2">
      <c r="A43" s="43">
        <v>26</v>
      </c>
      <c r="B43" s="42">
        <v>147</v>
      </c>
      <c r="C43" s="90">
        <f t="shared" si="3"/>
        <v>142.75</v>
      </c>
      <c r="D43" s="49">
        <f t="shared" si="7"/>
        <v>137.80000000000001</v>
      </c>
      <c r="E43" s="91">
        <f t="shared" si="10"/>
        <v>134.83333333333334</v>
      </c>
      <c r="F43" s="100">
        <f t="shared" si="4"/>
        <v>4.25</v>
      </c>
      <c r="G43" s="101">
        <f t="shared" si="5"/>
        <v>18.0625</v>
      </c>
      <c r="H43" s="96">
        <f t="shared" si="6"/>
        <v>9.1999999999999886</v>
      </c>
      <c r="I43">
        <f t="shared" si="8"/>
        <v>84.639999999999787</v>
      </c>
      <c r="J43" s="101">
        <f t="shared" si="9"/>
        <v>12.166666666666657</v>
      </c>
      <c r="K43" s="102">
        <f t="shared" si="11"/>
        <v>148.02777777777754</v>
      </c>
      <c r="L43" s="69">
        <f t="shared" si="0"/>
        <v>139.13248299200038</v>
      </c>
      <c r="M43" s="69">
        <f t="shared" si="1"/>
        <v>143.11450785398483</v>
      </c>
      <c r="N43" s="91">
        <f t="shared" si="2"/>
        <v>148.27834344529126</v>
      </c>
      <c r="R43" s="73"/>
    </row>
    <row r="44" spans="1:18" x14ac:dyDescent="0.2">
      <c r="A44" s="43">
        <v>27</v>
      </c>
      <c r="B44" s="42">
        <v>155</v>
      </c>
      <c r="C44" s="90">
        <f t="shared" si="3"/>
        <v>142.25</v>
      </c>
      <c r="D44" s="49">
        <f t="shared" si="7"/>
        <v>143.6</v>
      </c>
      <c r="E44" s="91">
        <f t="shared" si="10"/>
        <v>139.33333333333334</v>
      </c>
      <c r="F44" s="100">
        <f t="shared" si="4"/>
        <v>12.75</v>
      </c>
      <c r="G44" s="101">
        <f t="shared" si="5"/>
        <v>162.5625</v>
      </c>
      <c r="H44" s="96">
        <f t="shared" si="6"/>
        <v>11.400000000000006</v>
      </c>
      <c r="I44">
        <f t="shared" si="8"/>
        <v>129.96000000000012</v>
      </c>
      <c r="J44" s="101">
        <f t="shared" si="9"/>
        <v>15.666666666666657</v>
      </c>
      <c r="K44" s="102">
        <f t="shared" si="11"/>
        <v>245.44444444444414</v>
      </c>
      <c r="L44" s="69">
        <f t="shared" si="0"/>
        <v>141.09936224400028</v>
      </c>
      <c r="M44" s="69">
        <f t="shared" si="1"/>
        <v>145.05725392699242</v>
      </c>
      <c r="N44" s="91">
        <f t="shared" si="2"/>
        <v>147.31958586132282</v>
      </c>
      <c r="R44" s="73"/>
    </row>
    <row r="45" spans="1:18" x14ac:dyDescent="0.2">
      <c r="A45" s="43">
        <v>28</v>
      </c>
      <c r="B45" s="42">
        <v>124</v>
      </c>
      <c r="C45" s="90">
        <f t="shared" si="3"/>
        <v>144</v>
      </c>
      <c r="D45" s="49">
        <f t="shared" si="7"/>
        <v>144.80000000000001</v>
      </c>
      <c r="E45" s="91">
        <f t="shared" si="10"/>
        <v>145.5</v>
      </c>
      <c r="F45" s="100">
        <f t="shared" si="4"/>
        <v>-20</v>
      </c>
      <c r="G45" s="101">
        <f t="shared" si="5"/>
        <v>400</v>
      </c>
      <c r="H45" s="96">
        <f t="shared" si="6"/>
        <v>-20.800000000000011</v>
      </c>
      <c r="I45">
        <f t="shared" si="8"/>
        <v>432.6400000000005</v>
      </c>
      <c r="J45" s="101">
        <f t="shared" si="9"/>
        <v>-21.5</v>
      </c>
      <c r="K45" s="102">
        <f t="shared" si="11"/>
        <v>462.25</v>
      </c>
      <c r="L45" s="69">
        <f t="shared" si="0"/>
        <v>144.5745216830002</v>
      </c>
      <c r="M45" s="69">
        <f t="shared" si="1"/>
        <v>150.02862696349621</v>
      </c>
      <c r="N45" s="91">
        <f t="shared" si="2"/>
        <v>153.07989646533071</v>
      </c>
      <c r="R45" s="73"/>
    </row>
    <row r="46" spans="1:18" x14ac:dyDescent="0.2">
      <c r="A46" s="43">
        <v>29</v>
      </c>
      <c r="B46" s="42">
        <v>121</v>
      </c>
      <c r="C46" s="90">
        <f t="shared" si="3"/>
        <v>145.5</v>
      </c>
      <c r="D46" s="49">
        <f t="shared" si="7"/>
        <v>140</v>
      </c>
      <c r="E46" s="91">
        <f t="shared" si="10"/>
        <v>141.33333333333334</v>
      </c>
      <c r="F46" s="100">
        <f t="shared" si="4"/>
        <v>-24.5</v>
      </c>
      <c r="G46" s="101">
        <f t="shared" si="5"/>
        <v>600.25</v>
      </c>
      <c r="H46" s="96">
        <f t="shared" si="6"/>
        <v>-19</v>
      </c>
      <c r="I46">
        <f t="shared" si="8"/>
        <v>361</v>
      </c>
      <c r="J46" s="101">
        <f t="shared" si="9"/>
        <v>-20.333333333333343</v>
      </c>
      <c r="K46" s="102">
        <f t="shared" si="11"/>
        <v>413.44444444444485</v>
      </c>
      <c r="L46" s="69">
        <f t="shared" si="0"/>
        <v>139.43089126225016</v>
      </c>
      <c r="M46" s="69">
        <f t="shared" si="1"/>
        <v>137.0143134817481</v>
      </c>
      <c r="N46" s="91">
        <f t="shared" si="2"/>
        <v>131.26997411633266</v>
      </c>
      <c r="R46" s="73"/>
    </row>
    <row r="47" spans="1:18" x14ac:dyDescent="0.2">
      <c r="A47" s="43">
        <v>30</v>
      </c>
      <c r="B47" s="42">
        <v>158</v>
      </c>
      <c r="C47" s="90">
        <f t="shared" si="3"/>
        <v>136.75</v>
      </c>
      <c r="D47" s="49">
        <f t="shared" si="7"/>
        <v>140.6</v>
      </c>
      <c r="E47" s="91">
        <f t="shared" si="10"/>
        <v>136.83333333333334</v>
      </c>
      <c r="F47" s="100">
        <f t="shared" si="4"/>
        <v>21.25</v>
      </c>
      <c r="G47" s="101">
        <f t="shared" si="5"/>
        <v>451.5625</v>
      </c>
      <c r="H47" s="96">
        <f t="shared" si="6"/>
        <v>17.400000000000006</v>
      </c>
      <c r="I47">
        <f t="shared" si="8"/>
        <v>302.76000000000022</v>
      </c>
      <c r="J47" s="101">
        <f t="shared" si="9"/>
        <v>21.166666666666657</v>
      </c>
      <c r="K47" s="102">
        <f t="shared" si="11"/>
        <v>448.02777777777737</v>
      </c>
      <c r="L47" s="69">
        <f t="shared" si="0"/>
        <v>134.82316844668762</v>
      </c>
      <c r="M47" s="69">
        <f t="shared" si="1"/>
        <v>129.00715674087405</v>
      </c>
      <c r="N47" s="91">
        <f t="shared" si="2"/>
        <v>123.56749352908317</v>
      </c>
      <c r="R47" s="73"/>
    </row>
    <row r="48" spans="1:18" x14ac:dyDescent="0.2">
      <c r="A48" s="43">
        <v>31</v>
      </c>
      <c r="B48" s="42">
        <v>120</v>
      </c>
      <c r="C48" s="90">
        <f t="shared" si="3"/>
        <v>139.5</v>
      </c>
      <c r="D48" s="49">
        <f t="shared" si="7"/>
        <v>141</v>
      </c>
      <c r="E48" s="91">
        <f t="shared" si="10"/>
        <v>143.5</v>
      </c>
      <c r="F48" s="100">
        <f t="shared" si="4"/>
        <v>-19.5</v>
      </c>
      <c r="G48" s="101">
        <f t="shared" si="5"/>
        <v>380.25</v>
      </c>
      <c r="H48" s="96">
        <f t="shared" si="6"/>
        <v>-21</v>
      </c>
      <c r="I48">
        <f t="shared" si="8"/>
        <v>441</v>
      </c>
      <c r="J48" s="101">
        <f t="shared" si="9"/>
        <v>-23.5</v>
      </c>
      <c r="K48" s="102">
        <f t="shared" si="11"/>
        <v>552.25</v>
      </c>
      <c r="L48" s="69">
        <f t="shared" si="0"/>
        <v>140.61737633501571</v>
      </c>
      <c r="M48" s="69">
        <f t="shared" si="1"/>
        <v>143.50357837043703</v>
      </c>
      <c r="N48" s="91">
        <f t="shared" si="2"/>
        <v>149.3918733822708</v>
      </c>
      <c r="R48" s="73"/>
    </row>
    <row r="49" spans="1:18" x14ac:dyDescent="0.2">
      <c r="A49" s="43">
        <v>32</v>
      </c>
      <c r="B49" s="42">
        <v>134</v>
      </c>
      <c r="C49" s="90">
        <f t="shared" si="3"/>
        <v>130.75</v>
      </c>
      <c r="D49" s="49">
        <f t="shared" si="7"/>
        <v>135.6</v>
      </c>
      <c r="E49" s="91">
        <f t="shared" si="10"/>
        <v>137.5</v>
      </c>
      <c r="F49" s="100">
        <f t="shared" si="4"/>
        <v>3.25</v>
      </c>
      <c r="G49" s="101">
        <f t="shared" si="5"/>
        <v>10.5625</v>
      </c>
      <c r="H49" s="96">
        <f t="shared" si="6"/>
        <v>-1.5999999999999943</v>
      </c>
      <c r="I49">
        <f t="shared" si="8"/>
        <v>2.5599999999999818</v>
      </c>
      <c r="J49" s="101">
        <f t="shared" si="9"/>
        <v>-3.5</v>
      </c>
      <c r="K49" s="102">
        <f t="shared" si="11"/>
        <v>12.25</v>
      </c>
      <c r="L49" s="69">
        <f t="shared" si="0"/>
        <v>135.46303225126178</v>
      </c>
      <c r="M49" s="69">
        <f t="shared" si="1"/>
        <v>131.75178918521851</v>
      </c>
      <c r="N49" s="91">
        <f t="shared" si="2"/>
        <v>127.34796834556769</v>
      </c>
      <c r="R49" s="73"/>
    </row>
    <row r="50" spans="1:18" x14ac:dyDescent="0.2">
      <c r="A50" s="43">
        <v>33</v>
      </c>
      <c r="B50" s="42">
        <v>143</v>
      </c>
      <c r="C50" s="90">
        <f t="shared" si="3"/>
        <v>133.25</v>
      </c>
      <c r="D50" s="49">
        <f t="shared" si="7"/>
        <v>131.4</v>
      </c>
      <c r="E50" s="91">
        <f t="shared" si="10"/>
        <v>135.33333333333334</v>
      </c>
      <c r="F50" s="100">
        <f t="shared" si="4"/>
        <v>9.75</v>
      </c>
      <c r="G50" s="101">
        <f t="shared" si="5"/>
        <v>95.0625</v>
      </c>
      <c r="H50" s="96">
        <f t="shared" si="6"/>
        <v>11.599999999999994</v>
      </c>
      <c r="I50">
        <f t="shared" si="8"/>
        <v>134.55999999999986</v>
      </c>
      <c r="J50" s="101">
        <f t="shared" si="9"/>
        <v>7.6666666666666572</v>
      </c>
      <c r="K50" s="102">
        <f t="shared" si="11"/>
        <v>58.777777777777629</v>
      </c>
      <c r="L50" s="69">
        <f t="shared" si="0"/>
        <v>135.09727418844633</v>
      </c>
      <c r="M50" s="69">
        <f t="shared" si="1"/>
        <v>132.87589459260926</v>
      </c>
      <c r="N50" s="91">
        <f t="shared" si="2"/>
        <v>132.33699208639192</v>
      </c>
      <c r="R50" s="73"/>
    </row>
    <row r="51" spans="1:18" x14ac:dyDescent="0.2">
      <c r="A51" s="43">
        <v>34</v>
      </c>
      <c r="B51" s="42">
        <v>124</v>
      </c>
      <c r="C51" s="90">
        <f t="shared" si="3"/>
        <v>138.75</v>
      </c>
      <c r="D51" s="49">
        <f t="shared" si="7"/>
        <v>135.19999999999999</v>
      </c>
      <c r="E51" s="91">
        <f t="shared" si="10"/>
        <v>133.33333333333334</v>
      </c>
      <c r="F51" s="100">
        <f t="shared" si="4"/>
        <v>-14.75</v>
      </c>
      <c r="G51" s="101">
        <f t="shared" si="5"/>
        <v>217.5625</v>
      </c>
      <c r="H51" s="96">
        <f t="shared" si="6"/>
        <v>-11.199999999999989</v>
      </c>
      <c r="I51">
        <f t="shared" si="8"/>
        <v>125.43999999999974</v>
      </c>
      <c r="J51" s="101">
        <f t="shared" si="9"/>
        <v>-9.3333333333333428</v>
      </c>
      <c r="K51" s="102">
        <f t="shared" si="11"/>
        <v>87.111111111111285</v>
      </c>
      <c r="L51" s="69">
        <f t="shared" si="0"/>
        <v>137.07295564133474</v>
      </c>
      <c r="M51" s="69">
        <f t="shared" si="1"/>
        <v>137.93794729630463</v>
      </c>
      <c r="N51" s="91">
        <f t="shared" si="2"/>
        <v>140.33424802159797</v>
      </c>
      <c r="R51" s="73"/>
    </row>
    <row r="52" spans="1:18" x14ac:dyDescent="0.2">
      <c r="A52" s="43">
        <v>35</v>
      </c>
      <c r="B52" s="42">
        <v>146</v>
      </c>
      <c r="C52" s="90">
        <f t="shared" si="3"/>
        <v>130.25</v>
      </c>
      <c r="D52" s="49">
        <f t="shared" si="7"/>
        <v>135.80000000000001</v>
      </c>
      <c r="E52" s="91">
        <f t="shared" si="10"/>
        <v>133.33333333333334</v>
      </c>
      <c r="F52" s="100">
        <f t="shared" si="4"/>
        <v>15.75</v>
      </c>
      <c r="G52" s="101">
        <f t="shared" si="5"/>
        <v>248.0625</v>
      </c>
      <c r="H52" s="96">
        <f t="shared" si="6"/>
        <v>10.199999999999989</v>
      </c>
      <c r="I52">
        <f t="shared" si="8"/>
        <v>104.03999999999976</v>
      </c>
      <c r="J52" s="101">
        <f t="shared" si="9"/>
        <v>12.666666666666657</v>
      </c>
      <c r="K52" s="102">
        <f t="shared" si="11"/>
        <v>160.4444444444442</v>
      </c>
      <c r="L52" s="69">
        <f t="shared" ref="L52:L83" si="12">0.25*B51+0.75*L51</f>
        <v>133.80471673100106</v>
      </c>
      <c r="M52" s="69">
        <f t="shared" ref="M52:M83" si="13">0.5*B51+0.5*M51</f>
        <v>130.96897364815231</v>
      </c>
      <c r="N52" s="91">
        <f t="shared" ref="N52:N83" si="14">0.75*B51+0.25*N51</f>
        <v>128.0835620053995</v>
      </c>
      <c r="R52" s="73"/>
    </row>
    <row r="53" spans="1:18" x14ac:dyDescent="0.2">
      <c r="A53" s="43">
        <v>36</v>
      </c>
      <c r="B53" s="42">
        <v>129</v>
      </c>
      <c r="C53" s="90">
        <f t="shared" si="3"/>
        <v>136.75</v>
      </c>
      <c r="D53" s="49">
        <f t="shared" si="7"/>
        <v>133.4</v>
      </c>
      <c r="E53" s="91">
        <f t="shared" si="10"/>
        <v>137.5</v>
      </c>
      <c r="F53" s="100">
        <f t="shared" si="4"/>
        <v>-7.75</v>
      </c>
      <c r="G53" s="101">
        <f t="shared" si="5"/>
        <v>60.0625</v>
      </c>
      <c r="H53" s="96">
        <f t="shared" si="6"/>
        <v>-4.4000000000000057</v>
      </c>
      <c r="I53">
        <f t="shared" si="8"/>
        <v>19.360000000000049</v>
      </c>
      <c r="J53" s="101">
        <f t="shared" si="9"/>
        <v>-8.5</v>
      </c>
      <c r="K53" s="102">
        <f t="shared" si="11"/>
        <v>72.25</v>
      </c>
      <c r="L53" s="69">
        <f t="shared" si="12"/>
        <v>136.85353754825081</v>
      </c>
      <c r="M53" s="69">
        <f t="shared" si="13"/>
        <v>138.48448682407616</v>
      </c>
      <c r="N53" s="91">
        <f t="shared" si="14"/>
        <v>141.52089050134987</v>
      </c>
      <c r="R53" s="73"/>
    </row>
    <row r="54" spans="1:18" x14ac:dyDescent="0.2">
      <c r="A54" s="43">
        <v>37</v>
      </c>
      <c r="B54" s="42">
        <v>158</v>
      </c>
      <c r="C54" s="90">
        <f t="shared" ref="C54:C85" si="15">AVERAGE(B50:B53)</f>
        <v>135.5</v>
      </c>
      <c r="D54" s="49">
        <f t="shared" si="7"/>
        <v>135.19999999999999</v>
      </c>
      <c r="E54" s="91">
        <f t="shared" si="10"/>
        <v>132.66666666666666</v>
      </c>
      <c r="F54" s="100">
        <f t="shared" ref="F54:F85" si="16">B54-C54</f>
        <v>22.5</v>
      </c>
      <c r="G54" s="101">
        <f t="shared" si="5"/>
        <v>506.25</v>
      </c>
      <c r="H54" s="96">
        <f t="shared" si="6"/>
        <v>22.800000000000011</v>
      </c>
      <c r="I54">
        <f t="shared" si="8"/>
        <v>519.84000000000049</v>
      </c>
      <c r="J54" s="101">
        <f t="shared" si="9"/>
        <v>25.333333333333343</v>
      </c>
      <c r="K54" s="102">
        <f t="shared" si="11"/>
        <v>641.77777777777828</v>
      </c>
      <c r="L54" s="69">
        <f t="shared" si="12"/>
        <v>134.8901531611881</v>
      </c>
      <c r="M54" s="69">
        <f t="shared" si="13"/>
        <v>133.74224341203808</v>
      </c>
      <c r="N54" s="91">
        <f t="shared" si="14"/>
        <v>132.13022262533747</v>
      </c>
      <c r="R54" s="73"/>
    </row>
    <row r="55" spans="1:18" x14ac:dyDescent="0.2">
      <c r="A55" s="43">
        <v>38</v>
      </c>
      <c r="B55" s="42">
        <v>141</v>
      </c>
      <c r="C55" s="90">
        <f t="shared" si="15"/>
        <v>139.25</v>
      </c>
      <c r="D55" s="49">
        <f t="shared" ref="D55:D86" si="17">AVERAGE(B50:B54)</f>
        <v>140</v>
      </c>
      <c r="E55" s="91">
        <f t="shared" si="10"/>
        <v>139</v>
      </c>
      <c r="F55" s="100">
        <f t="shared" si="16"/>
        <v>1.75</v>
      </c>
      <c r="G55" s="101">
        <f t="shared" si="5"/>
        <v>3.0625</v>
      </c>
      <c r="H55" s="96">
        <f t="shared" ref="H55:H86" si="18">B55-D55</f>
        <v>1</v>
      </c>
      <c r="I55">
        <f t="shared" si="8"/>
        <v>1</v>
      </c>
      <c r="J55" s="101">
        <f t="shared" si="9"/>
        <v>2</v>
      </c>
      <c r="K55" s="102">
        <f t="shared" si="11"/>
        <v>4</v>
      </c>
      <c r="L55" s="69">
        <f t="shared" si="12"/>
        <v>140.66761487089107</v>
      </c>
      <c r="M55" s="69">
        <f t="shared" si="13"/>
        <v>145.87112170601904</v>
      </c>
      <c r="N55" s="91">
        <f t="shared" si="14"/>
        <v>151.53255565633435</v>
      </c>
      <c r="R55" s="73"/>
    </row>
    <row r="56" spans="1:18" x14ac:dyDescent="0.2">
      <c r="A56" s="43">
        <v>39</v>
      </c>
      <c r="B56" s="42">
        <v>148</v>
      </c>
      <c r="C56" s="90">
        <f t="shared" si="15"/>
        <v>143.5</v>
      </c>
      <c r="D56" s="49">
        <f t="shared" si="17"/>
        <v>139.6</v>
      </c>
      <c r="E56" s="91">
        <f t="shared" ref="E56:E87" si="19">AVERAGE(B50:B55)</f>
        <v>140.16666666666666</v>
      </c>
      <c r="F56" s="100">
        <f t="shared" si="16"/>
        <v>4.5</v>
      </c>
      <c r="G56" s="101">
        <f t="shared" si="5"/>
        <v>20.25</v>
      </c>
      <c r="H56" s="96">
        <f t="shared" si="18"/>
        <v>8.4000000000000057</v>
      </c>
      <c r="I56">
        <f t="shared" si="8"/>
        <v>70.560000000000102</v>
      </c>
      <c r="J56" s="101">
        <f t="shared" ref="J56:J87" si="20">B56-E56</f>
        <v>7.8333333333333428</v>
      </c>
      <c r="K56" s="102">
        <f t="shared" si="11"/>
        <v>61.361111111111256</v>
      </c>
      <c r="L56" s="69">
        <f t="shared" si="12"/>
        <v>140.75071115316831</v>
      </c>
      <c r="M56" s="69">
        <f t="shared" si="13"/>
        <v>143.43556085300952</v>
      </c>
      <c r="N56" s="91">
        <f t="shared" si="14"/>
        <v>143.63313891408359</v>
      </c>
      <c r="R56" s="73"/>
    </row>
    <row r="57" spans="1:18" x14ac:dyDescent="0.2">
      <c r="A57" s="43">
        <v>40</v>
      </c>
      <c r="B57" s="42">
        <v>154</v>
      </c>
      <c r="C57" s="90">
        <f t="shared" si="15"/>
        <v>144</v>
      </c>
      <c r="D57" s="49">
        <f t="shared" si="17"/>
        <v>144.4</v>
      </c>
      <c r="E57" s="91">
        <f t="shared" si="19"/>
        <v>141</v>
      </c>
      <c r="F57" s="100">
        <f t="shared" si="16"/>
        <v>10</v>
      </c>
      <c r="G57" s="101">
        <f t="shared" si="5"/>
        <v>100</v>
      </c>
      <c r="H57" s="96">
        <f t="shared" si="18"/>
        <v>9.5999999999999943</v>
      </c>
      <c r="I57">
        <f t="shared" si="8"/>
        <v>92.159999999999897</v>
      </c>
      <c r="J57" s="101">
        <f t="shared" si="20"/>
        <v>13</v>
      </c>
      <c r="K57" s="102">
        <f t="shared" si="11"/>
        <v>169</v>
      </c>
      <c r="L57" s="69">
        <f t="shared" si="12"/>
        <v>142.56303336487622</v>
      </c>
      <c r="M57" s="69">
        <f t="shared" si="13"/>
        <v>145.71778042650476</v>
      </c>
      <c r="N57" s="91">
        <f t="shared" si="14"/>
        <v>146.9082847285209</v>
      </c>
      <c r="R57" s="73"/>
    </row>
    <row r="58" spans="1:18" x14ac:dyDescent="0.2">
      <c r="A58" s="43">
        <v>41</v>
      </c>
      <c r="B58" s="42">
        <v>155</v>
      </c>
      <c r="C58" s="90">
        <f t="shared" si="15"/>
        <v>150.25</v>
      </c>
      <c r="D58" s="49">
        <f t="shared" si="17"/>
        <v>146</v>
      </c>
      <c r="E58" s="91">
        <f t="shared" si="19"/>
        <v>146</v>
      </c>
      <c r="F58" s="100">
        <f t="shared" si="16"/>
        <v>4.75</v>
      </c>
      <c r="G58" s="101">
        <f t="shared" si="5"/>
        <v>22.5625</v>
      </c>
      <c r="H58" s="96">
        <f t="shared" si="18"/>
        <v>9</v>
      </c>
      <c r="I58">
        <f t="shared" si="8"/>
        <v>81</v>
      </c>
      <c r="J58" s="101">
        <f t="shared" si="20"/>
        <v>9</v>
      </c>
      <c r="K58" s="102">
        <f t="shared" si="11"/>
        <v>81</v>
      </c>
      <c r="L58" s="69">
        <f t="shared" si="12"/>
        <v>145.42227502365716</v>
      </c>
      <c r="M58" s="69">
        <f t="shared" si="13"/>
        <v>149.85889021325238</v>
      </c>
      <c r="N58" s="91">
        <f t="shared" si="14"/>
        <v>152.22707118213023</v>
      </c>
      <c r="R58" s="73"/>
    </row>
    <row r="59" spans="1:18" x14ac:dyDescent="0.2">
      <c r="A59" s="43">
        <v>42</v>
      </c>
      <c r="B59" s="42">
        <v>133</v>
      </c>
      <c r="C59" s="90">
        <f t="shared" si="15"/>
        <v>149.5</v>
      </c>
      <c r="D59" s="49">
        <f t="shared" si="17"/>
        <v>151.19999999999999</v>
      </c>
      <c r="E59" s="91">
        <f t="shared" si="19"/>
        <v>147.5</v>
      </c>
      <c r="F59" s="100">
        <f t="shared" si="16"/>
        <v>-16.5</v>
      </c>
      <c r="G59" s="101">
        <f t="shared" si="5"/>
        <v>272.25</v>
      </c>
      <c r="H59" s="96">
        <f t="shared" si="18"/>
        <v>-18.199999999999989</v>
      </c>
      <c r="I59">
        <f t="shared" si="8"/>
        <v>331.23999999999961</v>
      </c>
      <c r="J59" s="101">
        <f t="shared" si="20"/>
        <v>-14.5</v>
      </c>
      <c r="K59" s="102">
        <f t="shared" si="11"/>
        <v>210.25</v>
      </c>
      <c r="L59" s="69">
        <f t="shared" si="12"/>
        <v>147.81670626774286</v>
      </c>
      <c r="M59" s="69">
        <f t="shared" si="13"/>
        <v>152.42944510662619</v>
      </c>
      <c r="N59" s="91">
        <f t="shared" si="14"/>
        <v>154.30676779553255</v>
      </c>
      <c r="R59" s="73"/>
    </row>
    <row r="60" spans="1:18" x14ac:dyDescent="0.2">
      <c r="A60" s="43">
        <v>43</v>
      </c>
      <c r="B60" s="42">
        <v>125</v>
      </c>
      <c r="C60" s="90">
        <f t="shared" si="15"/>
        <v>147.5</v>
      </c>
      <c r="D60" s="49">
        <f t="shared" si="17"/>
        <v>146.19999999999999</v>
      </c>
      <c r="E60" s="91">
        <f t="shared" si="19"/>
        <v>148.16666666666666</v>
      </c>
      <c r="F60" s="100">
        <f t="shared" si="16"/>
        <v>-22.5</v>
      </c>
      <c r="G60" s="101">
        <f t="shared" si="5"/>
        <v>506.25</v>
      </c>
      <c r="H60" s="96">
        <f t="shared" si="18"/>
        <v>-21.199999999999989</v>
      </c>
      <c r="I60">
        <f t="shared" si="8"/>
        <v>449.43999999999954</v>
      </c>
      <c r="J60" s="101">
        <f t="shared" si="20"/>
        <v>-23.166666666666657</v>
      </c>
      <c r="K60" s="102">
        <f t="shared" si="11"/>
        <v>536.694444444444</v>
      </c>
      <c r="L60" s="69">
        <f t="shared" si="12"/>
        <v>144.11252970080716</v>
      </c>
      <c r="M60" s="69">
        <f t="shared" si="13"/>
        <v>142.71472255331309</v>
      </c>
      <c r="N60" s="91">
        <f t="shared" si="14"/>
        <v>138.32669194888314</v>
      </c>
      <c r="R60" s="73"/>
    </row>
    <row r="61" spans="1:18" x14ac:dyDescent="0.2">
      <c r="A61" s="43">
        <v>44</v>
      </c>
      <c r="B61" s="42">
        <v>144</v>
      </c>
      <c r="C61" s="90">
        <f t="shared" si="15"/>
        <v>141.75</v>
      </c>
      <c r="D61" s="49">
        <f t="shared" si="17"/>
        <v>143</v>
      </c>
      <c r="E61" s="91">
        <f t="shared" si="19"/>
        <v>142.66666666666666</v>
      </c>
      <c r="F61" s="100">
        <f t="shared" si="16"/>
        <v>2.25</v>
      </c>
      <c r="G61" s="101">
        <f t="shared" si="5"/>
        <v>5.0625</v>
      </c>
      <c r="H61" s="96">
        <f t="shared" si="18"/>
        <v>1</v>
      </c>
      <c r="I61">
        <f t="shared" si="8"/>
        <v>1</v>
      </c>
      <c r="J61" s="101">
        <f t="shared" si="20"/>
        <v>1.3333333333333428</v>
      </c>
      <c r="K61" s="102">
        <f t="shared" si="11"/>
        <v>1.777777777777803</v>
      </c>
      <c r="L61" s="69">
        <f t="shared" si="12"/>
        <v>139.33439727560537</v>
      </c>
      <c r="M61" s="69">
        <f t="shared" si="13"/>
        <v>133.85736127665655</v>
      </c>
      <c r="N61" s="91">
        <f t="shared" si="14"/>
        <v>128.33167298722077</v>
      </c>
      <c r="R61" s="73"/>
    </row>
    <row r="62" spans="1:18" x14ac:dyDescent="0.2">
      <c r="A62" s="43">
        <v>45</v>
      </c>
      <c r="B62" s="42">
        <v>122</v>
      </c>
      <c r="C62" s="90">
        <f t="shared" si="15"/>
        <v>139.25</v>
      </c>
      <c r="D62" s="49">
        <f t="shared" si="17"/>
        <v>142.19999999999999</v>
      </c>
      <c r="E62" s="91">
        <f t="shared" si="19"/>
        <v>143.16666666666666</v>
      </c>
      <c r="F62" s="100">
        <f t="shared" si="16"/>
        <v>-17.25</v>
      </c>
      <c r="G62" s="101">
        <f t="shared" si="5"/>
        <v>297.5625</v>
      </c>
      <c r="H62" s="96">
        <f t="shared" si="18"/>
        <v>-20.199999999999989</v>
      </c>
      <c r="I62">
        <f t="shared" si="8"/>
        <v>408.03999999999957</v>
      </c>
      <c r="J62" s="101">
        <f t="shared" si="20"/>
        <v>-21.166666666666657</v>
      </c>
      <c r="K62" s="102">
        <f t="shared" si="11"/>
        <v>448.02777777777737</v>
      </c>
      <c r="L62" s="69">
        <f t="shared" si="12"/>
        <v>140.50079795670402</v>
      </c>
      <c r="M62" s="69">
        <f t="shared" si="13"/>
        <v>138.92868063832827</v>
      </c>
      <c r="N62" s="91">
        <f t="shared" si="14"/>
        <v>140.08291824680521</v>
      </c>
      <c r="R62" s="73"/>
    </row>
    <row r="63" spans="1:18" x14ac:dyDescent="0.2">
      <c r="A63" s="43">
        <v>46</v>
      </c>
      <c r="B63" s="42">
        <v>123</v>
      </c>
      <c r="C63" s="90">
        <f t="shared" si="15"/>
        <v>131</v>
      </c>
      <c r="D63" s="49">
        <f t="shared" si="17"/>
        <v>135.80000000000001</v>
      </c>
      <c r="E63" s="91">
        <f t="shared" si="19"/>
        <v>138.83333333333334</v>
      </c>
      <c r="F63" s="100">
        <f t="shared" si="16"/>
        <v>-8</v>
      </c>
      <c r="G63" s="101">
        <f t="shared" si="5"/>
        <v>64</v>
      </c>
      <c r="H63" s="96">
        <f t="shared" si="18"/>
        <v>-12.800000000000011</v>
      </c>
      <c r="I63">
        <f t="shared" si="8"/>
        <v>163.84000000000029</v>
      </c>
      <c r="J63" s="101">
        <f t="shared" si="20"/>
        <v>-15.833333333333343</v>
      </c>
      <c r="K63" s="102">
        <f t="shared" si="11"/>
        <v>250.69444444444474</v>
      </c>
      <c r="L63" s="69">
        <f t="shared" si="12"/>
        <v>135.87559846752802</v>
      </c>
      <c r="M63" s="69">
        <f t="shared" si="13"/>
        <v>130.46434031916414</v>
      </c>
      <c r="N63" s="91">
        <f t="shared" si="14"/>
        <v>126.5207295617013</v>
      </c>
      <c r="R63" s="73"/>
    </row>
    <row r="64" spans="1:18" x14ac:dyDescent="0.2">
      <c r="A64" s="43">
        <v>47</v>
      </c>
      <c r="B64" s="42">
        <v>147</v>
      </c>
      <c r="C64" s="90">
        <f t="shared" si="15"/>
        <v>128.5</v>
      </c>
      <c r="D64" s="49">
        <f t="shared" si="17"/>
        <v>129.4</v>
      </c>
      <c r="E64" s="91">
        <f t="shared" si="19"/>
        <v>133.66666666666666</v>
      </c>
      <c r="F64" s="100">
        <f t="shared" si="16"/>
        <v>18.5</v>
      </c>
      <c r="G64" s="101">
        <f t="shared" si="5"/>
        <v>342.25</v>
      </c>
      <c r="H64" s="96">
        <f t="shared" si="18"/>
        <v>17.599999999999994</v>
      </c>
      <c r="I64">
        <f t="shared" si="8"/>
        <v>309.75999999999982</v>
      </c>
      <c r="J64" s="101">
        <f t="shared" si="20"/>
        <v>13.333333333333343</v>
      </c>
      <c r="K64" s="102">
        <f t="shared" si="11"/>
        <v>177.77777777777803</v>
      </c>
      <c r="L64" s="69">
        <f t="shared" si="12"/>
        <v>132.65669885064602</v>
      </c>
      <c r="M64" s="69">
        <f t="shared" si="13"/>
        <v>126.73217015958207</v>
      </c>
      <c r="N64" s="91">
        <f t="shared" si="14"/>
        <v>123.88018239042532</v>
      </c>
      <c r="R64" s="73"/>
    </row>
    <row r="65" spans="1:18" x14ac:dyDescent="0.2">
      <c r="A65" s="43">
        <v>48</v>
      </c>
      <c r="B65" s="42">
        <v>159</v>
      </c>
      <c r="C65" s="90">
        <f t="shared" si="15"/>
        <v>134</v>
      </c>
      <c r="D65" s="49">
        <f t="shared" si="17"/>
        <v>132.19999999999999</v>
      </c>
      <c r="E65" s="91">
        <f t="shared" si="19"/>
        <v>132.33333333333334</v>
      </c>
      <c r="F65" s="100">
        <f t="shared" si="16"/>
        <v>25</v>
      </c>
      <c r="G65" s="101">
        <f t="shared" si="5"/>
        <v>625</v>
      </c>
      <c r="H65" s="96">
        <f t="shared" si="18"/>
        <v>26.800000000000011</v>
      </c>
      <c r="I65">
        <f t="shared" si="8"/>
        <v>718.24000000000058</v>
      </c>
      <c r="J65" s="101">
        <f t="shared" si="20"/>
        <v>26.666666666666657</v>
      </c>
      <c r="K65" s="102">
        <f t="shared" si="11"/>
        <v>711.11111111111063</v>
      </c>
      <c r="L65" s="69">
        <f t="shared" si="12"/>
        <v>136.2425241379845</v>
      </c>
      <c r="M65" s="69">
        <f t="shared" si="13"/>
        <v>136.86608507979105</v>
      </c>
      <c r="N65" s="91">
        <f t="shared" si="14"/>
        <v>141.22004559760632</v>
      </c>
      <c r="R65" s="73"/>
    </row>
    <row r="66" spans="1:18" x14ac:dyDescent="0.2">
      <c r="A66" s="43">
        <v>49</v>
      </c>
      <c r="B66" s="42">
        <v>152</v>
      </c>
      <c r="C66" s="90">
        <f t="shared" si="15"/>
        <v>137.75</v>
      </c>
      <c r="D66" s="49">
        <f t="shared" si="17"/>
        <v>139</v>
      </c>
      <c r="E66" s="91">
        <f t="shared" si="19"/>
        <v>136.66666666666666</v>
      </c>
      <c r="F66" s="100">
        <f t="shared" si="16"/>
        <v>14.25</v>
      </c>
      <c r="G66" s="101">
        <f t="shared" si="5"/>
        <v>203.0625</v>
      </c>
      <c r="H66" s="96">
        <f t="shared" si="18"/>
        <v>13</v>
      </c>
      <c r="I66">
        <f t="shared" si="8"/>
        <v>169</v>
      </c>
      <c r="J66" s="101">
        <f t="shared" si="20"/>
        <v>15.333333333333343</v>
      </c>
      <c r="K66" s="102">
        <f t="shared" si="11"/>
        <v>235.1111111111114</v>
      </c>
      <c r="L66" s="69">
        <f t="shared" si="12"/>
        <v>141.93189310348839</v>
      </c>
      <c r="M66" s="69">
        <f t="shared" si="13"/>
        <v>147.93304253989552</v>
      </c>
      <c r="N66" s="91">
        <f t="shared" si="14"/>
        <v>154.55501139940156</v>
      </c>
      <c r="R66" s="73"/>
    </row>
    <row r="67" spans="1:18" x14ac:dyDescent="0.2">
      <c r="A67" s="43">
        <v>50</v>
      </c>
      <c r="B67" s="42">
        <v>150</v>
      </c>
      <c r="C67" s="90">
        <f t="shared" si="15"/>
        <v>145.25</v>
      </c>
      <c r="D67" s="49">
        <f t="shared" si="17"/>
        <v>140.6</v>
      </c>
      <c r="E67" s="91">
        <f t="shared" si="19"/>
        <v>141.16666666666666</v>
      </c>
      <c r="F67" s="100">
        <f t="shared" si="16"/>
        <v>4.75</v>
      </c>
      <c r="G67" s="101">
        <f t="shared" si="5"/>
        <v>22.5625</v>
      </c>
      <c r="H67" s="96">
        <f t="shared" si="18"/>
        <v>9.4000000000000057</v>
      </c>
      <c r="I67">
        <f t="shared" si="8"/>
        <v>88.360000000000113</v>
      </c>
      <c r="J67" s="101">
        <f t="shared" si="20"/>
        <v>8.8333333333333428</v>
      </c>
      <c r="K67" s="102">
        <f t="shared" si="11"/>
        <v>78.027777777777942</v>
      </c>
      <c r="L67" s="69">
        <f t="shared" si="12"/>
        <v>144.44891982761629</v>
      </c>
      <c r="M67" s="69">
        <f t="shared" si="13"/>
        <v>149.96652126994775</v>
      </c>
      <c r="N67" s="91">
        <f t="shared" si="14"/>
        <v>152.63875284985039</v>
      </c>
      <c r="R67" s="73"/>
    </row>
    <row r="68" spans="1:18" x14ac:dyDescent="0.2">
      <c r="A68" s="43">
        <v>51</v>
      </c>
      <c r="B68" s="42">
        <v>119</v>
      </c>
      <c r="C68" s="90">
        <f t="shared" si="15"/>
        <v>152</v>
      </c>
      <c r="D68" s="49">
        <f t="shared" si="17"/>
        <v>146.19999999999999</v>
      </c>
      <c r="E68" s="91">
        <f t="shared" si="19"/>
        <v>142.16666666666666</v>
      </c>
      <c r="F68" s="100">
        <f t="shared" si="16"/>
        <v>-33</v>
      </c>
      <c r="G68" s="101">
        <f t="shared" si="5"/>
        <v>1089</v>
      </c>
      <c r="H68" s="96">
        <f t="shared" si="18"/>
        <v>-27.199999999999989</v>
      </c>
      <c r="I68">
        <f t="shared" si="8"/>
        <v>739.83999999999935</v>
      </c>
      <c r="J68" s="101">
        <f t="shared" si="20"/>
        <v>-23.166666666666657</v>
      </c>
      <c r="K68" s="102">
        <f t="shared" si="11"/>
        <v>536.694444444444</v>
      </c>
      <c r="L68" s="69">
        <f t="shared" si="12"/>
        <v>145.83668987071223</v>
      </c>
      <c r="M68" s="69">
        <f t="shared" si="13"/>
        <v>149.98326063497387</v>
      </c>
      <c r="N68" s="91">
        <f t="shared" si="14"/>
        <v>150.65968821246258</v>
      </c>
      <c r="R68" s="73"/>
    </row>
    <row r="69" spans="1:18" x14ac:dyDescent="0.2">
      <c r="A69" s="43">
        <v>52</v>
      </c>
      <c r="B69" s="42">
        <v>115</v>
      </c>
      <c r="C69" s="90">
        <f t="shared" si="15"/>
        <v>145</v>
      </c>
      <c r="D69" s="49">
        <f t="shared" si="17"/>
        <v>145.4</v>
      </c>
      <c r="E69" s="91">
        <f t="shared" si="19"/>
        <v>141.66666666666666</v>
      </c>
      <c r="F69" s="100">
        <f t="shared" si="16"/>
        <v>-30</v>
      </c>
      <c r="G69" s="101">
        <f t="shared" si="5"/>
        <v>900</v>
      </c>
      <c r="H69" s="96">
        <f t="shared" si="18"/>
        <v>-30.400000000000006</v>
      </c>
      <c r="I69">
        <f t="shared" si="8"/>
        <v>924.16000000000031</v>
      </c>
      <c r="J69" s="101">
        <f t="shared" si="20"/>
        <v>-26.666666666666657</v>
      </c>
      <c r="K69" s="102">
        <f t="shared" si="11"/>
        <v>711.11111111111063</v>
      </c>
      <c r="L69" s="69">
        <f t="shared" si="12"/>
        <v>139.12751740303418</v>
      </c>
      <c r="M69" s="69">
        <f t="shared" si="13"/>
        <v>134.49163031748694</v>
      </c>
      <c r="N69" s="91">
        <f t="shared" si="14"/>
        <v>126.91492205311565</v>
      </c>
      <c r="R69" s="73"/>
    </row>
    <row r="70" spans="1:18" x14ac:dyDescent="0.2">
      <c r="A70" s="43">
        <v>53</v>
      </c>
      <c r="B70" s="42">
        <v>115</v>
      </c>
      <c r="C70" s="90">
        <f t="shared" si="15"/>
        <v>134</v>
      </c>
      <c r="D70" s="49">
        <f t="shared" si="17"/>
        <v>139</v>
      </c>
      <c r="E70" s="91">
        <f t="shared" si="19"/>
        <v>140.33333333333334</v>
      </c>
      <c r="F70" s="100">
        <f t="shared" si="16"/>
        <v>-19</v>
      </c>
      <c r="G70" s="101">
        <f t="shared" si="5"/>
        <v>361</v>
      </c>
      <c r="H70" s="96">
        <f t="shared" si="18"/>
        <v>-24</v>
      </c>
      <c r="I70">
        <f t="shared" si="8"/>
        <v>576</v>
      </c>
      <c r="J70" s="101">
        <f t="shared" si="20"/>
        <v>-25.333333333333343</v>
      </c>
      <c r="K70" s="102">
        <f t="shared" si="11"/>
        <v>641.77777777777828</v>
      </c>
      <c r="L70" s="69">
        <f t="shared" si="12"/>
        <v>133.09563805227563</v>
      </c>
      <c r="M70" s="69">
        <f t="shared" si="13"/>
        <v>124.74581515874347</v>
      </c>
      <c r="N70" s="91">
        <f t="shared" si="14"/>
        <v>117.97873051327892</v>
      </c>
      <c r="R70" s="73"/>
    </row>
    <row r="71" spans="1:18" x14ac:dyDescent="0.2">
      <c r="A71" s="43">
        <v>54</v>
      </c>
      <c r="B71" s="42">
        <v>159</v>
      </c>
      <c r="C71" s="90">
        <f t="shared" si="15"/>
        <v>124.75</v>
      </c>
      <c r="D71" s="49">
        <f t="shared" si="17"/>
        <v>130.19999999999999</v>
      </c>
      <c r="E71" s="91">
        <f t="shared" si="19"/>
        <v>135</v>
      </c>
      <c r="F71" s="100">
        <f t="shared" si="16"/>
        <v>34.25</v>
      </c>
      <c r="G71" s="101">
        <f t="shared" si="5"/>
        <v>1173.0625</v>
      </c>
      <c r="H71" s="96">
        <f t="shared" si="18"/>
        <v>28.800000000000011</v>
      </c>
      <c r="I71">
        <f t="shared" si="8"/>
        <v>829.44000000000062</v>
      </c>
      <c r="J71" s="101">
        <f t="shared" si="20"/>
        <v>24</v>
      </c>
      <c r="K71" s="102">
        <f t="shared" si="11"/>
        <v>576</v>
      </c>
      <c r="L71" s="69">
        <f t="shared" si="12"/>
        <v>128.57172853920673</v>
      </c>
      <c r="M71" s="69">
        <f t="shared" si="13"/>
        <v>119.87290757937174</v>
      </c>
      <c r="N71" s="91">
        <f t="shared" si="14"/>
        <v>115.74468262831974</v>
      </c>
      <c r="R71" s="73"/>
    </row>
    <row r="72" spans="1:18" x14ac:dyDescent="0.2">
      <c r="A72" s="43">
        <v>55</v>
      </c>
      <c r="B72" s="42">
        <v>131</v>
      </c>
      <c r="C72" s="90">
        <f t="shared" si="15"/>
        <v>127</v>
      </c>
      <c r="D72" s="49">
        <f t="shared" si="17"/>
        <v>131.6</v>
      </c>
      <c r="E72" s="91">
        <f t="shared" si="19"/>
        <v>135</v>
      </c>
      <c r="F72" s="100">
        <f t="shared" si="16"/>
        <v>4</v>
      </c>
      <c r="G72" s="101">
        <f t="shared" si="5"/>
        <v>16</v>
      </c>
      <c r="H72" s="96">
        <f t="shared" si="18"/>
        <v>-0.59999999999999432</v>
      </c>
      <c r="I72">
        <f t="shared" si="8"/>
        <v>0.35999999999999316</v>
      </c>
      <c r="J72" s="101">
        <f t="shared" si="20"/>
        <v>-4</v>
      </c>
      <c r="K72" s="102">
        <f t="shared" si="11"/>
        <v>16</v>
      </c>
      <c r="L72" s="69">
        <f t="shared" si="12"/>
        <v>136.17879640440503</v>
      </c>
      <c r="M72" s="69">
        <f t="shared" si="13"/>
        <v>139.43645378968586</v>
      </c>
      <c r="N72" s="91">
        <f t="shared" si="14"/>
        <v>148.18617065707994</v>
      </c>
      <c r="R72" s="73"/>
    </row>
    <row r="73" spans="1:18" x14ac:dyDescent="0.2">
      <c r="A73" s="43">
        <v>56</v>
      </c>
      <c r="B73" s="42">
        <v>116</v>
      </c>
      <c r="C73" s="90">
        <f t="shared" si="15"/>
        <v>130</v>
      </c>
      <c r="D73" s="49">
        <f t="shared" si="17"/>
        <v>127.8</v>
      </c>
      <c r="E73" s="91">
        <f t="shared" si="19"/>
        <v>131.5</v>
      </c>
      <c r="F73" s="100">
        <f t="shared" si="16"/>
        <v>-14</v>
      </c>
      <c r="G73" s="101">
        <f t="shared" si="5"/>
        <v>196</v>
      </c>
      <c r="H73" s="96">
        <f t="shared" si="18"/>
        <v>-11.799999999999997</v>
      </c>
      <c r="I73">
        <f t="shared" si="8"/>
        <v>139.23999999999992</v>
      </c>
      <c r="J73" s="101">
        <f t="shared" si="20"/>
        <v>-15.5</v>
      </c>
      <c r="K73" s="102">
        <f t="shared" si="11"/>
        <v>240.25</v>
      </c>
      <c r="L73" s="69">
        <f t="shared" si="12"/>
        <v>134.88409730330378</v>
      </c>
      <c r="M73" s="69">
        <f t="shared" si="13"/>
        <v>135.21822689484293</v>
      </c>
      <c r="N73" s="91">
        <f t="shared" si="14"/>
        <v>135.29654266426999</v>
      </c>
      <c r="R73" s="73"/>
    </row>
    <row r="74" spans="1:18" x14ac:dyDescent="0.2">
      <c r="A74" s="43">
        <v>57</v>
      </c>
      <c r="B74" s="42">
        <v>127</v>
      </c>
      <c r="C74" s="90">
        <f t="shared" si="15"/>
        <v>130.25</v>
      </c>
      <c r="D74" s="49">
        <f t="shared" si="17"/>
        <v>127.2</v>
      </c>
      <c r="E74" s="91">
        <f t="shared" si="19"/>
        <v>125.83333333333333</v>
      </c>
      <c r="F74" s="100">
        <f t="shared" si="16"/>
        <v>-3.25</v>
      </c>
      <c r="G74" s="101">
        <f t="shared" si="5"/>
        <v>10.5625</v>
      </c>
      <c r="H74" s="96">
        <f t="shared" si="18"/>
        <v>-0.20000000000000284</v>
      </c>
      <c r="I74">
        <f t="shared" si="8"/>
        <v>4.0000000000001139E-2</v>
      </c>
      <c r="J74" s="101">
        <f t="shared" si="20"/>
        <v>1.1666666666666714</v>
      </c>
      <c r="K74" s="102">
        <f t="shared" si="11"/>
        <v>1.3611111111111223</v>
      </c>
      <c r="L74" s="69">
        <f t="shared" si="12"/>
        <v>130.16307297747784</v>
      </c>
      <c r="M74" s="69">
        <f t="shared" si="13"/>
        <v>125.60911344742146</v>
      </c>
      <c r="N74" s="91">
        <f t="shared" si="14"/>
        <v>120.82413566606749</v>
      </c>
      <c r="R74" s="73"/>
    </row>
    <row r="75" spans="1:18" x14ac:dyDescent="0.2">
      <c r="A75" s="43">
        <v>58</v>
      </c>
      <c r="B75" s="42">
        <v>141</v>
      </c>
      <c r="C75" s="90">
        <f t="shared" si="15"/>
        <v>133.25</v>
      </c>
      <c r="D75" s="49">
        <f t="shared" si="17"/>
        <v>129.6</v>
      </c>
      <c r="E75" s="91">
        <f t="shared" si="19"/>
        <v>127.16666666666667</v>
      </c>
      <c r="F75" s="100">
        <f t="shared" si="16"/>
        <v>7.75</v>
      </c>
      <c r="G75" s="101">
        <f t="shared" si="5"/>
        <v>60.0625</v>
      </c>
      <c r="H75" s="96">
        <f t="shared" si="18"/>
        <v>11.400000000000006</v>
      </c>
      <c r="I75">
        <f t="shared" si="8"/>
        <v>129.96000000000012</v>
      </c>
      <c r="J75" s="101">
        <f t="shared" si="20"/>
        <v>13.833333333333329</v>
      </c>
      <c r="K75" s="102">
        <f t="shared" si="11"/>
        <v>191.36111111111097</v>
      </c>
      <c r="L75" s="69">
        <f t="shared" si="12"/>
        <v>129.37230473310836</v>
      </c>
      <c r="M75" s="69">
        <f t="shared" si="13"/>
        <v>126.30455672371073</v>
      </c>
      <c r="N75" s="91">
        <f t="shared" si="14"/>
        <v>125.45603391651687</v>
      </c>
      <c r="R75" s="73"/>
    </row>
    <row r="76" spans="1:18" x14ac:dyDescent="0.2">
      <c r="A76" s="43">
        <v>59</v>
      </c>
      <c r="B76" s="42">
        <v>157</v>
      </c>
      <c r="C76" s="90">
        <f t="shared" si="15"/>
        <v>128.75</v>
      </c>
      <c r="D76" s="49">
        <f t="shared" si="17"/>
        <v>134.80000000000001</v>
      </c>
      <c r="E76" s="91">
        <f t="shared" si="19"/>
        <v>131.5</v>
      </c>
      <c r="F76" s="100">
        <f t="shared" si="16"/>
        <v>28.25</v>
      </c>
      <c r="G76" s="101">
        <f t="shared" si="5"/>
        <v>798.0625</v>
      </c>
      <c r="H76" s="96">
        <f t="shared" si="18"/>
        <v>22.199999999999989</v>
      </c>
      <c r="I76">
        <f t="shared" si="8"/>
        <v>492.83999999999952</v>
      </c>
      <c r="J76" s="101">
        <f t="shared" si="20"/>
        <v>25.5</v>
      </c>
      <c r="K76" s="102">
        <f t="shared" si="11"/>
        <v>650.25</v>
      </c>
      <c r="L76" s="69">
        <f t="shared" si="12"/>
        <v>132.27922854983126</v>
      </c>
      <c r="M76" s="69">
        <f t="shared" si="13"/>
        <v>133.65227836185537</v>
      </c>
      <c r="N76" s="91">
        <f t="shared" si="14"/>
        <v>137.11400847912921</v>
      </c>
      <c r="R76" s="73"/>
    </row>
    <row r="77" spans="1:18" x14ac:dyDescent="0.2">
      <c r="A77" s="43">
        <v>60</v>
      </c>
      <c r="B77" s="42">
        <v>118</v>
      </c>
      <c r="C77" s="90">
        <f t="shared" si="15"/>
        <v>135.25</v>
      </c>
      <c r="D77" s="49">
        <f t="shared" si="17"/>
        <v>134.4</v>
      </c>
      <c r="E77" s="91">
        <f t="shared" si="19"/>
        <v>138.5</v>
      </c>
      <c r="F77" s="100">
        <f t="shared" si="16"/>
        <v>-17.25</v>
      </c>
      <c r="G77" s="101">
        <f t="shared" si="5"/>
        <v>297.5625</v>
      </c>
      <c r="H77" s="96">
        <f t="shared" si="18"/>
        <v>-16.400000000000006</v>
      </c>
      <c r="I77">
        <f t="shared" si="8"/>
        <v>268.96000000000021</v>
      </c>
      <c r="J77" s="101">
        <f t="shared" si="20"/>
        <v>-20.5</v>
      </c>
      <c r="K77" s="102">
        <f t="shared" si="11"/>
        <v>420.25</v>
      </c>
      <c r="L77" s="69">
        <f t="shared" si="12"/>
        <v>138.45942141237344</v>
      </c>
      <c r="M77" s="69">
        <f t="shared" si="13"/>
        <v>145.32613918092767</v>
      </c>
      <c r="N77" s="91">
        <f t="shared" si="14"/>
        <v>152.0285021197823</v>
      </c>
      <c r="R77" s="73"/>
    </row>
    <row r="78" spans="1:18" x14ac:dyDescent="0.2">
      <c r="A78" s="43">
        <v>61</v>
      </c>
      <c r="B78" s="42">
        <v>132</v>
      </c>
      <c r="C78" s="90">
        <f t="shared" si="15"/>
        <v>135.75</v>
      </c>
      <c r="D78" s="49">
        <f t="shared" si="17"/>
        <v>131.80000000000001</v>
      </c>
      <c r="E78" s="91">
        <f t="shared" si="19"/>
        <v>131.66666666666666</v>
      </c>
      <c r="F78" s="100">
        <f t="shared" si="16"/>
        <v>-3.75</v>
      </c>
      <c r="G78" s="101">
        <f t="shared" si="5"/>
        <v>14.0625</v>
      </c>
      <c r="H78" s="96">
        <f t="shared" si="18"/>
        <v>0.19999999999998863</v>
      </c>
      <c r="I78">
        <f t="shared" si="8"/>
        <v>3.9999999999995456E-2</v>
      </c>
      <c r="J78" s="101">
        <f t="shared" si="20"/>
        <v>0.33333333333334281</v>
      </c>
      <c r="K78" s="102">
        <f t="shared" si="11"/>
        <v>0.11111111111111743</v>
      </c>
      <c r="L78" s="69">
        <f t="shared" si="12"/>
        <v>133.34456605928008</v>
      </c>
      <c r="M78" s="69">
        <f t="shared" si="13"/>
        <v>131.66306959046383</v>
      </c>
      <c r="N78" s="91">
        <f t="shared" si="14"/>
        <v>126.50712552994557</v>
      </c>
      <c r="R78" s="73"/>
    </row>
    <row r="79" spans="1:18" x14ac:dyDescent="0.2">
      <c r="A79" s="43">
        <v>62</v>
      </c>
      <c r="B79" s="42">
        <v>118</v>
      </c>
      <c r="C79" s="90">
        <f t="shared" si="15"/>
        <v>137</v>
      </c>
      <c r="D79" s="49">
        <f t="shared" si="17"/>
        <v>135</v>
      </c>
      <c r="E79" s="91">
        <f t="shared" si="19"/>
        <v>131.83333333333334</v>
      </c>
      <c r="F79" s="100">
        <f t="shared" si="16"/>
        <v>-19</v>
      </c>
      <c r="G79" s="101">
        <f t="shared" si="5"/>
        <v>361</v>
      </c>
      <c r="H79" s="96">
        <f t="shared" si="18"/>
        <v>-17</v>
      </c>
      <c r="I79">
        <f t="shared" si="8"/>
        <v>289</v>
      </c>
      <c r="J79" s="101">
        <f t="shared" si="20"/>
        <v>-13.833333333333343</v>
      </c>
      <c r="K79" s="102">
        <f t="shared" si="11"/>
        <v>191.36111111111137</v>
      </c>
      <c r="L79" s="69">
        <f t="shared" si="12"/>
        <v>133.00842454446007</v>
      </c>
      <c r="M79" s="69">
        <f t="shared" si="13"/>
        <v>131.8315347952319</v>
      </c>
      <c r="N79" s="91">
        <f t="shared" si="14"/>
        <v>130.6267813824864</v>
      </c>
      <c r="R79" s="73"/>
    </row>
    <row r="80" spans="1:18" x14ac:dyDescent="0.2">
      <c r="A80" s="43">
        <v>63</v>
      </c>
      <c r="B80" s="42">
        <v>135</v>
      </c>
      <c r="C80" s="90">
        <f t="shared" si="15"/>
        <v>131.25</v>
      </c>
      <c r="D80" s="49">
        <f t="shared" si="17"/>
        <v>133.19999999999999</v>
      </c>
      <c r="E80" s="91">
        <f t="shared" si="19"/>
        <v>132.16666666666666</v>
      </c>
      <c r="F80" s="100">
        <f t="shared" si="16"/>
        <v>3.75</v>
      </c>
      <c r="G80" s="101">
        <f t="shared" si="5"/>
        <v>14.0625</v>
      </c>
      <c r="H80" s="96">
        <f t="shared" si="18"/>
        <v>1.8000000000000114</v>
      </c>
      <c r="I80">
        <f t="shared" si="8"/>
        <v>3.2400000000000411</v>
      </c>
      <c r="J80" s="101">
        <f t="shared" si="20"/>
        <v>2.8333333333333428</v>
      </c>
      <c r="K80" s="102">
        <f t="shared" si="11"/>
        <v>8.0277777777778319</v>
      </c>
      <c r="L80" s="69">
        <f t="shared" si="12"/>
        <v>129.25631840834507</v>
      </c>
      <c r="M80" s="69">
        <f t="shared" si="13"/>
        <v>124.91576739761595</v>
      </c>
      <c r="N80" s="91">
        <f t="shared" si="14"/>
        <v>121.1566953456216</v>
      </c>
      <c r="R80" s="73"/>
    </row>
    <row r="81" spans="1:18" x14ac:dyDescent="0.2">
      <c r="A81" s="43">
        <v>64</v>
      </c>
      <c r="B81" s="42">
        <v>157</v>
      </c>
      <c r="C81" s="90">
        <f t="shared" si="15"/>
        <v>125.75</v>
      </c>
      <c r="D81" s="49">
        <f t="shared" si="17"/>
        <v>132</v>
      </c>
      <c r="E81" s="91">
        <f t="shared" si="19"/>
        <v>133.5</v>
      </c>
      <c r="F81" s="100">
        <f t="shared" si="16"/>
        <v>31.25</v>
      </c>
      <c r="G81" s="101">
        <f t="shared" si="5"/>
        <v>976.5625</v>
      </c>
      <c r="H81" s="96">
        <f t="shared" si="18"/>
        <v>25</v>
      </c>
      <c r="I81">
        <f t="shared" si="8"/>
        <v>625</v>
      </c>
      <c r="J81" s="101">
        <f t="shared" si="20"/>
        <v>23.5</v>
      </c>
      <c r="K81" s="102">
        <f t="shared" si="11"/>
        <v>552.25</v>
      </c>
      <c r="L81" s="69">
        <f t="shared" si="12"/>
        <v>130.69223880625879</v>
      </c>
      <c r="M81" s="69">
        <f t="shared" si="13"/>
        <v>129.95788369880796</v>
      </c>
      <c r="N81" s="91">
        <f t="shared" si="14"/>
        <v>131.53917383640541</v>
      </c>
      <c r="R81" s="73"/>
    </row>
    <row r="82" spans="1:18" x14ac:dyDescent="0.2">
      <c r="A82" s="43">
        <v>65</v>
      </c>
      <c r="B82" s="42">
        <v>135</v>
      </c>
      <c r="C82" s="90">
        <f t="shared" si="15"/>
        <v>135.5</v>
      </c>
      <c r="D82" s="49">
        <f t="shared" si="17"/>
        <v>132</v>
      </c>
      <c r="E82" s="91">
        <f t="shared" si="19"/>
        <v>136.16666666666666</v>
      </c>
      <c r="F82" s="100">
        <f t="shared" si="16"/>
        <v>-0.5</v>
      </c>
      <c r="G82" s="101">
        <f t="shared" si="5"/>
        <v>0.25</v>
      </c>
      <c r="H82" s="96">
        <f t="shared" si="18"/>
        <v>3</v>
      </c>
      <c r="I82">
        <f t="shared" si="8"/>
        <v>9</v>
      </c>
      <c r="J82" s="101">
        <f t="shared" si="20"/>
        <v>-1.1666666666666572</v>
      </c>
      <c r="K82" s="102">
        <f t="shared" si="11"/>
        <v>1.361111111111089</v>
      </c>
      <c r="L82" s="69">
        <f t="shared" si="12"/>
        <v>137.2691791046941</v>
      </c>
      <c r="M82" s="69">
        <f t="shared" si="13"/>
        <v>143.47894184940398</v>
      </c>
      <c r="N82" s="91">
        <f t="shared" si="14"/>
        <v>150.63479345910136</v>
      </c>
      <c r="R82" s="73"/>
    </row>
    <row r="83" spans="1:18" x14ac:dyDescent="0.2">
      <c r="A83" s="43">
        <v>66</v>
      </c>
      <c r="B83" s="42">
        <v>147</v>
      </c>
      <c r="C83" s="90">
        <f t="shared" si="15"/>
        <v>136.25</v>
      </c>
      <c r="D83" s="49">
        <f t="shared" si="17"/>
        <v>135.4</v>
      </c>
      <c r="E83" s="91">
        <f t="shared" si="19"/>
        <v>132.5</v>
      </c>
      <c r="F83" s="100">
        <f t="shared" si="16"/>
        <v>10.75</v>
      </c>
      <c r="G83" s="101">
        <f t="shared" si="5"/>
        <v>115.5625</v>
      </c>
      <c r="H83" s="96">
        <f t="shared" si="18"/>
        <v>11.599999999999994</v>
      </c>
      <c r="I83">
        <f t="shared" si="8"/>
        <v>134.55999999999986</v>
      </c>
      <c r="J83" s="101">
        <f t="shared" si="20"/>
        <v>14.5</v>
      </c>
      <c r="K83" s="102">
        <f t="shared" si="11"/>
        <v>210.25</v>
      </c>
      <c r="L83" s="69">
        <f t="shared" si="12"/>
        <v>136.70188432852058</v>
      </c>
      <c r="M83" s="69">
        <f t="shared" si="13"/>
        <v>139.239470924702</v>
      </c>
      <c r="N83" s="91">
        <f t="shared" si="14"/>
        <v>138.90869836477535</v>
      </c>
      <c r="R83" s="73"/>
    </row>
    <row r="84" spans="1:18" x14ac:dyDescent="0.2">
      <c r="A84" s="43">
        <v>67</v>
      </c>
      <c r="B84" s="42">
        <v>125</v>
      </c>
      <c r="C84" s="90">
        <f t="shared" si="15"/>
        <v>143.5</v>
      </c>
      <c r="D84" s="49">
        <f t="shared" si="17"/>
        <v>138.4</v>
      </c>
      <c r="E84" s="91">
        <f t="shared" si="19"/>
        <v>137.33333333333334</v>
      </c>
      <c r="F84" s="100">
        <f t="shared" si="16"/>
        <v>-18.5</v>
      </c>
      <c r="G84" s="101">
        <f t="shared" si="5"/>
        <v>342.25</v>
      </c>
      <c r="H84" s="96">
        <f t="shared" si="18"/>
        <v>-13.400000000000006</v>
      </c>
      <c r="I84">
        <f t="shared" si="8"/>
        <v>179.56000000000014</v>
      </c>
      <c r="J84" s="101">
        <f t="shared" si="20"/>
        <v>-12.333333333333343</v>
      </c>
      <c r="K84" s="102">
        <f t="shared" si="11"/>
        <v>152.11111111111134</v>
      </c>
      <c r="L84" s="69">
        <f t="shared" ref="L84:L115" si="21">0.25*B83+0.75*L83</f>
        <v>139.27641324639043</v>
      </c>
      <c r="M84" s="69">
        <f t="shared" ref="M84:M115" si="22">0.5*B83+0.5*M83</f>
        <v>143.119735462351</v>
      </c>
      <c r="N84" s="91">
        <f t="shared" ref="N84:N115" si="23">0.75*B83+0.25*N83</f>
        <v>144.97717459119383</v>
      </c>
      <c r="R84" s="73"/>
    </row>
    <row r="85" spans="1:18" x14ac:dyDescent="0.2">
      <c r="A85" s="43">
        <v>68</v>
      </c>
      <c r="B85" s="42">
        <v>132</v>
      </c>
      <c r="C85" s="90">
        <f t="shared" si="15"/>
        <v>141</v>
      </c>
      <c r="D85" s="49">
        <f t="shared" si="17"/>
        <v>139.80000000000001</v>
      </c>
      <c r="E85" s="91">
        <f t="shared" si="19"/>
        <v>136.16666666666666</v>
      </c>
      <c r="F85" s="100">
        <f t="shared" si="16"/>
        <v>-9</v>
      </c>
      <c r="G85" s="101">
        <f t="shared" si="5"/>
        <v>81</v>
      </c>
      <c r="H85" s="96">
        <f t="shared" si="18"/>
        <v>-7.8000000000000114</v>
      </c>
      <c r="I85">
        <f t="shared" si="8"/>
        <v>60.840000000000174</v>
      </c>
      <c r="J85" s="101">
        <f t="shared" si="20"/>
        <v>-4.1666666666666572</v>
      </c>
      <c r="K85" s="102">
        <f t="shared" si="11"/>
        <v>17.361111111111033</v>
      </c>
      <c r="L85" s="69">
        <f t="shared" si="21"/>
        <v>135.70730993479282</v>
      </c>
      <c r="M85" s="69">
        <f t="shared" si="22"/>
        <v>134.0598677311755</v>
      </c>
      <c r="N85" s="91">
        <f t="shared" si="23"/>
        <v>129.99429364779846</v>
      </c>
      <c r="R85" s="73"/>
    </row>
    <row r="86" spans="1:18" x14ac:dyDescent="0.2">
      <c r="A86" s="43">
        <v>69</v>
      </c>
      <c r="B86" s="42">
        <v>116</v>
      </c>
      <c r="C86" s="90">
        <f t="shared" ref="C86:C117" si="24">AVERAGE(B82:B85)</f>
        <v>134.75</v>
      </c>
      <c r="D86" s="49">
        <f t="shared" si="17"/>
        <v>139.19999999999999</v>
      </c>
      <c r="E86" s="91">
        <f t="shared" si="19"/>
        <v>138.5</v>
      </c>
      <c r="F86" s="100">
        <f t="shared" ref="F86:F117" si="25">B86-C86</f>
        <v>-18.75</v>
      </c>
      <c r="G86" s="101">
        <f t="shared" si="5"/>
        <v>351.5625</v>
      </c>
      <c r="H86" s="96">
        <f t="shared" si="18"/>
        <v>-23.199999999999989</v>
      </c>
      <c r="I86">
        <f t="shared" si="8"/>
        <v>538.23999999999944</v>
      </c>
      <c r="J86" s="101">
        <f t="shared" si="20"/>
        <v>-22.5</v>
      </c>
      <c r="K86" s="102">
        <f t="shared" si="11"/>
        <v>506.25</v>
      </c>
      <c r="L86" s="69">
        <f t="shared" si="21"/>
        <v>134.7804824510946</v>
      </c>
      <c r="M86" s="69">
        <f t="shared" si="22"/>
        <v>133.02993386558774</v>
      </c>
      <c r="N86" s="91">
        <f t="shared" si="23"/>
        <v>131.49857341194962</v>
      </c>
      <c r="R86" s="73"/>
    </row>
    <row r="87" spans="1:18" x14ac:dyDescent="0.2">
      <c r="A87" s="43">
        <v>70</v>
      </c>
      <c r="B87" s="42">
        <v>131</v>
      </c>
      <c r="C87" s="90">
        <f t="shared" si="24"/>
        <v>130</v>
      </c>
      <c r="D87" s="49">
        <f t="shared" ref="D87:D118" si="26">AVERAGE(B82:B86)</f>
        <v>131</v>
      </c>
      <c r="E87" s="91">
        <f t="shared" si="19"/>
        <v>135.33333333333334</v>
      </c>
      <c r="F87" s="100">
        <f t="shared" si="25"/>
        <v>1</v>
      </c>
      <c r="G87" s="101">
        <f t="shared" ref="G87:G150" si="27">F87*F87</f>
        <v>1</v>
      </c>
      <c r="H87" s="96">
        <f t="shared" ref="H87:H118" si="28">B87-D87</f>
        <v>0</v>
      </c>
      <c r="I87">
        <f t="shared" si="8"/>
        <v>0</v>
      </c>
      <c r="J87" s="101">
        <f t="shared" si="20"/>
        <v>-4.3333333333333428</v>
      </c>
      <c r="K87" s="102">
        <f t="shared" si="11"/>
        <v>18.77777777777786</v>
      </c>
      <c r="L87" s="69">
        <f t="shared" si="21"/>
        <v>130.08536183832095</v>
      </c>
      <c r="M87" s="69">
        <f t="shared" si="22"/>
        <v>124.51496693279387</v>
      </c>
      <c r="N87" s="91">
        <f t="shared" si="23"/>
        <v>119.87464335298741</v>
      </c>
      <c r="R87" s="73"/>
    </row>
    <row r="88" spans="1:18" x14ac:dyDescent="0.2">
      <c r="A88" s="43">
        <v>71</v>
      </c>
      <c r="B88" s="42">
        <v>148</v>
      </c>
      <c r="C88" s="90">
        <f t="shared" si="24"/>
        <v>126</v>
      </c>
      <c r="D88" s="49">
        <f t="shared" si="26"/>
        <v>130.19999999999999</v>
      </c>
      <c r="E88" s="91">
        <f t="shared" ref="E88:E119" si="29">AVERAGE(B82:B87)</f>
        <v>131</v>
      </c>
      <c r="F88" s="100">
        <f t="shared" si="25"/>
        <v>22</v>
      </c>
      <c r="G88" s="101">
        <f t="shared" si="27"/>
        <v>484</v>
      </c>
      <c r="H88" s="96">
        <f t="shared" si="28"/>
        <v>17.800000000000011</v>
      </c>
      <c r="I88">
        <f t="shared" ref="I88:I151" si="30">H88*H88</f>
        <v>316.84000000000043</v>
      </c>
      <c r="J88" s="101">
        <f t="shared" ref="J88:J119" si="31">B88-E88</f>
        <v>17</v>
      </c>
      <c r="K88" s="102">
        <f t="shared" si="11"/>
        <v>289</v>
      </c>
      <c r="L88" s="69">
        <f t="shared" si="21"/>
        <v>130.3140213787407</v>
      </c>
      <c r="M88" s="69">
        <f t="shared" si="22"/>
        <v>127.75748346639693</v>
      </c>
      <c r="N88" s="91">
        <f t="shared" si="23"/>
        <v>128.21866083824685</v>
      </c>
      <c r="R88" s="73"/>
    </row>
    <row r="89" spans="1:18" x14ac:dyDescent="0.2">
      <c r="A89" s="43">
        <v>72</v>
      </c>
      <c r="B89" s="42">
        <v>143</v>
      </c>
      <c r="C89" s="90">
        <f t="shared" si="24"/>
        <v>131.75</v>
      </c>
      <c r="D89" s="49">
        <f t="shared" si="26"/>
        <v>130.4</v>
      </c>
      <c r="E89" s="91">
        <f t="shared" si="29"/>
        <v>133.16666666666666</v>
      </c>
      <c r="F89" s="100">
        <f t="shared" si="25"/>
        <v>11.25</v>
      </c>
      <c r="G89" s="101">
        <f t="shared" si="27"/>
        <v>126.5625</v>
      </c>
      <c r="H89" s="96">
        <f t="shared" si="28"/>
        <v>12.599999999999994</v>
      </c>
      <c r="I89">
        <f t="shared" si="30"/>
        <v>158.75999999999985</v>
      </c>
      <c r="J89" s="101">
        <f t="shared" si="31"/>
        <v>9.8333333333333428</v>
      </c>
      <c r="K89" s="102">
        <f t="shared" ref="K89:K152" si="32">J89*J89</f>
        <v>96.694444444444628</v>
      </c>
      <c r="L89" s="69">
        <f t="shared" si="21"/>
        <v>134.73551603405554</v>
      </c>
      <c r="M89" s="69">
        <f t="shared" si="22"/>
        <v>137.87874173319847</v>
      </c>
      <c r="N89" s="91">
        <f t="shared" si="23"/>
        <v>143.0546652095617</v>
      </c>
      <c r="R89" s="73"/>
    </row>
    <row r="90" spans="1:18" x14ac:dyDescent="0.2">
      <c r="A90" s="43">
        <v>73</v>
      </c>
      <c r="B90" s="42">
        <v>115</v>
      </c>
      <c r="C90" s="90">
        <f t="shared" si="24"/>
        <v>134.5</v>
      </c>
      <c r="D90" s="49">
        <f t="shared" si="26"/>
        <v>134</v>
      </c>
      <c r="E90" s="91">
        <f t="shared" si="29"/>
        <v>132.5</v>
      </c>
      <c r="F90" s="100">
        <f t="shared" si="25"/>
        <v>-19.5</v>
      </c>
      <c r="G90" s="101">
        <f t="shared" si="27"/>
        <v>380.25</v>
      </c>
      <c r="H90" s="96">
        <f t="shared" si="28"/>
        <v>-19</v>
      </c>
      <c r="I90">
        <f t="shared" si="30"/>
        <v>361</v>
      </c>
      <c r="J90" s="101">
        <f t="shared" si="31"/>
        <v>-17.5</v>
      </c>
      <c r="K90" s="102">
        <f t="shared" si="32"/>
        <v>306.25</v>
      </c>
      <c r="L90" s="69">
        <f t="shared" si="21"/>
        <v>136.80163702554165</v>
      </c>
      <c r="M90" s="69">
        <f t="shared" si="22"/>
        <v>140.43937086659923</v>
      </c>
      <c r="N90" s="91">
        <f t="shared" si="23"/>
        <v>143.01366630239042</v>
      </c>
      <c r="R90" s="73"/>
    </row>
    <row r="91" spans="1:18" x14ac:dyDescent="0.2">
      <c r="A91" s="43">
        <v>74</v>
      </c>
      <c r="B91" s="42">
        <v>151</v>
      </c>
      <c r="C91" s="90">
        <f t="shared" si="24"/>
        <v>134.25</v>
      </c>
      <c r="D91" s="49">
        <f t="shared" si="26"/>
        <v>130.6</v>
      </c>
      <c r="E91" s="91">
        <f t="shared" si="29"/>
        <v>130.83333333333334</v>
      </c>
      <c r="F91" s="100">
        <f t="shared" si="25"/>
        <v>16.75</v>
      </c>
      <c r="G91" s="101">
        <f t="shared" si="27"/>
        <v>280.5625</v>
      </c>
      <c r="H91" s="96">
        <f t="shared" si="28"/>
        <v>20.400000000000006</v>
      </c>
      <c r="I91">
        <f t="shared" si="30"/>
        <v>416.16000000000025</v>
      </c>
      <c r="J91" s="101">
        <f t="shared" si="31"/>
        <v>20.166666666666657</v>
      </c>
      <c r="K91" s="102">
        <f t="shared" si="32"/>
        <v>406.69444444444406</v>
      </c>
      <c r="L91" s="69">
        <f t="shared" si="21"/>
        <v>131.35122776915625</v>
      </c>
      <c r="M91" s="69">
        <f t="shared" si="22"/>
        <v>127.71968543329962</v>
      </c>
      <c r="N91" s="91">
        <f t="shared" si="23"/>
        <v>122.00341657559761</v>
      </c>
      <c r="R91" s="73"/>
    </row>
    <row r="92" spans="1:18" x14ac:dyDescent="0.2">
      <c r="A92" s="43">
        <v>75</v>
      </c>
      <c r="B92" s="42">
        <v>155</v>
      </c>
      <c r="C92" s="90">
        <f t="shared" si="24"/>
        <v>139.25</v>
      </c>
      <c r="D92" s="49">
        <f t="shared" si="26"/>
        <v>137.6</v>
      </c>
      <c r="E92" s="91">
        <f t="shared" si="29"/>
        <v>134</v>
      </c>
      <c r="F92" s="100">
        <f t="shared" si="25"/>
        <v>15.75</v>
      </c>
      <c r="G92" s="101">
        <f t="shared" si="27"/>
        <v>248.0625</v>
      </c>
      <c r="H92" s="96">
        <f t="shared" si="28"/>
        <v>17.400000000000006</v>
      </c>
      <c r="I92">
        <f t="shared" si="30"/>
        <v>302.76000000000022</v>
      </c>
      <c r="J92" s="101">
        <f t="shared" si="31"/>
        <v>21</v>
      </c>
      <c r="K92" s="102">
        <f t="shared" si="32"/>
        <v>441</v>
      </c>
      <c r="L92" s="69">
        <f t="shared" si="21"/>
        <v>136.26342082686719</v>
      </c>
      <c r="M92" s="69">
        <f t="shared" si="22"/>
        <v>139.35984271664981</v>
      </c>
      <c r="N92" s="91">
        <f t="shared" si="23"/>
        <v>143.7508541438994</v>
      </c>
      <c r="R92" s="73"/>
    </row>
    <row r="93" spans="1:18" x14ac:dyDescent="0.2">
      <c r="A93" s="43">
        <v>76</v>
      </c>
      <c r="B93" s="42">
        <v>142</v>
      </c>
      <c r="C93" s="90">
        <f t="shared" si="24"/>
        <v>141</v>
      </c>
      <c r="D93" s="49">
        <f t="shared" si="26"/>
        <v>142.4</v>
      </c>
      <c r="E93" s="91">
        <f t="shared" si="29"/>
        <v>140.5</v>
      </c>
      <c r="F93" s="100">
        <f t="shared" si="25"/>
        <v>1</v>
      </c>
      <c r="G93" s="101">
        <f t="shared" si="27"/>
        <v>1</v>
      </c>
      <c r="H93" s="96">
        <f t="shared" si="28"/>
        <v>-0.40000000000000568</v>
      </c>
      <c r="I93">
        <f t="shared" si="30"/>
        <v>0.16000000000000456</v>
      </c>
      <c r="J93" s="101">
        <f t="shared" si="31"/>
        <v>1.5</v>
      </c>
      <c r="K93" s="102">
        <f t="shared" si="32"/>
        <v>2.25</v>
      </c>
      <c r="L93" s="69">
        <f t="shared" si="21"/>
        <v>140.94756562015039</v>
      </c>
      <c r="M93" s="69">
        <f t="shared" si="22"/>
        <v>147.17992135832492</v>
      </c>
      <c r="N93" s="91">
        <f t="shared" si="23"/>
        <v>152.18771353597486</v>
      </c>
      <c r="R93" s="73"/>
    </row>
    <row r="94" spans="1:18" x14ac:dyDescent="0.2">
      <c r="A94" s="43">
        <v>77</v>
      </c>
      <c r="B94" s="42">
        <v>125</v>
      </c>
      <c r="C94" s="90">
        <f t="shared" si="24"/>
        <v>140.75</v>
      </c>
      <c r="D94" s="49">
        <f t="shared" si="26"/>
        <v>141.19999999999999</v>
      </c>
      <c r="E94" s="91">
        <f t="shared" si="29"/>
        <v>142.33333333333334</v>
      </c>
      <c r="F94" s="100">
        <f t="shared" si="25"/>
        <v>-15.75</v>
      </c>
      <c r="G94" s="101">
        <f t="shared" si="27"/>
        <v>248.0625</v>
      </c>
      <c r="H94" s="96">
        <f t="shared" si="28"/>
        <v>-16.199999999999989</v>
      </c>
      <c r="I94">
        <f t="shared" si="30"/>
        <v>262.43999999999966</v>
      </c>
      <c r="J94" s="101">
        <f t="shared" si="31"/>
        <v>-17.333333333333343</v>
      </c>
      <c r="K94" s="102">
        <f t="shared" si="32"/>
        <v>300.4444444444448</v>
      </c>
      <c r="L94" s="69">
        <f t="shared" si="21"/>
        <v>141.21067421511279</v>
      </c>
      <c r="M94" s="69">
        <f t="shared" si="22"/>
        <v>144.58996067916246</v>
      </c>
      <c r="N94" s="91">
        <f t="shared" si="23"/>
        <v>144.5469283839937</v>
      </c>
      <c r="R94" s="73"/>
    </row>
    <row r="95" spans="1:18" x14ac:dyDescent="0.2">
      <c r="A95" s="43">
        <v>78</v>
      </c>
      <c r="B95" s="42">
        <v>132</v>
      </c>
      <c r="C95" s="90">
        <f t="shared" si="24"/>
        <v>143.25</v>
      </c>
      <c r="D95" s="49">
        <f t="shared" si="26"/>
        <v>137.6</v>
      </c>
      <c r="E95" s="91">
        <f t="shared" si="29"/>
        <v>138.5</v>
      </c>
      <c r="F95" s="100">
        <f t="shared" si="25"/>
        <v>-11.25</v>
      </c>
      <c r="G95" s="101">
        <f t="shared" si="27"/>
        <v>126.5625</v>
      </c>
      <c r="H95" s="96">
        <f t="shared" si="28"/>
        <v>-5.5999999999999943</v>
      </c>
      <c r="I95">
        <f t="shared" si="30"/>
        <v>31.359999999999935</v>
      </c>
      <c r="J95" s="101">
        <f t="shared" si="31"/>
        <v>-6.5</v>
      </c>
      <c r="K95" s="102">
        <f t="shared" si="32"/>
        <v>42.25</v>
      </c>
      <c r="L95" s="69">
        <f t="shared" si="21"/>
        <v>137.15800566133458</v>
      </c>
      <c r="M95" s="69">
        <f t="shared" si="22"/>
        <v>134.79498033958123</v>
      </c>
      <c r="N95" s="91">
        <f t="shared" si="23"/>
        <v>129.88673209599841</v>
      </c>
      <c r="R95" s="73"/>
    </row>
    <row r="96" spans="1:18" x14ac:dyDescent="0.2">
      <c r="A96" s="43">
        <v>79</v>
      </c>
      <c r="B96" s="42">
        <v>159</v>
      </c>
      <c r="C96" s="90">
        <f t="shared" si="24"/>
        <v>138.5</v>
      </c>
      <c r="D96" s="49">
        <f t="shared" si="26"/>
        <v>141</v>
      </c>
      <c r="E96" s="91">
        <f t="shared" si="29"/>
        <v>136.66666666666666</v>
      </c>
      <c r="F96" s="100">
        <f t="shared" si="25"/>
        <v>20.5</v>
      </c>
      <c r="G96" s="101">
        <f t="shared" si="27"/>
        <v>420.25</v>
      </c>
      <c r="H96" s="96">
        <f t="shared" si="28"/>
        <v>18</v>
      </c>
      <c r="I96">
        <f t="shared" si="30"/>
        <v>324</v>
      </c>
      <c r="J96" s="101">
        <f t="shared" si="31"/>
        <v>22.333333333333343</v>
      </c>
      <c r="K96" s="102">
        <f t="shared" si="32"/>
        <v>498.77777777777823</v>
      </c>
      <c r="L96" s="69">
        <f t="shared" si="21"/>
        <v>135.86850424600095</v>
      </c>
      <c r="M96" s="69">
        <f t="shared" si="22"/>
        <v>133.39749016979061</v>
      </c>
      <c r="N96" s="91">
        <f t="shared" si="23"/>
        <v>131.47168302399962</v>
      </c>
      <c r="R96" s="73"/>
    </row>
    <row r="97" spans="1:18" x14ac:dyDescent="0.2">
      <c r="A97" s="43">
        <v>80</v>
      </c>
      <c r="B97" s="42">
        <v>150</v>
      </c>
      <c r="C97" s="90">
        <f t="shared" si="24"/>
        <v>139.5</v>
      </c>
      <c r="D97" s="49">
        <f t="shared" si="26"/>
        <v>142.6</v>
      </c>
      <c r="E97" s="91">
        <f t="shared" si="29"/>
        <v>144</v>
      </c>
      <c r="F97" s="100">
        <f t="shared" si="25"/>
        <v>10.5</v>
      </c>
      <c r="G97" s="101">
        <f t="shared" si="27"/>
        <v>110.25</v>
      </c>
      <c r="H97" s="96">
        <f t="shared" si="28"/>
        <v>7.4000000000000057</v>
      </c>
      <c r="I97">
        <f t="shared" si="30"/>
        <v>54.760000000000083</v>
      </c>
      <c r="J97" s="101">
        <f t="shared" si="31"/>
        <v>6</v>
      </c>
      <c r="K97" s="102">
        <f t="shared" si="32"/>
        <v>36</v>
      </c>
      <c r="L97" s="69">
        <f t="shared" si="21"/>
        <v>141.65137818450071</v>
      </c>
      <c r="M97" s="69">
        <f t="shared" si="22"/>
        <v>146.19874508489531</v>
      </c>
      <c r="N97" s="91">
        <f t="shared" si="23"/>
        <v>152.1179207559999</v>
      </c>
      <c r="R97" s="73"/>
    </row>
    <row r="98" spans="1:18" x14ac:dyDescent="0.2">
      <c r="A98" s="43">
        <v>81</v>
      </c>
      <c r="B98" s="42">
        <v>139</v>
      </c>
      <c r="C98" s="90">
        <f t="shared" si="24"/>
        <v>141.5</v>
      </c>
      <c r="D98" s="49">
        <f t="shared" si="26"/>
        <v>141.6</v>
      </c>
      <c r="E98" s="91">
        <f t="shared" si="29"/>
        <v>143.83333333333334</v>
      </c>
      <c r="F98" s="100">
        <f t="shared" si="25"/>
        <v>-2.5</v>
      </c>
      <c r="G98" s="101">
        <f t="shared" si="27"/>
        <v>6.25</v>
      </c>
      <c r="H98" s="96">
        <f t="shared" si="28"/>
        <v>-2.5999999999999943</v>
      </c>
      <c r="I98">
        <f t="shared" si="30"/>
        <v>6.7599999999999705</v>
      </c>
      <c r="J98" s="101">
        <f t="shared" si="31"/>
        <v>-4.8333333333333428</v>
      </c>
      <c r="K98" s="102">
        <f t="shared" si="32"/>
        <v>23.361111111111203</v>
      </c>
      <c r="L98" s="69">
        <f t="shared" si="21"/>
        <v>143.73853363837554</v>
      </c>
      <c r="M98" s="69">
        <f t="shared" si="22"/>
        <v>148.09937254244767</v>
      </c>
      <c r="N98" s="91">
        <f t="shared" si="23"/>
        <v>150.52948018899997</v>
      </c>
      <c r="R98" s="73"/>
    </row>
    <row r="99" spans="1:18" x14ac:dyDescent="0.2">
      <c r="A99" s="43">
        <v>82</v>
      </c>
      <c r="B99" s="42">
        <v>122</v>
      </c>
      <c r="C99" s="90">
        <f t="shared" si="24"/>
        <v>145</v>
      </c>
      <c r="D99" s="49">
        <f t="shared" si="26"/>
        <v>141</v>
      </c>
      <c r="E99" s="91">
        <f t="shared" si="29"/>
        <v>141.16666666666666</v>
      </c>
      <c r="F99" s="100">
        <f t="shared" si="25"/>
        <v>-23</v>
      </c>
      <c r="G99" s="101">
        <f t="shared" si="27"/>
        <v>529</v>
      </c>
      <c r="H99" s="96">
        <f t="shared" si="28"/>
        <v>-19</v>
      </c>
      <c r="I99">
        <f t="shared" si="30"/>
        <v>361</v>
      </c>
      <c r="J99" s="101">
        <f t="shared" si="31"/>
        <v>-19.166666666666657</v>
      </c>
      <c r="K99" s="102">
        <f t="shared" si="32"/>
        <v>367.36111111111074</v>
      </c>
      <c r="L99" s="69">
        <f t="shared" si="21"/>
        <v>142.55390022878166</v>
      </c>
      <c r="M99" s="69">
        <f t="shared" si="22"/>
        <v>143.54968627122383</v>
      </c>
      <c r="N99" s="91">
        <f t="shared" si="23"/>
        <v>141.88237004724999</v>
      </c>
      <c r="R99" s="73"/>
    </row>
    <row r="100" spans="1:18" x14ac:dyDescent="0.2">
      <c r="A100" s="43">
        <v>83</v>
      </c>
      <c r="B100" s="42">
        <v>120</v>
      </c>
      <c r="C100" s="90">
        <f t="shared" si="24"/>
        <v>142.5</v>
      </c>
      <c r="D100" s="49">
        <f t="shared" si="26"/>
        <v>140.4</v>
      </c>
      <c r="E100" s="91">
        <f t="shared" si="29"/>
        <v>137.83333333333334</v>
      </c>
      <c r="F100" s="100">
        <f t="shared" si="25"/>
        <v>-22.5</v>
      </c>
      <c r="G100" s="101">
        <f t="shared" si="27"/>
        <v>506.25</v>
      </c>
      <c r="H100" s="96">
        <f t="shared" si="28"/>
        <v>-20.400000000000006</v>
      </c>
      <c r="I100">
        <f t="shared" si="30"/>
        <v>416.16000000000025</v>
      </c>
      <c r="J100" s="101">
        <f t="shared" si="31"/>
        <v>-17.833333333333343</v>
      </c>
      <c r="K100" s="102">
        <f t="shared" si="32"/>
        <v>318.02777777777811</v>
      </c>
      <c r="L100" s="69">
        <f t="shared" si="21"/>
        <v>137.41542517158624</v>
      </c>
      <c r="M100" s="69">
        <f t="shared" si="22"/>
        <v>132.77484313561192</v>
      </c>
      <c r="N100" s="91">
        <f t="shared" si="23"/>
        <v>126.9705925118125</v>
      </c>
      <c r="R100" s="73"/>
    </row>
    <row r="101" spans="1:18" x14ac:dyDescent="0.2">
      <c r="A101" s="43">
        <v>84</v>
      </c>
      <c r="B101" s="42">
        <v>119</v>
      </c>
      <c r="C101" s="90">
        <f t="shared" si="24"/>
        <v>132.75</v>
      </c>
      <c r="D101" s="49">
        <f t="shared" si="26"/>
        <v>138</v>
      </c>
      <c r="E101" s="91">
        <f t="shared" si="29"/>
        <v>137</v>
      </c>
      <c r="F101" s="100">
        <f t="shared" si="25"/>
        <v>-13.75</v>
      </c>
      <c r="G101" s="101">
        <f t="shared" si="27"/>
        <v>189.0625</v>
      </c>
      <c r="H101" s="96">
        <f t="shared" si="28"/>
        <v>-19</v>
      </c>
      <c r="I101">
        <f t="shared" si="30"/>
        <v>361</v>
      </c>
      <c r="J101" s="101">
        <f t="shared" si="31"/>
        <v>-18</v>
      </c>
      <c r="K101" s="102">
        <f t="shared" si="32"/>
        <v>324</v>
      </c>
      <c r="L101" s="69">
        <f t="shared" si="21"/>
        <v>133.06156887868968</v>
      </c>
      <c r="M101" s="69">
        <f t="shared" si="22"/>
        <v>126.38742156780596</v>
      </c>
      <c r="N101" s="91">
        <f t="shared" si="23"/>
        <v>121.74264812795312</v>
      </c>
      <c r="R101" s="73"/>
    </row>
    <row r="102" spans="1:18" x14ac:dyDescent="0.2">
      <c r="A102" s="43">
        <v>85</v>
      </c>
      <c r="B102" s="42">
        <v>140</v>
      </c>
      <c r="C102" s="90">
        <f t="shared" si="24"/>
        <v>125</v>
      </c>
      <c r="D102" s="49">
        <f t="shared" si="26"/>
        <v>130</v>
      </c>
      <c r="E102" s="91">
        <f t="shared" si="29"/>
        <v>134.83333333333334</v>
      </c>
      <c r="F102" s="100">
        <f t="shared" si="25"/>
        <v>15</v>
      </c>
      <c r="G102" s="101">
        <f t="shared" si="27"/>
        <v>225</v>
      </c>
      <c r="H102" s="96">
        <f t="shared" si="28"/>
        <v>10</v>
      </c>
      <c r="I102">
        <f t="shared" si="30"/>
        <v>100</v>
      </c>
      <c r="J102" s="101">
        <f t="shared" si="31"/>
        <v>5.1666666666666572</v>
      </c>
      <c r="K102" s="102">
        <f t="shared" si="32"/>
        <v>26.694444444444347</v>
      </c>
      <c r="L102" s="69">
        <f t="shared" si="21"/>
        <v>129.54617665901725</v>
      </c>
      <c r="M102" s="69">
        <f t="shared" si="22"/>
        <v>122.69371078390299</v>
      </c>
      <c r="N102" s="91">
        <f t="shared" si="23"/>
        <v>119.68566203198827</v>
      </c>
      <c r="R102" s="73"/>
    </row>
    <row r="103" spans="1:18" x14ac:dyDescent="0.2">
      <c r="A103" s="43">
        <v>86</v>
      </c>
      <c r="B103" s="42">
        <v>130</v>
      </c>
      <c r="C103" s="90">
        <f t="shared" si="24"/>
        <v>125.25</v>
      </c>
      <c r="D103" s="49">
        <f t="shared" si="26"/>
        <v>128</v>
      </c>
      <c r="E103" s="91">
        <f t="shared" si="29"/>
        <v>131.66666666666666</v>
      </c>
      <c r="F103" s="100">
        <f t="shared" si="25"/>
        <v>4.75</v>
      </c>
      <c r="G103" s="101">
        <f t="shared" si="27"/>
        <v>22.5625</v>
      </c>
      <c r="H103" s="96">
        <f t="shared" si="28"/>
        <v>2</v>
      </c>
      <c r="I103">
        <f t="shared" si="30"/>
        <v>4</v>
      </c>
      <c r="J103" s="101">
        <f t="shared" si="31"/>
        <v>-1.6666666666666572</v>
      </c>
      <c r="K103" s="102">
        <f t="shared" si="32"/>
        <v>2.7777777777777461</v>
      </c>
      <c r="L103" s="69">
        <f t="shared" si="21"/>
        <v>132.15963249426295</v>
      </c>
      <c r="M103" s="69">
        <f t="shared" si="22"/>
        <v>131.34685539195149</v>
      </c>
      <c r="N103" s="91">
        <f t="shared" si="23"/>
        <v>134.92141550799707</v>
      </c>
      <c r="R103" s="73"/>
    </row>
    <row r="104" spans="1:18" x14ac:dyDescent="0.2">
      <c r="A104" s="43">
        <v>87</v>
      </c>
      <c r="B104" s="42">
        <v>122</v>
      </c>
      <c r="C104" s="90">
        <f t="shared" si="24"/>
        <v>127.25</v>
      </c>
      <c r="D104" s="49">
        <f t="shared" si="26"/>
        <v>126.2</v>
      </c>
      <c r="E104" s="91">
        <f t="shared" si="29"/>
        <v>128.33333333333334</v>
      </c>
      <c r="F104" s="100">
        <f t="shared" si="25"/>
        <v>-5.25</v>
      </c>
      <c r="G104" s="101">
        <f t="shared" si="27"/>
        <v>27.5625</v>
      </c>
      <c r="H104" s="96">
        <f t="shared" si="28"/>
        <v>-4.2000000000000028</v>
      </c>
      <c r="I104">
        <f t="shared" si="30"/>
        <v>17.640000000000025</v>
      </c>
      <c r="J104" s="101">
        <f t="shared" si="31"/>
        <v>-6.3333333333333428</v>
      </c>
      <c r="K104" s="102">
        <f t="shared" si="32"/>
        <v>40.111111111111228</v>
      </c>
      <c r="L104" s="69">
        <f t="shared" si="21"/>
        <v>131.61972437069721</v>
      </c>
      <c r="M104" s="69">
        <f t="shared" si="22"/>
        <v>130.67342769597576</v>
      </c>
      <c r="N104" s="91">
        <f t="shared" si="23"/>
        <v>131.23035387699926</v>
      </c>
      <c r="R104" s="73"/>
    </row>
    <row r="105" spans="1:18" x14ac:dyDescent="0.2">
      <c r="A105" s="43">
        <v>88</v>
      </c>
      <c r="B105" s="42">
        <v>118</v>
      </c>
      <c r="C105" s="90">
        <f t="shared" si="24"/>
        <v>127.75</v>
      </c>
      <c r="D105" s="49">
        <f t="shared" si="26"/>
        <v>126.2</v>
      </c>
      <c r="E105" s="91">
        <f t="shared" si="29"/>
        <v>125.5</v>
      </c>
      <c r="F105" s="100">
        <f t="shared" si="25"/>
        <v>-9.75</v>
      </c>
      <c r="G105" s="101">
        <f t="shared" si="27"/>
        <v>95.0625</v>
      </c>
      <c r="H105" s="96">
        <f t="shared" si="28"/>
        <v>-8.2000000000000028</v>
      </c>
      <c r="I105">
        <f t="shared" si="30"/>
        <v>67.240000000000052</v>
      </c>
      <c r="J105" s="101">
        <f t="shared" si="31"/>
        <v>-7.5</v>
      </c>
      <c r="K105" s="102">
        <f t="shared" si="32"/>
        <v>56.25</v>
      </c>
      <c r="L105" s="69">
        <f t="shared" si="21"/>
        <v>129.21479327802291</v>
      </c>
      <c r="M105" s="69">
        <f t="shared" si="22"/>
        <v>126.33671384798788</v>
      </c>
      <c r="N105" s="91">
        <f t="shared" si="23"/>
        <v>124.30758846924982</v>
      </c>
      <c r="R105" s="73"/>
    </row>
    <row r="106" spans="1:18" x14ac:dyDescent="0.2">
      <c r="A106" s="43">
        <v>89</v>
      </c>
      <c r="B106" s="42">
        <v>156</v>
      </c>
      <c r="C106" s="90">
        <f t="shared" si="24"/>
        <v>127.5</v>
      </c>
      <c r="D106" s="49">
        <f t="shared" si="26"/>
        <v>125.8</v>
      </c>
      <c r="E106" s="91">
        <f t="shared" si="29"/>
        <v>124.83333333333333</v>
      </c>
      <c r="F106" s="100">
        <f t="shared" si="25"/>
        <v>28.5</v>
      </c>
      <c r="G106" s="101">
        <f t="shared" si="27"/>
        <v>812.25</v>
      </c>
      <c r="H106" s="96">
        <f t="shared" si="28"/>
        <v>30.200000000000003</v>
      </c>
      <c r="I106">
        <f t="shared" si="30"/>
        <v>912.04000000000019</v>
      </c>
      <c r="J106" s="101">
        <f t="shared" si="31"/>
        <v>31.166666666666671</v>
      </c>
      <c r="K106" s="102">
        <f t="shared" si="32"/>
        <v>971.36111111111143</v>
      </c>
      <c r="L106" s="69">
        <f t="shared" si="21"/>
        <v>126.41109495851718</v>
      </c>
      <c r="M106" s="69">
        <f t="shared" si="22"/>
        <v>122.16835692399394</v>
      </c>
      <c r="N106" s="91">
        <f t="shared" si="23"/>
        <v>119.57689711731246</v>
      </c>
      <c r="R106" s="73"/>
    </row>
    <row r="107" spans="1:18" x14ac:dyDescent="0.2">
      <c r="A107" s="43">
        <v>90</v>
      </c>
      <c r="B107" s="42">
        <v>138</v>
      </c>
      <c r="C107" s="90">
        <f t="shared" si="24"/>
        <v>131.5</v>
      </c>
      <c r="D107" s="49">
        <f t="shared" si="26"/>
        <v>133.19999999999999</v>
      </c>
      <c r="E107" s="91">
        <f t="shared" si="29"/>
        <v>130.83333333333334</v>
      </c>
      <c r="F107" s="100">
        <f t="shared" si="25"/>
        <v>6.5</v>
      </c>
      <c r="G107" s="101">
        <f t="shared" si="27"/>
        <v>42.25</v>
      </c>
      <c r="H107" s="96">
        <f t="shared" si="28"/>
        <v>4.8000000000000114</v>
      </c>
      <c r="I107">
        <f t="shared" si="30"/>
        <v>23.040000000000109</v>
      </c>
      <c r="J107" s="101">
        <f t="shared" si="31"/>
        <v>7.1666666666666572</v>
      </c>
      <c r="K107" s="102">
        <f t="shared" si="32"/>
        <v>51.361111111110972</v>
      </c>
      <c r="L107" s="69">
        <f t="shared" si="21"/>
        <v>133.8083212188879</v>
      </c>
      <c r="M107" s="69">
        <f t="shared" si="22"/>
        <v>139.08417846199697</v>
      </c>
      <c r="N107" s="91">
        <f t="shared" si="23"/>
        <v>146.89422427932811</v>
      </c>
      <c r="R107" s="73"/>
    </row>
    <row r="108" spans="1:18" x14ac:dyDescent="0.2">
      <c r="A108" s="43">
        <v>91</v>
      </c>
      <c r="B108" s="42">
        <v>118</v>
      </c>
      <c r="C108" s="90">
        <f t="shared" si="24"/>
        <v>133.5</v>
      </c>
      <c r="D108" s="49">
        <f t="shared" si="26"/>
        <v>132.80000000000001</v>
      </c>
      <c r="E108" s="91">
        <f t="shared" si="29"/>
        <v>134</v>
      </c>
      <c r="F108" s="100">
        <f t="shared" si="25"/>
        <v>-15.5</v>
      </c>
      <c r="G108" s="101">
        <f t="shared" si="27"/>
        <v>240.25</v>
      </c>
      <c r="H108" s="96">
        <f t="shared" si="28"/>
        <v>-14.800000000000011</v>
      </c>
      <c r="I108">
        <f t="shared" si="30"/>
        <v>219.04000000000033</v>
      </c>
      <c r="J108" s="101">
        <f t="shared" si="31"/>
        <v>-16</v>
      </c>
      <c r="K108" s="102">
        <f t="shared" si="32"/>
        <v>256</v>
      </c>
      <c r="L108" s="69">
        <f t="shared" si="21"/>
        <v>134.85624091416594</v>
      </c>
      <c r="M108" s="69">
        <f t="shared" si="22"/>
        <v>138.5420892309985</v>
      </c>
      <c r="N108" s="91">
        <f t="shared" si="23"/>
        <v>140.22355606983203</v>
      </c>
      <c r="R108" s="73"/>
    </row>
    <row r="109" spans="1:18" x14ac:dyDescent="0.2">
      <c r="A109" s="43">
        <v>92</v>
      </c>
      <c r="B109" s="42">
        <v>146</v>
      </c>
      <c r="C109" s="90">
        <f t="shared" si="24"/>
        <v>132.5</v>
      </c>
      <c r="D109" s="49">
        <f t="shared" si="26"/>
        <v>130.4</v>
      </c>
      <c r="E109" s="91">
        <f t="shared" si="29"/>
        <v>130.33333333333334</v>
      </c>
      <c r="F109" s="100">
        <f t="shared" si="25"/>
        <v>13.5</v>
      </c>
      <c r="G109" s="101">
        <f t="shared" si="27"/>
        <v>182.25</v>
      </c>
      <c r="H109" s="96">
        <f t="shared" si="28"/>
        <v>15.599999999999994</v>
      </c>
      <c r="I109">
        <f t="shared" si="30"/>
        <v>243.35999999999981</v>
      </c>
      <c r="J109" s="101">
        <f t="shared" si="31"/>
        <v>15.666666666666657</v>
      </c>
      <c r="K109" s="102">
        <f t="shared" si="32"/>
        <v>245.44444444444414</v>
      </c>
      <c r="L109" s="69">
        <f t="shared" si="21"/>
        <v>130.64218068562445</v>
      </c>
      <c r="M109" s="69">
        <f t="shared" si="22"/>
        <v>128.27104461549925</v>
      </c>
      <c r="N109" s="91">
        <f t="shared" si="23"/>
        <v>123.55588901745801</v>
      </c>
      <c r="R109" s="73"/>
    </row>
    <row r="110" spans="1:18" x14ac:dyDescent="0.2">
      <c r="A110" s="43">
        <v>93</v>
      </c>
      <c r="B110" s="42">
        <v>138</v>
      </c>
      <c r="C110" s="90">
        <f t="shared" si="24"/>
        <v>139.5</v>
      </c>
      <c r="D110" s="49">
        <f t="shared" si="26"/>
        <v>135.19999999999999</v>
      </c>
      <c r="E110" s="91">
        <f t="shared" si="29"/>
        <v>133</v>
      </c>
      <c r="F110" s="100">
        <f t="shared" si="25"/>
        <v>-1.5</v>
      </c>
      <c r="G110" s="101">
        <f t="shared" si="27"/>
        <v>2.25</v>
      </c>
      <c r="H110" s="96">
        <f t="shared" si="28"/>
        <v>2.8000000000000114</v>
      </c>
      <c r="I110">
        <f t="shared" si="30"/>
        <v>7.8400000000000638</v>
      </c>
      <c r="J110" s="101">
        <f t="shared" si="31"/>
        <v>5</v>
      </c>
      <c r="K110" s="102">
        <f t="shared" si="32"/>
        <v>25</v>
      </c>
      <c r="L110" s="69">
        <f t="shared" si="21"/>
        <v>134.48163551421834</v>
      </c>
      <c r="M110" s="69">
        <f t="shared" si="22"/>
        <v>137.13552230774962</v>
      </c>
      <c r="N110" s="91">
        <f t="shared" si="23"/>
        <v>140.38897225436449</v>
      </c>
      <c r="R110" s="73"/>
    </row>
    <row r="111" spans="1:18" x14ac:dyDescent="0.2">
      <c r="A111" s="43">
        <v>94</v>
      </c>
      <c r="B111" s="42">
        <v>126</v>
      </c>
      <c r="C111" s="90">
        <f t="shared" si="24"/>
        <v>135</v>
      </c>
      <c r="D111" s="49">
        <f t="shared" si="26"/>
        <v>139.19999999999999</v>
      </c>
      <c r="E111" s="91">
        <f t="shared" si="29"/>
        <v>135.66666666666666</v>
      </c>
      <c r="F111" s="100">
        <f t="shared" si="25"/>
        <v>-9</v>
      </c>
      <c r="G111" s="101">
        <f t="shared" si="27"/>
        <v>81</v>
      </c>
      <c r="H111" s="96">
        <f t="shared" si="28"/>
        <v>-13.199999999999989</v>
      </c>
      <c r="I111">
        <f t="shared" si="30"/>
        <v>174.2399999999997</v>
      </c>
      <c r="J111" s="101">
        <f t="shared" si="31"/>
        <v>-9.6666666666666572</v>
      </c>
      <c r="K111" s="102">
        <f t="shared" si="32"/>
        <v>93.444444444444258</v>
      </c>
      <c r="L111" s="69">
        <f t="shared" si="21"/>
        <v>135.36122663566374</v>
      </c>
      <c r="M111" s="69">
        <f t="shared" si="22"/>
        <v>137.56776115387481</v>
      </c>
      <c r="N111" s="91">
        <f t="shared" si="23"/>
        <v>138.59724306359112</v>
      </c>
      <c r="R111" s="73"/>
    </row>
    <row r="112" spans="1:18" x14ac:dyDescent="0.2">
      <c r="A112" s="43">
        <v>95</v>
      </c>
      <c r="B112" s="42">
        <v>123</v>
      </c>
      <c r="C112" s="90">
        <f t="shared" si="24"/>
        <v>132</v>
      </c>
      <c r="D112" s="49">
        <f t="shared" si="26"/>
        <v>133.19999999999999</v>
      </c>
      <c r="E112" s="91">
        <f t="shared" si="29"/>
        <v>137</v>
      </c>
      <c r="F112" s="100">
        <f t="shared" si="25"/>
        <v>-9</v>
      </c>
      <c r="G112" s="101">
        <f t="shared" si="27"/>
        <v>81</v>
      </c>
      <c r="H112" s="96">
        <f t="shared" si="28"/>
        <v>-10.199999999999989</v>
      </c>
      <c r="I112">
        <f t="shared" si="30"/>
        <v>104.03999999999976</v>
      </c>
      <c r="J112" s="101">
        <f t="shared" si="31"/>
        <v>-14</v>
      </c>
      <c r="K112" s="102">
        <f t="shared" si="32"/>
        <v>196</v>
      </c>
      <c r="L112" s="69">
        <f t="shared" si="21"/>
        <v>133.02091997674779</v>
      </c>
      <c r="M112" s="69">
        <f t="shared" si="22"/>
        <v>131.78388057693741</v>
      </c>
      <c r="N112" s="91">
        <f t="shared" si="23"/>
        <v>129.14931076589778</v>
      </c>
      <c r="R112" s="73"/>
    </row>
    <row r="113" spans="1:18" x14ac:dyDescent="0.2">
      <c r="A113" s="43">
        <v>96</v>
      </c>
      <c r="B113" s="42">
        <v>120</v>
      </c>
      <c r="C113" s="90">
        <f t="shared" si="24"/>
        <v>133.25</v>
      </c>
      <c r="D113" s="49">
        <f t="shared" si="26"/>
        <v>130.19999999999999</v>
      </c>
      <c r="E113" s="91">
        <f t="shared" si="29"/>
        <v>131.5</v>
      </c>
      <c r="F113" s="100">
        <f t="shared" si="25"/>
        <v>-13.25</v>
      </c>
      <c r="G113" s="101">
        <f t="shared" si="27"/>
        <v>175.5625</v>
      </c>
      <c r="H113" s="96">
        <f t="shared" si="28"/>
        <v>-10.199999999999989</v>
      </c>
      <c r="I113">
        <f t="shared" si="30"/>
        <v>104.03999999999976</v>
      </c>
      <c r="J113" s="101">
        <f t="shared" si="31"/>
        <v>-11.5</v>
      </c>
      <c r="K113" s="102">
        <f t="shared" si="32"/>
        <v>132.25</v>
      </c>
      <c r="L113" s="69">
        <f t="shared" si="21"/>
        <v>130.51568998256084</v>
      </c>
      <c r="M113" s="69">
        <f t="shared" si="22"/>
        <v>127.3919402884687</v>
      </c>
      <c r="N113" s="91">
        <f t="shared" si="23"/>
        <v>124.53732769147445</v>
      </c>
      <c r="R113" s="73"/>
    </row>
    <row r="114" spans="1:18" x14ac:dyDescent="0.2">
      <c r="A114" s="43">
        <v>97</v>
      </c>
      <c r="B114" s="42">
        <v>144</v>
      </c>
      <c r="C114" s="90">
        <f t="shared" si="24"/>
        <v>126.75</v>
      </c>
      <c r="D114" s="49">
        <f t="shared" si="26"/>
        <v>130.6</v>
      </c>
      <c r="E114" s="91">
        <f t="shared" si="29"/>
        <v>128.5</v>
      </c>
      <c r="F114" s="100">
        <f t="shared" si="25"/>
        <v>17.25</v>
      </c>
      <c r="G114" s="101">
        <f t="shared" si="27"/>
        <v>297.5625</v>
      </c>
      <c r="H114" s="96">
        <f t="shared" si="28"/>
        <v>13.400000000000006</v>
      </c>
      <c r="I114">
        <f t="shared" si="30"/>
        <v>179.56000000000014</v>
      </c>
      <c r="J114" s="101">
        <f t="shared" si="31"/>
        <v>15.5</v>
      </c>
      <c r="K114" s="102">
        <f t="shared" si="32"/>
        <v>240.25</v>
      </c>
      <c r="L114" s="69">
        <f t="shared" si="21"/>
        <v>127.88676748692063</v>
      </c>
      <c r="M114" s="69">
        <f t="shared" si="22"/>
        <v>123.69597014423435</v>
      </c>
      <c r="N114" s="91">
        <f t="shared" si="23"/>
        <v>121.13433192286861</v>
      </c>
      <c r="R114" s="73"/>
    </row>
    <row r="115" spans="1:18" x14ac:dyDescent="0.2">
      <c r="A115" s="43">
        <v>98</v>
      </c>
      <c r="B115" s="42">
        <v>146</v>
      </c>
      <c r="C115" s="90">
        <f t="shared" si="24"/>
        <v>128.25</v>
      </c>
      <c r="D115" s="49">
        <f t="shared" si="26"/>
        <v>130.19999999999999</v>
      </c>
      <c r="E115" s="91">
        <f t="shared" si="29"/>
        <v>132.83333333333334</v>
      </c>
      <c r="F115" s="100">
        <f t="shared" si="25"/>
        <v>17.75</v>
      </c>
      <c r="G115" s="101">
        <f t="shared" si="27"/>
        <v>315.0625</v>
      </c>
      <c r="H115" s="96">
        <f t="shared" si="28"/>
        <v>15.800000000000011</v>
      </c>
      <c r="I115">
        <f t="shared" si="30"/>
        <v>249.64000000000036</v>
      </c>
      <c r="J115" s="101">
        <f t="shared" si="31"/>
        <v>13.166666666666657</v>
      </c>
      <c r="K115" s="102">
        <f t="shared" si="32"/>
        <v>173.36111111111086</v>
      </c>
      <c r="L115" s="69">
        <f t="shared" si="21"/>
        <v>131.91507561519046</v>
      </c>
      <c r="M115" s="69">
        <f t="shared" si="22"/>
        <v>133.84798507211718</v>
      </c>
      <c r="N115" s="91">
        <f t="shared" si="23"/>
        <v>138.28358298071714</v>
      </c>
      <c r="R115" s="73"/>
    </row>
    <row r="116" spans="1:18" x14ac:dyDescent="0.2">
      <c r="A116" s="43">
        <v>99</v>
      </c>
      <c r="B116" s="42">
        <v>144</v>
      </c>
      <c r="C116" s="90">
        <f t="shared" si="24"/>
        <v>133.25</v>
      </c>
      <c r="D116" s="49">
        <f t="shared" si="26"/>
        <v>131.80000000000001</v>
      </c>
      <c r="E116" s="91">
        <f t="shared" si="29"/>
        <v>132.83333333333334</v>
      </c>
      <c r="F116" s="100">
        <f t="shared" si="25"/>
        <v>10.75</v>
      </c>
      <c r="G116" s="101">
        <f t="shared" si="27"/>
        <v>115.5625</v>
      </c>
      <c r="H116" s="96">
        <f t="shared" si="28"/>
        <v>12.199999999999989</v>
      </c>
      <c r="I116">
        <f t="shared" si="30"/>
        <v>148.83999999999972</v>
      </c>
      <c r="J116" s="101">
        <f t="shared" si="31"/>
        <v>11.166666666666657</v>
      </c>
      <c r="K116" s="102">
        <f t="shared" si="32"/>
        <v>124.69444444444423</v>
      </c>
      <c r="L116" s="69">
        <f t="shared" ref="L116:L147" si="33">0.25*B115+0.75*L115</f>
        <v>135.43630671139283</v>
      </c>
      <c r="M116" s="69">
        <f t="shared" ref="M116:M147" si="34">0.5*B115+0.5*M115</f>
        <v>139.92399253605859</v>
      </c>
      <c r="N116" s="91">
        <f t="shared" ref="N116:N147" si="35">0.75*B115+0.25*N115</f>
        <v>144.07089574517929</v>
      </c>
      <c r="R116" s="73"/>
    </row>
    <row r="117" spans="1:18" x14ac:dyDescent="0.2">
      <c r="A117" s="43">
        <v>100</v>
      </c>
      <c r="B117" s="42">
        <v>132</v>
      </c>
      <c r="C117" s="90">
        <f t="shared" si="24"/>
        <v>138.5</v>
      </c>
      <c r="D117" s="49">
        <f t="shared" si="26"/>
        <v>135.4</v>
      </c>
      <c r="E117" s="91">
        <f t="shared" si="29"/>
        <v>133.83333333333334</v>
      </c>
      <c r="F117" s="100">
        <f t="shared" si="25"/>
        <v>-6.5</v>
      </c>
      <c r="G117" s="101">
        <f t="shared" si="27"/>
        <v>42.25</v>
      </c>
      <c r="H117" s="96">
        <f t="shared" si="28"/>
        <v>-3.4000000000000057</v>
      </c>
      <c r="I117">
        <f t="shared" si="30"/>
        <v>11.560000000000038</v>
      </c>
      <c r="J117" s="101">
        <f t="shared" si="31"/>
        <v>-1.8333333333333428</v>
      </c>
      <c r="K117" s="102">
        <f t="shared" si="32"/>
        <v>3.3611111111111458</v>
      </c>
      <c r="L117" s="69">
        <f t="shared" si="33"/>
        <v>137.57723003354462</v>
      </c>
      <c r="M117" s="69">
        <f t="shared" si="34"/>
        <v>141.96199626802928</v>
      </c>
      <c r="N117" s="91">
        <f t="shared" si="35"/>
        <v>144.01772393629483</v>
      </c>
      <c r="R117" s="73"/>
    </row>
    <row r="118" spans="1:18" x14ac:dyDescent="0.2">
      <c r="A118" s="43">
        <v>101</v>
      </c>
      <c r="B118" s="42">
        <v>134</v>
      </c>
      <c r="C118" s="90">
        <f t="shared" ref="C118:C149" si="36">AVERAGE(B114:B117)</f>
        <v>141.5</v>
      </c>
      <c r="D118" s="49">
        <f t="shared" si="26"/>
        <v>137.19999999999999</v>
      </c>
      <c r="E118" s="91">
        <f t="shared" si="29"/>
        <v>134.83333333333334</v>
      </c>
      <c r="F118" s="100">
        <f t="shared" ref="F118:F149" si="37">B118-C118</f>
        <v>-7.5</v>
      </c>
      <c r="G118" s="101">
        <f t="shared" si="27"/>
        <v>56.25</v>
      </c>
      <c r="H118" s="96">
        <f t="shared" si="28"/>
        <v>-3.1999999999999886</v>
      </c>
      <c r="I118">
        <f t="shared" si="30"/>
        <v>10.239999999999927</v>
      </c>
      <c r="J118" s="101">
        <f t="shared" si="31"/>
        <v>-0.83333333333334281</v>
      </c>
      <c r="K118" s="102">
        <f t="shared" si="32"/>
        <v>0.69444444444446018</v>
      </c>
      <c r="L118" s="69">
        <f t="shared" si="33"/>
        <v>136.18292252515846</v>
      </c>
      <c r="M118" s="69">
        <f t="shared" si="34"/>
        <v>136.98099813401464</v>
      </c>
      <c r="N118" s="91">
        <f t="shared" si="35"/>
        <v>135.00443098407371</v>
      </c>
      <c r="R118" s="73"/>
    </row>
    <row r="119" spans="1:18" x14ac:dyDescent="0.2">
      <c r="A119" s="43">
        <v>102</v>
      </c>
      <c r="B119" s="42">
        <v>122</v>
      </c>
      <c r="C119" s="90">
        <f t="shared" si="36"/>
        <v>139</v>
      </c>
      <c r="D119" s="49">
        <f t="shared" ref="D119:D150" si="38">AVERAGE(B114:B118)</f>
        <v>140</v>
      </c>
      <c r="E119" s="91">
        <f t="shared" si="29"/>
        <v>136.66666666666666</v>
      </c>
      <c r="F119" s="100">
        <f t="shared" si="37"/>
        <v>-17</v>
      </c>
      <c r="G119" s="101">
        <f t="shared" si="27"/>
        <v>289</v>
      </c>
      <c r="H119" s="96">
        <f t="shared" ref="H119:H150" si="39">B119-D119</f>
        <v>-18</v>
      </c>
      <c r="I119">
        <f t="shared" si="30"/>
        <v>324</v>
      </c>
      <c r="J119" s="101">
        <f t="shared" si="31"/>
        <v>-14.666666666666657</v>
      </c>
      <c r="K119" s="102">
        <f t="shared" si="32"/>
        <v>215.11111111111083</v>
      </c>
      <c r="L119" s="69">
        <f t="shared" si="33"/>
        <v>135.63719189386885</v>
      </c>
      <c r="M119" s="69">
        <f t="shared" si="34"/>
        <v>135.49049906700731</v>
      </c>
      <c r="N119" s="91">
        <f t="shared" si="35"/>
        <v>134.25110774601842</v>
      </c>
      <c r="R119" s="73"/>
    </row>
    <row r="120" spans="1:18" x14ac:dyDescent="0.2">
      <c r="A120" s="43">
        <v>103</v>
      </c>
      <c r="B120" s="42">
        <v>130</v>
      </c>
      <c r="C120" s="90">
        <f t="shared" si="36"/>
        <v>133</v>
      </c>
      <c r="D120" s="49">
        <f t="shared" si="38"/>
        <v>135.6</v>
      </c>
      <c r="E120" s="91">
        <f t="shared" ref="E120:E151" si="40">AVERAGE(B114:B119)</f>
        <v>137</v>
      </c>
      <c r="F120" s="100">
        <f t="shared" si="37"/>
        <v>-3</v>
      </c>
      <c r="G120" s="101">
        <f t="shared" si="27"/>
        <v>9</v>
      </c>
      <c r="H120" s="96">
        <f t="shared" si="39"/>
        <v>-5.5999999999999943</v>
      </c>
      <c r="I120">
        <f t="shared" si="30"/>
        <v>31.359999999999935</v>
      </c>
      <c r="J120" s="101">
        <f t="shared" ref="J120:J151" si="41">B120-E120</f>
        <v>-7</v>
      </c>
      <c r="K120" s="102">
        <f t="shared" si="32"/>
        <v>49</v>
      </c>
      <c r="L120" s="69">
        <f t="shared" si="33"/>
        <v>132.22789392040164</v>
      </c>
      <c r="M120" s="69">
        <f t="shared" si="34"/>
        <v>128.74524953350365</v>
      </c>
      <c r="N120" s="91">
        <f t="shared" si="35"/>
        <v>125.0627769365046</v>
      </c>
      <c r="R120" s="73"/>
    </row>
    <row r="121" spans="1:18" x14ac:dyDescent="0.2">
      <c r="A121" s="43">
        <v>104</v>
      </c>
      <c r="B121" s="83">
        <v>150</v>
      </c>
      <c r="C121" s="90">
        <f t="shared" si="36"/>
        <v>129.5</v>
      </c>
      <c r="D121" s="49">
        <f t="shared" si="38"/>
        <v>132.4</v>
      </c>
      <c r="E121" s="91">
        <f t="shared" si="40"/>
        <v>134.66666666666666</v>
      </c>
      <c r="F121" s="100">
        <f t="shared" si="37"/>
        <v>20.5</v>
      </c>
      <c r="G121" s="101">
        <f t="shared" si="27"/>
        <v>420.25</v>
      </c>
      <c r="H121" s="96">
        <f t="shared" si="39"/>
        <v>17.599999999999994</v>
      </c>
      <c r="I121">
        <f t="shared" si="30"/>
        <v>309.75999999999982</v>
      </c>
      <c r="J121" s="101">
        <f t="shared" si="41"/>
        <v>15.333333333333343</v>
      </c>
      <c r="K121" s="102">
        <f t="shared" si="32"/>
        <v>235.1111111111114</v>
      </c>
      <c r="L121" s="69">
        <f t="shared" si="33"/>
        <v>131.67092044030124</v>
      </c>
      <c r="M121" s="69">
        <f t="shared" si="34"/>
        <v>129.37262476675181</v>
      </c>
      <c r="N121" s="91">
        <f t="shared" si="35"/>
        <v>128.76569423412616</v>
      </c>
      <c r="R121" s="73"/>
    </row>
    <row r="122" spans="1:18" x14ac:dyDescent="0.2">
      <c r="A122" s="43">
        <v>105</v>
      </c>
      <c r="B122" s="83">
        <v>156</v>
      </c>
      <c r="C122" s="90">
        <f t="shared" si="36"/>
        <v>134</v>
      </c>
      <c r="D122" s="49">
        <f t="shared" si="38"/>
        <v>133.6</v>
      </c>
      <c r="E122" s="91">
        <f t="shared" si="40"/>
        <v>135.33333333333334</v>
      </c>
      <c r="F122" s="100">
        <f t="shared" si="37"/>
        <v>22</v>
      </c>
      <c r="G122" s="101">
        <f t="shared" si="27"/>
        <v>484</v>
      </c>
      <c r="H122" s="96">
        <f t="shared" si="39"/>
        <v>22.400000000000006</v>
      </c>
      <c r="I122">
        <f t="shared" si="30"/>
        <v>501.76000000000028</v>
      </c>
      <c r="J122" s="101">
        <f t="shared" si="41"/>
        <v>20.666666666666657</v>
      </c>
      <c r="K122" s="102">
        <f t="shared" si="32"/>
        <v>427.11111111111074</v>
      </c>
      <c r="L122" s="69">
        <f t="shared" si="33"/>
        <v>136.25319033022595</v>
      </c>
      <c r="M122" s="69">
        <f t="shared" si="34"/>
        <v>139.68631238337591</v>
      </c>
      <c r="N122" s="91">
        <f t="shared" si="35"/>
        <v>144.69142355853154</v>
      </c>
      <c r="R122" s="73"/>
    </row>
    <row r="123" spans="1:18" x14ac:dyDescent="0.2">
      <c r="A123" s="43">
        <v>106</v>
      </c>
      <c r="B123" s="83">
        <v>154</v>
      </c>
      <c r="C123" s="90">
        <f t="shared" si="36"/>
        <v>139.5</v>
      </c>
      <c r="D123" s="49">
        <f t="shared" si="38"/>
        <v>138.4</v>
      </c>
      <c r="E123" s="91">
        <f t="shared" si="40"/>
        <v>137.33333333333334</v>
      </c>
      <c r="F123" s="100">
        <f t="shared" si="37"/>
        <v>14.5</v>
      </c>
      <c r="G123" s="101">
        <f t="shared" si="27"/>
        <v>210.25</v>
      </c>
      <c r="H123" s="96">
        <f t="shared" si="39"/>
        <v>15.599999999999994</v>
      </c>
      <c r="I123">
        <f t="shared" si="30"/>
        <v>243.35999999999981</v>
      </c>
      <c r="J123" s="101">
        <f t="shared" si="41"/>
        <v>16.666666666666657</v>
      </c>
      <c r="K123" s="102">
        <f t="shared" si="32"/>
        <v>277.77777777777749</v>
      </c>
      <c r="L123" s="69">
        <f t="shared" si="33"/>
        <v>141.18989274766946</v>
      </c>
      <c r="M123" s="69">
        <f t="shared" si="34"/>
        <v>147.84315619168797</v>
      </c>
      <c r="N123" s="91">
        <f t="shared" si="35"/>
        <v>153.1728558896329</v>
      </c>
      <c r="R123" s="73"/>
    </row>
    <row r="124" spans="1:18" x14ac:dyDescent="0.2">
      <c r="A124" s="43">
        <v>107</v>
      </c>
      <c r="B124" s="83">
        <v>145</v>
      </c>
      <c r="C124" s="90">
        <f t="shared" si="36"/>
        <v>147.5</v>
      </c>
      <c r="D124" s="49">
        <f t="shared" si="38"/>
        <v>142.4</v>
      </c>
      <c r="E124" s="91">
        <f t="shared" si="40"/>
        <v>141</v>
      </c>
      <c r="F124" s="100">
        <f t="shared" si="37"/>
        <v>-2.5</v>
      </c>
      <c r="G124" s="101">
        <f t="shared" si="27"/>
        <v>6.25</v>
      </c>
      <c r="H124" s="96">
        <f t="shared" si="39"/>
        <v>2.5999999999999943</v>
      </c>
      <c r="I124">
        <f t="shared" si="30"/>
        <v>6.7599999999999705</v>
      </c>
      <c r="J124" s="101">
        <f t="shared" si="41"/>
        <v>4</v>
      </c>
      <c r="K124" s="102">
        <f t="shared" si="32"/>
        <v>16</v>
      </c>
      <c r="L124" s="69">
        <f t="shared" si="33"/>
        <v>144.3924195607521</v>
      </c>
      <c r="M124" s="69">
        <f t="shared" si="34"/>
        <v>150.92157809584398</v>
      </c>
      <c r="N124" s="91">
        <f t="shared" si="35"/>
        <v>153.79321397240824</v>
      </c>
      <c r="R124" s="73"/>
    </row>
    <row r="125" spans="1:18" x14ac:dyDescent="0.2">
      <c r="A125" s="43">
        <v>108</v>
      </c>
      <c r="B125" s="83">
        <v>155</v>
      </c>
      <c r="C125" s="90">
        <f t="shared" si="36"/>
        <v>151.25</v>
      </c>
      <c r="D125" s="49">
        <f t="shared" si="38"/>
        <v>147</v>
      </c>
      <c r="E125" s="91">
        <f t="shared" si="40"/>
        <v>142.83333333333334</v>
      </c>
      <c r="F125" s="100">
        <f t="shared" si="37"/>
        <v>3.75</v>
      </c>
      <c r="G125" s="101">
        <f t="shared" si="27"/>
        <v>14.0625</v>
      </c>
      <c r="H125" s="96">
        <f t="shared" si="39"/>
        <v>8</v>
      </c>
      <c r="I125">
        <f t="shared" si="30"/>
        <v>64</v>
      </c>
      <c r="J125" s="101">
        <f t="shared" si="41"/>
        <v>12.166666666666657</v>
      </c>
      <c r="K125" s="102">
        <f t="shared" si="32"/>
        <v>148.02777777777754</v>
      </c>
      <c r="L125" s="69">
        <f t="shared" si="33"/>
        <v>144.54431467056406</v>
      </c>
      <c r="M125" s="69">
        <f t="shared" si="34"/>
        <v>147.96078904792199</v>
      </c>
      <c r="N125" s="91">
        <f t="shared" si="35"/>
        <v>147.19830349310206</v>
      </c>
      <c r="R125" s="73"/>
    </row>
    <row r="126" spans="1:18" x14ac:dyDescent="0.2">
      <c r="A126" s="43">
        <v>109</v>
      </c>
      <c r="B126" s="83">
        <v>132</v>
      </c>
      <c r="C126" s="90">
        <f t="shared" si="36"/>
        <v>152.5</v>
      </c>
      <c r="D126" s="49">
        <f t="shared" si="38"/>
        <v>152</v>
      </c>
      <c r="E126" s="91">
        <f t="shared" si="40"/>
        <v>148.33333333333334</v>
      </c>
      <c r="F126" s="100">
        <f t="shared" si="37"/>
        <v>-20.5</v>
      </c>
      <c r="G126" s="101">
        <f t="shared" si="27"/>
        <v>420.25</v>
      </c>
      <c r="H126" s="96">
        <f t="shared" si="39"/>
        <v>-20</v>
      </c>
      <c r="I126">
        <f t="shared" si="30"/>
        <v>400</v>
      </c>
      <c r="J126" s="101">
        <f t="shared" si="41"/>
        <v>-16.333333333333343</v>
      </c>
      <c r="K126" s="102">
        <f t="shared" si="32"/>
        <v>266.77777777777811</v>
      </c>
      <c r="L126" s="69">
        <f t="shared" si="33"/>
        <v>147.15823600292305</v>
      </c>
      <c r="M126" s="69">
        <f t="shared" si="34"/>
        <v>151.480394523961</v>
      </c>
      <c r="N126" s="91">
        <f t="shared" si="35"/>
        <v>153.0495758732755</v>
      </c>
      <c r="R126" s="73"/>
    </row>
    <row r="127" spans="1:18" x14ac:dyDescent="0.2">
      <c r="A127" s="43">
        <v>110</v>
      </c>
      <c r="B127" s="83">
        <v>144</v>
      </c>
      <c r="C127" s="90">
        <f t="shared" si="36"/>
        <v>146.5</v>
      </c>
      <c r="D127" s="49">
        <f t="shared" si="38"/>
        <v>148.4</v>
      </c>
      <c r="E127" s="91">
        <f t="shared" si="40"/>
        <v>148.66666666666666</v>
      </c>
      <c r="F127" s="100">
        <f t="shared" si="37"/>
        <v>-2.5</v>
      </c>
      <c r="G127" s="101">
        <f t="shared" si="27"/>
        <v>6.25</v>
      </c>
      <c r="H127" s="96">
        <f t="shared" si="39"/>
        <v>-4.4000000000000057</v>
      </c>
      <c r="I127">
        <f t="shared" si="30"/>
        <v>19.360000000000049</v>
      </c>
      <c r="J127" s="101">
        <f t="shared" si="41"/>
        <v>-4.6666666666666572</v>
      </c>
      <c r="K127" s="102">
        <f t="shared" si="32"/>
        <v>21.77777777777769</v>
      </c>
      <c r="L127" s="69">
        <f t="shared" si="33"/>
        <v>143.36867700219227</v>
      </c>
      <c r="M127" s="69">
        <f t="shared" si="34"/>
        <v>141.74019726198048</v>
      </c>
      <c r="N127" s="91">
        <f t="shared" si="35"/>
        <v>137.26239396831886</v>
      </c>
      <c r="R127" s="73"/>
    </row>
    <row r="128" spans="1:18" x14ac:dyDescent="0.2">
      <c r="A128" s="43">
        <v>111</v>
      </c>
      <c r="B128" s="83">
        <v>131</v>
      </c>
      <c r="C128" s="90">
        <f t="shared" si="36"/>
        <v>144</v>
      </c>
      <c r="D128" s="49">
        <f t="shared" si="38"/>
        <v>146</v>
      </c>
      <c r="E128" s="91">
        <f t="shared" si="40"/>
        <v>147.66666666666666</v>
      </c>
      <c r="F128" s="100">
        <f t="shared" si="37"/>
        <v>-13</v>
      </c>
      <c r="G128" s="101">
        <f t="shared" si="27"/>
        <v>169</v>
      </c>
      <c r="H128" s="96">
        <f t="shared" si="39"/>
        <v>-15</v>
      </c>
      <c r="I128">
        <f t="shared" si="30"/>
        <v>225</v>
      </c>
      <c r="J128" s="101">
        <f t="shared" si="41"/>
        <v>-16.666666666666657</v>
      </c>
      <c r="K128" s="102">
        <f t="shared" si="32"/>
        <v>277.77777777777749</v>
      </c>
      <c r="L128" s="69">
        <f t="shared" si="33"/>
        <v>143.5265077516442</v>
      </c>
      <c r="M128" s="69">
        <f t="shared" si="34"/>
        <v>142.87009863099024</v>
      </c>
      <c r="N128" s="91">
        <f t="shared" si="35"/>
        <v>142.31559849207972</v>
      </c>
      <c r="R128" s="73"/>
    </row>
    <row r="129" spans="1:18" x14ac:dyDescent="0.2">
      <c r="A129" s="43">
        <v>112</v>
      </c>
      <c r="B129" s="83">
        <v>129</v>
      </c>
      <c r="C129" s="90">
        <f t="shared" si="36"/>
        <v>140.5</v>
      </c>
      <c r="D129" s="49">
        <f t="shared" si="38"/>
        <v>141.4</v>
      </c>
      <c r="E129" s="91">
        <f t="shared" si="40"/>
        <v>143.5</v>
      </c>
      <c r="F129" s="100">
        <f t="shared" si="37"/>
        <v>-11.5</v>
      </c>
      <c r="G129" s="101">
        <f t="shared" si="27"/>
        <v>132.25</v>
      </c>
      <c r="H129" s="96">
        <f t="shared" si="39"/>
        <v>-12.400000000000006</v>
      </c>
      <c r="I129">
        <f t="shared" si="30"/>
        <v>153.76000000000013</v>
      </c>
      <c r="J129" s="101">
        <f t="shared" si="41"/>
        <v>-14.5</v>
      </c>
      <c r="K129" s="102">
        <f t="shared" si="32"/>
        <v>210.25</v>
      </c>
      <c r="L129" s="69">
        <f t="shared" si="33"/>
        <v>140.39488081373315</v>
      </c>
      <c r="M129" s="69">
        <f t="shared" si="34"/>
        <v>136.93504931549512</v>
      </c>
      <c r="N129" s="91">
        <f t="shared" si="35"/>
        <v>133.82889962301994</v>
      </c>
      <c r="R129" s="73"/>
    </row>
    <row r="130" spans="1:18" x14ac:dyDescent="0.2">
      <c r="A130" s="43">
        <v>113</v>
      </c>
      <c r="B130" s="83">
        <v>153</v>
      </c>
      <c r="C130" s="90">
        <f t="shared" si="36"/>
        <v>134</v>
      </c>
      <c r="D130" s="49">
        <f t="shared" si="38"/>
        <v>138.19999999999999</v>
      </c>
      <c r="E130" s="91">
        <f t="shared" si="40"/>
        <v>139.33333333333334</v>
      </c>
      <c r="F130" s="100">
        <f t="shared" si="37"/>
        <v>19</v>
      </c>
      <c r="G130" s="101">
        <f t="shared" si="27"/>
        <v>361</v>
      </c>
      <c r="H130" s="96">
        <f t="shared" si="39"/>
        <v>14.800000000000011</v>
      </c>
      <c r="I130">
        <f t="shared" si="30"/>
        <v>219.04000000000033</v>
      </c>
      <c r="J130" s="101">
        <f t="shared" si="41"/>
        <v>13.666666666666657</v>
      </c>
      <c r="K130" s="102">
        <f t="shared" si="32"/>
        <v>186.77777777777752</v>
      </c>
      <c r="L130" s="69">
        <f t="shared" si="33"/>
        <v>137.54616061029986</v>
      </c>
      <c r="M130" s="69">
        <f t="shared" si="34"/>
        <v>132.96752465774756</v>
      </c>
      <c r="N130" s="91">
        <f t="shared" si="35"/>
        <v>130.20722490575497</v>
      </c>
      <c r="R130" s="73"/>
    </row>
    <row r="131" spans="1:18" x14ac:dyDescent="0.2">
      <c r="A131" s="43">
        <v>114</v>
      </c>
      <c r="B131" s="83">
        <v>133</v>
      </c>
      <c r="C131" s="90">
        <f t="shared" si="36"/>
        <v>139.25</v>
      </c>
      <c r="D131" s="49">
        <f t="shared" si="38"/>
        <v>137.80000000000001</v>
      </c>
      <c r="E131" s="91">
        <f t="shared" si="40"/>
        <v>140.66666666666666</v>
      </c>
      <c r="F131" s="100">
        <f t="shared" si="37"/>
        <v>-6.25</v>
      </c>
      <c r="G131" s="101">
        <f t="shared" si="27"/>
        <v>39.0625</v>
      </c>
      <c r="H131" s="96">
        <f t="shared" si="39"/>
        <v>-4.8000000000000114</v>
      </c>
      <c r="I131">
        <f t="shared" si="30"/>
        <v>23.040000000000109</v>
      </c>
      <c r="J131" s="101">
        <f t="shared" si="41"/>
        <v>-7.6666666666666572</v>
      </c>
      <c r="K131" s="102">
        <f t="shared" si="32"/>
        <v>58.777777777777629</v>
      </c>
      <c r="L131" s="69">
        <f t="shared" si="33"/>
        <v>141.40962045772488</v>
      </c>
      <c r="M131" s="69">
        <f t="shared" si="34"/>
        <v>142.98376232887378</v>
      </c>
      <c r="N131" s="91">
        <f t="shared" si="35"/>
        <v>147.30180622643874</v>
      </c>
      <c r="R131" s="73"/>
    </row>
    <row r="132" spans="1:18" x14ac:dyDescent="0.2">
      <c r="A132" s="43">
        <v>115</v>
      </c>
      <c r="B132" s="83">
        <v>127</v>
      </c>
      <c r="C132" s="90">
        <f t="shared" si="36"/>
        <v>136.5</v>
      </c>
      <c r="D132" s="49">
        <f t="shared" si="38"/>
        <v>138</v>
      </c>
      <c r="E132" s="91">
        <f t="shared" si="40"/>
        <v>137</v>
      </c>
      <c r="F132" s="100">
        <f t="shared" si="37"/>
        <v>-9.5</v>
      </c>
      <c r="G132" s="101">
        <f t="shared" si="27"/>
        <v>90.25</v>
      </c>
      <c r="H132" s="96">
        <f t="shared" si="39"/>
        <v>-11</v>
      </c>
      <c r="I132">
        <f t="shared" si="30"/>
        <v>121</v>
      </c>
      <c r="J132" s="101">
        <f t="shared" si="41"/>
        <v>-10</v>
      </c>
      <c r="K132" s="102">
        <f t="shared" si="32"/>
        <v>100</v>
      </c>
      <c r="L132" s="69">
        <f t="shared" si="33"/>
        <v>139.30721534329365</v>
      </c>
      <c r="M132" s="69">
        <f t="shared" si="34"/>
        <v>137.9918811644369</v>
      </c>
      <c r="N132" s="91">
        <f t="shared" si="35"/>
        <v>136.57545155660969</v>
      </c>
      <c r="R132" s="73"/>
    </row>
    <row r="133" spans="1:18" x14ac:dyDescent="0.2">
      <c r="A133" s="43">
        <v>116</v>
      </c>
      <c r="B133" s="83">
        <v>148</v>
      </c>
      <c r="C133" s="90">
        <f t="shared" si="36"/>
        <v>135.5</v>
      </c>
      <c r="D133" s="49">
        <f t="shared" si="38"/>
        <v>134.6</v>
      </c>
      <c r="E133" s="91">
        <f t="shared" si="40"/>
        <v>136.16666666666666</v>
      </c>
      <c r="F133" s="100">
        <f t="shared" si="37"/>
        <v>12.5</v>
      </c>
      <c r="G133" s="101">
        <f t="shared" si="27"/>
        <v>156.25</v>
      </c>
      <c r="H133" s="96">
        <f t="shared" si="39"/>
        <v>13.400000000000006</v>
      </c>
      <c r="I133">
        <f t="shared" si="30"/>
        <v>179.56000000000014</v>
      </c>
      <c r="J133" s="101">
        <f t="shared" si="41"/>
        <v>11.833333333333343</v>
      </c>
      <c r="K133" s="102">
        <f t="shared" si="32"/>
        <v>140.027777777778</v>
      </c>
      <c r="L133" s="69">
        <f t="shared" si="33"/>
        <v>136.23041150747025</v>
      </c>
      <c r="M133" s="69">
        <f t="shared" si="34"/>
        <v>132.49594058221845</v>
      </c>
      <c r="N133" s="91">
        <f t="shared" si="35"/>
        <v>129.39386288915242</v>
      </c>
      <c r="R133" s="73"/>
    </row>
    <row r="134" spans="1:18" x14ac:dyDescent="0.2">
      <c r="A134" s="43">
        <v>117</v>
      </c>
      <c r="B134" s="83">
        <v>147</v>
      </c>
      <c r="C134" s="90">
        <f t="shared" si="36"/>
        <v>140.25</v>
      </c>
      <c r="D134" s="49">
        <f t="shared" si="38"/>
        <v>138</v>
      </c>
      <c r="E134" s="91">
        <f t="shared" si="40"/>
        <v>136.83333333333334</v>
      </c>
      <c r="F134" s="100">
        <f t="shared" si="37"/>
        <v>6.75</v>
      </c>
      <c r="G134" s="101">
        <f t="shared" si="27"/>
        <v>45.5625</v>
      </c>
      <c r="H134" s="96">
        <f t="shared" si="39"/>
        <v>9</v>
      </c>
      <c r="I134">
        <f t="shared" si="30"/>
        <v>81</v>
      </c>
      <c r="J134" s="101">
        <f t="shared" si="41"/>
        <v>10.166666666666657</v>
      </c>
      <c r="K134" s="102">
        <f t="shared" si="32"/>
        <v>103.36111111111092</v>
      </c>
      <c r="L134" s="69">
        <f t="shared" si="33"/>
        <v>139.17280863060267</v>
      </c>
      <c r="M134" s="69">
        <f t="shared" si="34"/>
        <v>140.24797029110923</v>
      </c>
      <c r="N134" s="91">
        <f t="shared" si="35"/>
        <v>143.3484657222881</v>
      </c>
      <c r="R134" s="73"/>
    </row>
    <row r="135" spans="1:18" x14ac:dyDescent="0.2">
      <c r="A135" s="43">
        <v>118</v>
      </c>
      <c r="B135" s="83">
        <v>130</v>
      </c>
      <c r="C135" s="90">
        <f t="shared" si="36"/>
        <v>138.75</v>
      </c>
      <c r="D135" s="49">
        <f t="shared" si="38"/>
        <v>141.6</v>
      </c>
      <c r="E135" s="91">
        <f t="shared" si="40"/>
        <v>139.5</v>
      </c>
      <c r="F135" s="100">
        <f t="shared" si="37"/>
        <v>-8.75</v>
      </c>
      <c r="G135" s="101">
        <f t="shared" si="27"/>
        <v>76.5625</v>
      </c>
      <c r="H135" s="96">
        <f t="shared" si="39"/>
        <v>-11.599999999999994</v>
      </c>
      <c r="I135">
        <f t="shared" si="30"/>
        <v>134.55999999999986</v>
      </c>
      <c r="J135" s="101">
        <f t="shared" si="41"/>
        <v>-9.5</v>
      </c>
      <c r="K135" s="102">
        <f t="shared" si="32"/>
        <v>90.25</v>
      </c>
      <c r="L135" s="69">
        <f t="shared" si="33"/>
        <v>141.12960647295199</v>
      </c>
      <c r="M135" s="69">
        <f t="shared" si="34"/>
        <v>143.62398514555463</v>
      </c>
      <c r="N135" s="91">
        <f t="shared" si="35"/>
        <v>146.08711643057202</v>
      </c>
      <c r="R135" s="73"/>
    </row>
    <row r="136" spans="1:18" x14ac:dyDescent="0.2">
      <c r="A136" s="43">
        <v>119</v>
      </c>
      <c r="B136" s="83">
        <v>120</v>
      </c>
      <c r="C136" s="90">
        <f t="shared" si="36"/>
        <v>138</v>
      </c>
      <c r="D136" s="49">
        <f t="shared" si="38"/>
        <v>137</v>
      </c>
      <c r="E136" s="91">
        <f t="shared" si="40"/>
        <v>139.66666666666666</v>
      </c>
      <c r="F136" s="100">
        <f t="shared" si="37"/>
        <v>-18</v>
      </c>
      <c r="G136" s="101">
        <f t="shared" si="27"/>
        <v>324</v>
      </c>
      <c r="H136" s="96">
        <f t="shared" si="39"/>
        <v>-17</v>
      </c>
      <c r="I136">
        <f t="shared" si="30"/>
        <v>289</v>
      </c>
      <c r="J136" s="101">
        <f t="shared" si="41"/>
        <v>-19.666666666666657</v>
      </c>
      <c r="K136" s="102">
        <f t="shared" si="32"/>
        <v>386.77777777777743</v>
      </c>
      <c r="L136" s="69">
        <f t="shared" si="33"/>
        <v>138.34720485471399</v>
      </c>
      <c r="M136" s="69">
        <f t="shared" si="34"/>
        <v>136.81199257277731</v>
      </c>
      <c r="N136" s="91">
        <f t="shared" si="35"/>
        <v>134.021779107643</v>
      </c>
      <c r="R136" s="73"/>
    </row>
    <row r="137" spans="1:18" x14ac:dyDescent="0.2">
      <c r="A137" s="43">
        <v>120</v>
      </c>
      <c r="B137" s="83">
        <v>148</v>
      </c>
      <c r="C137" s="90">
        <f t="shared" si="36"/>
        <v>136.25</v>
      </c>
      <c r="D137" s="49">
        <f t="shared" si="38"/>
        <v>134.4</v>
      </c>
      <c r="E137" s="91">
        <f t="shared" si="40"/>
        <v>134.16666666666666</v>
      </c>
      <c r="F137" s="100">
        <f t="shared" si="37"/>
        <v>11.75</v>
      </c>
      <c r="G137" s="101">
        <f t="shared" si="27"/>
        <v>138.0625</v>
      </c>
      <c r="H137" s="96">
        <f t="shared" si="39"/>
        <v>13.599999999999994</v>
      </c>
      <c r="I137">
        <f t="shared" si="30"/>
        <v>184.95999999999984</v>
      </c>
      <c r="J137" s="101">
        <f t="shared" si="41"/>
        <v>13.833333333333343</v>
      </c>
      <c r="K137" s="102">
        <f t="shared" si="32"/>
        <v>191.36111111111137</v>
      </c>
      <c r="L137" s="69">
        <f t="shared" si="33"/>
        <v>133.76040364103551</v>
      </c>
      <c r="M137" s="69">
        <f t="shared" si="34"/>
        <v>128.40599628638864</v>
      </c>
      <c r="N137" s="91">
        <f t="shared" si="35"/>
        <v>123.50544477691075</v>
      </c>
      <c r="R137" s="73"/>
    </row>
    <row r="138" spans="1:18" x14ac:dyDescent="0.2">
      <c r="A138" s="43">
        <v>121</v>
      </c>
      <c r="B138" s="83">
        <v>135</v>
      </c>
      <c r="C138" s="90">
        <f t="shared" si="36"/>
        <v>136.25</v>
      </c>
      <c r="D138" s="49">
        <f t="shared" si="38"/>
        <v>138.6</v>
      </c>
      <c r="E138" s="91">
        <f t="shared" si="40"/>
        <v>136.66666666666666</v>
      </c>
      <c r="F138" s="100">
        <f t="shared" si="37"/>
        <v>-1.25</v>
      </c>
      <c r="G138" s="101">
        <f t="shared" si="27"/>
        <v>1.5625</v>
      </c>
      <c r="H138" s="96">
        <f t="shared" si="39"/>
        <v>-3.5999999999999943</v>
      </c>
      <c r="I138">
        <f t="shared" si="30"/>
        <v>12.959999999999958</v>
      </c>
      <c r="J138" s="101">
        <f t="shared" si="41"/>
        <v>-1.6666666666666572</v>
      </c>
      <c r="K138" s="102">
        <f t="shared" si="32"/>
        <v>2.7777777777777461</v>
      </c>
      <c r="L138" s="69">
        <f t="shared" si="33"/>
        <v>137.32030273077663</v>
      </c>
      <c r="M138" s="69">
        <f t="shared" si="34"/>
        <v>138.20299814319432</v>
      </c>
      <c r="N138" s="91">
        <f t="shared" si="35"/>
        <v>141.87636119422768</v>
      </c>
      <c r="R138" s="73"/>
    </row>
    <row r="139" spans="1:18" x14ac:dyDescent="0.2">
      <c r="A139" s="43">
        <v>122</v>
      </c>
      <c r="B139" s="83">
        <v>143</v>
      </c>
      <c r="C139" s="90">
        <f t="shared" si="36"/>
        <v>133.25</v>
      </c>
      <c r="D139" s="49">
        <f t="shared" si="38"/>
        <v>136</v>
      </c>
      <c r="E139" s="91">
        <f t="shared" si="40"/>
        <v>138</v>
      </c>
      <c r="F139" s="100">
        <f t="shared" si="37"/>
        <v>9.75</v>
      </c>
      <c r="G139" s="101">
        <f t="shared" si="27"/>
        <v>95.0625</v>
      </c>
      <c r="H139" s="96">
        <f t="shared" si="39"/>
        <v>7</v>
      </c>
      <c r="I139">
        <f t="shared" si="30"/>
        <v>49</v>
      </c>
      <c r="J139" s="101">
        <f t="shared" si="41"/>
        <v>5</v>
      </c>
      <c r="K139" s="102">
        <f t="shared" si="32"/>
        <v>25</v>
      </c>
      <c r="L139" s="69">
        <f t="shared" si="33"/>
        <v>136.74022704808249</v>
      </c>
      <c r="M139" s="69">
        <f t="shared" si="34"/>
        <v>136.60149907159717</v>
      </c>
      <c r="N139" s="91">
        <f t="shared" si="35"/>
        <v>136.71909029855692</v>
      </c>
      <c r="R139" s="73"/>
    </row>
    <row r="140" spans="1:18" x14ac:dyDescent="0.2">
      <c r="A140" s="43">
        <v>123</v>
      </c>
      <c r="B140" s="83">
        <v>134</v>
      </c>
      <c r="C140" s="90">
        <f t="shared" si="36"/>
        <v>136.5</v>
      </c>
      <c r="D140" s="49">
        <f t="shared" si="38"/>
        <v>135.19999999999999</v>
      </c>
      <c r="E140" s="91">
        <f t="shared" si="40"/>
        <v>137.16666666666666</v>
      </c>
      <c r="F140" s="100">
        <f t="shared" si="37"/>
        <v>-2.5</v>
      </c>
      <c r="G140" s="101">
        <f t="shared" si="27"/>
        <v>6.25</v>
      </c>
      <c r="H140" s="96">
        <f t="shared" si="39"/>
        <v>-1.1999999999999886</v>
      </c>
      <c r="I140">
        <f t="shared" si="30"/>
        <v>1.4399999999999726</v>
      </c>
      <c r="J140" s="101">
        <f t="shared" si="41"/>
        <v>-3.1666666666666572</v>
      </c>
      <c r="K140" s="102">
        <f t="shared" si="32"/>
        <v>10.027777777777718</v>
      </c>
      <c r="L140" s="69">
        <f t="shared" si="33"/>
        <v>138.30517028606187</v>
      </c>
      <c r="M140" s="69">
        <f t="shared" si="34"/>
        <v>139.80074953579859</v>
      </c>
      <c r="N140" s="91">
        <f t="shared" si="35"/>
        <v>141.42977257463923</v>
      </c>
      <c r="R140" s="73"/>
    </row>
    <row r="141" spans="1:18" x14ac:dyDescent="0.2">
      <c r="A141" s="43">
        <v>124</v>
      </c>
      <c r="B141" s="83">
        <v>150</v>
      </c>
      <c r="C141" s="90">
        <f t="shared" si="36"/>
        <v>140</v>
      </c>
      <c r="D141" s="49">
        <f t="shared" si="38"/>
        <v>136</v>
      </c>
      <c r="E141" s="91">
        <f t="shared" si="40"/>
        <v>135</v>
      </c>
      <c r="F141" s="100">
        <f t="shared" si="37"/>
        <v>10</v>
      </c>
      <c r="G141" s="101">
        <f t="shared" si="27"/>
        <v>100</v>
      </c>
      <c r="H141" s="96">
        <f t="shared" si="39"/>
        <v>14</v>
      </c>
      <c r="I141">
        <f t="shared" si="30"/>
        <v>196</v>
      </c>
      <c r="J141" s="101">
        <f t="shared" si="41"/>
        <v>15</v>
      </c>
      <c r="K141" s="102">
        <f t="shared" si="32"/>
        <v>225</v>
      </c>
      <c r="L141" s="69">
        <f t="shared" si="33"/>
        <v>137.2288777145464</v>
      </c>
      <c r="M141" s="69">
        <f t="shared" si="34"/>
        <v>136.90037476789928</v>
      </c>
      <c r="N141" s="91">
        <f t="shared" si="35"/>
        <v>135.85744314365979</v>
      </c>
      <c r="R141" s="73"/>
    </row>
    <row r="142" spans="1:18" x14ac:dyDescent="0.2">
      <c r="A142" s="43">
        <v>125</v>
      </c>
      <c r="B142" s="83">
        <v>145</v>
      </c>
      <c r="C142" s="90">
        <f t="shared" si="36"/>
        <v>140.5</v>
      </c>
      <c r="D142" s="49">
        <f t="shared" si="38"/>
        <v>142</v>
      </c>
      <c r="E142" s="91">
        <f t="shared" si="40"/>
        <v>138.33333333333334</v>
      </c>
      <c r="F142" s="100">
        <f t="shared" si="37"/>
        <v>4.5</v>
      </c>
      <c r="G142" s="101">
        <f t="shared" si="27"/>
        <v>20.25</v>
      </c>
      <c r="H142" s="96">
        <f t="shared" si="39"/>
        <v>3</v>
      </c>
      <c r="I142">
        <f t="shared" si="30"/>
        <v>9</v>
      </c>
      <c r="J142" s="101">
        <f t="shared" si="41"/>
        <v>6.6666666666666572</v>
      </c>
      <c r="K142" s="102">
        <f t="shared" si="32"/>
        <v>44.444444444444315</v>
      </c>
      <c r="L142" s="69">
        <f t="shared" si="33"/>
        <v>140.42165828590981</v>
      </c>
      <c r="M142" s="69">
        <f t="shared" si="34"/>
        <v>143.45018738394964</v>
      </c>
      <c r="N142" s="91">
        <f t="shared" si="35"/>
        <v>146.46436078591495</v>
      </c>
      <c r="R142" s="73"/>
    </row>
    <row r="143" spans="1:18" x14ac:dyDescent="0.2">
      <c r="A143" s="43">
        <v>126</v>
      </c>
      <c r="B143" s="83">
        <v>115</v>
      </c>
      <c r="C143" s="90">
        <f t="shared" si="36"/>
        <v>143</v>
      </c>
      <c r="D143" s="49">
        <f t="shared" si="38"/>
        <v>141.4</v>
      </c>
      <c r="E143" s="91">
        <f t="shared" si="40"/>
        <v>142.5</v>
      </c>
      <c r="F143" s="100">
        <f t="shared" si="37"/>
        <v>-28</v>
      </c>
      <c r="G143" s="101">
        <f t="shared" si="27"/>
        <v>784</v>
      </c>
      <c r="H143" s="96">
        <f t="shared" si="39"/>
        <v>-26.400000000000006</v>
      </c>
      <c r="I143">
        <f t="shared" si="30"/>
        <v>696.96000000000026</v>
      </c>
      <c r="J143" s="101">
        <f t="shared" si="41"/>
        <v>-27.5</v>
      </c>
      <c r="K143" s="102">
        <f t="shared" si="32"/>
        <v>756.25</v>
      </c>
      <c r="L143" s="69">
        <f t="shared" si="33"/>
        <v>141.56624371443235</v>
      </c>
      <c r="M143" s="69">
        <f t="shared" si="34"/>
        <v>144.22509369197482</v>
      </c>
      <c r="N143" s="91">
        <f t="shared" si="35"/>
        <v>145.36609019647875</v>
      </c>
      <c r="R143" s="73"/>
    </row>
    <row r="144" spans="1:18" x14ac:dyDescent="0.2">
      <c r="A144" s="43">
        <v>127</v>
      </c>
      <c r="B144" s="83">
        <v>158</v>
      </c>
      <c r="C144" s="90">
        <f t="shared" si="36"/>
        <v>136</v>
      </c>
      <c r="D144" s="49">
        <f t="shared" si="38"/>
        <v>137.4</v>
      </c>
      <c r="E144" s="91">
        <f t="shared" si="40"/>
        <v>137</v>
      </c>
      <c r="F144" s="100">
        <f t="shared" si="37"/>
        <v>22</v>
      </c>
      <c r="G144" s="101">
        <f t="shared" si="27"/>
        <v>484</v>
      </c>
      <c r="H144" s="96">
        <f t="shared" si="39"/>
        <v>20.599999999999994</v>
      </c>
      <c r="I144">
        <f t="shared" si="30"/>
        <v>424.35999999999979</v>
      </c>
      <c r="J144" s="101">
        <f t="shared" si="41"/>
        <v>21</v>
      </c>
      <c r="K144" s="102">
        <f t="shared" si="32"/>
        <v>441</v>
      </c>
      <c r="L144" s="69">
        <f t="shared" si="33"/>
        <v>134.92468278582425</v>
      </c>
      <c r="M144" s="69">
        <f t="shared" si="34"/>
        <v>129.61254684598742</v>
      </c>
      <c r="N144" s="91">
        <f t="shared" si="35"/>
        <v>122.59152254911969</v>
      </c>
      <c r="R144" s="73"/>
    </row>
    <row r="145" spans="1:18" x14ac:dyDescent="0.2">
      <c r="A145" s="43">
        <v>128</v>
      </c>
      <c r="B145" s="83">
        <v>148</v>
      </c>
      <c r="C145" s="90">
        <f t="shared" si="36"/>
        <v>142</v>
      </c>
      <c r="D145" s="49">
        <f t="shared" si="38"/>
        <v>140.4</v>
      </c>
      <c r="E145" s="91">
        <f t="shared" si="40"/>
        <v>140.83333333333334</v>
      </c>
      <c r="F145" s="100">
        <f t="shared" si="37"/>
        <v>6</v>
      </c>
      <c r="G145" s="101">
        <f t="shared" si="27"/>
        <v>36</v>
      </c>
      <c r="H145" s="96">
        <f t="shared" si="39"/>
        <v>7.5999999999999943</v>
      </c>
      <c r="I145">
        <f t="shared" si="30"/>
        <v>57.759999999999913</v>
      </c>
      <c r="J145" s="101">
        <f t="shared" si="41"/>
        <v>7.1666666666666572</v>
      </c>
      <c r="K145" s="102">
        <f t="shared" si="32"/>
        <v>51.361111111110972</v>
      </c>
      <c r="L145" s="69">
        <f t="shared" si="33"/>
        <v>140.6935120893682</v>
      </c>
      <c r="M145" s="69">
        <f t="shared" si="34"/>
        <v>143.80627342299371</v>
      </c>
      <c r="N145" s="91">
        <f t="shared" si="35"/>
        <v>149.14788063727991</v>
      </c>
      <c r="R145" s="73"/>
    </row>
    <row r="146" spans="1:18" x14ac:dyDescent="0.2">
      <c r="A146" s="43">
        <v>129</v>
      </c>
      <c r="B146" s="83">
        <v>127</v>
      </c>
      <c r="C146" s="90">
        <f t="shared" si="36"/>
        <v>141.5</v>
      </c>
      <c r="D146" s="49">
        <f t="shared" si="38"/>
        <v>143.19999999999999</v>
      </c>
      <c r="E146" s="91">
        <f t="shared" si="40"/>
        <v>141.66666666666666</v>
      </c>
      <c r="F146" s="100">
        <f t="shared" si="37"/>
        <v>-14.5</v>
      </c>
      <c r="G146" s="101">
        <f t="shared" si="27"/>
        <v>210.25</v>
      </c>
      <c r="H146" s="96">
        <f t="shared" si="39"/>
        <v>-16.199999999999989</v>
      </c>
      <c r="I146">
        <f t="shared" si="30"/>
        <v>262.43999999999966</v>
      </c>
      <c r="J146" s="101">
        <f t="shared" si="41"/>
        <v>-14.666666666666657</v>
      </c>
      <c r="K146" s="102">
        <f t="shared" si="32"/>
        <v>215.11111111111083</v>
      </c>
      <c r="L146" s="69">
        <f t="shared" si="33"/>
        <v>142.52013406702616</v>
      </c>
      <c r="M146" s="69">
        <f t="shared" si="34"/>
        <v>145.90313671149687</v>
      </c>
      <c r="N146" s="91">
        <f t="shared" si="35"/>
        <v>148.28697015931999</v>
      </c>
      <c r="R146" s="73"/>
    </row>
    <row r="147" spans="1:18" x14ac:dyDescent="0.2">
      <c r="A147" s="43">
        <v>130</v>
      </c>
      <c r="B147" s="83">
        <v>140</v>
      </c>
      <c r="C147" s="90">
        <f t="shared" si="36"/>
        <v>137</v>
      </c>
      <c r="D147" s="49">
        <f t="shared" si="38"/>
        <v>138.6</v>
      </c>
      <c r="E147" s="91">
        <f t="shared" si="40"/>
        <v>140.5</v>
      </c>
      <c r="F147" s="100">
        <f t="shared" si="37"/>
        <v>3</v>
      </c>
      <c r="G147" s="101">
        <f t="shared" si="27"/>
        <v>9</v>
      </c>
      <c r="H147" s="96">
        <f t="shared" si="39"/>
        <v>1.4000000000000057</v>
      </c>
      <c r="I147">
        <f t="shared" si="30"/>
        <v>1.960000000000016</v>
      </c>
      <c r="J147" s="101">
        <f t="shared" si="41"/>
        <v>-0.5</v>
      </c>
      <c r="K147" s="102">
        <f t="shared" si="32"/>
        <v>0.25</v>
      </c>
      <c r="L147" s="69">
        <f t="shared" si="33"/>
        <v>138.64010055026961</v>
      </c>
      <c r="M147" s="69">
        <f t="shared" si="34"/>
        <v>136.45156835574844</v>
      </c>
      <c r="N147" s="91">
        <f t="shared" si="35"/>
        <v>132.32174253982998</v>
      </c>
      <c r="R147" s="73"/>
    </row>
    <row r="148" spans="1:18" x14ac:dyDescent="0.2">
      <c r="A148" s="43">
        <v>131</v>
      </c>
      <c r="B148" s="83">
        <v>122</v>
      </c>
      <c r="C148" s="90">
        <f t="shared" si="36"/>
        <v>143.25</v>
      </c>
      <c r="D148" s="49">
        <f t="shared" si="38"/>
        <v>137.6</v>
      </c>
      <c r="E148" s="91">
        <f t="shared" si="40"/>
        <v>138.83333333333334</v>
      </c>
      <c r="F148" s="100">
        <f t="shared" si="37"/>
        <v>-21.25</v>
      </c>
      <c r="G148" s="101">
        <f t="shared" si="27"/>
        <v>451.5625</v>
      </c>
      <c r="H148" s="96">
        <f t="shared" si="39"/>
        <v>-15.599999999999994</v>
      </c>
      <c r="I148">
        <f t="shared" si="30"/>
        <v>243.35999999999981</v>
      </c>
      <c r="J148" s="101">
        <f t="shared" si="41"/>
        <v>-16.833333333333343</v>
      </c>
      <c r="K148" s="102">
        <f t="shared" si="32"/>
        <v>283.36111111111143</v>
      </c>
      <c r="L148" s="69">
        <f t="shared" ref="L148:L173" si="42">0.25*B147+0.75*L147</f>
        <v>138.98007541270221</v>
      </c>
      <c r="M148" s="69">
        <f t="shared" ref="M148:M173" si="43">0.5*B147+0.5*M147</f>
        <v>138.22578417787423</v>
      </c>
      <c r="N148" s="91">
        <f t="shared" ref="N148:N173" si="44">0.75*B147+0.25*N147</f>
        <v>138.0804356349575</v>
      </c>
      <c r="R148" s="73"/>
    </row>
    <row r="149" spans="1:18" x14ac:dyDescent="0.2">
      <c r="A149" s="43">
        <v>132</v>
      </c>
      <c r="B149" s="83">
        <v>121</v>
      </c>
      <c r="C149" s="90">
        <f t="shared" si="36"/>
        <v>134.25</v>
      </c>
      <c r="D149" s="49">
        <f t="shared" si="38"/>
        <v>139</v>
      </c>
      <c r="E149" s="91">
        <f t="shared" si="40"/>
        <v>135</v>
      </c>
      <c r="F149" s="100">
        <f t="shared" si="37"/>
        <v>-13.25</v>
      </c>
      <c r="G149" s="101">
        <f t="shared" si="27"/>
        <v>175.5625</v>
      </c>
      <c r="H149" s="96">
        <f t="shared" si="39"/>
        <v>-18</v>
      </c>
      <c r="I149">
        <f t="shared" si="30"/>
        <v>324</v>
      </c>
      <c r="J149" s="101">
        <f t="shared" si="41"/>
        <v>-14</v>
      </c>
      <c r="K149" s="102">
        <f t="shared" si="32"/>
        <v>196</v>
      </c>
      <c r="L149" s="69">
        <f t="shared" si="42"/>
        <v>134.73505655952664</v>
      </c>
      <c r="M149" s="69">
        <f t="shared" si="43"/>
        <v>130.11289208893712</v>
      </c>
      <c r="N149" s="91">
        <f t="shared" si="44"/>
        <v>126.02010890873937</v>
      </c>
      <c r="R149" s="73"/>
    </row>
    <row r="150" spans="1:18" x14ac:dyDescent="0.2">
      <c r="A150" s="43">
        <v>133</v>
      </c>
      <c r="B150" s="83">
        <v>137</v>
      </c>
      <c r="C150" s="90">
        <f t="shared" ref="C150:C174" si="45">AVERAGE(B146:B149)</f>
        <v>127.5</v>
      </c>
      <c r="D150" s="49">
        <f t="shared" si="38"/>
        <v>131.6</v>
      </c>
      <c r="E150" s="91">
        <f t="shared" si="40"/>
        <v>136</v>
      </c>
      <c r="F150" s="100">
        <f t="shared" ref="F150:F173" si="46">B150-C150</f>
        <v>9.5</v>
      </c>
      <c r="G150" s="101">
        <f t="shared" si="27"/>
        <v>90.25</v>
      </c>
      <c r="H150" s="96">
        <f t="shared" si="39"/>
        <v>5.4000000000000057</v>
      </c>
      <c r="I150">
        <f t="shared" si="30"/>
        <v>29.160000000000061</v>
      </c>
      <c r="J150" s="101">
        <f t="shared" si="41"/>
        <v>1</v>
      </c>
      <c r="K150" s="102">
        <f t="shared" si="32"/>
        <v>1</v>
      </c>
      <c r="L150" s="69">
        <f t="shared" si="42"/>
        <v>131.30129241964499</v>
      </c>
      <c r="M150" s="69">
        <f t="shared" si="43"/>
        <v>125.55644604446856</v>
      </c>
      <c r="N150" s="91">
        <f t="shared" si="44"/>
        <v>122.25502722718484</v>
      </c>
      <c r="R150" s="73"/>
    </row>
    <row r="151" spans="1:18" x14ac:dyDescent="0.2">
      <c r="A151" s="43">
        <v>134</v>
      </c>
      <c r="B151" s="83">
        <v>159</v>
      </c>
      <c r="C151" s="90">
        <f t="shared" si="45"/>
        <v>130</v>
      </c>
      <c r="D151" s="49">
        <f t="shared" ref="D151:D174" si="47">AVERAGE(B146:B150)</f>
        <v>129.4</v>
      </c>
      <c r="E151" s="91">
        <f t="shared" si="40"/>
        <v>132.5</v>
      </c>
      <c r="F151" s="100">
        <f t="shared" si="46"/>
        <v>29</v>
      </c>
      <c r="G151" s="101">
        <f t="shared" ref="G151:G173" si="48">F151*F151</f>
        <v>841</v>
      </c>
      <c r="H151" s="96">
        <f t="shared" ref="H151:H173" si="49">B151-D151</f>
        <v>29.599999999999994</v>
      </c>
      <c r="I151">
        <f t="shared" si="30"/>
        <v>876.15999999999963</v>
      </c>
      <c r="J151" s="101">
        <f t="shared" si="41"/>
        <v>26.5</v>
      </c>
      <c r="K151" s="102">
        <f t="shared" si="32"/>
        <v>702.25</v>
      </c>
      <c r="L151" s="69">
        <f t="shared" si="42"/>
        <v>132.72596931473373</v>
      </c>
      <c r="M151" s="69">
        <f t="shared" si="43"/>
        <v>131.27822302223427</v>
      </c>
      <c r="N151" s="91">
        <f t="shared" si="44"/>
        <v>133.31375680679622</v>
      </c>
      <c r="R151" s="73"/>
    </row>
    <row r="152" spans="1:18" x14ac:dyDescent="0.2">
      <c r="A152" s="43">
        <v>135</v>
      </c>
      <c r="B152" s="83">
        <v>143</v>
      </c>
      <c r="C152" s="90">
        <f t="shared" si="45"/>
        <v>134.75</v>
      </c>
      <c r="D152" s="49">
        <f t="shared" si="47"/>
        <v>135.80000000000001</v>
      </c>
      <c r="E152" s="91">
        <f t="shared" ref="E152:E174" si="50">AVERAGE(B146:B151)</f>
        <v>134.33333333333334</v>
      </c>
      <c r="F152" s="100">
        <f t="shared" si="46"/>
        <v>8.25</v>
      </c>
      <c r="G152" s="101">
        <f t="shared" si="48"/>
        <v>68.0625</v>
      </c>
      <c r="H152" s="96">
        <f t="shared" si="49"/>
        <v>7.1999999999999886</v>
      </c>
      <c r="I152">
        <f t="shared" ref="I152:I173" si="51">H152*H152</f>
        <v>51.839999999999833</v>
      </c>
      <c r="J152" s="101">
        <f t="shared" ref="J152:J173" si="52">B152-E152</f>
        <v>8.6666666666666572</v>
      </c>
      <c r="K152" s="102">
        <f t="shared" si="32"/>
        <v>75.111111111110944</v>
      </c>
      <c r="L152" s="69">
        <f t="shared" si="42"/>
        <v>139.29447698605031</v>
      </c>
      <c r="M152" s="69">
        <f t="shared" si="43"/>
        <v>145.13911151111714</v>
      </c>
      <c r="N152" s="91">
        <f t="shared" si="44"/>
        <v>152.57843920169904</v>
      </c>
      <c r="R152" s="73"/>
    </row>
    <row r="153" spans="1:18" x14ac:dyDescent="0.2">
      <c r="A153" s="43">
        <v>136</v>
      </c>
      <c r="B153" s="83">
        <v>118</v>
      </c>
      <c r="C153" s="90">
        <f t="shared" si="45"/>
        <v>140</v>
      </c>
      <c r="D153" s="49">
        <f t="shared" si="47"/>
        <v>136.4</v>
      </c>
      <c r="E153" s="91">
        <f t="shared" si="50"/>
        <v>137</v>
      </c>
      <c r="F153" s="100">
        <f t="shared" si="46"/>
        <v>-22</v>
      </c>
      <c r="G153" s="101">
        <f t="shared" si="48"/>
        <v>484</v>
      </c>
      <c r="H153" s="96">
        <f t="shared" si="49"/>
        <v>-18.400000000000006</v>
      </c>
      <c r="I153">
        <f t="shared" si="51"/>
        <v>338.56000000000023</v>
      </c>
      <c r="J153" s="101">
        <f t="shared" si="52"/>
        <v>-19</v>
      </c>
      <c r="K153" s="102">
        <f t="shared" ref="K153:K173" si="53">J153*J153</f>
        <v>361</v>
      </c>
      <c r="L153" s="69">
        <f t="shared" si="42"/>
        <v>140.22085773953773</v>
      </c>
      <c r="M153" s="69">
        <f t="shared" si="43"/>
        <v>144.06955575555855</v>
      </c>
      <c r="N153" s="91">
        <f t="shared" si="44"/>
        <v>145.39460980042475</v>
      </c>
      <c r="R153" s="73"/>
    </row>
    <row r="154" spans="1:18" x14ac:dyDescent="0.2">
      <c r="A154" s="43">
        <v>137</v>
      </c>
      <c r="B154" s="83">
        <v>134</v>
      </c>
      <c r="C154" s="90">
        <f t="shared" si="45"/>
        <v>139.25</v>
      </c>
      <c r="D154" s="49">
        <f t="shared" si="47"/>
        <v>135.6</v>
      </c>
      <c r="E154" s="91">
        <f t="shared" si="50"/>
        <v>133.33333333333334</v>
      </c>
      <c r="F154" s="100">
        <f t="shared" si="46"/>
        <v>-5.25</v>
      </c>
      <c r="G154" s="101">
        <f t="shared" si="48"/>
        <v>27.5625</v>
      </c>
      <c r="H154" s="96">
        <f t="shared" si="49"/>
        <v>-1.5999999999999943</v>
      </c>
      <c r="I154">
        <f t="shared" si="51"/>
        <v>2.5599999999999818</v>
      </c>
      <c r="J154" s="101">
        <f t="shared" si="52"/>
        <v>0.66666666666665719</v>
      </c>
      <c r="K154" s="102">
        <f t="shared" si="53"/>
        <v>0.44444444444443182</v>
      </c>
      <c r="L154" s="69">
        <f t="shared" si="42"/>
        <v>134.66564330465332</v>
      </c>
      <c r="M154" s="69">
        <f t="shared" si="43"/>
        <v>131.03477787777928</v>
      </c>
      <c r="N154" s="91">
        <f t="shared" si="44"/>
        <v>124.84865245010619</v>
      </c>
      <c r="R154" s="73"/>
    </row>
    <row r="155" spans="1:18" x14ac:dyDescent="0.2">
      <c r="A155" s="43">
        <v>138</v>
      </c>
      <c r="B155" s="83">
        <v>124</v>
      </c>
      <c r="C155" s="90">
        <f t="shared" si="45"/>
        <v>138.5</v>
      </c>
      <c r="D155" s="49">
        <f t="shared" si="47"/>
        <v>138.19999999999999</v>
      </c>
      <c r="E155" s="91">
        <f t="shared" si="50"/>
        <v>135.33333333333334</v>
      </c>
      <c r="F155" s="100">
        <f t="shared" si="46"/>
        <v>-14.5</v>
      </c>
      <c r="G155" s="101">
        <f t="shared" si="48"/>
        <v>210.25</v>
      </c>
      <c r="H155" s="96">
        <f t="shared" si="49"/>
        <v>-14.199999999999989</v>
      </c>
      <c r="I155">
        <f t="shared" si="51"/>
        <v>201.63999999999967</v>
      </c>
      <c r="J155" s="101">
        <f t="shared" si="52"/>
        <v>-11.333333333333343</v>
      </c>
      <c r="K155" s="102">
        <f t="shared" si="53"/>
        <v>128.44444444444466</v>
      </c>
      <c r="L155" s="69">
        <f t="shared" si="42"/>
        <v>134.49923247849</v>
      </c>
      <c r="M155" s="69">
        <f t="shared" si="43"/>
        <v>132.51738893888964</v>
      </c>
      <c r="N155" s="91">
        <f t="shared" si="44"/>
        <v>131.71216311252655</v>
      </c>
      <c r="R155" s="73"/>
    </row>
    <row r="156" spans="1:18" x14ac:dyDescent="0.2">
      <c r="A156" s="43">
        <v>139</v>
      </c>
      <c r="B156" s="83">
        <v>129</v>
      </c>
      <c r="C156" s="90">
        <f t="shared" si="45"/>
        <v>129.75</v>
      </c>
      <c r="D156" s="49">
        <f t="shared" si="47"/>
        <v>135.6</v>
      </c>
      <c r="E156" s="91">
        <f t="shared" si="50"/>
        <v>135.83333333333334</v>
      </c>
      <c r="F156" s="100">
        <f t="shared" si="46"/>
        <v>-0.75</v>
      </c>
      <c r="G156" s="101">
        <f t="shared" si="48"/>
        <v>0.5625</v>
      </c>
      <c r="H156" s="96">
        <f t="shared" si="49"/>
        <v>-6.5999999999999943</v>
      </c>
      <c r="I156">
        <f t="shared" si="51"/>
        <v>43.559999999999924</v>
      </c>
      <c r="J156" s="101">
        <f t="shared" si="52"/>
        <v>-6.8333333333333428</v>
      </c>
      <c r="K156" s="102">
        <f t="shared" si="53"/>
        <v>46.694444444444571</v>
      </c>
      <c r="L156" s="69">
        <f t="shared" si="42"/>
        <v>131.87442435886749</v>
      </c>
      <c r="M156" s="69">
        <f t="shared" si="43"/>
        <v>128.25869446944483</v>
      </c>
      <c r="N156" s="91">
        <f t="shared" si="44"/>
        <v>125.92804077813165</v>
      </c>
      <c r="R156" s="73"/>
    </row>
    <row r="157" spans="1:18" x14ac:dyDescent="0.2">
      <c r="A157" s="43">
        <v>140</v>
      </c>
      <c r="B157" s="83">
        <v>141</v>
      </c>
      <c r="C157" s="90">
        <f t="shared" si="45"/>
        <v>126.25</v>
      </c>
      <c r="D157" s="49">
        <f t="shared" si="47"/>
        <v>129.6</v>
      </c>
      <c r="E157" s="91">
        <f t="shared" si="50"/>
        <v>134.5</v>
      </c>
      <c r="F157" s="100">
        <f t="shared" si="46"/>
        <v>14.75</v>
      </c>
      <c r="G157" s="101">
        <f t="shared" si="48"/>
        <v>217.5625</v>
      </c>
      <c r="H157" s="96">
        <f t="shared" si="49"/>
        <v>11.400000000000006</v>
      </c>
      <c r="I157">
        <f t="shared" si="51"/>
        <v>129.96000000000012</v>
      </c>
      <c r="J157" s="101">
        <f t="shared" si="52"/>
        <v>6.5</v>
      </c>
      <c r="K157" s="102">
        <f t="shared" si="53"/>
        <v>42.25</v>
      </c>
      <c r="L157" s="69">
        <f t="shared" si="42"/>
        <v>131.15581826915061</v>
      </c>
      <c r="M157" s="69">
        <f t="shared" si="43"/>
        <v>128.62934723472242</v>
      </c>
      <c r="N157" s="91">
        <f t="shared" si="44"/>
        <v>128.2320101945329</v>
      </c>
      <c r="R157" s="73"/>
    </row>
    <row r="158" spans="1:18" x14ac:dyDescent="0.2">
      <c r="A158" s="43">
        <v>141</v>
      </c>
      <c r="B158" s="83">
        <v>152</v>
      </c>
      <c r="C158" s="90">
        <f t="shared" si="45"/>
        <v>132</v>
      </c>
      <c r="D158" s="49">
        <f t="shared" si="47"/>
        <v>129.19999999999999</v>
      </c>
      <c r="E158" s="91">
        <f t="shared" si="50"/>
        <v>131.5</v>
      </c>
      <c r="F158" s="100">
        <f t="shared" si="46"/>
        <v>20</v>
      </c>
      <c r="G158" s="101">
        <f t="shared" si="48"/>
        <v>400</v>
      </c>
      <c r="H158" s="96">
        <f t="shared" si="49"/>
        <v>22.800000000000011</v>
      </c>
      <c r="I158">
        <f t="shared" si="51"/>
        <v>519.84000000000049</v>
      </c>
      <c r="J158" s="101">
        <f t="shared" si="52"/>
        <v>20.5</v>
      </c>
      <c r="K158" s="102">
        <f t="shared" si="53"/>
        <v>420.25</v>
      </c>
      <c r="L158" s="69">
        <f t="shared" si="42"/>
        <v>133.61686370186297</v>
      </c>
      <c r="M158" s="69">
        <f t="shared" si="43"/>
        <v>134.81467361736122</v>
      </c>
      <c r="N158" s="91">
        <f t="shared" si="44"/>
        <v>137.80800254863323</v>
      </c>
      <c r="R158" s="73"/>
    </row>
    <row r="159" spans="1:18" x14ac:dyDescent="0.2">
      <c r="A159" s="43">
        <v>142</v>
      </c>
      <c r="B159" s="83">
        <v>151</v>
      </c>
      <c r="C159" s="90">
        <f t="shared" si="45"/>
        <v>136.5</v>
      </c>
      <c r="D159" s="49">
        <f t="shared" si="47"/>
        <v>136</v>
      </c>
      <c r="E159" s="91">
        <f t="shared" si="50"/>
        <v>133</v>
      </c>
      <c r="F159" s="100">
        <f t="shared" si="46"/>
        <v>14.5</v>
      </c>
      <c r="G159" s="101">
        <f t="shared" si="48"/>
        <v>210.25</v>
      </c>
      <c r="H159" s="96">
        <f t="shared" si="49"/>
        <v>15</v>
      </c>
      <c r="I159">
        <f t="shared" si="51"/>
        <v>225</v>
      </c>
      <c r="J159" s="101">
        <f t="shared" si="52"/>
        <v>18</v>
      </c>
      <c r="K159" s="102">
        <f t="shared" si="53"/>
        <v>324</v>
      </c>
      <c r="L159" s="69">
        <f t="shared" si="42"/>
        <v>138.21264777639723</v>
      </c>
      <c r="M159" s="69">
        <f t="shared" si="43"/>
        <v>143.40733680868061</v>
      </c>
      <c r="N159" s="91">
        <f t="shared" si="44"/>
        <v>148.45200063715831</v>
      </c>
      <c r="R159" s="73"/>
    </row>
    <row r="160" spans="1:18" x14ac:dyDescent="0.2">
      <c r="A160" s="43">
        <v>143</v>
      </c>
      <c r="B160" s="83">
        <v>122</v>
      </c>
      <c r="C160" s="90">
        <f t="shared" si="45"/>
        <v>143.25</v>
      </c>
      <c r="D160" s="49">
        <f t="shared" si="47"/>
        <v>139.4</v>
      </c>
      <c r="E160" s="91">
        <f t="shared" si="50"/>
        <v>138.5</v>
      </c>
      <c r="F160" s="100">
        <f t="shared" si="46"/>
        <v>-21.25</v>
      </c>
      <c r="G160" s="101">
        <f t="shared" si="48"/>
        <v>451.5625</v>
      </c>
      <c r="H160" s="96">
        <f t="shared" si="49"/>
        <v>-17.400000000000006</v>
      </c>
      <c r="I160">
        <f t="shared" si="51"/>
        <v>302.76000000000022</v>
      </c>
      <c r="J160" s="101">
        <f t="shared" si="52"/>
        <v>-16.5</v>
      </c>
      <c r="K160" s="102">
        <f t="shared" si="53"/>
        <v>272.25</v>
      </c>
      <c r="L160" s="69">
        <f t="shared" si="42"/>
        <v>141.40948583229792</v>
      </c>
      <c r="M160" s="69">
        <f t="shared" si="43"/>
        <v>147.20366840434031</v>
      </c>
      <c r="N160" s="91">
        <f t="shared" si="44"/>
        <v>150.36300015928958</v>
      </c>
      <c r="R160" s="73"/>
    </row>
    <row r="161" spans="1:18" x14ac:dyDescent="0.2">
      <c r="A161" s="43">
        <v>144</v>
      </c>
      <c r="B161" s="83">
        <v>132</v>
      </c>
      <c r="C161" s="90">
        <f t="shared" si="45"/>
        <v>141.5</v>
      </c>
      <c r="D161" s="49">
        <f t="shared" si="47"/>
        <v>139</v>
      </c>
      <c r="E161" s="91">
        <f t="shared" si="50"/>
        <v>136.5</v>
      </c>
      <c r="F161" s="100">
        <f t="shared" si="46"/>
        <v>-9.5</v>
      </c>
      <c r="G161" s="101">
        <f t="shared" si="48"/>
        <v>90.25</v>
      </c>
      <c r="H161" s="96">
        <f t="shared" si="49"/>
        <v>-7</v>
      </c>
      <c r="I161">
        <f t="shared" si="51"/>
        <v>49</v>
      </c>
      <c r="J161" s="101">
        <f t="shared" si="52"/>
        <v>-4.5</v>
      </c>
      <c r="K161" s="102">
        <f t="shared" si="53"/>
        <v>20.25</v>
      </c>
      <c r="L161" s="69">
        <f t="shared" si="42"/>
        <v>136.55711437422343</v>
      </c>
      <c r="M161" s="69">
        <f t="shared" si="43"/>
        <v>134.60183420217015</v>
      </c>
      <c r="N161" s="91">
        <f t="shared" si="44"/>
        <v>129.09075003982241</v>
      </c>
      <c r="R161" s="73"/>
    </row>
    <row r="162" spans="1:18" x14ac:dyDescent="0.2">
      <c r="A162" s="43">
        <v>145</v>
      </c>
      <c r="B162" s="83">
        <v>120</v>
      </c>
      <c r="C162" s="90">
        <f t="shared" si="45"/>
        <v>139.25</v>
      </c>
      <c r="D162" s="49">
        <f t="shared" si="47"/>
        <v>139.6</v>
      </c>
      <c r="E162" s="91">
        <f t="shared" si="50"/>
        <v>137.83333333333334</v>
      </c>
      <c r="F162" s="100">
        <f t="shared" si="46"/>
        <v>-19.25</v>
      </c>
      <c r="G162" s="101">
        <f t="shared" si="48"/>
        <v>370.5625</v>
      </c>
      <c r="H162" s="96">
        <f t="shared" si="49"/>
        <v>-19.599999999999994</v>
      </c>
      <c r="I162">
        <f t="shared" si="51"/>
        <v>384.1599999999998</v>
      </c>
      <c r="J162" s="101">
        <f t="shared" si="52"/>
        <v>-17.833333333333343</v>
      </c>
      <c r="K162" s="102">
        <f t="shared" si="53"/>
        <v>318.02777777777811</v>
      </c>
      <c r="L162" s="69">
        <f t="shared" si="42"/>
        <v>135.41783578066759</v>
      </c>
      <c r="M162" s="69">
        <f t="shared" si="43"/>
        <v>133.30091710108508</v>
      </c>
      <c r="N162" s="91">
        <f t="shared" si="44"/>
        <v>131.2726875099556</v>
      </c>
      <c r="R162" s="73"/>
    </row>
    <row r="163" spans="1:18" x14ac:dyDescent="0.2">
      <c r="A163" s="43">
        <v>146</v>
      </c>
      <c r="B163" s="83">
        <v>129</v>
      </c>
      <c r="C163" s="90">
        <f t="shared" si="45"/>
        <v>131.25</v>
      </c>
      <c r="D163" s="49">
        <f t="shared" si="47"/>
        <v>135.4</v>
      </c>
      <c r="E163" s="91">
        <f t="shared" si="50"/>
        <v>136.33333333333334</v>
      </c>
      <c r="F163" s="100">
        <f t="shared" si="46"/>
        <v>-2.25</v>
      </c>
      <c r="G163" s="101">
        <f t="shared" si="48"/>
        <v>5.0625</v>
      </c>
      <c r="H163" s="96">
        <f t="shared" si="49"/>
        <v>-6.4000000000000057</v>
      </c>
      <c r="I163">
        <f t="shared" si="51"/>
        <v>40.960000000000072</v>
      </c>
      <c r="J163" s="101">
        <f t="shared" si="52"/>
        <v>-7.3333333333333428</v>
      </c>
      <c r="K163" s="102">
        <f t="shared" si="53"/>
        <v>53.777777777777914</v>
      </c>
      <c r="L163" s="69">
        <f t="shared" si="42"/>
        <v>131.56337683550069</v>
      </c>
      <c r="M163" s="69">
        <f t="shared" si="43"/>
        <v>126.65045855054254</v>
      </c>
      <c r="N163" s="91">
        <f t="shared" si="44"/>
        <v>122.81817187748891</v>
      </c>
      <c r="R163" s="73"/>
    </row>
    <row r="164" spans="1:18" x14ac:dyDescent="0.2">
      <c r="A164" s="43">
        <v>147</v>
      </c>
      <c r="B164" s="83">
        <v>127</v>
      </c>
      <c r="C164" s="90">
        <f t="shared" si="45"/>
        <v>125.75</v>
      </c>
      <c r="D164" s="49">
        <f t="shared" si="47"/>
        <v>130.80000000000001</v>
      </c>
      <c r="E164" s="91">
        <f t="shared" si="50"/>
        <v>134.33333333333334</v>
      </c>
      <c r="F164" s="100">
        <f t="shared" si="46"/>
        <v>1.25</v>
      </c>
      <c r="G164" s="101">
        <f t="shared" si="48"/>
        <v>1.5625</v>
      </c>
      <c r="H164" s="96">
        <f t="shared" si="49"/>
        <v>-3.8000000000000114</v>
      </c>
      <c r="I164">
        <f t="shared" si="51"/>
        <v>14.440000000000087</v>
      </c>
      <c r="J164" s="101">
        <f t="shared" si="52"/>
        <v>-7.3333333333333428</v>
      </c>
      <c r="K164" s="102">
        <f t="shared" si="53"/>
        <v>53.777777777777914</v>
      </c>
      <c r="L164" s="69">
        <f t="shared" si="42"/>
        <v>130.92253262662553</v>
      </c>
      <c r="M164" s="69">
        <f t="shared" si="43"/>
        <v>127.82522927527127</v>
      </c>
      <c r="N164" s="91">
        <f t="shared" si="44"/>
        <v>127.45454296937223</v>
      </c>
      <c r="R164" s="73"/>
    </row>
    <row r="165" spans="1:18" x14ac:dyDescent="0.2">
      <c r="A165" s="43">
        <v>148</v>
      </c>
      <c r="B165" s="83">
        <v>150</v>
      </c>
      <c r="C165" s="90">
        <f t="shared" si="45"/>
        <v>127</v>
      </c>
      <c r="D165" s="49">
        <f t="shared" si="47"/>
        <v>126</v>
      </c>
      <c r="E165" s="91">
        <f t="shared" si="50"/>
        <v>130.16666666666666</v>
      </c>
      <c r="F165" s="100">
        <f t="shared" si="46"/>
        <v>23</v>
      </c>
      <c r="G165" s="101">
        <f t="shared" si="48"/>
        <v>529</v>
      </c>
      <c r="H165" s="96">
        <f t="shared" si="49"/>
        <v>24</v>
      </c>
      <c r="I165">
        <f t="shared" si="51"/>
        <v>576</v>
      </c>
      <c r="J165" s="101">
        <f t="shared" si="52"/>
        <v>19.833333333333343</v>
      </c>
      <c r="K165" s="102">
        <f t="shared" si="53"/>
        <v>393.36111111111148</v>
      </c>
      <c r="L165" s="69">
        <f t="shared" si="42"/>
        <v>129.94189946996914</v>
      </c>
      <c r="M165" s="69">
        <f t="shared" si="43"/>
        <v>127.41261463763564</v>
      </c>
      <c r="N165" s="91">
        <f t="shared" si="44"/>
        <v>127.11363574234306</v>
      </c>
      <c r="R165" s="73"/>
    </row>
    <row r="166" spans="1:18" x14ac:dyDescent="0.2">
      <c r="A166" s="43">
        <v>149</v>
      </c>
      <c r="B166" s="83">
        <v>133</v>
      </c>
      <c r="C166" s="90">
        <f t="shared" si="45"/>
        <v>131.5</v>
      </c>
      <c r="D166" s="49">
        <f t="shared" si="47"/>
        <v>131.6</v>
      </c>
      <c r="E166" s="91">
        <f t="shared" si="50"/>
        <v>130</v>
      </c>
      <c r="F166" s="100">
        <f t="shared" si="46"/>
        <v>1.5</v>
      </c>
      <c r="G166" s="101">
        <f t="shared" si="48"/>
        <v>2.25</v>
      </c>
      <c r="H166" s="96">
        <f t="shared" si="49"/>
        <v>1.4000000000000057</v>
      </c>
      <c r="I166">
        <f t="shared" si="51"/>
        <v>1.960000000000016</v>
      </c>
      <c r="J166" s="101">
        <f t="shared" si="52"/>
        <v>3</v>
      </c>
      <c r="K166" s="102">
        <f t="shared" si="53"/>
        <v>9</v>
      </c>
      <c r="L166" s="69">
        <f t="shared" si="42"/>
        <v>134.95642460247686</v>
      </c>
      <c r="M166" s="69">
        <f t="shared" si="43"/>
        <v>138.70630731881784</v>
      </c>
      <c r="N166" s="91">
        <f t="shared" si="44"/>
        <v>144.27840893558576</v>
      </c>
      <c r="R166" s="73"/>
    </row>
    <row r="167" spans="1:18" x14ac:dyDescent="0.2">
      <c r="A167" s="43">
        <v>150</v>
      </c>
      <c r="B167" s="83">
        <v>159</v>
      </c>
      <c r="C167" s="90">
        <f t="shared" si="45"/>
        <v>134.75</v>
      </c>
      <c r="D167" s="49">
        <f t="shared" si="47"/>
        <v>131.80000000000001</v>
      </c>
      <c r="E167" s="91">
        <f t="shared" si="50"/>
        <v>131.83333333333334</v>
      </c>
      <c r="F167" s="100">
        <f t="shared" si="46"/>
        <v>24.25</v>
      </c>
      <c r="G167" s="101">
        <f t="shared" si="48"/>
        <v>588.0625</v>
      </c>
      <c r="H167" s="96">
        <f t="shared" si="49"/>
        <v>27.199999999999989</v>
      </c>
      <c r="I167">
        <f t="shared" si="51"/>
        <v>739.83999999999935</v>
      </c>
      <c r="J167" s="101">
        <f t="shared" si="52"/>
        <v>27.166666666666657</v>
      </c>
      <c r="K167" s="102">
        <f t="shared" si="53"/>
        <v>738.02777777777726</v>
      </c>
      <c r="L167" s="69">
        <f t="shared" si="42"/>
        <v>134.46731845185764</v>
      </c>
      <c r="M167" s="69">
        <f t="shared" si="43"/>
        <v>135.85315365940892</v>
      </c>
      <c r="N167" s="91">
        <f t="shared" si="44"/>
        <v>135.81960223389643</v>
      </c>
      <c r="R167" s="73"/>
    </row>
    <row r="168" spans="1:18" x14ac:dyDescent="0.2">
      <c r="A168" s="43">
        <v>151</v>
      </c>
      <c r="B168" s="83">
        <v>129</v>
      </c>
      <c r="C168" s="90">
        <f t="shared" si="45"/>
        <v>142.25</v>
      </c>
      <c r="D168" s="49">
        <f t="shared" si="47"/>
        <v>139.6</v>
      </c>
      <c r="E168" s="91">
        <f t="shared" si="50"/>
        <v>136.33333333333334</v>
      </c>
      <c r="F168" s="100">
        <f t="shared" si="46"/>
        <v>-13.25</v>
      </c>
      <c r="G168" s="101">
        <f t="shared" si="48"/>
        <v>175.5625</v>
      </c>
      <c r="H168" s="96">
        <f t="shared" si="49"/>
        <v>-10.599999999999994</v>
      </c>
      <c r="I168">
        <f t="shared" si="51"/>
        <v>112.35999999999989</v>
      </c>
      <c r="J168" s="101">
        <f t="shared" si="52"/>
        <v>-7.3333333333333428</v>
      </c>
      <c r="K168" s="102">
        <f t="shared" si="53"/>
        <v>53.777777777777914</v>
      </c>
      <c r="L168" s="69">
        <f t="shared" si="42"/>
        <v>140.60048883889323</v>
      </c>
      <c r="M168" s="69">
        <f t="shared" si="43"/>
        <v>147.42657682970446</v>
      </c>
      <c r="N168" s="91">
        <f t="shared" si="44"/>
        <v>153.20490055847409</v>
      </c>
      <c r="R168" s="73"/>
    </row>
    <row r="169" spans="1:18" x14ac:dyDescent="0.2">
      <c r="A169" s="43">
        <v>152</v>
      </c>
      <c r="B169" s="83">
        <v>156</v>
      </c>
      <c r="C169" s="90">
        <f t="shared" si="45"/>
        <v>142.75</v>
      </c>
      <c r="D169" s="49">
        <f t="shared" si="47"/>
        <v>139.6</v>
      </c>
      <c r="E169" s="91">
        <f t="shared" si="50"/>
        <v>137.83333333333334</v>
      </c>
      <c r="F169" s="100">
        <f t="shared" si="46"/>
        <v>13.25</v>
      </c>
      <c r="G169" s="101">
        <f t="shared" si="48"/>
        <v>175.5625</v>
      </c>
      <c r="H169" s="96">
        <f t="shared" si="49"/>
        <v>16.400000000000006</v>
      </c>
      <c r="I169">
        <f t="shared" si="51"/>
        <v>268.96000000000021</v>
      </c>
      <c r="J169" s="101">
        <f t="shared" si="52"/>
        <v>18.166666666666657</v>
      </c>
      <c r="K169" s="102">
        <f t="shared" si="53"/>
        <v>330.02777777777743</v>
      </c>
      <c r="L169" s="69">
        <f t="shared" si="42"/>
        <v>137.70036662916993</v>
      </c>
      <c r="M169" s="69">
        <f t="shared" si="43"/>
        <v>138.21328841485223</v>
      </c>
      <c r="N169" s="91">
        <f t="shared" si="44"/>
        <v>135.05122513961851</v>
      </c>
      <c r="R169" s="73"/>
    </row>
    <row r="170" spans="1:18" x14ac:dyDescent="0.2">
      <c r="A170" s="43">
        <v>153</v>
      </c>
      <c r="B170" s="83">
        <v>133</v>
      </c>
      <c r="C170" s="90">
        <f t="shared" si="45"/>
        <v>144.25</v>
      </c>
      <c r="D170" s="49">
        <f t="shared" si="47"/>
        <v>145.4</v>
      </c>
      <c r="E170" s="91">
        <f t="shared" si="50"/>
        <v>142.33333333333334</v>
      </c>
      <c r="F170" s="100">
        <f t="shared" si="46"/>
        <v>-11.25</v>
      </c>
      <c r="G170" s="101">
        <f t="shared" si="48"/>
        <v>126.5625</v>
      </c>
      <c r="H170" s="96">
        <f t="shared" si="49"/>
        <v>-12.400000000000006</v>
      </c>
      <c r="I170">
        <f t="shared" si="51"/>
        <v>153.76000000000013</v>
      </c>
      <c r="J170" s="101">
        <f t="shared" si="52"/>
        <v>-9.3333333333333428</v>
      </c>
      <c r="K170" s="102">
        <f t="shared" si="53"/>
        <v>87.111111111111285</v>
      </c>
      <c r="L170" s="69">
        <f t="shared" si="42"/>
        <v>142.27527497187745</v>
      </c>
      <c r="M170" s="69">
        <f t="shared" si="43"/>
        <v>147.10664420742611</v>
      </c>
      <c r="N170" s="91">
        <f t="shared" si="44"/>
        <v>150.76280628490463</v>
      </c>
      <c r="R170" s="73"/>
    </row>
    <row r="171" spans="1:18" x14ac:dyDescent="0.2">
      <c r="A171" s="43">
        <v>154</v>
      </c>
      <c r="B171" s="83">
        <v>130</v>
      </c>
      <c r="C171" s="90">
        <f t="shared" si="45"/>
        <v>144.25</v>
      </c>
      <c r="D171" s="49">
        <f t="shared" si="47"/>
        <v>142</v>
      </c>
      <c r="E171" s="91">
        <f t="shared" si="50"/>
        <v>143.33333333333334</v>
      </c>
      <c r="F171" s="100">
        <f t="shared" si="46"/>
        <v>-14.25</v>
      </c>
      <c r="G171" s="101">
        <f t="shared" si="48"/>
        <v>203.0625</v>
      </c>
      <c r="H171" s="96">
        <f t="shared" si="49"/>
        <v>-12</v>
      </c>
      <c r="I171">
        <f t="shared" si="51"/>
        <v>144</v>
      </c>
      <c r="J171" s="101">
        <f t="shared" si="52"/>
        <v>-13.333333333333343</v>
      </c>
      <c r="K171" s="102">
        <f t="shared" si="53"/>
        <v>177.77777777777803</v>
      </c>
      <c r="L171" s="69">
        <f t="shared" si="42"/>
        <v>139.95645622890808</v>
      </c>
      <c r="M171" s="69">
        <f t="shared" si="43"/>
        <v>140.05332210371307</v>
      </c>
      <c r="N171" s="91">
        <f t="shared" si="44"/>
        <v>137.44070157122616</v>
      </c>
      <c r="R171" s="73"/>
    </row>
    <row r="172" spans="1:18" x14ac:dyDescent="0.2">
      <c r="A172" s="43">
        <v>155</v>
      </c>
      <c r="B172" s="83">
        <v>121</v>
      </c>
      <c r="C172" s="90">
        <f t="shared" si="45"/>
        <v>137</v>
      </c>
      <c r="D172" s="49">
        <f t="shared" si="47"/>
        <v>141.4</v>
      </c>
      <c r="E172" s="91">
        <f t="shared" si="50"/>
        <v>140</v>
      </c>
      <c r="F172" s="100">
        <f t="shared" si="46"/>
        <v>-16</v>
      </c>
      <c r="G172" s="101">
        <f t="shared" si="48"/>
        <v>256</v>
      </c>
      <c r="H172" s="96">
        <f t="shared" si="49"/>
        <v>-20.400000000000006</v>
      </c>
      <c r="I172">
        <f t="shared" si="51"/>
        <v>416.16000000000025</v>
      </c>
      <c r="J172" s="101">
        <f t="shared" si="52"/>
        <v>-19</v>
      </c>
      <c r="K172" s="102">
        <f t="shared" si="53"/>
        <v>361</v>
      </c>
      <c r="L172" s="69">
        <f t="shared" si="42"/>
        <v>137.46734217168105</v>
      </c>
      <c r="M172" s="69">
        <f t="shared" si="43"/>
        <v>135.02666105185654</v>
      </c>
      <c r="N172" s="91">
        <f t="shared" si="44"/>
        <v>131.86017539280652</v>
      </c>
      <c r="R172" s="73"/>
    </row>
    <row r="173" spans="1:18" ht="16" thickBot="1" x14ac:dyDescent="0.25">
      <c r="A173" s="44">
        <v>156</v>
      </c>
      <c r="B173" s="84">
        <v>125</v>
      </c>
      <c r="C173" s="92">
        <f t="shared" si="45"/>
        <v>135</v>
      </c>
      <c r="D173" s="93">
        <f t="shared" si="47"/>
        <v>133.80000000000001</v>
      </c>
      <c r="E173" s="94">
        <f t="shared" si="50"/>
        <v>138</v>
      </c>
      <c r="F173" s="105">
        <f t="shared" si="46"/>
        <v>-10</v>
      </c>
      <c r="G173" s="103">
        <f t="shared" si="48"/>
        <v>100</v>
      </c>
      <c r="H173" s="97">
        <f t="shared" si="49"/>
        <v>-8.8000000000000114</v>
      </c>
      <c r="I173" s="106">
        <f t="shared" si="51"/>
        <v>77.440000000000197</v>
      </c>
      <c r="J173" s="103">
        <f t="shared" si="52"/>
        <v>-13</v>
      </c>
      <c r="K173" s="104">
        <f t="shared" si="53"/>
        <v>169</v>
      </c>
      <c r="L173" s="90">
        <f t="shared" si="42"/>
        <v>133.3505066287608</v>
      </c>
      <c r="M173" s="69">
        <f t="shared" si="43"/>
        <v>128.01333052592827</v>
      </c>
      <c r="N173" s="91">
        <f t="shared" si="44"/>
        <v>123.71504384820163</v>
      </c>
      <c r="R173" s="73"/>
    </row>
    <row r="174" spans="1:18" ht="16" thickBot="1" x14ac:dyDescent="0.25">
      <c r="A174" s="45">
        <v>157</v>
      </c>
      <c r="B174" s="70"/>
      <c r="C174" s="120">
        <f t="shared" si="45"/>
        <v>127.25</v>
      </c>
      <c r="D174" s="121">
        <f t="shared" si="47"/>
        <v>133</v>
      </c>
      <c r="E174" s="122">
        <f t="shared" si="50"/>
        <v>132.33333333333334</v>
      </c>
      <c r="F174" s="110"/>
      <c r="G174" s="117">
        <f>AVERAGE(G22:G173)</f>
        <v>222.94202302631578</v>
      </c>
      <c r="H174" s="111"/>
      <c r="I174" s="118">
        <f>AVERAGE(I23:I173)</f>
        <v>215.94172185430466</v>
      </c>
      <c r="J174" s="112"/>
      <c r="K174" s="119">
        <f>AVERAGE(K24:K173)</f>
        <v>213.54296296296289</v>
      </c>
      <c r="L174" s="116">
        <f>SUMXMY2(B19:B173,L19:L173)/COUNT(L19:L173)</f>
        <v>201.60269314672905</v>
      </c>
      <c r="M174" s="114">
        <f>SUMXMY2(B19:B173,M19:M173)/COUNT(M19:M173)</f>
        <v>233.95925875075537</v>
      </c>
      <c r="N174" s="114">
        <f>SUMXMY2(B19:B173,N19:N173)/COUNT(N19:N173)</f>
        <v>273.77003808044924</v>
      </c>
      <c r="R174" s="73"/>
    </row>
    <row r="175" spans="1:18" ht="16" thickBot="1" x14ac:dyDescent="0.25">
      <c r="A175" s="37"/>
      <c r="B175" s="37"/>
      <c r="C175" s="37"/>
      <c r="D175"/>
      <c r="E175" s="37"/>
      <c r="G175" s="107" t="s">
        <v>138</v>
      </c>
      <c r="I175" s="108" t="s">
        <v>139</v>
      </c>
      <c r="K175" s="109" t="s">
        <v>140</v>
      </c>
      <c r="L175" s="113" t="s">
        <v>142</v>
      </c>
      <c r="M175" s="115" t="s">
        <v>143</v>
      </c>
      <c r="N175" s="115" t="s">
        <v>144</v>
      </c>
    </row>
    <row r="176" spans="1:18" x14ac:dyDescent="0.2">
      <c r="A176" s="37"/>
      <c r="B176" s="38"/>
      <c r="C176" s="37"/>
      <c r="D176"/>
      <c r="E176" s="37"/>
      <c r="F176" s="37"/>
      <c r="G176" s="37"/>
      <c r="H176" s="37"/>
    </row>
    <row r="177" spans="1:8" x14ac:dyDescent="0.2">
      <c r="A177" s="37"/>
      <c r="B177" s="37"/>
      <c r="C177" s="37"/>
      <c r="D177"/>
      <c r="E177" s="37"/>
      <c r="F177" s="37"/>
      <c r="G177" s="37"/>
      <c r="H177" s="37"/>
    </row>
    <row r="178" spans="1:8" x14ac:dyDescent="0.2">
      <c r="A178" s="39"/>
      <c r="B178" s="39"/>
      <c r="C178" s="39"/>
      <c r="D178"/>
      <c r="E178" s="39"/>
      <c r="F178" s="39"/>
      <c r="G178" s="39"/>
      <c r="H178" s="39"/>
    </row>
    <row r="179" spans="1:8" x14ac:dyDescent="0.2">
      <c r="A179" s="39"/>
      <c r="B179" s="39"/>
      <c r="C179" s="39"/>
      <c r="D179" s="39"/>
      <c r="E179" s="39"/>
      <c r="F179" s="39"/>
      <c r="G179" s="39"/>
      <c r="H179" s="39"/>
    </row>
    <row r="180" spans="1:8" x14ac:dyDescent="0.2">
      <c r="A180" s="39"/>
      <c r="B180" s="39"/>
      <c r="C180" s="39"/>
      <c r="D180" s="39"/>
      <c r="E180" s="39"/>
      <c r="F180" s="39"/>
      <c r="G180" s="39"/>
      <c r="H180" s="39"/>
    </row>
    <row r="181" spans="1:8" x14ac:dyDescent="0.2">
      <c r="A181" s="40"/>
      <c r="B181" s="40"/>
      <c r="C181" s="40"/>
      <c r="D181" s="40"/>
      <c r="E181" s="40"/>
      <c r="F181" s="40"/>
      <c r="G181" s="40"/>
      <c r="H181" s="40"/>
    </row>
    <row r="182" spans="1:8" x14ac:dyDescent="0.2">
      <c r="A182" s="40"/>
      <c r="B182" s="40"/>
      <c r="C182" s="40"/>
      <c r="D182" s="40"/>
      <c r="E182" s="40"/>
      <c r="F182" s="40"/>
      <c r="G182" s="40"/>
      <c r="H182" s="40"/>
    </row>
    <row r="183" spans="1:8" x14ac:dyDescent="0.2">
      <c r="A183" s="40"/>
      <c r="B183" s="40"/>
      <c r="C183" s="40"/>
      <c r="D183" s="40"/>
      <c r="E183" s="40"/>
      <c r="F183" s="40"/>
      <c r="G183" s="40"/>
      <c r="H183" s="40"/>
    </row>
    <row r="184" spans="1:8" x14ac:dyDescent="0.2">
      <c r="A184" s="40"/>
      <c r="B184" s="40"/>
      <c r="C184" s="40"/>
      <c r="D184" s="40"/>
      <c r="E184" s="40"/>
      <c r="F184" s="40"/>
      <c r="G184" s="40"/>
      <c r="H184" s="40"/>
    </row>
  </sheetData>
  <mergeCells count="10">
    <mergeCell ref="B15:B17"/>
    <mergeCell ref="A15:A17"/>
    <mergeCell ref="C15:E15"/>
    <mergeCell ref="L15:N15"/>
    <mergeCell ref="C16:C17"/>
    <mergeCell ref="D16:D17"/>
    <mergeCell ref="E16:E17"/>
    <mergeCell ref="L16:L17"/>
    <mergeCell ref="M16:M17"/>
    <mergeCell ref="N16:N1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20"/>
  <sheetViews>
    <sheetView zoomScale="110" zoomScaleNormal="110" workbookViewId="0">
      <selection activeCell="D26" sqref="D26"/>
    </sheetView>
  </sheetViews>
  <sheetFormatPr baseColWidth="10" defaultColWidth="9.1640625" defaultRowHeight="16" x14ac:dyDescent="0.2"/>
  <cols>
    <col min="1" max="1" width="9.1640625" style="1"/>
    <col min="2" max="2" width="33.1640625" style="4" bestFit="1" customWidth="1"/>
    <col min="3" max="3" width="17.1640625" style="1" bestFit="1" customWidth="1"/>
    <col min="4" max="4" width="23.1640625" style="1" bestFit="1" customWidth="1"/>
    <col min="5" max="5" width="19.33203125" style="1" bestFit="1" customWidth="1"/>
    <col min="6" max="6" width="11.33203125" style="1" bestFit="1" customWidth="1"/>
    <col min="7" max="16384" width="9.1640625" style="1"/>
  </cols>
  <sheetData>
    <row r="4" spans="2:6" x14ac:dyDescent="0.2">
      <c r="B4"/>
      <c r="C4"/>
    </row>
    <row r="5" spans="2:6" x14ac:dyDescent="0.2">
      <c r="B5"/>
      <c r="C5"/>
    </row>
    <row r="6" spans="2:6" x14ac:dyDescent="0.2">
      <c r="B6"/>
      <c r="C6"/>
    </row>
    <row r="7" spans="2:6" x14ac:dyDescent="0.2">
      <c r="B7"/>
      <c r="C7"/>
    </row>
    <row r="8" spans="2:6" x14ac:dyDescent="0.2">
      <c r="B8"/>
      <c r="C8"/>
    </row>
    <row r="9" spans="2:6" x14ac:dyDescent="0.2">
      <c r="B9"/>
      <c r="C9"/>
    </row>
    <row r="10" spans="2:6" x14ac:dyDescent="0.2">
      <c r="B10" s="5"/>
    </row>
    <row r="11" spans="2:6" x14ac:dyDescent="0.2">
      <c r="B11" s="181" t="s">
        <v>3</v>
      </c>
      <c r="C11" s="33" t="s">
        <v>151</v>
      </c>
      <c r="E11" s="3" t="s">
        <v>148</v>
      </c>
      <c r="F11" s="155">
        <v>87</v>
      </c>
    </row>
    <row r="12" spans="2:6" x14ac:dyDescent="0.2">
      <c r="B12" s="181"/>
      <c r="C12" s="34" t="s">
        <v>152</v>
      </c>
      <c r="E12" s="3" t="s">
        <v>145</v>
      </c>
      <c r="F12" s="155">
        <v>36</v>
      </c>
    </row>
    <row r="13" spans="2:6" x14ac:dyDescent="0.2">
      <c r="B13" s="1"/>
      <c r="C13" s="35"/>
      <c r="E13" s="3" t="s">
        <v>150</v>
      </c>
      <c r="F13" s="155">
        <v>88.5</v>
      </c>
    </row>
    <row r="14" spans="2:6" x14ac:dyDescent="0.2">
      <c r="B14" s="5" t="s">
        <v>112</v>
      </c>
      <c r="C14" s="32">
        <f>(F13-F11)/F16</f>
        <v>1</v>
      </c>
      <c r="E14" s="3" t="s">
        <v>146</v>
      </c>
      <c r="F14" s="155">
        <v>9</v>
      </c>
    </row>
    <row r="15" spans="2:6" x14ac:dyDescent="0.2">
      <c r="C15" s="35"/>
      <c r="E15" s="3" t="s">
        <v>147</v>
      </c>
      <c r="F15" s="155">
        <v>0.01</v>
      </c>
    </row>
    <row r="16" spans="2:6" x14ac:dyDescent="0.2">
      <c r="B16" s="5" t="s">
        <v>4</v>
      </c>
      <c r="C16" s="32">
        <f>1-_xlfn.NORM.S.DIST(C14,TRUE)</f>
        <v>0.15865525393145696</v>
      </c>
      <c r="D16" s="3"/>
      <c r="E16" s="3" t="s">
        <v>149</v>
      </c>
      <c r="F16" s="155">
        <f>F14/SQRT(F12)</f>
        <v>1.5</v>
      </c>
    </row>
    <row r="17" spans="2:6" x14ac:dyDescent="0.2">
      <c r="C17" s="35"/>
      <c r="D17" s="3"/>
      <c r="E17" s="3" t="s">
        <v>154</v>
      </c>
      <c r="F17" s="155" t="str">
        <f>IF(C16&lt;=F15,"Reject","Fail to reject")</f>
        <v>Fail to reject</v>
      </c>
    </row>
    <row r="18" spans="2:6" x14ac:dyDescent="0.2">
      <c r="B18" s="5" t="s">
        <v>5</v>
      </c>
      <c r="C18" s="3">
        <f>_xlfn.NORM.S.INV(1-F15)</f>
        <v>2.3263478740408408</v>
      </c>
      <c r="E18" s="3" t="s">
        <v>153</v>
      </c>
      <c r="F18" s="155" t="str">
        <f>IF(C14&gt;=C18, "Reject", "Fail to reject")</f>
        <v>Fail to reject</v>
      </c>
    </row>
    <row r="19" spans="2:6" x14ac:dyDescent="0.2">
      <c r="C19" s="35"/>
    </row>
    <row r="20" spans="2:6" x14ac:dyDescent="0.2">
      <c r="B20" s="5" t="s">
        <v>12</v>
      </c>
      <c r="C20" s="123" t="s">
        <v>172</v>
      </c>
    </row>
  </sheetData>
  <mergeCells count="1">
    <mergeCell ref="B11:B12"/>
  </mergeCells>
  <pageMargins left="0.75" right="0.75" top="1" bottom="1" header="0.5" footer="0.5"/>
  <pageSetup paperSize="9" orientation="portrait" horizontalDpi="0"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1:P51"/>
  <sheetViews>
    <sheetView tabSelected="1" topLeftCell="A26" zoomScaleNormal="100" workbookViewId="0">
      <selection activeCell="M36" sqref="M36"/>
    </sheetView>
  </sheetViews>
  <sheetFormatPr baseColWidth="10" defaultColWidth="8.83203125" defaultRowHeight="13" x14ac:dyDescent="0.15"/>
  <cols>
    <col min="1" max="2" width="12.5" customWidth="1"/>
    <col min="3" max="3" width="10.6640625" customWidth="1"/>
    <col min="4" max="4" width="11.33203125" customWidth="1"/>
    <col min="5" max="5" width="12.5" customWidth="1"/>
    <col min="7" max="7" width="44.83203125" bestFit="1" customWidth="1"/>
    <col min="8" max="8" width="12.83203125" bestFit="1" customWidth="1"/>
    <col min="10" max="10" width="17.5" customWidth="1"/>
    <col min="11" max="11" width="21.1640625" bestFit="1" customWidth="1"/>
    <col min="12" max="12" width="11.6640625" bestFit="1" customWidth="1"/>
    <col min="13" max="13" width="12.6640625" bestFit="1" customWidth="1"/>
    <col min="14" max="14" width="6.33203125" customWidth="1"/>
    <col min="15" max="15" width="12.33203125" bestFit="1" customWidth="1"/>
  </cols>
  <sheetData>
    <row r="31" spans="1:15" ht="19" x14ac:dyDescent="0.2">
      <c r="A31" s="183" t="s">
        <v>156</v>
      </c>
      <c r="B31" s="183"/>
      <c r="G31" s="182"/>
      <c r="H31" s="182"/>
      <c r="J31" s="125"/>
      <c r="K31" s="48"/>
      <c r="L31" s="48"/>
    </row>
    <row r="32" spans="1:15" ht="51" x14ac:dyDescent="0.2">
      <c r="A32" s="184" t="s">
        <v>116</v>
      </c>
      <c r="B32" s="184"/>
      <c r="C32" s="50" t="s">
        <v>117</v>
      </c>
      <c r="D32" s="50" t="s">
        <v>118</v>
      </c>
      <c r="E32" s="50" t="s">
        <v>119</v>
      </c>
      <c r="F32" s="47"/>
      <c r="G32" s="183" t="s">
        <v>1</v>
      </c>
      <c r="H32" s="183"/>
      <c r="I32" s="47"/>
      <c r="J32" s="50"/>
      <c r="K32" s="51" t="s">
        <v>2</v>
      </c>
      <c r="M32" s="129"/>
      <c r="N32" s="130" t="s">
        <v>155</v>
      </c>
      <c r="O32" s="130"/>
    </row>
    <row r="33" spans="1:16" ht="34" x14ac:dyDescent="0.2">
      <c r="A33" s="185" t="s">
        <v>120</v>
      </c>
      <c r="B33" s="65" t="s">
        <v>124</v>
      </c>
      <c r="C33" s="53">
        <v>90</v>
      </c>
      <c r="D33" s="54">
        <v>4000</v>
      </c>
      <c r="E33" s="188">
        <v>10000</v>
      </c>
      <c r="F33" s="47"/>
      <c r="G33" s="136" t="s">
        <v>165</v>
      </c>
      <c r="H33" s="137">
        <v>10</v>
      </c>
      <c r="I33" s="47"/>
      <c r="J33" s="50" t="s">
        <v>123</v>
      </c>
      <c r="K33" s="154">
        <f>(H33*C33)+(H34*C34)+(H35*C35)+(H36*C36)+(H37*C37)+(H38*C38)</f>
        <v>2160</v>
      </c>
      <c r="L33" s="128">
        <v>1</v>
      </c>
      <c r="M33" s="131">
        <f>(H35+H36)</f>
        <v>33</v>
      </c>
      <c r="N33" s="132" t="s">
        <v>157</v>
      </c>
      <c r="O33" s="133">
        <f>(H33+H34)*2</f>
        <v>30</v>
      </c>
      <c r="P33" s="126"/>
    </row>
    <row r="34" spans="1:16" ht="34" x14ac:dyDescent="0.2">
      <c r="A34" s="186"/>
      <c r="B34" s="55" t="s">
        <v>127</v>
      </c>
      <c r="C34" s="56">
        <v>55</v>
      </c>
      <c r="D34" s="57">
        <v>1500</v>
      </c>
      <c r="E34" s="189"/>
      <c r="F34" s="47"/>
      <c r="G34" s="138" t="s">
        <v>166</v>
      </c>
      <c r="H34" s="139">
        <v>5</v>
      </c>
      <c r="I34" s="64"/>
      <c r="J34" s="47"/>
      <c r="K34" s="47"/>
      <c r="L34" s="128">
        <v>2</v>
      </c>
      <c r="M34" s="131">
        <f>H33+H34</f>
        <v>15</v>
      </c>
      <c r="N34" s="132" t="s">
        <v>160</v>
      </c>
      <c r="O34" s="133">
        <f>H43</f>
        <v>20</v>
      </c>
      <c r="P34" s="126"/>
    </row>
    <row r="35" spans="1:16" ht="34" x14ac:dyDescent="0.2">
      <c r="A35" s="187" t="s">
        <v>121</v>
      </c>
      <c r="B35" s="52" t="s">
        <v>125</v>
      </c>
      <c r="C35" s="58">
        <v>25</v>
      </c>
      <c r="D35" s="54">
        <v>2000</v>
      </c>
      <c r="E35" s="188">
        <v>3000</v>
      </c>
      <c r="F35" s="47"/>
      <c r="G35" s="140" t="s">
        <v>167</v>
      </c>
      <c r="H35" s="141">
        <v>15</v>
      </c>
      <c r="I35" s="47"/>
      <c r="J35" s="47"/>
      <c r="K35" s="47"/>
      <c r="L35" s="128">
        <v>3</v>
      </c>
      <c r="M35" s="134">
        <f>(H33+H34)*E33</f>
        <v>150000</v>
      </c>
      <c r="N35" s="132" t="s">
        <v>157</v>
      </c>
      <c r="O35" s="135">
        <f>H45</f>
        <v>140000</v>
      </c>
      <c r="P35" s="126"/>
    </row>
    <row r="36" spans="1:16" ht="34" x14ac:dyDescent="0.2">
      <c r="A36" s="186"/>
      <c r="B36" s="66" t="s">
        <v>126</v>
      </c>
      <c r="C36" s="59">
        <v>20</v>
      </c>
      <c r="D36" s="57">
        <v>1200</v>
      </c>
      <c r="E36" s="189"/>
      <c r="F36" s="47"/>
      <c r="G36" s="142" t="s">
        <v>168</v>
      </c>
      <c r="H36" s="143">
        <v>18</v>
      </c>
      <c r="I36" s="47"/>
      <c r="J36" s="47"/>
      <c r="K36" s="47"/>
      <c r="L36" s="128">
        <v>4</v>
      </c>
      <c r="M36" s="134">
        <f>(H35+H36)*E35</f>
        <v>99000</v>
      </c>
      <c r="N36" s="132" t="s">
        <v>160</v>
      </c>
      <c r="O36" s="135">
        <f>H46</f>
        <v>99000</v>
      </c>
      <c r="P36" s="126"/>
    </row>
    <row r="37" spans="1:16" ht="30" customHeight="1" x14ac:dyDescent="0.2">
      <c r="A37" s="187" t="s">
        <v>122</v>
      </c>
      <c r="B37" s="63" t="s">
        <v>128</v>
      </c>
      <c r="C37" s="60">
        <v>10</v>
      </c>
      <c r="D37" s="53">
        <v>1000</v>
      </c>
      <c r="E37" s="188">
        <v>1000</v>
      </c>
      <c r="F37" s="47"/>
      <c r="G37" s="140" t="s">
        <v>169</v>
      </c>
      <c r="H37" s="144">
        <v>20</v>
      </c>
      <c r="I37" s="47"/>
      <c r="J37" s="47"/>
      <c r="K37" s="47"/>
      <c r="L37" s="128">
        <v>5</v>
      </c>
      <c r="M37" s="134">
        <f>(H37+H38)*E37</f>
        <v>30000</v>
      </c>
      <c r="N37" s="132" t="s">
        <v>157</v>
      </c>
      <c r="O37" s="135">
        <f>H47</f>
        <v>30000</v>
      </c>
      <c r="P37" s="126"/>
    </row>
    <row r="38" spans="1:16" ht="28.5" customHeight="1" x14ac:dyDescent="0.2">
      <c r="A38" s="186"/>
      <c r="B38" s="66" t="s">
        <v>129</v>
      </c>
      <c r="C38" s="61">
        <v>5</v>
      </c>
      <c r="D38" s="62">
        <v>800</v>
      </c>
      <c r="E38" s="189"/>
      <c r="F38" s="47"/>
      <c r="G38" s="145" t="s">
        <v>170</v>
      </c>
      <c r="H38" s="146">
        <v>10</v>
      </c>
      <c r="I38" s="47"/>
      <c r="J38" s="47"/>
      <c r="K38" s="47"/>
      <c r="L38" s="128">
        <v>6</v>
      </c>
      <c r="M38" s="131">
        <f>(H33*D33)+(H34*D34)+(H35*D35)+(H36*D36)+(H37*D37)+(H38*D38)</f>
        <v>127100</v>
      </c>
      <c r="N38" s="132" t="s">
        <v>157</v>
      </c>
      <c r="O38" s="133">
        <f>H44</f>
        <v>100000</v>
      </c>
      <c r="P38" s="126"/>
    </row>
    <row r="39" spans="1:16" ht="16" x14ac:dyDescent="0.2">
      <c r="L39" s="128">
        <v>7</v>
      </c>
      <c r="M39" s="134">
        <f>(H33*E33)+(H34*E33)+(H35*E35)+(H36*E35)+(H37*E37)+(H38*E37)</f>
        <v>279000</v>
      </c>
      <c r="N39" s="132" t="s">
        <v>160</v>
      </c>
      <c r="O39" s="135">
        <f>H42</f>
        <v>279000</v>
      </c>
      <c r="P39" s="126"/>
    </row>
    <row r="40" spans="1:16" ht="16" x14ac:dyDescent="0.2">
      <c r="L40" s="128">
        <v>8</v>
      </c>
      <c r="M40" s="131">
        <f>H33</f>
        <v>10</v>
      </c>
      <c r="N40" s="132" t="s">
        <v>160</v>
      </c>
      <c r="O40" s="133">
        <v>10</v>
      </c>
      <c r="P40" s="126"/>
    </row>
    <row r="41" spans="1:16" ht="19" x14ac:dyDescent="0.2">
      <c r="G41" s="183" t="s">
        <v>163</v>
      </c>
      <c r="H41" s="183"/>
      <c r="I41" s="6"/>
      <c r="L41" s="128">
        <v>9</v>
      </c>
      <c r="M41" s="131">
        <f>H35</f>
        <v>15</v>
      </c>
      <c r="N41" s="132" t="s">
        <v>160</v>
      </c>
      <c r="O41" s="133">
        <v>15</v>
      </c>
      <c r="P41" s="126"/>
    </row>
    <row r="42" spans="1:16" ht="17" x14ac:dyDescent="0.2">
      <c r="G42" s="147" t="s">
        <v>171</v>
      </c>
      <c r="H42" s="150">
        <v>279000</v>
      </c>
      <c r="L42" s="128">
        <v>10</v>
      </c>
      <c r="M42" s="131">
        <f>H37</f>
        <v>20</v>
      </c>
      <c r="N42" s="132" t="s">
        <v>160</v>
      </c>
      <c r="O42" s="133">
        <v>20</v>
      </c>
      <c r="P42" s="126"/>
    </row>
    <row r="43" spans="1:16" ht="17" x14ac:dyDescent="0.2">
      <c r="G43" s="148" t="s">
        <v>158</v>
      </c>
      <c r="H43" s="151">
        <f>20</f>
        <v>20</v>
      </c>
      <c r="L43" s="128"/>
      <c r="M43" s="127"/>
      <c r="N43" s="127"/>
      <c r="O43" s="127"/>
      <c r="P43" s="126"/>
    </row>
    <row r="44" spans="1:16" ht="14" customHeight="1" x14ac:dyDescent="0.2">
      <c r="G44" s="148" t="s">
        <v>159</v>
      </c>
      <c r="H44" s="151">
        <f>100000</f>
        <v>100000</v>
      </c>
    </row>
    <row r="45" spans="1:16" ht="17" x14ac:dyDescent="0.2">
      <c r="G45" s="148" t="s">
        <v>164</v>
      </c>
      <c r="H45" s="152">
        <v>140000</v>
      </c>
      <c r="L45" s="124"/>
      <c r="M45" s="125"/>
      <c r="N45" s="125"/>
      <c r="P45" s="126"/>
    </row>
    <row r="46" spans="1:16" ht="16" x14ac:dyDescent="0.2">
      <c r="G46" s="149" t="s">
        <v>161</v>
      </c>
      <c r="H46" s="153">
        <v>99000</v>
      </c>
      <c r="L46" s="124"/>
    </row>
    <row r="47" spans="1:16" ht="17" x14ac:dyDescent="0.2">
      <c r="G47" s="148" t="s">
        <v>162</v>
      </c>
      <c r="H47" s="153">
        <v>30000</v>
      </c>
    </row>
    <row r="48" spans="1:16" ht="14" x14ac:dyDescent="0.15">
      <c r="G48" s="46"/>
      <c r="H48" s="49"/>
    </row>
    <row r="49" spans="7:7" ht="14" x14ac:dyDescent="0.15">
      <c r="G49" s="46"/>
    </row>
    <row r="50" spans="7:7" ht="14" x14ac:dyDescent="0.15">
      <c r="G50" s="46"/>
    </row>
    <row r="51" spans="7:7" ht="14" x14ac:dyDescent="0.15">
      <c r="G51" s="46"/>
    </row>
  </sheetData>
  <mergeCells count="11">
    <mergeCell ref="G41:H41"/>
    <mergeCell ref="A37:A38"/>
    <mergeCell ref="E33:E34"/>
    <mergeCell ref="E35:E36"/>
    <mergeCell ref="E37:E38"/>
    <mergeCell ref="G31:H31"/>
    <mergeCell ref="G32:H32"/>
    <mergeCell ref="A32:B32"/>
    <mergeCell ref="A33:A34"/>
    <mergeCell ref="A35:A36"/>
    <mergeCell ref="A31:B31"/>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Name and Matriculation Number</vt:lpstr>
      <vt:lpstr>Q1.President’s Inn Guest</vt:lpstr>
      <vt:lpstr>Q2.Sales Volume</vt:lpstr>
      <vt:lpstr>Q3.Batteries Life Expectancy</vt:lpstr>
      <vt:lpstr>Q4.Flamingo Grill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Xiaolu Wang</dc:creator>
  <cp:lastModifiedBy>Atte Kohonen</cp:lastModifiedBy>
  <dcterms:created xsi:type="dcterms:W3CDTF">2009-07-09T05:51:11Z</dcterms:created>
  <dcterms:modified xsi:type="dcterms:W3CDTF">2022-10-21T10:54:59Z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73789c54-4928-4b9b-a68e-f7ee359011ab</vt:lpwstr>
  </property>
</Properties>
</file>