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9\"/>
    </mc:Choice>
  </mc:AlternateContent>
  <xr:revisionPtr revIDLastSave="0" documentId="13_ncr:1_{D55C85EC-350B-40A4-9DC4-37A28F7BE0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K-Mea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T10" i="2" l="1"/>
  <c r="T13" i="2"/>
  <c r="T14" i="2" s="1"/>
  <c r="Q14" i="2" s="1"/>
  <c r="T11" i="2"/>
  <c r="Q11" i="2" s="1"/>
  <c r="N75" i="2" l="1"/>
  <c r="N76" i="2" s="1"/>
  <c r="K76" i="2" s="1"/>
  <c r="N72" i="2"/>
  <c r="N73" i="2" s="1"/>
  <c r="K73" i="2" s="1"/>
  <c r="N68" i="2"/>
  <c r="N69" i="2" s="1"/>
  <c r="K69" i="2" s="1"/>
  <c r="N65" i="2"/>
  <c r="N66" i="2" s="1"/>
  <c r="K66" i="2" s="1"/>
  <c r="N61" i="2"/>
  <c r="N62" i="2" s="1"/>
  <c r="K62" i="2" s="1"/>
  <c r="N58" i="2"/>
  <c r="N59" i="2" s="1"/>
  <c r="K59" i="2" s="1"/>
  <c r="N54" i="2"/>
  <c r="N55" i="2" s="1"/>
  <c r="K55" i="2" s="1"/>
  <c r="N51" i="2"/>
  <c r="N52" i="2" s="1"/>
  <c r="K52" i="2" s="1"/>
  <c r="N47" i="2"/>
  <c r="N48" i="2" s="1"/>
  <c r="K48" i="2" s="1"/>
  <c r="N44" i="2"/>
  <c r="N45" i="2" s="1"/>
  <c r="K45" i="2" s="1"/>
  <c r="N40" i="2"/>
  <c r="N37" i="2"/>
  <c r="N38" i="2" s="1"/>
  <c r="K38" i="2" s="1"/>
  <c r="N33" i="2"/>
  <c r="N34" i="2" s="1"/>
  <c r="K34" i="2" s="1"/>
  <c r="N30" i="2"/>
  <c r="N26" i="2"/>
  <c r="N27" i="2" s="1"/>
  <c r="K27" i="2" s="1"/>
  <c r="N23" i="2"/>
  <c r="N24" i="2" s="1"/>
  <c r="K24" i="2" s="1"/>
  <c r="N19" i="2"/>
  <c r="N20" i="2" s="1"/>
  <c r="K20" i="2" s="1"/>
  <c r="N16" i="2"/>
  <c r="N17" i="2" s="1"/>
  <c r="K17" i="2" s="1"/>
  <c r="N12" i="2"/>
  <c r="N9" i="2"/>
  <c r="N10" i="2" s="1"/>
  <c r="K10" i="2" s="1"/>
  <c r="N41" i="2"/>
  <c r="K41" i="2" s="1"/>
  <c r="N31" i="2"/>
  <c r="K31" i="2" s="1"/>
  <c r="N13" i="2"/>
  <c r="K13" i="2" s="1"/>
  <c r="G105" i="2"/>
  <c r="G104" i="2"/>
  <c r="G97" i="2"/>
  <c r="G96" i="2"/>
  <c r="F75" i="2"/>
  <c r="F76" i="2" s="1"/>
  <c r="C76" i="2" s="1"/>
  <c r="F72" i="2"/>
  <c r="F73" i="2" s="1"/>
  <c r="C73" i="2" s="1"/>
  <c r="F68" i="2"/>
  <c r="F65" i="2"/>
  <c r="F66" i="2" s="1"/>
  <c r="C66" i="2" s="1"/>
  <c r="F69" i="2"/>
  <c r="C69" i="2" s="1"/>
  <c r="F61" i="2"/>
  <c r="F62" i="2" s="1"/>
  <c r="C62" i="2" s="1"/>
  <c r="F58" i="2"/>
  <c r="F59" i="2" s="1"/>
  <c r="C59" i="2" s="1"/>
  <c r="F54" i="2"/>
  <c r="F55" i="2" s="1"/>
  <c r="C55" i="2" s="1"/>
  <c r="F51" i="2"/>
  <c r="F52" i="2" s="1"/>
  <c r="C52" i="2" s="1"/>
  <c r="F47" i="2"/>
  <c r="F48" i="2" s="1"/>
  <c r="C48" i="2" s="1"/>
  <c r="F44" i="2"/>
  <c r="F45" i="2"/>
  <c r="C45" i="2" s="1"/>
  <c r="F40" i="2"/>
  <c r="F41" i="2" s="1"/>
  <c r="C41" i="2" s="1"/>
  <c r="F37" i="2"/>
  <c r="F38" i="2" s="1"/>
  <c r="C38" i="2" s="1"/>
  <c r="F33" i="2"/>
  <c r="F34" i="2" s="1"/>
  <c r="C34" i="2" s="1"/>
  <c r="F30" i="2"/>
  <c r="F31" i="2" s="1"/>
  <c r="C31" i="2" s="1"/>
  <c r="F26" i="2"/>
  <c r="F27" i="2" s="1"/>
  <c r="C27" i="2" s="1"/>
  <c r="F23" i="2"/>
  <c r="F24" i="2" s="1"/>
  <c r="C24" i="2" s="1"/>
  <c r="F19" i="2"/>
  <c r="F20" i="2" s="1"/>
  <c r="C20" i="2" s="1"/>
  <c r="F16" i="2"/>
  <c r="F17" i="2" s="1"/>
  <c r="C17" i="2" s="1"/>
  <c r="F12" i="2"/>
  <c r="F13" i="2" s="1"/>
  <c r="C13" i="2" s="1"/>
  <c r="F9" i="2"/>
  <c r="F10" i="2" s="1"/>
  <c r="C10" i="2" s="1"/>
</calcChain>
</file>

<file path=xl/sharedStrings.xml><?xml version="1.0" encoding="utf-8"?>
<sst xmlns="http://schemas.openxmlformats.org/spreadsheetml/2006/main" count="233" uniqueCount="104">
  <si>
    <t>SUBJECT ID</t>
  </si>
  <si>
    <t>BODY HEIGHT (CM)</t>
  </si>
  <si>
    <t>BODY WEIGHT(KG)</t>
  </si>
  <si>
    <t>TUGAS</t>
  </si>
  <si>
    <t>Klasterisasi menggunakan K-Means</t>
  </si>
  <si>
    <t>Misalkan : C1 = Proporsional, C2 = Tidak Proporsional</t>
  </si>
  <si>
    <t>ITERASI 1</t>
  </si>
  <si>
    <t>1. Pusat awal cluster</t>
  </si>
  <si>
    <t>2. Perhitungan jarak pusat cluster</t>
  </si>
  <si>
    <t xml:space="preserve">Height </t>
  </si>
  <si>
    <t>Weight</t>
  </si>
  <si>
    <t>C1 =</t>
  </si>
  <si>
    <t xml:space="preserve">  (178-125)^2+(90-61)^2</t>
  </si>
  <si>
    <t>C2 =</t>
  </si>
  <si>
    <t xml:space="preserve">  (135-125)^2+(40-61)^2</t>
  </si>
  <si>
    <t>a.</t>
  </si>
  <si>
    <t>b.</t>
  </si>
  <si>
    <t xml:space="preserve">  (178-178)^2+(90-92)^2</t>
  </si>
  <si>
    <t xml:space="preserve">  (135-178)^2+(40-92)^2</t>
  </si>
  <si>
    <t>c.</t>
  </si>
  <si>
    <t xml:space="preserve">  (178-180)^2+(90-83)^2</t>
  </si>
  <si>
    <t xml:space="preserve">  (135-180)^2+(40-83)^2</t>
  </si>
  <si>
    <t>d.</t>
  </si>
  <si>
    <t xml:space="preserve">  (178-167)^2+(90-85)^2</t>
  </si>
  <si>
    <t xml:space="preserve">  (135-167)^2+(40-85)^2</t>
  </si>
  <si>
    <t>e.</t>
  </si>
  <si>
    <t xml:space="preserve">  (178-170)^2+(90-89)^2</t>
  </si>
  <si>
    <t xml:space="preserve">  (135-170)^2+(40-89)^2</t>
  </si>
  <si>
    <t>f.</t>
  </si>
  <si>
    <t xml:space="preserve">  (178-173)^2+(90-98)^2</t>
  </si>
  <si>
    <t xml:space="preserve">  (135-173)^2+(40-98)^2</t>
  </si>
  <si>
    <t>g.</t>
  </si>
  <si>
    <t>Jarak data ke -9 pusat cluster</t>
  </si>
  <si>
    <t xml:space="preserve">  (178-120)^2+(90-35)^2</t>
  </si>
  <si>
    <t xml:space="preserve">  (135-120)^2+(40-35)^2</t>
  </si>
  <si>
    <t>h.</t>
  </si>
  <si>
    <t>Jarak data ke -10 pusat cluster</t>
  </si>
  <si>
    <t xml:space="preserve">  (178-145)^2+(90-70)^2</t>
  </si>
  <si>
    <t xml:space="preserve">  (135-145)^2+(40-70)^2</t>
  </si>
  <si>
    <t>i.</t>
  </si>
  <si>
    <t>Jarak data ke -11 pusat cluster</t>
  </si>
  <si>
    <t xml:space="preserve">  (178-125)^2+(90-50)^2</t>
  </si>
  <si>
    <t xml:space="preserve">  (135-125)^2+(40-50)^2</t>
  </si>
  <si>
    <t>Jarak Subject ID ke -1 pusat cluster</t>
  </si>
  <si>
    <t>Subject ID</t>
  </si>
  <si>
    <t>Jarak Subject ID ke -3 pusat cluster</t>
  </si>
  <si>
    <t>Jarak Subject ID ke -4 pusat cluster</t>
  </si>
  <si>
    <t>Jarak Subject ID ke -5 pusat cluster</t>
  </si>
  <si>
    <t>Jarak Subject ID ke -6 pusat cluster</t>
  </si>
  <si>
    <t>Jarak Subject ID ke -7 pusat cluster</t>
  </si>
  <si>
    <t>3. Pengelompokkan data berdasarkan cluster terdekat</t>
  </si>
  <si>
    <t>C1</t>
  </si>
  <si>
    <t>C2</t>
  </si>
  <si>
    <t>4. Penentuan pusat cluster baru</t>
  </si>
  <si>
    <t>C1 = Subject ID --&gt; 2,3,4,5,6,7</t>
  </si>
  <si>
    <t>C2 = Subject ID --&gt; 1,8,9,10,11</t>
  </si>
  <si>
    <t xml:space="preserve">C1 = </t>
  </si>
  <si>
    <t xml:space="preserve">    178+178+180+167+170+173</t>
  </si>
  <si>
    <t>;</t>
  </si>
  <si>
    <t xml:space="preserve">    90 + 92 + 83 + 85 + 89 + 98</t>
  </si>
  <si>
    <t>(174,33; 89,5)</t>
  </si>
  <si>
    <t xml:space="preserve">C2 = </t>
  </si>
  <si>
    <t xml:space="preserve">    125 + 135 + 120 + 145 + 125</t>
  </si>
  <si>
    <t xml:space="preserve">            61 + 40 + 35 + 70 + 50</t>
  </si>
  <si>
    <t>(130; 51,2)</t>
  </si>
  <si>
    <t>5. Pusat Cluster Baru</t>
  </si>
  <si>
    <t>ITERASI 2</t>
  </si>
  <si>
    <t>1. Pusat  cluster</t>
  </si>
  <si>
    <t xml:space="preserve">  (174,33-125)^2+(89,5-61)^2</t>
  </si>
  <si>
    <t xml:space="preserve">  (130-125)^2+(51,2-61)^2</t>
  </si>
  <si>
    <t xml:space="preserve">  (174,33-178)^2+(89,5-92)^2</t>
  </si>
  <si>
    <t xml:space="preserve">  (130-178)^2+(51,2-92)^2</t>
  </si>
  <si>
    <t xml:space="preserve">  (174,33-180)^2+(89,5-83)^2</t>
  </si>
  <si>
    <t xml:space="preserve">  (130-180)^2+(51,2-83)^2</t>
  </si>
  <si>
    <t xml:space="preserve">  (174,33-167)^2+(89,5-85)^2</t>
  </si>
  <si>
    <t xml:space="preserve">  (130-167)^2+(51,2-85)^2</t>
  </si>
  <si>
    <t xml:space="preserve">  (174,33-170)^2+(89,5-89)^2</t>
  </si>
  <si>
    <t xml:space="preserve">  (130-170)^2+(51,2-89)^2</t>
  </si>
  <si>
    <t xml:space="preserve">  (174,33-173)^2+(89,5-98)^2</t>
  </si>
  <si>
    <t xml:space="preserve">  (130-173)^2+(51,2-98)^2</t>
  </si>
  <si>
    <t xml:space="preserve">  (174,33-120)^2+(89,5-35)^2</t>
  </si>
  <si>
    <t xml:space="preserve">  (130-120)^2+(51,2-35)^2</t>
  </si>
  <si>
    <t xml:space="preserve">  (174,33-145)^2+(89,5-70)^2</t>
  </si>
  <si>
    <t xml:space="preserve">  (130-145)^2+(51,2-70)^2</t>
  </si>
  <si>
    <t xml:space="preserve">  (174,33-125)^2+(89,5-50)^2</t>
  </si>
  <si>
    <t xml:space="preserve">  (130-125)^2+(51,2-50)^2</t>
  </si>
  <si>
    <t>Kesimpulan:</t>
  </si>
  <si>
    <t>Proses iterasi di hentikan pada iterasi 2 karena hasil pengelompokan data</t>
  </si>
  <si>
    <t>pengelompokan data pada iterasi 1.</t>
  </si>
  <si>
    <t>berdasarkan cluster terdekat pada iterasi 2 sudah memiliki pola atau hasil yang sama dengan</t>
  </si>
  <si>
    <t>Jarak Subject ID ke -2 pusat cluster</t>
  </si>
  <si>
    <t xml:space="preserve">  (178-178)^2+(90-90)^2</t>
  </si>
  <si>
    <t xml:space="preserve">  (178-178)^2+(40-92)^2</t>
  </si>
  <si>
    <t>Cara Menentukan Titik Pusat Awal Cluster (Centroid)</t>
  </si>
  <si>
    <t>1. Tentukan jumlah cluster (misal: akan dibentuk 2 cluster)</t>
  </si>
  <si>
    <t>2. Rumus mencari titik pusat : Jumlah data / (cluster - n + 1)</t>
  </si>
  <si>
    <t>Titik Pusat 1 / Cluster 1 / C1</t>
  </si>
  <si>
    <t>Titik Pusat 2 / Cluster 2 / C2</t>
  </si>
  <si>
    <t>=</t>
  </si>
  <si>
    <t>(11/1+1)</t>
  </si>
  <si>
    <t>(11/2+1)</t>
  </si>
  <si>
    <t>&lt;= Bulatkan ke atas</t>
  </si>
  <si>
    <t>C1 = Klaster 1</t>
  </si>
  <si>
    <t>C2 = Klaster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</si>
</sst>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2" xfId="0" applyBorder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11722</xdr:colOff>
      <xdr:row>7</xdr:row>
      <xdr:rowOff>175846</xdr:rowOff>
    </xdr:from>
    <xdr:to>
      <xdr:col>4</xdr:col>
      <xdr:colOff>205154</xdr:colOff>
      <xdr:row>8</xdr:row>
      <xdr:rowOff>175847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811822" y="1456006"/>
          <a:ext cx="1412632" cy="182881"/>
          <a:chOff x="814753" y="1447800"/>
          <a:chExt cx="1412632" cy="181709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10</xdr:row>
      <xdr:rowOff>175846</xdr:rowOff>
    </xdr:from>
    <xdr:to>
      <xdr:col>4</xdr:col>
      <xdr:colOff>205154</xdr:colOff>
      <xdr:row>11</xdr:row>
      <xdr:rowOff>175847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811822" y="2004646"/>
          <a:ext cx="1412632" cy="182881"/>
          <a:chOff x="814753" y="1447800"/>
          <a:chExt cx="1412632" cy="181709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14</xdr:row>
      <xdr:rowOff>175846</xdr:rowOff>
    </xdr:from>
    <xdr:to>
      <xdr:col>4</xdr:col>
      <xdr:colOff>205154</xdr:colOff>
      <xdr:row>15</xdr:row>
      <xdr:rowOff>175847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811822" y="2736166"/>
          <a:ext cx="1412632" cy="182881"/>
          <a:chOff x="814753" y="1447800"/>
          <a:chExt cx="1412632" cy="181709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17</xdr:row>
      <xdr:rowOff>175846</xdr:rowOff>
    </xdr:from>
    <xdr:to>
      <xdr:col>4</xdr:col>
      <xdr:colOff>205154</xdr:colOff>
      <xdr:row>18</xdr:row>
      <xdr:rowOff>175847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811822" y="3284806"/>
          <a:ext cx="1412632" cy="182881"/>
          <a:chOff x="814753" y="1447800"/>
          <a:chExt cx="1412632" cy="181709"/>
        </a:xfrm>
      </xdr:grpSpPr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21</xdr:row>
      <xdr:rowOff>175846</xdr:rowOff>
    </xdr:from>
    <xdr:to>
      <xdr:col>4</xdr:col>
      <xdr:colOff>205154</xdr:colOff>
      <xdr:row>22</xdr:row>
      <xdr:rowOff>175847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811822" y="4016326"/>
          <a:ext cx="1412632" cy="182881"/>
          <a:chOff x="814753" y="1447800"/>
          <a:chExt cx="1412632" cy="181709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24</xdr:row>
      <xdr:rowOff>175846</xdr:rowOff>
    </xdr:from>
    <xdr:to>
      <xdr:col>4</xdr:col>
      <xdr:colOff>205154</xdr:colOff>
      <xdr:row>25</xdr:row>
      <xdr:rowOff>175847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11822" y="4564966"/>
          <a:ext cx="1412632" cy="182881"/>
          <a:chOff x="814753" y="1447800"/>
          <a:chExt cx="1412632" cy="181709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28</xdr:row>
      <xdr:rowOff>175846</xdr:rowOff>
    </xdr:from>
    <xdr:to>
      <xdr:col>4</xdr:col>
      <xdr:colOff>205154</xdr:colOff>
      <xdr:row>29</xdr:row>
      <xdr:rowOff>175847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811822" y="5296486"/>
          <a:ext cx="1412632" cy="182881"/>
          <a:chOff x="814753" y="1447800"/>
          <a:chExt cx="1412632" cy="181709"/>
        </a:xfrm>
      </xdr:grpSpPr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31</xdr:row>
      <xdr:rowOff>175846</xdr:rowOff>
    </xdr:from>
    <xdr:to>
      <xdr:col>4</xdr:col>
      <xdr:colOff>205154</xdr:colOff>
      <xdr:row>32</xdr:row>
      <xdr:rowOff>175847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811822" y="5845126"/>
          <a:ext cx="1412632" cy="182881"/>
          <a:chOff x="814753" y="1447800"/>
          <a:chExt cx="1412632" cy="181709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35</xdr:row>
      <xdr:rowOff>175846</xdr:rowOff>
    </xdr:from>
    <xdr:to>
      <xdr:col>4</xdr:col>
      <xdr:colOff>205154</xdr:colOff>
      <xdr:row>36</xdr:row>
      <xdr:rowOff>175847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811822" y="6576646"/>
          <a:ext cx="1412632" cy="182881"/>
          <a:chOff x="814753" y="1447800"/>
          <a:chExt cx="1412632" cy="181709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38</xdr:row>
      <xdr:rowOff>175846</xdr:rowOff>
    </xdr:from>
    <xdr:to>
      <xdr:col>4</xdr:col>
      <xdr:colOff>205154</xdr:colOff>
      <xdr:row>39</xdr:row>
      <xdr:rowOff>175847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811822" y="7125286"/>
          <a:ext cx="1412632" cy="182881"/>
          <a:chOff x="814753" y="1447800"/>
          <a:chExt cx="1412632" cy="181709"/>
        </a:xfrm>
      </xdr:grpSpPr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42</xdr:row>
      <xdr:rowOff>175846</xdr:rowOff>
    </xdr:from>
    <xdr:to>
      <xdr:col>4</xdr:col>
      <xdr:colOff>205154</xdr:colOff>
      <xdr:row>43</xdr:row>
      <xdr:rowOff>175847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811822" y="7856806"/>
          <a:ext cx="1412632" cy="182881"/>
          <a:chOff x="814753" y="1447800"/>
          <a:chExt cx="1412632" cy="181709"/>
        </a:xfrm>
      </xdr:grpSpPr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45</xdr:row>
      <xdr:rowOff>175846</xdr:rowOff>
    </xdr:from>
    <xdr:to>
      <xdr:col>4</xdr:col>
      <xdr:colOff>205154</xdr:colOff>
      <xdr:row>46</xdr:row>
      <xdr:rowOff>175847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811822" y="8405446"/>
          <a:ext cx="1412632" cy="182881"/>
          <a:chOff x="814753" y="1447800"/>
          <a:chExt cx="1412632" cy="181709"/>
        </a:xfrm>
      </xdr:grpSpPr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49</xdr:row>
      <xdr:rowOff>175846</xdr:rowOff>
    </xdr:from>
    <xdr:to>
      <xdr:col>4</xdr:col>
      <xdr:colOff>205154</xdr:colOff>
      <xdr:row>50</xdr:row>
      <xdr:rowOff>175847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811822" y="9136966"/>
          <a:ext cx="1412632" cy="182881"/>
          <a:chOff x="814753" y="1447800"/>
          <a:chExt cx="1412632" cy="181709"/>
        </a:xfrm>
      </xdr:grpSpPr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52</xdr:row>
      <xdr:rowOff>175846</xdr:rowOff>
    </xdr:from>
    <xdr:to>
      <xdr:col>4</xdr:col>
      <xdr:colOff>205154</xdr:colOff>
      <xdr:row>53</xdr:row>
      <xdr:rowOff>175847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811822" y="9685606"/>
          <a:ext cx="1412632" cy="182881"/>
          <a:chOff x="814753" y="1447800"/>
          <a:chExt cx="1412632" cy="181709"/>
        </a:xfrm>
      </xdr:grpSpPr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56</xdr:row>
      <xdr:rowOff>175846</xdr:rowOff>
    </xdr:from>
    <xdr:to>
      <xdr:col>4</xdr:col>
      <xdr:colOff>205154</xdr:colOff>
      <xdr:row>57</xdr:row>
      <xdr:rowOff>175847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GrpSpPr/>
      </xdr:nvGrpSpPr>
      <xdr:grpSpPr>
        <a:xfrm>
          <a:off x="811822" y="10417126"/>
          <a:ext cx="1412632" cy="182881"/>
          <a:chOff x="814753" y="1447800"/>
          <a:chExt cx="1412632" cy="181709"/>
        </a:xfrm>
      </xdr:grpSpPr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59</xdr:row>
      <xdr:rowOff>175846</xdr:rowOff>
    </xdr:from>
    <xdr:to>
      <xdr:col>4</xdr:col>
      <xdr:colOff>205154</xdr:colOff>
      <xdr:row>60</xdr:row>
      <xdr:rowOff>175847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11822" y="10965766"/>
          <a:ext cx="1412632" cy="182881"/>
          <a:chOff x="814753" y="1447800"/>
          <a:chExt cx="1412632" cy="181709"/>
        </a:xfrm>
      </xdr:grpSpPr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63</xdr:row>
      <xdr:rowOff>175846</xdr:rowOff>
    </xdr:from>
    <xdr:to>
      <xdr:col>4</xdr:col>
      <xdr:colOff>205154</xdr:colOff>
      <xdr:row>64</xdr:row>
      <xdr:rowOff>175847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11822" y="11697286"/>
          <a:ext cx="1412632" cy="182881"/>
          <a:chOff x="814753" y="1447800"/>
          <a:chExt cx="1412632" cy="181709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66</xdr:row>
      <xdr:rowOff>175846</xdr:rowOff>
    </xdr:from>
    <xdr:to>
      <xdr:col>4</xdr:col>
      <xdr:colOff>205154</xdr:colOff>
      <xdr:row>67</xdr:row>
      <xdr:rowOff>175847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811822" y="12245926"/>
          <a:ext cx="1412632" cy="182881"/>
          <a:chOff x="814753" y="1447800"/>
          <a:chExt cx="1412632" cy="181709"/>
        </a:xfrm>
      </xdr:grpSpPr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70</xdr:row>
      <xdr:rowOff>175846</xdr:rowOff>
    </xdr:from>
    <xdr:to>
      <xdr:col>4</xdr:col>
      <xdr:colOff>205154</xdr:colOff>
      <xdr:row>71</xdr:row>
      <xdr:rowOff>175847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GrpSpPr/>
      </xdr:nvGrpSpPr>
      <xdr:grpSpPr>
        <a:xfrm>
          <a:off x="811822" y="12977446"/>
          <a:ext cx="1412632" cy="182881"/>
          <a:chOff x="814753" y="1447800"/>
          <a:chExt cx="1412632" cy="181709"/>
        </a:xfrm>
      </xdr:grpSpPr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11722</xdr:colOff>
      <xdr:row>73</xdr:row>
      <xdr:rowOff>175846</xdr:rowOff>
    </xdr:from>
    <xdr:to>
      <xdr:col>4</xdr:col>
      <xdr:colOff>205154</xdr:colOff>
      <xdr:row>74</xdr:row>
      <xdr:rowOff>175847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GrpSpPr/>
      </xdr:nvGrpSpPr>
      <xdr:grpSpPr>
        <a:xfrm>
          <a:off x="811822" y="13526086"/>
          <a:ext cx="1412632" cy="182881"/>
          <a:chOff x="814753" y="1447800"/>
          <a:chExt cx="1412632" cy="181709"/>
        </a:xfrm>
      </xdr:grpSpPr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521677</xdr:colOff>
      <xdr:row>94</xdr:row>
      <xdr:rowOff>70339</xdr:rowOff>
    </xdr:from>
    <xdr:to>
      <xdr:col>5</xdr:col>
      <xdr:colOff>123092</xdr:colOff>
      <xdr:row>98</xdr:row>
      <xdr:rowOff>164123</xdr:rowOff>
    </xdr:to>
    <xdr:sp macro="" textlink="">
      <xdr:nvSpPr>
        <xdr:cNvPr id="93" name="Double Bracket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715108" y="17150862"/>
          <a:ext cx="2039815" cy="820615"/>
        </a:xfrm>
        <a:prstGeom prst="bracketPair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521677</xdr:colOff>
      <xdr:row>102</xdr:row>
      <xdr:rowOff>70339</xdr:rowOff>
    </xdr:from>
    <xdr:to>
      <xdr:col>5</xdr:col>
      <xdr:colOff>123092</xdr:colOff>
      <xdr:row>106</xdr:row>
      <xdr:rowOff>164123</xdr:rowOff>
    </xdr:to>
    <xdr:sp macro="" textlink="">
      <xdr:nvSpPr>
        <xdr:cNvPr id="94" name="Double Bracket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715108" y="17150862"/>
          <a:ext cx="2039815" cy="820615"/>
        </a:xfrm>
        <a:prstGeom prst="bracketPair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11722</xdr:colOff>
      <xdr:row>7</xdr:row>
      <xdr:rowOff>175846</xdr:rowOff>
    </xdr:from>
    <xdr:to>
      <xdr:col>12</xdr:col>
      <xdr:colOff>205154</xdr:colOff>
      <xdr:row>8</xdr:row>
      <xdr:rowOff>175847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4934242" y="1456006"/>
          <a:ext cx="1412632" cy="182881"/>
          <a:chOff x="814753" y="1447800"/>
          <a:chExt cx="1412632" cy="181709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10</xdr:row>
      <xdr:rowOff>175846</xdr:rowOff>
    </xdr:from>
    <xdr:to>
      <xdr:col>12</xdr:col>
      <xdr:colOff>205154</xdr:colOff>
      <xdr:row>11</xdr:row>
      <xdr:rowOff>175847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4934242" y="2004646"/>
          <a:ext cx="1412632" cy="182881"/>
          <a:chOff x="814753" y="1447800"/>
          <a:chExt cx="1412632" cy="181709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14</xdr:row>
      <xdr:rowOff>175846</xdr:rowOff>
    </xdr:from>
    <xdr:to>
      <xdr:col>12</xdr:col>
      <xdr:colOff>205154</xdr:colOff>
      <xdr:row>15</xdr:row>
      <xdr:rowOff>175847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4934242" y="2736166"/>
          <a:ext cx="1412632" cy="182881"/>
          <a:chOff x="814753" y="1447800"/>
          <a:chExt cx="1412632" cy="181709"/>
        </a:xfrm>
      </xdr:grpSpPr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17</xdr:row>
      <xdr:rowOff>175846</xdr:rowOff>
    </xdr:from>
    <xdr:to>
      <xdr:col>12</xdr:col>
      <xdr:colOff>205154</xdr:colOff>
      <xdr:row>18</xdr:row>
      <xdr:rowOff>175847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GrpSpPr/>
      </xdr:nvGrpSpPr>
      <xdr:grpSpPr>
        <a:xfrm>
          <a:off x="4934242" y="3284806"/>
          <a:ext cx="1412632" cy="182881"/>
          <a:chOff x="814753" y="1447800"/>
          <a:chExt cx="1412632" cy="181709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21</xdr:row>
      <xdr:rowOff>175846</xdr:rowOff>
    </xdr:from>
    <xdr:to>
      <xdr:col>12</xdr:col>
      <xdr:colOff>205154</xdr:colOff>
      <xdr:row>22</xdr:row>
      <xdr:rowOff>175847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4934242" y="4016326"/>
          <a:ext cx="1412632" cy="182881"/>
          <a:chOff x="814753" y="1447800"/>
          <a:chExt cx="1412632" cy="181709"/>
        </a:xfrm>
      </xdr:grpSpPr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24</xdr:row>
      <xdr:rowOff>175846</xdr:rowOff>
    </xdr:from>
    <xdr:to>
      <xdr:col>12</xdr:col>
      <xdr:colOff>205154</xdr:colOff>
      <xdr:row>25</xdr:row>
      <xdr:rowOff>175847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4934242" y="4564966"/>
          <a:ext cx="1412632" cy="182881"/>
          <a:chOff x="814753" y="1447800"/>
          <a:chExt cx="1412632" cy="181709"/>
        </a:xfrm>
      </xdr:grpSpPr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28</xdr:row>
      <xdr:rowOff>175846</xdr:rowOff>
    </xdr:from>
    <xdr:to>
      <xdr:col>12</xdr:col>
      <xdr:colOff>205154</xdr:colOff>
      <xdr:row>29</xdr:row>
      <xdr:rowOff>175847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4934242" y="5296486"/>
          <a:ext cx="1412632" cy="182881"/>
          <a:chOff x="814753" y="1447800"/>
          <a:chExt cx="1412632" cy="181709"/>
        </a:xfrm>
      </xdr:grpSpPr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31</xdr:row>
      <xdr:rowOff>175846</xdr:rowOff>
    </xdr:from>
    <xdr:to>
      <xdr:col>12</xdr:col>
      <xdr:colOff>205154</xdr:colOff>
      <xdr:row>32</xdr:row>
      <xdr:rowOff>175847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GrpSpPr/>
      </xdr:nvGrpSpPr>
      <xdr:grpSpPr>
        <a:xfrm>
          <a:off x="4934242" y="5845126"/>
          <a:ext cx="1412632" cy="182881"/>
          <a:chOff x="814753" y="1447800"/>
          <a:chExt cx="1412632" cy="181709"/>
        </a:xfrm>
      </xdr:grpSpPr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35</xdr:row>
      <xdr:rowOff>175846</xdr:rowOff>
    </xdr:from>
    <xdr:to>
      <xdr:col>12</xdr:col>
      <xdr:colOff>205154</xdr:colOff>
      <xdr:row>36</xdr:row>
      <xdr:rowOff>175847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4934242" y="6576646"/>
          <a:ext cx="1412632" cy="182881"/>
          <a:chOff x="814753" y="1447800"/>
          <a:chExt cx="1412632" cy="181709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38</xdr:row>
      <xdr:rowOff>175846</xdr:rowOff>
    </xdr:from>
    <xdr:to>
      <xdr:col>12</xdr:col>
      <xdr:colOff>205154</xdr:colOff>
      <xdr:row>39</xdr:row>
      <xdr:rowOff>175847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4934242" y="7125286"/>
          <a:ext cx="1412632" cy="182881"/>
          <a:chOff x="814753" y="1447800"/>
          <a:chExt cx="1412632" cy="181709"/>
        </a:xfrm>
      </xdr:grpSpPr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42</xdr:row>
      <xdr:rowOff>175846</xdr:rowOff>
    </xdr:from>
    <xdr:to>
      <xdr:col>12</xdr:col>
      <xdr:colOff>205154</xdr:colOff>
      <xdr:row>43</xdr:row>
      <xdr:rowOff>175847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4934242" y="7856806"/>
          <a:ext cx="1412632" cy="182881"/>
          <a:chOff x="814753" y="1447800"/>
          <a:chExt cx="1412632" cy="181709"/>
        </a:xfrm>
      </xdr:grpSpPr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45</xdr:row>
      <xdr:rowOff>175846</xdr:rowOff>
    </xdr:from>
    <xdr:to>
      <xdr:col>12</xdr:col>
      <xdr:colOff>205154</xdr:colOff>
      <xdr:row>46</xdr:row>
      <xdr:rowOff>175847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GrpSpPr/>
      </xdr:nvGrpSpPr>
      <xdr:grpSpPr>
        <a:xfrm>
          <a:off x="4934242" y="8405446"/>
          <a:ext cx="1412632" cy="182881"/>
          <a:chOff x="814753" y="1447800"/>
          <a:chExt cx="1412632" cy="181709"/>
        </a:xfrm>
      </xdr:grpSpPr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49</xdr:row>
      <xdr:rowOff>175846</xdr:rowOff>
    </xdr:from>
    <xdr:to>
      <xdr:col>12</xdr:col>
      <xdr:colOff>205154</xdr:colOff>
      <xdr:row>50</xdr:row>
      <xdr:rowOff>175847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GrpSpPr/>
      </xdr:nvGrpSpPr>
      <xdr:grpSpPr>
        <a:xfrm>
          <a:off x="4934242" y="9136966"/>
          <a:ext cx="1412632" cy="182881"/>
          <a:chOff x="814753" y="1447800"/>
          <a:chExt cx="1412632" cy="181709"/>
        </a:xfrm>
      </xdr:grpSpPr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52</xdr:row>
      <xdr:rowOff>175846</xdr:rowOff>
    </xdr:from>
    <xdr:to>
      <xdr:col>12</xdr:col>
      <xdr:colOff>205154</xdr:colOff>
      <xdr:row>53</xdr:row>
      <xdr:rowOff>175847</xdr:rowOff>
    </xdr:to>
    <xdr:grpSp>
      <xdr:nvGrpSpPr>
        <xdr:cNvPr id="147" name="Group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GrpSpPr/>
      </xdr:nvGrpSpPr>
      <xdr:grpSpPr>
        <a:xfrm>
          <a:off x="4934242" y="9685606"/>
          <a:ext cx="1412632" cy="182881"/>
          <a:chOff x="814753" y="1447800"/>
          <a:chExt cx="1412632" cy="181709"/>
        </a:xfrm>
      </xdr:grpSpPr>
      <xdr:cxnSp macro="">
        <xdr:nvCxnSpPr>
          <xdr:cNvPr id="148" name="Straight Connector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56</xdr:row>
      <xdr:rowOff>175846</xdr:rowOff>
    </xdr:from>
    <xdr:to>
      <xdr:col>12</xdr:col>
      <xdr:colOff>205154</xdr:colOff>
      <xdr:row>57</xdr:row>
      <xdr:rowOff>175847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GrpSpPr/>
      </xdr:nvGrpSpPr>
      <xdr:grpSpPr>
        <a:xfrm>
          <a:off x="4934242" y="10417126"/>
          <a:ext cx="1412632" cy="182881"/>
          <a:chOff x="814753" y="1447800"/>
          <a:chExt cx="1412632" cy="181709"/>
        </a:xfrm>
      </xdr:grpSpPr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59</xdr:row>
      <xdr:rowOff>175846</xdr:rowOff>
    </xdr:from>
    <xdr:to>
      <xdr:col>12</xdr:col>
      <xdr:colOff>205154</xdr:colOff>
      <xdr:row>60</xdr:row>
      <xdr:rowOff>175847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GrpSpPr/>
      </xdr:nvGrpSpPr>
      <xdr:grpSpPr>
        <a:xfrm>
          <a:off x="4934242" y="10965766"/>
          <a:ext cx="1412632" cy="182881"/>
          <a:chOff x="814753" y="1447800"/>
          <a:chExt cx="1412632" cy="181709"/>
        </a:xfrm>
      </xdr:grpSpPr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00000000-0008-0000-0100-00009D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00000000-0008-0000-0100-00009E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63</xdr:row>
      <xdr:rowOff>175846</xdr:rowOff>
    </xdr:from>
    <xdr:to>
      <xdr:col>12</xdr:col>
      <xdr:colOff>205154</xdr:colOff>
      <xdr:row>64</xdr:row>
      <xdr:rowOff>175847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GrpSpPr/>
      </xdr:nvGrpSpPr>
      <xdr:grpSpPr>
        <a:xfrm>
          <a:off x="4934242" y="11697286"/>
          <a:ext cx="1412632" cy="182881"/>
          <a:chOff x="814753" y="1447800"/>
          <a:chExt cx="1412632" cy="181709"/>
        </a:xfrm>
      </xdr:grpSpPr>
      <xdr:cxnSp macro="">
        <xdr:nvCxnSpPr>
          <xdr:cNvPr id="160" name="Straight Connector 159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66</xdr:row>
      <xdr:rowOff>175846</xdr:rowOff>
    </xdr:from>
    <xdr:to>
      <xdr:col>12</xdr:col>
      <xdr:colOff>205154</xdr:colOff>
      <xdr:row>67</xdr:row>
      <xdr:rowOff>175847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GrpSpPr/>
      </xdr:nvGrpSpPr>
      <xdr:grpSpPr>
        <a:xfrm>
          <a:off x="4934242" y="12245926"/>
          <a:ext cx="1412632" cy="182881"/>
          <a:chOff x="814753" y="1447800"/>
          <a:chExt cx="1412632" cy="181709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70</xdr:row>
      <xdr:rowOff>175846</xdr:rowOff>
    </xdr:from>
    <xdr:to>
      <xdr:col>12</xdr:col>
      <xdr:colOff>205154</xdr:colOff>
      <xdr:row>71</xdr:row>
      <xdr:rowOff>175847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GrpSpPr/>
      </xdr:nvGrpSpPr>
      <xdr:grpSpPr>
        <a:xfrm>
          <a:off x="4934242" y="12977446"/>
          <a:ext cx="1412632" cy="182881"/>
          <a:chOff x="814753" y="1447800"/>
          <a:chExt cx="1412632" cy="181709"/>
        </a:xfrm>
      </xdr:grpSpPr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00000000-0008-0000-0100-0000A9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169">
            <a:extLst>
              <a:ext uri="{FF2B5EF4-FFF2-40B4-BE49-F238E27FC236}">
                <a16:creationId xmlns:a16="http://schemas.microsoft.com/office/drawing/2014/main" id="{00000000-0008-0000-0100-0000AA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11722</xdr:colOff>
      <xdr:row>73</xdr:row>
      <xdr:rowOff>175846</xdr:rowOff>
    </xdr:from>
    <xdr:to>
      <xdr:col>12</xdr:col>
      <xdr:colOff>205154</xdr:colOff>
      <xdr:row>74</xdr:row>
      <xdr:rowOff>175847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4934242" y="13526086"/>
          <a:ext cx="1412632" cy="182881"/>
          <a:chOff x="814753" y="1447800"/>
          <a:chExt cx="1412632" cy="181709"/>
        </a:xfrm>
      </xdr:grpSpPr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11722</xdr:colOff>
      <xdr:row>8</xdr:row>
      <xdr:rowOff>175846</xdr:rowOff>
    </xdr:from>
    <xdr:to>
      <xdr:col>18</xdr:col>
      <xdr:colOff>205154</xdr:colOff>
      <xdr:row>9</xdr:row>
      <xdr:rowOff>175847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GrpSpPr/>
      </xdr:nvGrpSpPr>
      <xdr:grpSpPr>
        <a:xfrm>
          <a:off x="8591842" y="1638886"/>
          <a:ext cx="1412632" cy="182881"/>
          <a:chOff x="814753" y="1447800"/>
          <a:chExt cx="1412632" cy="181709"/>
        </a:xfrm>
      </xdr:grpSpPr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00000000-0008-0000-0100-0000B1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11722</xdr:colOff>
      <xdr:row>11</xdr:row>
      <xdr:rowOff>175846</xdr:rowOff>
    </xdr:from>
    <xdr:to>
      <xdr:col>18</xdr:col>
      <xdr:colOff>205154</xdr:colOff>
      <xdr:row>12</xdr:row>
      <xdr:rowOff>175847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GrpSpPr/>
      </xdr:nvGrpSpPr>
      <xdr:grpSpPr>
        <a:xfrm>
          <a:off x="8591842" y="2187526"/>
          <a:ext cx="1412632" cy="182881"/>
          <a:chOff x="814753" y="1447800"/>
          <a:chExt cx="1412632" cy="181709"/>
        </a:xfrm>
      </xdr:grpSpPr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CxnSpPr/>
        </xdr:nvCxnSpPr>
        <xdr:spPr>
          <a:xfrm>
            <a:off x="814753" y="1544422"/>
            <a:ext cx="22752" cy="85087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Straight Connector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CxnSpPr/>
        </xdr:nvCxnSpPr>
        <xdr:spPr>
          <a:xfrm flipV="1">
            <a:off x="840755" y="1459335"/>
            <a:ext cx="48754" cy="164502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CxnSpPr/>
        </xdr:nvCxnSpPr>
        <xdr:spPr>
          <a:xfrm flipV="1">
            <a:off x="892759" y="1447800"/>
            <a:ext cx="1334626" cy="1153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zoomScale="115" zoomScaleNormal="115" workbookViewId="0">
      <selection activeCell="B16" sqref="B16"/>
    </sheetView>
  </sheetViews>
  <sheetFormatPr defaultRowHeight="14.4" x14ac:dyDescent="0.3"/>
  <cols>
    <col min="2" max="2" width="10.5546875" bestFit="1" customWidth="1"/>
    <col min="3" max="3" width="17.6640625" bestFit="1" customWidth="1"/>
    <col min="4" max="4" width="17.44140625" bestFit="1" customWidth="1"/>
    <col min="7" max="7" width="51" customWidth="1"/>
    <col min="10" max="10" width="6.5546875" customWidth="1"/>
    <col min="11" max="11" width="2.55468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F2" s="3" t="s">
        <v>3</v>
      </c>
    </row>
    <row r="3" spans="2:17" x14ac:dyDescent="0.3">
      <c r="B3" s="2">
        <v>1</v>
      </c>
      <c r="C3" s="2">
        <v>125</v>
      </c>
      <c r="D3" s="2">
        <v>61</v>
      </c>
      <c r="F3">
        <v>1</v>
      </c>
      <c r="G3" t="s">
        <v>4</v>
      </c>
    </row>
    <row r="4" spans="2:17" x14ac:dyDescent="0.3">
      <c r="B4" s="2">
        <v>2</v>
      </c>
      <c r="C4" s="2">
        <v>178</v>
      </c>
      <c r="D4" s="2">
        <v>90</v>
      </c>
      <c r="G4" t="s">
        <v>5</v>
      </c>
    </row>
    <row r="5" spans="2:17" x14ac:dyDescent="0.3">
      <c r="B5" s="2">
        <v>3</v>
      </c>
      <c r="C5" s="2">
        <v>178</v>
      </c>
      <c r="D5" s="2">
        <v>92</v>
      </c>
      <c r="G5" s="13" t="s">
        <v>102</v>
      </c>
    </row>
    <row r="6" spans="2:17" x14ac:dyDescent="0.3">
      <c r="B6" s="2">
        <v>4</v>
      </c>
      <c r="C6" s="2">
        <v>180</v>
      </c>
      <c r="D6" s="2">
        <v>83</v>
      </c>
      <c r="G6" s="13" t="s">
        <v>103</v>
      </c>
    </row>
    <row r="7" spans="2:17" x14ac:dyDescent="0.3">
      <c r="B7" s="2">
        <v>5</v>
      </c>
      <c r="C7" s="2">
        <v>167</v>
      </c>
      <c r="D7" s="2">
        <v>85</v>
      </c>
      <c r="G7" s="11" t="s">
        <v>93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3">
      <c r="B8" s="2">
        <v>6</v>
      </c>
      <c r="C8" s="2">
        <v>170</v>
      </c>
      <c r="D8" s="2">
        <v>89</v>
      </c>
      <c r="G8" s="11" t="s">
        <v>94</v>
      </c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3">
      <c r="B9" s="2">
        <v>7</v>
      </c>
      <c r="C9" s="2">
        <v>173</v>
      </c>
      <c r="D9" s="2">
        <v>98</v>
      </c>
      <c r="G9" s="11" t="s">
        <v>95</v>
      </c>
      <c r="H9" s="11" t="s">
        <v>96</v>
      </c>
      <c r="I9" s="11"/>
      <c r="J9" s="11"/>
      <c r="K9" s="11" t="s">
        <v>98</v>
      </c>
      <c r="L9" s="11" t="s">
        <v>99</v>
      </c>
      <c r="M9" s="11">
        <f>11/2</f>
        <v>5.5</v>
      </c>
      <c r="N9" s="11">
        <v>6</v>
      </c>
      <c r="O9" s="12" t="s">
        <v>101</v>
      </c>
      <c r="P9" s="12"/>
      <c r="Q9" s="12"/>
    </row>
    <row r="10" spans="2:17" x14ac:dyDescent="0.3">
      <c r="B10" s="2">
        <v>8</v>
      </c>
      <c r="C10" s="2">
        <v>135</v>
      </c>
      <c r="D10" s="2">
        <v>40</v>
      </c>
      <c r="G10" s="11"/>
      <c r="H10" s="11" t="s">
        <v>97</v>
      </c>
      <c r="I10" s="11"/>
      <c r="J10" s="11"/>
      <c r="K10" s="11" t="s">
        <v>98</v>
      </c>
      <c r="L10" s="11" t="s">
        <v>100</v>
      </c>
      <c r="M10" s="11">
        <f>11/3</f>
        <v>3.6666666666666665</v>
      </c>
      <c r="N10" s="11">
        <v>4</v>
      </c>
      <c r="O10" s="12"/>
      <c r="P10" s="12"/>
      <c r="Q10" s="12"/>
    </row>
    <row r="11" spans="2:17" x14ac:dyDescent="0.3">
      <c r="B11" s="2">
        <v>9</v>
      </c>
      <c r="C11" s="2">
        <v>120</v>
      </c>
      <c r="D11" s="2">
        <v>35</v>
      </c>
    </row>
    <row r="12" spans="2:17" x14ac:dyDescent="0.3">
      <c r="B12" s="2">
        <v>10</v>
      </c>
      <c r="C12" s="2">
        <v>145</v>
      </c>
      <c r="D12" s="2">
        <v>70</v>
      </c>
      <c r="G12" s="13"/>
    </row>
    <row r="13" spans="2:17" x14ac:dyDescent="0.3">
      <c r="B13" s="2">
        <v>11</v>
      </c>
      <c r="C13" s="2">
        <v>125</v>
      </c>
      <c r="D13" s="2">
        <v>50</v>
      </c>
      <c r="G13" s="13"/>
    </row>
  </sheetData>
  <mergeCells count="1">
    <mergeCell ref="O9:Q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4"/>
  <sheetViews>
    <sheetView tabSelected="1" zoomScaleNormal="100" workbookViewId="0">
      <selection activeCell="R1" sqref="R1"/>
    </sheetView>
  </sheetViews>
  <sheetFormatPr defaultRowHeight="14.4" x14ac:dyDescent="0.3"/>
  <cols>
    <col min="1" max="1" width="2.77734375" customWidth="1"/>
    <col min="2" max="2" width="8.88671875" customWidth="1"/>
    <col min="8" max="8" width="4" style="10" customWidth="1"/>
    <col min="9" max="9" width="2.77734375" customWidth="1"/>
  </cols>
  <sheetData>
    <row r="1" spans="1:20" x14ac:dyDescent="0.3">
      <c r="A1" t="s">
        <v>6</v>
      </c>
      <c r="I1" t="s">
        <v>66</v>
      </c>
    </row>
    <row r="2" spans="1:20" x14ac:dyDescent="0.3">
      <c r="A2" t="s">
        <v>7</v>
      </c>
      <c r="I2" t="s">
        <v>67</v>
      </c>
    </row>
    <row r="3" spans="1:20" x14ac:dyDescent="0.3">
      <c r="B3" s="6" t="s">
        <v>44</v>
      </c>
      <c r="C3" s="6" t="s">
        <v>9</v>
      </c>
      <c r="D3" s="6" t="s">
        <v>10</v>
      </c>
      <c r="F3" s="6" t="s">
        <v>9</v>
      </c>
      <c r="G3" s="6" t="s">
        <v>10</v>
      </c>
      <c r="J3" s="6" t="s">
        <v>44</v>
      </c>
      <c r="K3" s="6" t="s">
        <v>9</v>
      </c>
      <c r="L3" s="6" t="s">
        <v>10</v>
      </c>
    </row>
    <row r="4" spans="1:20" x14ac:dyDescent="0.3">
      <c r="A4" t="s">
        <v>51</v>
      </c>
      <c r="B4" s="5">
        <v>2</v>
      </c>
      <c r="C4" s="5">
        <v>178</v>
      </c>
      <c r="D4" s="5">
        <v>90</v>
      </c>
      <c r="E4" s="2">
        <v>3</v>
      </c>
      <c r="F4" s="2">
        <v>178</v>
      </c>
      <c r="G4" s="2">
        <v>92</v>
      </c>
      <c r="J4" s="5">
        <v>2</v>
      </c>
      <c r="K4" s="5">
        <v>174.33</v>
      </c>
      <c r="L4" s="5">
        <v>89.5</v>
      </c>
    </row>
    <row r="5" spans="1:20" x14ac:dyDescent="0.3">
      <c r="A5" t="s">
        <v>52</v>
      </c>
      <c r="B5" s="5">
        <v>8</v>
      </c>
      <c r="C5" s="5">
        <v>135</v>
      </c>
      <c r="D5" s="5">
        <v>40</v>
      </c>
      <c r="J5" s="5">
        <v>8</v>
      </c>
      <c r="K5" s="5">
        <v>130</v>
      </c>
      <c r="L5" s="5">
        <v>51.2</v>
      </c>
    </row>
    <row r="7" spans="1:20" x14ac:dyDescent="0.3">
      <c r="A7" t="s">
        <v>8</v>
      </c>
      <c r="I7" t="s">
        <v>8</v>
      </c>
    </row>
    <row r="8" spans="1:20" x14ac:dyDescent="0.3">
      <c r="A8" s="7" t="s">
        <v>15</v>
      </c>
      <c r="B8" t="s">
        <v>43</v>
      </c>
      <c r="I8" s="7" t="s">
        <v>15</v>
      </c>
      <c r="J8" t="s">
        <v>43</v>
      </c>
    </row>
    <row r="9" spans="1:20" x14ac:dyDescent="0.3">
      <c r="B9" s="7" t="s">
        <v>11</v>
      </c>
      <c r="C9" s="8" t="s">
        <v>12</v>
      </c>
      <c r="F9">
        <f>(178-125)^2+(90-61)^2</f>
        <v>3650</v>
      </c>
      <c r="J9" s="7" t="s">
        <v>11</v>
      </c>
      <c r="K9" s="8" t="s">
        <v>68</v>
      </c>
      <c r="N9">
        <f>(174.33-125)^2+(89.5-61)^2</f>
        <v>3245.6989000000012</v>
      </c>
      <c r="P9" t="s">
        <v>90</v>
      </c>
    </row>
    <row r="10" spans="1:20" x14ac:dyDescent="0.3">
      <c r="B10" s="7" t="s">
        <v>11</v>
      </c>
      <c r="C10">
        <f>F10</f>
        <v>60.415229867972862</v>
      </c>
      <c r="F10">
        <f>SQRT(F9)</f>
        <v>60.415229867972862</v>
      </c>
      <c r="J10" s="7" t="s">
        <v>11</v>
      </c>
      <c r="K10">
        <f>N10</f>
        <v>56.97103562337621</v>
      </c>
      <c r="N10">
        <f>SQRT(N9)</f>
        <v>56.97103562337621</v>
      </c>
      <c r="P10" s="7" t="s">
        <v>11</v>
      </c>
      <c r="Q10" s="8" t="s">
        <v>91</v>
      </c>
      <c r="T10">
        <f>(178-178)^2+(90-90)^2</f>
        <v>0</v>
      </c>
    </row>
    <row r="11" spans="1:20" x14ac:dyDescent="0.3">
      <c r="P11" s="7" t="s">
        <v>11</v>
      </c>
      <c r="Q11">
        <f>T11</f>
        <v>0</v>
      </c>
      <c r="T11">
        <f>SQRT(T10)</f>
        <v>0</v>
      </c>
    </row>
    <row r="12" spans="1:20" x14ac:dyDescent="0.3">
      <c r="B12" s="7" t="s">
        <v>13</v>
      </c>
      <c r="C12" s="8" t="s">
        <v>14</v>
      </c>
      <c r="F12">
        <f xml:space="preserve">  (135-125)^2+(40-61)^2</f>
        <v>541</v>
      </c>
      <c r="J12" s="7" t="s">
        <v>13</v>
      </c>
      <c r="K12" s="8" t="s">
        <v>69</v>
      </c>
      <c r="N12">
        <f xml:space="preserve">  (130-125)^2+(51.2-61)^2</f>
        <v>121.03999999999995</v>
      </c>
    </row>
    <row r="13" spans="1:20" x14ac:dyDescent="0.3">
      <c r="B13" s="7" t="s">
        <v>13</v>
      </c>
      <c r="C13">
        <f>F13</f>
        <v>23.259406699226016</v>
      </c>
      <c r="F13">
        <f>SQRT(F12)</f>
        <v>23.259406699226016</v>
      </c>
      <c r="J13" s="7" t="s">
        <v>13</v>
      </c>
      <c r="K13">
        <f>N13</f>
        <v>11.001818031580051</v>
      </c>
      <c r="N13">
        <f>SQRT(N12)</f>
        <v>11.001818031580051</v>
      </c>
      <c r="P13" s="7" t="s">
        <v>13</v>
      </c>
      <c r="Q13" s="8" t="s">
        <v>92</v>
      </c>
      <c r="T13">
        <f>(135-178)^2+(40-92)^2</f>
        <v>4553</v>
      </c>
    </row>
    <row r="14" spans="1:20" x14ac:dyDescent="0.3">
      <c r="P14" s="7" t="s">
        <v>13</v>
      </c>
      <c r="Q14">
        <f>T14</f>
        <v>67.475921631349351</v>
      </c>
      <c r="T14">
        <f>SQRT(T13)</f>
        <v>67.475921631349351</v>
      </c>
    </row>
    <row r="15" spans="1:20" x14ac:dyDescent="0.3">
      <c r="A15" s="7" t="s">
        <v>16</v>
      </c>
      <c r="B15" t="s">
        <v>45</v>
      </c>
      <c r="I15" s="7" t="s">
        <v>16</v>
      </c>
      <c r="J15" t="s">
        <v>45</v>
      </c>
    </row>
    <row r="16" spans="1:20" x14ac:dyDescent="0.3">
      <c r="B16" s="7" t="s">
        <v>11</v>
      </c>
      <c r="C16" s="8" t="s">
        <v>17</v>
      </c>
      <c r="F16">
        <f>(178-178)^2+(90-92)^2</f>
        <v>4</v>
      </c>
      <c r="J16" s="7" t="s">
        <v>11</v>
      </c>
      <c r="K16" s="8" t="s">
        <v>70</v>
      </c>
      <c r="N16">
        <f xml:space="preserve">  (174.33-178)^2+(89.5-92)^2</f>
        <v>19.718899999999909</v>
      </c>
    </row>
    <row r="17" spans="1:14" x14ac:dyDescent="0.3">
      <c r="B17" s="7" t="s">
        <v>11</v>
      </c>
      <c r="C17">
        <f>F17</f>
        <v>2</v>
      </c>
      <c r="F17">
        <f>SQRT(F16)</f>
        <v>2</v>
      </c>
      <c r="J17" s="7" t="s">
        <v>11</v>
      </c>
      <c r="K17">
        <f>N17</f>
        <v>4.4405968067366697</v>
      </c>
      <c r="N17">
        <f>SQRT(N16)</f>
        <v>4.4405968067366697</v>
      </c>
    </row>
    <row r="19" spans="1:14" x14ac:dyDescent="0.3">
      <c r="B19" s="7" t="s">
        <v>13</v>
      </c>
      <c r="C19" s="8" t="s">
        <v>18</v>
      </c>
      <c r="F19">
        <f>(135-178)^2+(40-92)^2</f>
        <v>4553</v>
      </c>
      <c r="J19" s="7" t="s">
        <v>13</v>
      </c>
      <c r="K19" s="8" t="s">
        <v>71</v>
      </c>
      <c r="N19">
        <f>(130-178)^2+(51.2-92)^2</f>
        <v>3968.64</v>
      </c>
    </row>
    <row r="20" spans="1:14" x14ac:dyDescent="0.3">
      <c r="B20" s="7" t="s">
        <v>13</v>
      </c>
      <c r="C20">
        <f>F20</f>
        <v>67.475921631349351</v>
      </c>
      <c r="F20">
        <f>SQRT(F19)</f>
        <v>67.475921631349351</v>
      </c>
      <c r="J20" s="7" t="s">
        <v>13</v>
      </c>
      <c r="K20">
        <f>N20</f>
        <v>62.997142792352101</v>
      </c>
      <c r="N20">
        <f>SQRT(N19)</f>
        <v>62.997142792352101</v>
      </c>
    </row>
    <row r="22" spans="1:14" x14ac:dyDescent="0.3">
      <c r="A22" s="7" t="s">
        <v>19</v>
      </c>
      <c r="B22" t="s">
        <v>46</v>
      </c>
      <c r="I22" s="7" t="s">
        <v>19</v>
      </c>
      <c r="J22" t="s">
        <v>46</v>
      </c>
    </row>
    <row r="23" spans="1:14" x14ac:dyDescent="0.3">
      <c r="B23" s="7" t="s">
        <v>11</v>
      </c>
      <c r="C23" s="8" t="s">
        <v>20</v>
      </c>
      <c r="F23">
        <f>(178-180)^2+(90-83)^2</f>
        <v>53</v>
      </c>
      <c r="J23" s="7" t="s">
        <v>11</v>
      </c>
      <c r="K23" s="8" t="s">
        <v>72</v>
      </c>
      <c r="N23">
        <f xml:space="preserve">  (174.33-180)^2+(89.5-83)^2</f>
        <v>74.398899999999855</v>
      </c>
    </row>
    <row r="24" spans="1:14" x14ac:dyDescent="0.3">
      <c r="B24" s="7" t="s">
        <v>11</v>
      </c>
      <c r="C24">
        <f>F24</f>
        <v>7.2801098892805181</v>
      </c>
      <c r="F24">
        <f>SQRT(F23)</f>
        <v>7.2801098892805181</v>
      </c>
      <c r="J24" s="7" t="s">
        <v>11</v>
      </c>
      <c r="K24">
        <f>N24</f>
        <v>8.6254796968052663</v>
      </c>
      <c r="N24">
        <f>SQRT(N23)</f>
        <v>8.6254796968052663</v>
      </c>
    </row>
    <row r="26" spans="1:14" x14ac:dyDescent="0.3">
      <c r="B26" s="7" t="s">
        <v>13</v>
      </c>
      <c r="C26" s="8" t="s">
        <v>21</v>
      </c>
      <c r="F26">
        <f xml:space="preserve">  (135-180)^2+(40-83)^2</f>
        <v>3874</v>
      </c>
      <c r="J26" s="7" t="s">
        <v>13</v>
      </c>
      <c r="K26" s="8" t="s">
        <v>73</v>
      </c>
      <c r="N26">
        <f xml:space="preserve"> (130-180)^2+(51.2-83)^2</f>
        <v>3511.24</v>
      </c>
    </row>
    <row r="27" spans="1:14" x14ac:dyDescent="0.3">
      <c r="B27" s="7" t="s">
        <v>13</v>
      </c>
      <c r="C27">
        <f>F27</f>
        <v>62.241465278381739</v>
      </c>
      <c r="F27">
        <f>SQRT(F26)</f>
        <v>62.241465278381739</v>
      </c>
      <c r="J27" s="7" t="s">
        <v>13</v>
      </c>
      <c r="K27">
        <f>N27</f>
        <v>59.255717023760667</v>
      </c>
      <c r="N27">
        <f>SQRT(N26)</f>
        <v>59.255717023760667</v>
      </c>
    </row>
    <row r="29" spans="1:14" x14ac:dyDescent="0.3">
      <c r="A29" s="7" t="s">
        <v>22</v>
      </c>
      <c r="B29" t="s">
        <v>47</v>
      </c>
      <c r="I29" s="7" t="s">
        <v>22</v>
      </c>
      <c r="J29" t="s">
        <v>47</v>
      </c>
    </row>
    <row r="30" spans="1:14" x14ac:dyDescent="0.3">
      <c r="B30" s="7" t="s">
        <v>11</v>
      </c>
      <c r="C30" s="8" t="s">
        <v>23</v>
      </c>
      <c r="F30">
        <f>(178-167)^2+(90-85)^2</f>
        <v>146</v>
      </c>
      <c r="J30" s="7" t="s">
        <v>11</v>
      </c>
      <c r="K30" s="8" t="s">
        <v>74</v>
      </c>
      <c r="N30">
        <f>(174.33-167)^2+(89.5-85)^2</f>
        <v>73.978900000000181</v>
      </c>
    </row>
    <row r="31" spans="1:14" x14ac:dyDescent="0.3">
      <c r="B31" s="7" t="s">
        <v>11</v>
      </c>
      <c r="C31">
        <f>F31</f>
        <v>12.083045973594572</v>
      </c>
      <c r="F31">
        <f>SQRT(F30)</f>
        <v>12.083045973594572</v>
      </c>
      <c r="J31" s="7" t="s">
        <v>11</v>
      </c>
      <c r="K31">
        <f>N31</f>
        <v>8.6010987670180938</v>
      </c>
      <c r="N31">
        <f>SQRT(N30)</f>
        <v>8.6010987670180938</v>
      </c>
    </row>
    <row r="33" spans="1:14" x14ac:dyDescent="0.3">
      <c r="B33" s="7" t="s">
        <v>13</v>
      </c>
      <c r="C33" s="8" t="s">
        <v>24</v>
      </c>
      <c r="F33">
        <f>(135-167)^2+(40-85)^2</f>
        <v>3049</v>
      </c>
      <c r="J33" s="7" t="s">
        <v>13</v>
      </c>
      <c r="K33" s="8" t="s">
        <v>75</v>
      </c>
      <c r="N33">
        <f>(130-167)^2+(51.2-85)^2</f>
        <v>2511.4399999999996</v>
      </c>
    </row>
    <row r="34" spans="1:14" x14ac:dyDescent="0.3">
      <c r="B34" s="7" t="s">
        <v>13</v>
      </c>
      <c r="C34">
        <f>F34</f>
        <v>55.21775076911409</v>
      </c>
      <c r="F34">
        <f>SQRT(F33)</f>
        <v>55.21775076911409</v>
      </c>
      <c r="J34" s="7" t="s">
        <v>13</v>
      </c>
      <c r="K34">
        <f>N34</f>
        <v>50.114269424985132</v>
      </c>
      <c r="N34">
        <f>SQRT(N33)</f>
        <v>50.114269424985132</v>
      </c>
    </row>
    <row r="36" spans="1:14" x14ac:dyDescent="0.3">
      <c r="A36" s="7" t="s">
        <v>22</v>
      </c>
      <c r="B36" t="s">
        <v>47</v>
      </c>
      <c r="I36" s="7" t="s">
        <v>22</v>
      </c>
      <c r="J36" t="s">
        <v>47</v>
      </c>
    </row>
    <row r="37" spans="1:14" x14ac:dyDescent="0.3">
      <c r="B37" s="7" t="s">
        <v>11</v>
      </c>
      <c r="C37" s="8" t="s">
        <v>23</v>
      </c>
      <c r="F37">
        <f>(178-167)^2+(90-85)^2</f>
        <v>146</v>
      </c>
      <c r="J37" s="7" t="s">
        <v>11</v>
      </c>
      <c r="K37" s="8" t="s">
        <v>74</v>
      </c>
      <c r="N37">
        <f>(174.33-167)^2+(89.5-85)^2</f>
        <v>73.978900000000181</v>
      </c>
    </row>
    <row r="38" spans="1:14" x14ac:dyDescent="0.3">
      <c r="B38" s="7" t="s">
        <v>11</v>
      </c>
      <c r="C38">
        <f>F38</f>
        <v>12.083045973594572</v>
      </c>
      <c r="F38">
        <f>SQRT(F37)</f>
        <v>12.083045973594572</v>
      </c>
      <c r="J38" s="7" t="s">
        <v>11</v>
      </c>
      <c r="K38">
        <f>N38</f>
        <v>8.6010987670180938</v>
      </c>
      <c r="N38">
        <f>SQRT(N37)</f>
        <v>8.6010987670180938</v>
      </c>
    </row>
    <row r="40" spans="1:14" x14ac:dyDescent="0.3">
      <c r="B40" s="7" t="s">
        <v>13</v>
      </c>
      <c r="C40" s="8" t="s">
        <v>24</v>
      </c>
      <c r="F40">
        <f>(135-167)^2+(40-85)^2</f>
        <v>3049</v>
      </c>
      <c r="J40" s="7" t="s">
        <v>13</v>
      </c>
      <c r="K40" s="8" t="s">
        <v>75</v>
      </c>
      <c r="N40">
        <f>(130-167)^2+(51.2-85)^2</f>
        <v>2511.4399999999996</v>
      </c>
    </row>
    <row r="41" spans="1:14" x14ac:dyDescent="0.3">
      <c r="B41" s="7" t="s">
        <v>13</v>
      </c>
      <c r="C41">
        <f>F41</f>
        <v>55.21775076911409</v>
      </c>
      <c r="F41">
        <f>SQRT(F40)</f>
        <v>55.21775076911409</v>
      </c>
      <c r="J41" s="7" t="s">
        <v>13</v>
      </c>
      <c r="K41">
        <f>N41</f>
        <v>50.114269424985132</v>
      </c>
      <c r="N41">
        <f>SQRT(N40)</f>
        <v>50.114269424985132</v>
      </c>
    </row>
    <row r="43" spans="1:14" x14ac:dyDescent="0.3">
      <c r="A43" s="7" t="s">
        <v>25</v>
      </c>
      <c r="B43" t="s">
        <v>48</v>
      </c>
      <c r="I43" s="7" t="s">
        <v>25</v>
      </c>
      <c r="J43" t="s">
        <v>48</v>
      </c>
    </row>
    <row r="44" spans="1:14" x14ac:dyDescent="0.3">
      <c r="B44" s="7" t="s">
        <v>11</v>
      </c>
      <c r="C44" s="8" t="s">
        <v>26</v>
      </c>
      <c r="F44">
        <f>(178-170)^2+(90-89)^2</f>
        <v>65</v>
      </c>
      <c r="J44" s="7" t="s">
        <v>11</v>
      </c>
      <c r="K44" s="8" t="s">
        <v>76</v>
      </c>
      <c r="N44">
        <f xml:space="preserve">  (174.33-170)^2+(89.5-89)^2</f>
        <v>18.998900000000109</v>
      </c>
    </row>
    <row r="45" spans="1:14" x14ac:dyDescent="0.3">
      <c r="B45" s="7" t="s">
        <v>11</v>
      </c>
      <c r="C45">
        <f>F45</f>
        <v>8.0622577482985491</v>
      </c>
      <c r="F45">
        <f>SQRT(F44)</f>
        <v>8.0622577482985491</v>
      </c>
      <c r="J45" s="7" t="s">
        <v>11</v>
      </c>
      <c r="K45">
        <f>N45</f>
        <v>4.3587727630607347</v>
      </c>
      <c r="N45">
        <f>SQRT(N44)</f>
        <v>4.3587727630607347</v>
      </c>
    </row>
    <row r="47" spans="1:14" x14ac:dyDescent="0.3">
      <c r="B47" s="7" t="s">
        <v>13</v>
      </c>
      <c r="C47" s="8" t="s">
        <v>27</v>
      </c>
      <c r="F47">
        <f>(135-170)^2+(40-89)^2</f>
        <v>3626</v>
      </c>
      <c r="J47" s="7" t="s">
        <v>13</v>
      </c>
      <c r="K47" s="8" t="s">
        <v>77</v>
      </c>
      <c r="N47">
        <f>(130-170)^2+(51.2-89)^2</f>
        <v>3028.8399999999997</v>
      </c>
    </row>
    <row r="48" spans="1:14" x14ac:dyDescent="0.3">
      <c r="B48" s="7" t="s">
        <v>13</v>
      </c>
      <c r="C48">
        <f>F48</f>
        <v>60.21627686929839</v>
      </c>
      <c r="F48">
        <f>SQRT(F47)</f>
        <v>60.21627686929839</v>
      </c>
      <c r="J48" s="7" t="s">
        <v>13</v>
      </c>
      <c r="K48">
        <f>N48</f>
        <v>55.034898019347686</v>
      </c>
      <c r="N48">
        <f>SQRT(N47)</f>
        <v>55.034898019347686</v>
      </c>
    </row>
    <row r="50" spans="1:14" x14ac:dyDescent="0.3">
      <c r="A50" s="7" t="s">
        <v>28</v>
      </c>
      <c r="B50" t="s">
        <v>49</v>
      </c>
      <c r="I50" s="7" t="s">
        <v>28</v>
      </c>
      <c r="J50" t="s">
        <v>49</v>
      </c>
    </row>
    <row r="51" spans="1:14" x14ac:dyDescent="0.3">
      <c r="B51" s="7" t="s">
        <v>11</v>
      </c>
      <c r="C51" s="8" t="s">
        <v>29</v>
      </c>
      <c r="F51">
        <f>(178-173)^2+(90-98)^2</f>
        <v>89</v>
      </c>
      <c r="J51" s="7" t="s">
        <v>11</v>
      </c>
      <c r="K51" s="8" t="s">
        <v>78</v>
      </c>
      <c r="N51">
        <f xml:space="preserve"> (174.33-173)^2+(89.5-98)^2</f>
        <v>74.018900000000031</v>
      </c>
    </row>
    <row r="52" spans="1:14" x14ac:dyDescent="0.3">
      <c r="B52" s="7" t="s">
        <v>11</v>
      </c>
      <c r="C52">
        <f>F52</f>
        <v>9.4339811320566032</v>
      </c>
      <c r="F52">
        <f>SQRT(F51)</f>
        <v>9.4339811320566032</v>
      </c>
      <c r="J52" s="7" t="s">
        <v>11</v>
      </c>
      <c r="K52">
        <f>N52</f>
        <v>8.6034237370944382</v>
      </c>
      <c r="N52">
        <f>SQRT(N51)</f>
        <v>8.6034237370944382</v>
      </c>
    </row>
    <row r="54" spans="1:14" x14ac:dyDescent="0.3">
      <c r="B54" s="7" t="s">
        <v>13</v>
      </c>
      <c r="C54" s="8" t="s">
        <v>30</v>
      </c>
      <c r="F54">
        <f>(135-173)^2+(40-98)^2</f>
        <v>4808</v>
      </c>
      <c r="J54" s="7" t="s">
        <v>13</v>
      </c>
      <c r="K54" s="8" t="s">
        <v>79</v>
      </c>
      <c r="N54">
        <f>(130-173)^2+(51.2-98)^2</f>
        <v>4039.24</v>
      </c>
    </row>
    <row r="55" spans="1:14" x14ac:dyDescent="0.3">
      <c r="B55" s="7" t="s">
        <v>13</v>
      </c>
      <c r="C55">
        <f>F55</f>
        <v>69.339743293438858</v>
      </c>
      <c r="F55">
        <f>SQRT(F54)</f>
        <v>69.339743293438858</v>
      </c>
      <c r="J55" s="7" t="s">
        <v>13</v>
      </c>
      <c r="K55">
        <f>N55</f>
        <v>63.555015537721331</v>
      </c>
      <c r="N55">
        <f>SQRT(N54)</f>
        <v>63.555015537721331</v>
      </c>
    </row>
    <row r="57" spans="1:14" x14ac:dyDescent="0.3">
      <c r="A57" s="7" t="s">
        <v>31</v>
      </c>
      <c r="B57" t="s">
        <v>32</v>
      </c>
      <c r="I57" s="7" t="s">
        <v>31</v>
      </c>
      <c r="J57" t="s">
        <v>32</v>
      </c>
    </row>
    <row r="58" spans="1:14" x14ac:dyDescent="0.3">
      <c r="B58" s="7" t="s">
        <v>11</v>
      </c>
      <c r="C58" s="8" t="s">
        <v>33</v>
      </c>
      <c r="F58">
        <f>(178-120)^2+(90-35)^2</f>
        <v>6389</v>
      </c>
      <c r="J58" s="7" t="s">
        <v>11</v>
      </c>
      <c r="K58" s="8" t="s">
        <v>80</v>
      </c>
      <c r="N58">
        <f xml:space="preserve">  (174.33-120)^2+(89.5-35)^2</f>
        <v>5921.9989000000014</v>
      </c>
    </row>
    <row r="59" spans="1:14" x14ac:dyDescent="0.3">
      <c r="B59" s="7" t="s">
        <v>11</v>
      </c>
      <c r="C59">
        <f>F59</f>
        <v>79.93122043357026</v>
      </c>
      <c r="F59">
        <f>SQRT(F58)</f>
        <v>79.93122043357026</v>
      </c>
      <c r="J59" s="7" t="s">
        <v>11</v>
      </c>
      <c r="K59">
        <f>N59</f>
        <v>76.95452488320619</v>
      </c>
      <c r="N59">
        <f>SQRT(N58)</f>
        <v>76.95452488320619</v>
      </c>
    </row>
    <row r="61" spans="1:14" x14ac:dyDescent="0.3">
      <c r="B61" s="7" t="s">
        <v>13</v>
      </c>
      <c r="C61" s="8" t="s">
        <v>34</v>
      </c>
      <c r="F61">
        <f>(135-120)^2+(40-35)^2</f>
        <v>250</v>
      </c>
      <c r="J61" s="7" t="s">
        <v>13</v>
      </c>
      <c r="K61" s="8" t="s">
        <v>81</v>
      </c>
      <c r="N61">
        <f xml:space="preserve">  (130-120)^2+(51.2-35)^2</f>
        <v>362.44000000000011</v>
      </c>
    </row>
    <row r="62" spans="1:14" x14ac:dyDescent="0.3">
      <c r="B62" s="7" t="s">
        <v>13</v>
      </c>
      <c r="C62">
        <f>F62</f>
        <v>15.811388300841896</v>
      </c>
      <c r="F62">
        <f>SQRT(F61)</f>
        <v>15.811388300841896</v>
      </c>
      <c r="J62" s="7" t="s">
        <v>13</v>
      </c>
      <c r="K62">
        <f>N62</f>
        <v>19.037857022259626</v>
      </c>
      <c r="N62">
        <f>SQRT(N61)</f>
        <v>19.037857022259626</v>
      </c>
    </row>
    <row r="64" spans="1:14" x14ac:dyDescent="0.3">
      <c r="A64" s="7" t="s">
        <v>35</v>
      </c>
      <c r="B64" t="s">
        <v>36</v>
      </c>
      <c r="I64" s="7" t="s">
        <v>35</v>
      </c>
      <c r="J64" t="s">
        <v>36</v>
      </c>
    </row>
    <row r="65" spans="1:14" x14ac:dyDescent="0.3">
      <c r="B65" s="7" t="s">
        <v>11</v>
      </c>
      <c r="C65" s="8" t="s">
        <v>37</v>
      </c>
      <c r="F65">
        <f>(178-145)^2+(90-70)^2</f>
        <v>1489</v>
      </c>
      <c r="J65" s="7" t="s">
        <v>11</v>
      </c>
      <c r="K65" s="8" t="s">
        <v>82</v>
      </c>
      <c r="N65">
        <f xml:space="preserve">  (174.33-145)^2+(89.5-70)^2</f>
        <v>1240.4989000000007</v>
      </c>
    </row>
    <row r="66" spans="1:14" x14ac:dyDescent="0.3">
      <c r="B66" s="7" t="s">
        <v>11</v>
      </c>
      <c r="C66">
        <f>F66</f>
        <v>38.587562763149478</v>
      </c>
      <c r="F66">
        <f>SQRT(F65)</f>
        <v>38.587562763149478</v>
      </c>
      <c r="J66" s="7" t="s">
        <v>11</v>
      </c>
      <c r="K66">
        <f>N66</f>
        <v>35.220716914906781</v>
      </c>
      <c r="N66">
        <f>SQRT(N65)</f>
        <v>35.220716914906781</v>
      </c>
    </row>
    <row r="68" spans="1:14" x14ac:dyDescent="0.3">
      <c r="B68" s="7" t="s">
        <v>13</v>
      </c>
      <c r="C68" s="8" t="s">
        <v>38</v>
      </c>
      <c r="F68">
        <f xml:space="preserve">  (135-145)^2+(40-70)^2</f>
        <v>1000</v>
      </c>
      <c r="J68" s="7" t="s">
        <v>13</v>
      </c>
      <c r="K68" s="8" t="s">
        <v>83</v>
      </c>
      <c r="N68">
        <f xml:space="preserve">  (130-145)^2+(51.2-70)^2</f>
        <v>578.43999999999983</v>
      </c>
    </row>
    <row r="69" spans="1:14" x14ac:dyDescent="0.3">
      <c r="B69" s="7" t="s">
        <v>13</v>
      </c>
      <c r="C69">
        <f>F69</f>
        <v>31.622776601683793</v>
      </c>
      <c r="F69">
        <f>SQRT(F68)</f>
        <v>31.622776601683793</v>
      </c>
      <c r="J69" s="7" t="s">
        <v>13</v>
      </c>
      <c r="K69">
        <f>N69</f>
        <v>24.050779613143519</v>
      </c>
      <c r="N69">
        <f>SQRT(N68)</f>
        <v>24.050779613143519</v>
      </c>
    </row>
    <row r="71" spans="1:14" x14ac:dyDescent="0.3">
      <c r="A71" s="7" t="s">
        <v>39</v>
      </c>
      <c r="B71" t="s">
        <v>40</v>
      </c>
      <c r="I71" s="7" t="s">
        <v>39</v>
      </c>
      <c r="J71" t="s">
        <v>40</v>
      </c>
    </row>
    <row r="72" spans="1:14" x14ac:dyDescent="0.3">
      <c r="B72" s="7" t="s">
        <v>11</v>
      </c>
      <c r="C72" s="8" t="s">
        <v>41</v>
      </c>
      <c r="F72">
        <f>(178-125)^2+(90-50)^2</f>
        <v>4409</v>
      </c>
      <c r="J72" s="7" t="s">
        <v>11</v>
      </c>
      <c r="K72" s="8" t="s">
        <v>84</v>
      </c>
      <c r="N72">
        <f xml:space="preserve">  (174.33-125)^2+(89.5-50)^2</f>
        <v>3993.6989000000012</v>
      </c>
    </row>
    <row r="73" spans="1:14" x14ac:dyDescent="0.3">
      <c r="B73" s="7" t="s">
        <v>11</v>
      </c>
      <c r="C73">
        <f>F73</f>
        <v>66.400301204136113</v>
      </c>
      <c r="F73">
        <f>SQRT(F72)</f>
        <v>66.400301204136113</v>
      </c>
      <c r="J73" s="7" t="s">
        <v>11</v>
      </c>
      <c r="K73">
        <f>N73</f>
        <v>63.195719000577888</v>
      </c>
      <c r="N73">
        <f>SQRT(N72)</f>
        <v>63.195719000577888</v>
      </c>
    </row>
    <row r="75" spans="1:14" x14ac:dyDescent="0.3">
      <c r="B75" s="7" t="s">
        <v>13</v>
      </c>
      <c r="C75" s="8" t="s">
        <v>42</v>
      </c>
      <c r="F75">
        <f>(135-125)^2+(40-50)^2</f>
        <v>200</v>
      </c>
      <c r="J75" s="7" t="s">
        <v>13</v>
      </c>
      <c r="K75" s="8" t="s">
        <v>85</v>
      </c>
      <c r="N75">
        <f xml:space="preserve">  (130-125)^2+(51.2-50)^2</f>
        <v>26.440000000000008</v>
      </c>
    </row>
    <row r="76" spans="1:14" x14ac:dyDescent="0.3">
      <c r="B76" s="7" t="s">
        <v>13</v>
      </c>
      <c r="C76">
        <f>F76</f>
        <v>14.142135623730951</v>
      </c>
      <c r="F76">
        <f>SQRT(F75)</f>
        <v>14.142135623730951</v>
      </c>
      <c r="J76" s="7" t="s">
        <v>13</v>
      </c>
      <c r="K76">
        <f>N76</f>
        <v>5.141984052872977</v>
      </c>
      <c r="N76">
        <f>SQRT(N75)</f>
        <v>5.141984052872977</v>
      </c>
    </row>
    <row r="78" spans="1:14" x14ac:dyDescent="0.3">
      <c r="A78" t="s">
        <v>50</v>
      </c>
      <c r="I78" t="s">
        <v>50</v>
      </c>
    </row>
    <row r="79" spans="1:14" x14ac:dyDescent="0.3">
      <c r="B79" s="6" t="s">
        <v>44</v>
      </c>
      <c r="C79" s="6" t="s">
        <v>51</v>
      </c>
      <c r="D79" s="6" t="s">
        <v>52</v>
      </c>
      <c r="J79" s="6" t="s">
        <v>44</v>
      </c>
      <c r="K79" s="6" t="s">
        <v>51</v>
      </c>
      <c r="L79" s="6" t="s">
        <v>52</v>
      </c>
    </row>
    <row r="80" spans="1:14" x14ac:dyDescent="0.3">
      <c r="B80" s="5">
        <v>1</v>
      </c>
      <c r="C80" s="5"/>
      <c r="D80" s="5">
        <v>1</v>
      </c>
      <c r="J80" s="5">
        <v>1</v>
      </c>
      <c r="K80" s="5"/>
      <c r="L80" s="5">
        <v>1</v>
      </c>
    </row>
    <row r="81" spans="1:12" x14ac:dyDescent="0.3">
      <c r="B81" s="5">
        <v>2</v>
      </c>
      <c r="C81" s="5">
        <v>1</v>
      </c>
      <c r="D81" s="5"/>
      <c r="J81" s="5">
        <v>2</v>
      </c>
      <c r="K81" s="5">
        <v>1</v>
      </c>
      <c r="L81" s="5"/>
    </row>
    <row r="82" spans="1:12" x14ac:dyDescent="0.3">
      <c r="B82" s="5">
        <v>3</v>
      </c>
      <c r="C82" s="5">
        <v>1</v>
      </c>
      <c r="D82" s="5"/>
      <c r="J82" s="5">
        <v>3</v>
      </c>
      <c r="K82" s="5">
        <v>1</v>
      </c>
      <c r="L82" s="5"/>
    </row>
    <row r="83" spans="1:12" x14ac:dyDescent="0.3">
      <c r="B83" s="5">
        <v>4</v>
      </c>
      <c r="C83" s="5">
        <v>1</v>
      </c>
      <c r="D83" s="5"/>
      <c r="J83" s="5">
        <v>4</v>
      </c>
      <c r="K83" s="5">
        <v>1</v>
      </c>
      <c r="L83" s="5"/>
    </row>
    <row r="84" spans="1:12" x14ac:dyDescent="0.3">
      <c r="B84" s="5">
        <v>5</v>
      </c>
      <c r="C84" s="5">
        <v>1</v>
      </c>
      <c r="D84" s="5"/>
      <c r="J84" s="5">
        <v>5</v>
      </c>
      <c r="K84" s="5">
        <v>1</v>
      </c>
      <c r="L84" s="5"/>
    </row>
    <row r="85" spans="1:12" x14ac:dyDescent="0.3">
      <c r="B85" s="5">
        <v>6</v>
      </c>
      <c r="C85" s="5">
        <v>1</v>
      </c>
      <c r="D85" s="5"/>
      <c r="J85" s="5">
        <v>6</v>
      </c>
      <c r="K85" s="5">
        <v>1</v>
      </c>
      <c r="L85" s="5"/>
    </row>
    <row r="86" spans="1:12" x14ac:dyDescent="0.3">
      <c r="B86" s="5">
        <v>7</v>
      </c>
      <c r="C86" s="5">
        <v>1</v>
      </c>
      <c r="D86" s="5"/>
      <c r="J86" s="5">
        <v>7</v>
      </c>
      <c r="K86" s="5">
        <v>1</v>
      </c>
      <c r="L86" s="5"/>
    </row>
    <row r="87" spans="1:12" x14ac:dyDescent="0.3">
      <c r="B87" s="5">
        <v>8</v>
      </c>
      <c r="C87" s="5"/>
      <c r="D87" s="5">
        <v>1</v>
      </c>
      <c r="J87" s="5">
        <v>8</v>
      </c>
      <c r="K87" s="5"/>
      <c r="L87" s="5">
        <v>1</v>
      </c>
    </row>
    <row r="88" spans="1:12" x14ac:dyDescent="0.3">
      <c r="B88" s="5">
        <v>9</v>
      </c>
      <c r="C88" s="5"/>
      <c r="D88" s="5">
        <v>1</v>
      </c>
      <c r="J88" s="5">
        <v>9</v>
      </c>
      <c r="K88" s="5"/>
      <c r="L88" s="5">
        <v>1</v>
      </c>
    </row>
    <row r="89" spans="1:12" x14ac:dyDescent="0.3">
      <c r="B89" s="5">
        <v>10</v>
      </c>
      <c r="C89" s="5"/>
      <c r="D89" s="5">
        <v>1</v>
      </c>
      <c r="J89" s="5">
        <v>10</v>
      </c>
      <c r="K89" s="5"/>
      <c r="L89" s="5">
        <v>1</v>
      </c>
    </row>
    <row r="90" spans="1:12" x14ac:dyDescent="0.3">
      <c r="B90" s="5">
        <v>11</v>
      </c>
      <c r="C90" s="5"/>
      <c r="D90" s="5">
        <v>1</v>
      </c>
      <c r="J90" s="5">
        <v>11</v>
      </c>
      <c r="K90" s="5"/>
      <c r="L90" s="5">
        <v>1</v>
      </c>
    </row>
    <row r="92" spans="1:12" x14ac:dyDescent="0.3">
      <c r="A92" t="s">
        <v>53</v>
      </c>
      <c r="J92" t="s">
        <v>86</v>
      </c>
    </row>
    <row r="93" spans="1:12" x14ac:dyDescent="0.3">
      <c r="B93" t="s">
        <v>54</v>
      </c>
      <c r="J93" t="s">
        <v>87</v>
      </c>
    </row>
    <row r="94" spans="1:12" x14ac:dyDescent="0.3">
      <c r="B94" t="s">
        <v>55</v>
      </c>
      <c r="J94" t="s">
        <v>89</v>
      </c>
    </row>
    <row r="95" spans="1:12" x14ac:dyDescent="0.3">
      <c r="J95" t="s">
        <v>88</v>
      </c>
    </row>
    <row r="96" spans="1:12" x14ac:dyDescent="0.3">
      <c r="B96" s="4" t="s">
        <v>56</v>
      </c>
      <c r="C96" s="9" t="s">
        <v>57</v>
      </c>
      <c r="D96" s="9"/>
      <c r="E96" s="9"/>
      <c r="F96" t="s">
        <v>58</v>
      </c>
      <c r="G96">
        <f>(178+178+180+167+170+173)/6</f>
        <v>174.33333333333334</v>
      </c>
      <c r="J96" s="4"/>
    </row>
    <row r="97" spans="1:12" x14ac:dyDescent="0.3">
      <c r="D97" s="4">
        <v>6</v>
      </c>
      <c r="G97">
        <f>(90 + 92 + 83 + 85 + 89 + 98)/6</f>
        <v>89.5</v>
      </c>
      <c r="L97" s="4"/>
    </row>
    <row r="98" spans="1:12" x14ac:dyDescent="0.3">
      <c r="C98" s="9" t="s">
        <v>59</v>
      </c>
      <c r="D98" s="9"/>
      <c r="E98" s="9"/>
      <c r="F98" t="s">
        <v>58</v>
      </c>
    </row>
    <row r="99" spans="1:12" x14ac:dyDescent="0.3">
      <c r="D99" s="4">
        <v>6</v>
      </c>
      <c r="L99" s="4"/>
    </row>
    <row r="101" spans="1:12" x14ac:dyDescent="0.3">
      <c r="B101" s="4" t="s">
        <v>56</v>
      </c>
      <c r="C101" t="s">
        <v>60</v>
      </c>
      <c r="J101" s="4"/>
    </row>
    <row r="104" spans="1:12" x14ac:dyDescent="0.3">
      <c r="B104" s="4" t="s">
        <v>61</v>
      </c>
      <c r="C104" s="9" t="s">
        <v>62</v>
      </c>
      <c r="D104" s="9"/>
      <c r="E104" s="9"/>
      <c r="F104" t="s">
        <v>58</v>
      </c>
      <c r="G104">
        <f>(125 + 135 + 120 + 145 + 125)/5</f>
        <v>130</v>
      </c>
      <c r="J104" s="4"/>
    </row>
    <row r="105" spans="1:12" x14ac:dyDescent="0.3">
      <c r="D105" s="4">
        <v>5</v>
      </c>
      <c r="G105">
        <f>(61 + 40 + 35 + 70 + 50)/5</f>
        <v>51.2</v>
      </c>
      <c r="L105" s="4"/>
    </row>
    <row r="106" spans="1:12" x14ac:dyDescent="0.3">
      <c r="C106" s="9" t="s">
        <v>63</v>
      </c>
      <c r="D106" s="9"/>
      <c r="E106" s="9"/>
      <c r="F106" t="s">
        <v>58</v>
      </c>
    </row>
    <row r="107" spans="1:12" x14ac:dyDescent="0.3">
      <c r="D107" s="4">
        <v>5</v>
      </c>
      <c r="L107" s="4"/>
    </row>
    <row r="109" spans="1:12" x14ac:dyDescent="0.3">
      <c r="B109" s="4" t="s">
        <v>56</v>
      </c>
      <c r="C109" t="s">
        <v>64</v>
      </c>
      <c r="J109" s="4"/>
    </row>
    <row r="112" spans="1:12" x14ac:dyDescent="0.3">
      <c r="A112" t="s">
        <v>65</v>
      </c>
    </row>
    <row r="113" spans="2:12" x14ac:dyDescent="0.3">
      <c r="B113" s="5" t="s">
        <v>51</v>
      </c>
      <c r="C113" s="5">
        <v>174.33</v>
      </c>
      <c r="D113" s="5">
        <v>89.5</v>
      </c>
      <c r="J113" s="4"/>
      <c r="K113" s="4"/>
      <c r="L113" s="4"/>
    </row>
    <row r="114" spans="2:12" x14ac:dyDescent="0.3">
      <c r="B114" s="5" t="s">
        <v>52</v>
      </c>
      <c r="C114" s="5">
        <v>130</v>
      </c>
      <c r="D114" s="5">
        <v>51.2</v>
      </c>
      <c r="J114" s="4"/>
      <c r="K114" s="4"/>
      <c r="L114" s="4"/>
    </row>
  </sheetData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Atthariq Putera</cp:lastModifiedBy>
  <dcterms:created xsi:type="dcterms:W3CDTF">2020-11-28T10:49:51Z</dcterms:created>
  <dcterms:modified xsi:type="dcterms:W3CDTF">2023-11-16T04:35:12Z</dcterms:modified>
</cp:coreProperties>
</file>