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Y:\LISE IADM\IPHS\"/>
    </mc:Choice>
  </mc:AlternateContent>
  <xr:revisionPtr revIDLastSave="0" documentId="13_ncr:1_{13EA8B7C-AC94-4D95-B9E9-BE24FF7C8242}" xr6:coauthVersionLast="47" xr6:coauthVersionMax="47" xr10:uidLastSave="{00000000-0000-0000-0000-000000000000}"/>
  <bookViews>
    <workbookView xWindow="28680" yWindow="-120" windowWidth="29040" windowHeight="15720" xr2:uid="{89455287-8B24-461F-AA71-21B3554C127E}"/>
  </bookViews>
  <sheets>
    <sheet name="Amirante" sheetId="6" r:id="rId1"/>
    <sheet name="Island Catch " sheetId="4" r:id="rId2"/>
    <sheet name="INPESCA" sheetId="2" r:id="rId3"/>
    <sheet name="Ocean Basket" sheetId="5" r:id="rId4"/>
    <sheet name="Dardanel" sheetId="3" state="hidden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5" l="1"/>
  <c r="Q3" i="5"/>
  <c r="N3" i="5"/>
  <c r="J3" i="5"/>
  <c r="V3" i="5" s="1"/>
  <c r="Q2" i="4"/>
  <c r="N2" i="4"/>
  <c r="J2" i="4"/>
  <c r="S2" i="6" l="1"/>
  <c r="R2" i="6"/>
  <c r="Q2" i="6"/>
  <c r="V2" i="5" l="1"/>
  <c r="U2" i="5"/>
  <c r="Q2" i="5"/>
  <c r="N2" i="5"/>
  <c r="J2" i="5"/>
  <c r="S2" i="2" l="1"/>
  <c r="R2" i="2"/>
  <c r="Q2" i="2"/>
  <c r="N2" i="2"/>
  <c r="J2" i="2"/>
</calcChain>
</file>

<file path=xl/sharedStrings.xml><?xml version="1.0" encoding="utf-8"?>
<sst xmlns="http://schemas.openxmlformats.org/spreadsheetml/2006/main" count="221" uniqueCount="93">
  <si>
    <t>INPESCA</t>
  </si>
  <si>
    <t>Dardanel</t>
  </si>
  <si>
    <t>`</t>
  </si>
  <si>
    <t>SUN/PH</t>
  </si>
  <si>
    <t>MOVEMENT IN/OUT</t>
  </si>
  <si>
    <t>CLIENT</t>
  </si>
  <si>
    <t>ORIGIN</t>
  </si>
  <si>
    <t>SHIPOWNER/OPERATOR</t>
  </si>
  <si>
    <t>Client/CCCSCode</t>
  </si>
  <si>
    <t>OPERATION TYPE</t>
  </si>
  <si>
    <t>BRINE (-12°C)    (tons)</t>
  </si>
  <si>
    <t>TOTAL TONNAGE</t>
  </si>
  <si>
    <t>-12°C OUTGOING TONNAGE</t>
  </si>
  <si>
    <t>Number of BINs IN From Unloading</t>
  </si>
  <si>
    <t>Number of BINs OUT to DISPATCH</t>
  </si>
  <si>
    <t>Number of BINs Moved</t>
  </si>
  <si>
    <t>Number of Bins out of Coldstore for sorting</t>
  </si>
  <si>
    <t>Number of bins in from sorting ex Coldstore</t>
  </si>
  <si>
    <t>Total bins moved from Cold store sorting</t>
  </si>
  <si>
    <t>Sorting TONNAGE</t>
  </si>
  <si>
    <t>Weighting (Incoming unsorted or Outgoing)- (Tons)</t>
  </si>
  <si>
    <t>Tipping tonnage (Shore Crane)</t>
  </si>
  <si>
    <t>Transfer or Additional Move(Bins)</t>
  </si>
  <si>
    <t>Administrative fee (tonnage)</t>
  </si>
  <si>
    <t>OVERTIME BINS MOVEMENT</t>
  </si>
  <si>
    <t>OVERTIME TONNAGE SORTING</t>
  </si>
  <si>
    <t>OVERTIME  WEIGHING(Unsorted)-Tons</t>
  </si>
  <si>
    <t>OVERTIME LOADING/DISPATCH(tonnage)</t>
  </si>
  <si>
    <t>OVERTIME TIPPING TO CONTAINER(tons)</t>
  </si>
  <si>
    <t>IPHS OVERTIME TONNAGE IN/OUT</t>
  </si>
  <si>
    <t>Comments</t>
  </si>
  <si>
    <t>IN</t>
  </si>
  <si>
    <t>OUT</t>
  </si>
  <si>
    <t>Various</t>
  </si>
  <si>
    <t>c</t>
  </si>
  <si>
    <t>Tipping tonnage to container(tons)</t>
  </si>
  <si>
    <t>CCCS Cold Store</t>
  </si>
  <si>
    <t>Txori Berri</t>
  </si>
  <si>
    <t>V4124 DAR0924</t>
  </si>
  <si>
    <t>Loading into cargo</t>
  </si>
  <si>
    <t>DATE</t>
  </si>
  <si>
    <t xml:space="preserve">Island Catch </t>
  </si>
  <si>
    <t>Vessel</t>
  </si>
  <si>
    <t>Sorting from Unloading</t>
  </si>
  <si>
    <t>Marlin Head/Tail</t>
  </si>
  <si>
    <t>Marlin Chunks</t>
  </si>
  <si>
    <t>Marlin Head/Tail OFF</t>
  </si>
  <si>
    <t>Tipping tonnage (Static Loader)</t>
  </si>
  <si>
    <t>Ocean Basket</t>
  </si>
  <si>
    <t>BRINE (-12°C)</t>
  </si>
  <si>
    <t>Weighting (Incoming unsorted or Outgoing)</t>
  </si>
  <si>
    <t>Transfer or Additional Move</t>
  </si>
  <si>
    <t>OVERTIME  WEIGHING</t>
  </si>
  <si>
    <t>OVERTIME LOADING/DISPATCH</t>
  </si>
  <si>
    <t>OVERTIME TIPPING TO CONTAINER</t>
  </si>
  <si>
    <t>Amirante</t>
  </si>
  <si>
    <t>Tipping Tonnage Static Loader</t>
  </si>
  <si>
    <t xml:space="preserve">Pendruic </t>
  </si>
  <si>
    <t>B5203 ICC_PEN2506</t>
  </si>
  <si>
    <t>Static Loader South</t>
  </si>
  <si>
    <t>Static Loader North</t>
  </si>
  <si>
    <t>CCCS COLDSTORE</t>
  </si>
  <si>
    <t>Container loading from CS</t>
  </si>
  <si>
    <t>container loading from cs</t>
  </si>
  <si>
    <t>1. MNBU3963800</t>
  </si>
  <si>
    <t>26.649kg</t>
  </si>
  <si>
    <t>2. MNBU3789961</t>
  </si>
  <si>
    <t>26.603kg</t>
  </si>
  <si>
    <t>3. SUDU6279817</t>
  </si>
  <si>
    <t>26.579kg</t>
  </si>
  <si>
    <t>4. MNBU0086332</t>
  </si>
  <si>
    <t>26.474kg</t>
  </si>
  <si>
    <t>5. MNBU3476587</t>
  </si>
  <si>
    <t>1. MNBU4534733</t>
  </si>
  <si>
    <t>2. MSWU0104758</t>
  </si>
  <si>
    <t>28.889kg</t>
  </si>
  <si>
    <t>28.634kg</t>
  </si>
  <si>
    <t>3. MNBU0237974</t>
  </si>
  <si>
    <t>28.730kg</t>
  </si>
  <si>
    <t>1. MNBU3387540</t>
  </si>
  <si>
    <t>28.899kg</t>
  </si>
  <si>
    <t>MNBU3963800/MNBU3789961/SUDU6279817/MNBU0086332/MNBU3798937 Static loader south</t>
  </si>
  <si>
    <t>26.753kg</t>
  </si>
  <si>
    <t>6. MNBU3798937</t>
  </si>
  <si>
    <t>26.630kg</t>
  </si>
  <si>
    <t>CCCS Cold store</t>
  </si>
  <si>
    <t>MNBU3387540 Static Loader North</t>
  </si>
  <si>
    <t>MNBU4534733/MSWU0104758/MNBU0237974 Static Loader North</t>
  </si>
  <si>
    <t>In</t>
  </si>
  <si>
    <t>Vasco</t>
  </si>
  <si>
    <t>B5204 VAS_26-04-25-4</t>
  </si>
  <si>
    <t>Unsorted from Unloading</t>
  </si>
  <si>
    <t>17:45-17:57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</si>
</sst>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;\-0.000;;@"/>
    <numFmt numFmtId="166" formatCode="0;\-0;;@"/>
  </numFmts>
  <fonts count="2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3"/>
      <name val="Aptos Narrow"/>
      <family val="2"/>
      <scheme val="minor"/>
    </font>
    <font>
      <sz val="12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14" fontId="0" fillId="0" borderId="1" xfId="0" applyNumberFormat="1" applyBorder="1"/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wrapText="1"/>
    </xf>
    <xf numFmtId="0" fontId="6" fillId="5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7" borderId="1" xfId="0" quotePrefix="1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0" borderId="1" xfId="0" applyBorder="1"/>
    <xf numFmtId="164" fontId="5" fillId="4" borderId="1" xfId="0" applyNumberFormat="1" applyFont="1" applyFill="1" applyBorder="1" applyAlignment="1">
      <alignment vertical="center"/>
    </xf>
    <xf numFmtId="1" fontId="7" fillId="6" borderId="1" xfId="0" applyNumberFormat="1" applyFont="1" applyFill="1" applyBorder="1" applyAlignment="1">
      <alignment horizontal="center" vertical="center"/>
    </xf>
    <xf numFmtId="164" fontId="0" fillId="8" borderId="1" xfId="0" applyNumberFormat="1" applyFill="1" applyBorder="1"/>
    <xf numFmtId="164" fontId="0" fillId="9" borderId="1" xfId="0" applyNumberFormat="1" applyFill="1" applyBorder="1"/>
    <xf numFmtId="0" fontId="8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vertical="center" wrapText="1"/>
    </xf>
    <xf numFmtId="0" fontId="10" fillId="5" borderId="1" xfId="0" quotePrefix="1" applyFont="1" applyFill="1" applyBorder="1" applyAlignment="1">
      <alignment vertical="center" wrapText="1"/>
    </xf>
    <xf numFmtId="0" fontId="10" fillId="6" borderId="1" xfId="0" quotePrefix="1" applyFont="1" applyFill="1" applyBorder="1" applyAlignment="1">
      <alignment vertical="center" wrapText="1"/>
    </xf>
    <xf numFmtId="0" fontId="10" fillId="7" borderId="1" xfId="0" quotePrefix="1" applyFont="1" applyFill="1" applyBorder="1" applyAlignment="1">
      <alignment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/>
    <xf numFmtId="164" fontId="13" fillId="4" borderId="1" xfId="0" applyNumberFormat="1" applyFont="1" applyFill="1" applyBorder="1" applyAlignment="1">
      <alignment vertical="center"/>
    </xf>
    <xf numFmtId="1" fontId="14" fillId="6" borderId="1" xfId="0" applyNumberFormat="1" applyFont="1" applyFill="1" applyBorder="1" applyAlignment="1">
      <alignment horizontal="center" vertical="center"/>
    </xf>
    <xf numFmtId="1" fontId="15" fillId="6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16" fillId="4" borderId="2" xfId="0" applyFont="1" applyFill="1" applyBorder="1" applyAlignment="1">
      <alignment horizontal="center" wrapText="1"/>
    </xf>
    <xf numFmtId="0" fontId="17" fillId="3" borderId="1" xfId="0" quotePrefix="1" applyFont="1" applyFill="1" applyBorder="1" applyAlignment="1">
      <alignment wrapText="1"/>
    </xf>
    <xf numFmtId="0" fontId="18" fillId="5" borderId="1" xfId="0" quotePrefix="1" applyFont="1" applyFill="1" applyBorder="1" applyAlignment="1">
      <alignment wrapText="1"/>
    </xf>
    <xf numFmtId="0" fontId="18" fillId="6" borderId="1" xfId="0" quotePrefix="1" applyFont="1" applyFill="1" applyBorder="1" applyAlignment="1">
      <alignment wrapText="1"/>
    </xf>
    <xf numFmtId="0" fontId="18" fillId="7" borderId="1" xfId="0" quotePrefix="1" applyFont="1" applyFill="1" applyBorder="1" applyAlignment="1">
      <alignment wrapText="1"/>
    </xf>
    <xf numFmtId="0" fontId="18" fillId="8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0" borderId="1" xfId="0" applyFont="1" applyFill="1" applyBorder="1" applyAlignment="1">
      <alignment wrapText="1"/>
    </xf>
    <xf numFmtId="0" fontId="18" fillId="10" borderId="1" xfId="0" applyFont="1" applyFill="1" applyBorder="1" applyAlignment="1">
      <alignment horizontal="center" wrapText="1"/>
    </xf>
    <xf numFmtId="0" fontId="16" fillId="11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/>
    <xf numFmtId="0" fontId="18" fillId="9" borderId="2" xfId="0" applyFont="1" applyFill="1" applyBorder="1" applyAlignment="1">
      <alignment horizontal="center" vertical="center" wrapText="1"/>
    </xf>
    <xf numFmtId="14" fontId="12" fillId="0" borderId="1" xfId="0" applyNumberFormat="1" applyFont="1" applyBorder="1"/>
    <xf numFmtId="0" fontId="12" fillId="8" borderId="1" xfId="0" applyFont="1" applyFill="1" applyBorder="1" applyAlignment="1">
      <alignment horizontal="center"/>
    </xf>
    <xf numFmtId="164" fontId="12" fillId="12" borderId="1" xfId="0" applyNumberFormat="1" applyFont="1" applyFill="1" applyBorder="1" applyAlignment="1">
      <alignment horizontal="center"/>
    </xf>
    <xf numFmtId="20" fontId="12" fillId="0" borderId="1" xfId="0" applyNumberFormat="1" applyFont="1" applyBorder="1"/>
    <xf numFmtId="0" fontId="12" fillId="0" borderId="0" xfId="0" applyFont="1"/>
    <xf numFmtId="14" fontId="16" fillId="2" borderId="1" xfId="0" applyNumberFormat="1" applyFont="1" applyFill="1" applyBorder="1" applyAlignment="1">
      <alignment horizontal="center" vertical="center" wrapText="1"/>
    </xf>
    <xf numFmtId="165" fontId="16" fillId="2" borderId="1" xfId="0" applyNumberFormat="1" applyFont="1" applyFill="1" applyBorder="1" applyAlignment="1">
      <alignment horizontal="center" vertical="center" wrapText="1"/>
    </xf>
    <xf numFmtId="165" fontId="17" fillId="3" borderId="1" xfId="0" applyNumberFormat="1" applyFont="1" applyFill="1" applyBorder="1" applyAlignment="1">
      <alignment horizontal="center" vertical="center" wrapText="1"/>
    </xf>
    <xf numFmtId="165" fontId="16" fillId="4" borderId="1" xfId="0" applyNumberFormat="1" applyFont="1" applyFill="1" applyBorder="1" applyAlignment="1">
      <alignment horizontal="center" vertical="center" wrapText="1"/>
    </xf>
    <xf numFmtId="165" fontId="17" fillId="3" borderId="1" xfId="0" quotePrefix="1" applyNumberFormat="1" applyFont="1" applyFill="1" applyBorder="1" applyAlignment="1">
      <alignment horizontal="center" wrapText="1"/>
    </xf>
    <xf numFmtId="166" fontId="18" fillId="13" borderId="1" xfId="0" quotePrefix="1" applyNumberFormat="1" applyFont="1" applyFill="1" applyBorder="1" applyAlignment="1">
      <alignment horizontal="center" vertical="center" wrapText="1"/>
    </xf>
    <xf numFmtId="166" fontId="18" fillId="6" borderId="1" xfId="0" quotePrefix="1" applyNumberFormat="1" applyFont="1" applyFill="1" applyBorder="1" applyAlignment="1">
      <alignment horizontal="center" vertical="center" wrapText="1"/>
    </xf>
    <xf numFmtId="166" fontId="18" fillId="7" borderId="1" xfId="0" quotePrefix="1" applyNumberFormat="1" applyFont="1" applyFill="1" applyBorder="1" applyAlignment="1">
      <alignment horizontal="center" vertical="center" wrapText="1"/>
    </xf>
    <xf numFmtId="165" fontId="18" fillId="14" borderId="1" xfId="0" applyNumberFormat="1" applyFont="1" applyFill="1" applyBorder="1" applyAlignment="1">
      <alignment horizontal="center" vertical="center" wrapText="1"/>
    </xf>
    <xf numFmtId="165" fontId="18" fillId="9" borderId="1" xfId="0" applyNumberFormat="1" applyFont="1" applyFill="1" applyBorder="1" applyAlignment="1">
      <alignment horizontal="center" wrapText="1"/>
    </xf>
    <xf numFmtId="165" fontId="18" fillId="9" borderId="1" xfId="0" applyNumberFormat="1" applyFont="1" applyFill="1" applyBorder="1" applyAlignment="1">
      <alignment horizontal="center" vertical="center" wrapText="1"/>
    </xf>
    <xf numFmtId="165" fontId="18" fillId="10" borderId="1" xfId="0" applyNumberFormat="1" applyFont="1" applyFill="1" applyBorder="1" applyAlignment="1">
      <alignment horizontal="center" vertical="center" wrapText="1"/>
    </xf>
    <xf numFmtId="166" fontId="16" fillId="11" borderId="1" xfId="0" applyNumberFormat="1" applyFont="1" applyFill="1" applyBorder="1" applyAlignment="1">
      <alignment horizontal="center" vertical="center" wrapText="1"/>
    </xf>
    <xf numFmtId="165" fontId="16" fillId="11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165" fontId="20" fillId="0" borderId="1" xfId="0" applyNumberFormat="1" applyFont="1" applyBorder="1" applyAlignment="1">
      <alignment horizontal="center"/>
    </xf>
    <xf numFmtId="14" fontId="21" fillId="15" borderId="1" xfId="0" applyNumberFormat="1" applyFont="1" applyFill="1" applyBorder="1" applyAlignment="1">
      <alignment wrapText="1"/>
    </xf>
    <xf numFmtId="165" fontId="0" fillId="16" borderId="1" xfId="0" applyNumberFormat="1" applyFill="1" applyBorder="1"/>
    <xf numFmtId="165" fontId="21" fillId="15" borderId="1" xfId="0" applyNumberFormat="1" applyFont="1" applyFill="1" applyBorder="1" applyAlignment="1">
      <alignment horizontal="center" wrapText="1"/>
    </xf>
    <xf numFmtId="165" fontId="21" fillId="15" borderId="1" xfId="0" applyNumberFormat="1" applyFont="1" applyFill="1" applyBorder="1" applyAlignment="1">
      <alignment wrapText="1"/>
    </xf>
    <xf numFmtId="165" fontId="19" fillId="15" borderId="1" xfId="0" applyNumberFormat="1" applyFont="1" applyFill="1" applyBorder="1" applyAlignment="1">
      <alignment horizontal="left" vertical="center"/>
    </xf>
    <xf numFmtId="165" fontId="21" fillId="0" borderId="3" xfId="0" applyNumberFormat="1" applyFont="1" applyBorder="1" applyAlignment="1">
      <alignment horizontal="center" vertical="center"/>
    </xf>
    <xf numFmtId="165" fontId="13" fillId="4" borderId="1" xfId="0" applyNumberFormat="1" applyFont="1" applyFill="1" applyBorder="1" applyAlignment="1">
      <alignment horizontal="center" vertical="center"/>
    </xf>
    <xf numFmtId="165" fontId="21" fillId="17" borderId="1" xfId="0" applyNumberFormat="1" applyFont="1" applyFill="1" applyBorder="1" applyAlignment="1">
      <alignment vertical="center"/>
    </xf>
    <xf numFmtId="166" fontId="21" fillId="0" borderId="1" xfId="0" applyNumberFormat="1" applyFont="1" applyBorder="1" applyAlignment="1">
      <alignment vertical="center"/>
    </xf>
    <xf numFmtId="166" fontId="21" fillId="17" borderId="1" xfId="0" applyNumberFormat="1" applyFont="1" applyFill="1" applyBorder="1" applyAlignment="1">
      <alignment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21" fillId="6" borderId="1" xfId="0" applyNumberFormat="1" applyFont="1" applyFill="1" applyBorder="1" applyAlignment="1">
      <alignment vertical="center"/>
    </xf>
    <xf numFmtId="165" fontId="21" fillId="18" borderId="1" xfId="0" applyNumberFormat="1" applyFont="1" applyFill="1" applyBorder="1" applyAlignment="1">
      <alignment vertical="center"/>
    </xf>
    <xf numFmtId="164" fontId="22" fillId="9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165" fontId="21" fillId="0" borderId="3" xfId="0" applyNumberFormat="1" applyFont="1" applyBorder="1" applyAlignment="1">
      <alignment vertical="center"/>
    </xf>
    <xf numFmtId="165" fontId="21" fillId="0" borderId="1" xfId="0" applyNumberFormat="1" applyFont="1" applyBorder="1" applyAlignment="1">
      <alignment vertical="center"/>
    </xf>
    <xf numFmtId="165" fontId="21" fillId="0" borderId="4" xfId="0" applyNumberFormat="1" applyFont="1" applyBorder="1" applyAlignment="1">
      <alignment vertical="center"/>
    </xf>
    <xf numFmtId="165" fontId="12" fillId="0" borderId="3" xfId="0" applyNumberFormat="1" applyFont="1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LISE%20IADM\New%20Operation%20Files%20by%20Client\Amirantes\2023%20CCCS%20AMIRANTE%20OPERATIONS%201.xlsx" TargetMode="External"/><Relationship Id="rId1" Type="http://schemas.openxmlformats.org/officeDocument/2006/relationships/externalLinkPath" Target="/LISE%20IADM/New%20Operation%20Files%20by%20Client/Amirantes/2023%20CCCS%20AMIRANTE%20OPERATIONS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ILY ACTIVITY"/>
      <sheetName val="Sheet1"/>
      <sheetName val="CCCS Tarif Sheet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E34A-1D06-4150-A234-9A30B815E45C}">
  <dimension ref="A1:AD8"/>
  <sheetViews>
    <sheetView tabSelected="1" workbookViewId="0">
      <selection activeCell="E18" sqref="E18"/>
    </sheetView>
  </sheetViews>
  <sheetFormatPr defaultRowHeight="14.4" x14ac:dyDescent="0.3"/>
  <cols>
    <col min="1" max="1" width="13.109375" customWidth="1"/>
  </cols>
  <sheetData>
    <row r="1" spans="1:30" s="74" customFormat="1" ht="139.19999999999999" x14ac:dyDescent="0.35">
      <c r="A1" s="59" t="s">
        <v>40</v>
      </c>
      <c r="B1" s="60" t="s">
        <v>3</v>
      </c>
      <c r="C1" s="60" t="s">
        <v>4</v>
      </c>
      <c r="D1" s="60" t="s">
        <v>5</v>
      </c>
      <c r="E1" s="60" t="s">
        <v>6</v>
      </c>
      <c r="F1" s="60" t="s">
        <v>7</v>
      </c>
      <c r="G1" s="60" t="s">
        <v>8</v>
      </c>
      <c r="H1" s="60" t="s">
        <v>9</v>
      </c>
      <c r="I1" s="61" t="s">
        <v>49</v>
      </c>
      <c r="J1" s="62" t="s">
        <v>11</v>
      </c>
      <c r="K1" s="63" t="s">
        <v>12</v>
      </c>
      <c r="L1" s="64" t="s">
        <v>13</v>
      </c>
      <c r="M1" s="43" t="s">
        <v>14</v>
      </c>
      <c r="N1" s="65" t="s">
        <v>15</v>
      </c>
      <c r="O1" s="66" t="s">
        <v>16</v>
      </c>
      <c r="P1" s="66" t="s">
        <v>17</v>
      </c>
      <c r="Q1" s="65" t="s">
        <v>18</v>
      </c>
      <c r="R1" s="67" t="s">
        <v>19</v>
      </c>
      <c r="S1" s="68" t="s">
        <v>50</v>
      </c>
      <c r="T1" s="68" t="s">
        <v>47</v>
      </c>
      <c r="U1" s="69" t="s">
        <v>21</v>
      </c>
      <c r="V1" s="70" t="s">
        <v>51</v>
      </c>
      <c r="W1" s="49" t="s">
        <v>23</v>
      </c>
      <c r="X1" s="71" t="s">
        <v>24</v>
      </c>
      <c r="Y1" s="72" t="s">
        <v>25</v>
      </c>
      <c r="Z1" s="72" t="s">
        <v>52</v>
      </c>
      <c r="AA1" s="72" t="s">
        <v>53</v>
      </c>
      <c r="AB1" s="72" t="s">
        <v>54</v>
      </c>
      <c r="AC1" s="73" t="s">
        <v>29</v>
      </c>
      <c r="AD1" s="60" t="s">
        <v>30</v>
      </c>
    </row>
    <row r="2" spans="1:30" s="94" customFormat="1" ht="31.2" x14ac:dyDescent="0.3">
      <c r="A2" s="75">
        <v>45776</v>
      </c>
      <c r="B2" s="76"/>
      <c r="C2" s="77" t="s">
        <v>32</v>
      </c>
      <c r="D2" s="78" t="s">
        <v>55</v>
      </c>
      <c r="E2" s="79" t="s">
        <v>61</v>
      </c>
      <c r="F2" s="79" t="s">
        <v>33</v>
      </c>
      <c r="G2" s="79" t="s">
        <v>33</v>
      </c>
      <c r="H2" s="79" t="s">
        <v>62</v>
      </c>
      <c r="I2" s="80"/>
      <c r="J2" s="81">
        <v>86.253</v>
      </c>
      <c r="K2" s="82">
        <v>-86.253</v>
      </c>
      <c r="L2" s="83"/>
      <c r="M2" s="84">
        <v>-91</v>
      </c>
      <c r="N2" s="85">
        <v>91</v>
      </c>
      <c r="O2" s="83"/>
      <c r="P2" s="83"/>
      <c r="Q2" s="86">
        <f>ABS([1]!Table22[[#This Row],[Number of Bins out of Coldstore for sorting]])+ABS([1]!Table22[[#This Row],[Number of bins in from sorting ex Coldstore]])</f>
        <v>0</v>
      </c>
      <c r="R2" s="87">
        <f t="shared" ref="R2" si="0">IF(ISNUMBER(SEARCH("sorting",H2)),J2,0)</f>
        <v>0</v>
      </c>
      <c r="S2" s="88">
        <f t="shared" ref="S2" si="1">IF(OR(ISNUMBER(SEARCH("unsorted",H2)),ISNUMBER(SEARCH("Transfer",H2)),ISNUMBER(SEARCH("Dispatch",H2)),ISNUMBER(SEARCH("Container loading",H2))),J2,0)</f>
        <v>86.253</v>
      </c>
      <c r="T2" s="88">
        <v>86.253</v>
      </c>
      <c r="U2" s="89"/>
      <c r="V2" s="90"/>
      <c r="W2" s="91"/>
      <c r="X2" s="83"/>
      <c r="Y2" s="92"/>
      <c r="Z2" s="92"/>
      <c r="AA2" s="92"/>
      <c r="AB2" s="92"/>
      <c r="AC2" s="91"/>
      <c r="AD2" s="93" t="s">
        <v>87</v>
      </c>
    </row>
    <row r="6" spans="1:30" x14ac:dyDescent="0.3">
      <c r="K6" t="s">
        <v>73</v>
      </c>
      <c r="M6" t="s">
        <v>76</v>
      </c>
      <c r="O6" t="s">
        <v>60</v>
      </c>
    </row>
    <row r="7" spans="1:30" x14ac:dyDescent="0.3">
      <c r="K7" t="s">
        <v>74</v>
      </c>
      <c r="M7" t="s">
        <v>75</v>
      </c>
      <c r="O7" t="s">
        <v>60</v>
      </c>
    </row>
    <row r="8" spans="1:30" x14ac:dyDescent="0.3">
      <c r="K8" t="s">
        <v>77</v>
      </c>
      <c r="M8" t="s">
        <v>78</v>
      </c>
      <c r="O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6EF8-7183-40D0-B3CE-714F475A141C}">
  <dimension ref="A1:AE2"/>
  <sheetViews>
    <sheetView workbookViewId="0">
      <selection activeCell="U11" sqref="U11"/>
    </sheetView>
  </sheetViews>
  <sheetFormatPr defaultRowHeight="14.4" x14ac:dyDescent="0.3"/>
  <sheetData>
    <row r="1" spans="1:31" ht="64.5" customHeight="1" x14ac:dyDescent="0.35">
      <c r="A1" s="39" t="s">
        <v>40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40" t="s">
        <v>10</v>
      </c>
      <c r="J1" s="41" t="s">
        <v>11</v>
      </c>
      <c r="K1" s="42" t="s">
        <v>12</v>
      </c>
      <c r="L1" s="43" t="s">
        <v>13</v>
      </c>
      <c r="M1" s="43" t="s">
        <v>14</v>
      </c>
      <c r="N1" s="44" t="s">
        <v>15</v>
      </c>
      <c r="O1" s="45" t="s">
        <v>16</v>
      </c>
      <c r="P1" s="45" t="s">
        <v>17</v>
      </c>
      <c r="Q1" s="44" t="s">
        <v>18</v>
      </c>
      <c r="R1" s="46" t="s">
        <v>19</v>
      </c>
      <c r="S1" s="47" t="s">
        <v>20</v>
      </c>
      <c r="T1" s="47" t="s">
        <v>35</v>
      </c>
      <c r="U1" s="48" t="s">
        <v>22</v>
      </c>
      <c r="V1" s="49" t="s">
        <v>23</v>
      </c>
      <c r="W1" s="50" t="s">
        <v>24</v>
      </c>
      <c r="X1" s="50" t="s">
        <v>25</v>
      </c>
      <c r="Y1" s="50" t="s">
        <v>26</v>
      </c>
      <c r="Z1" s="50" t="s">
        <v>27</v>
      </c>
      <c r="AA1" s="50" t="s">
        <v>28</v>
      </c>
      <c r="AB1" s="51" t="s">
        <v>29</v>
      </c>
      <c r="AC1" s="39" t="s">
        <v>30</v>
      </c>
    </row>
    <row r="2" spans="1:31" ht="15.6" x14ac:dyDescent="0.3">
      <c r="A2" s="1">
        <v>45776</v>
      </c>
      <c r="B2" s="15"/>
      <c r="C2" s="15" t="s">
        <v>88</v>
      </c>
      <c r="D2" s="15" t="s">
        <v>41</v>
      </c>
      <c r="E2" s="15" t="s">
        <v>42</v>
      </c>
      <c r="F2" s="15" t="s">
        <v>57</v>
      </c>
      <c r="G2" s="15" t="s">
        <v>58</v>
      </c>
      <c r="H2" s="15" t="s">
        <v>43</v>
      </c>
      <c r="I2" s="35">
        <v>1.411</v>
      </c>
      <c r="J2" s="36">
        <f t="shared" ref="J2" si="0">I2+ABS(K2)</f>
        <v>1.411</v>
      </c>
      <c r="K2" s="15"/>
      <c r="L2" s="35">
        <v>3</v>
      </c>
      <c r="M2" s="15"/>
      <c r="N2" s="37">
        <f t="shared" ref="N2" si="1">L2+ABS(M2)</f>
        <v>3</v>
      </c>
      <c r="O2" s="15">
        <v>0</v>
      </c>
      <c r="P2" s="15">
        <v>0</v>
      </c>
      <c r="Q2" s="37">
        <f t="shared" ref="Q2" si="2">ABS(O2)+P2</f>
        <v>0</v>
      </c>
      <c r="R2" s="52">
        <v>1.411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56BB-F7E3-4884-8ABA-A6BD5EDE03A9}">
  <dimension ref="A1:AD10"/>
  <sheetViews>
    <sheetView workbookViewId="0">
      <selection activeCell="Q16" sqref="Q16"/>
    </sheetView>
  </sheetViews>
  <sheetFormatPr defaultRowHeight="14.4" x14ac:dyDescent="0.3"/>
  <cols>
    <col min="1" max="1" width="9.33203125" bestFit="1" customWidth="1"/>
  </cols>
  <sheetData>
    <row r="1" spans="1:30" ht="115.2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10</v>
      </c>
      <c r="J1" s="4" t="s">
        <v>11</v>
      </c>
      <c r="K1" s="5" t="s">
        <v>12</v>
      </c>
      <c r="L1" s="6" t="s">
        <v>13</v>
      </c>
      <c r="M1" s="6" t="s">
        <v>14</v>
      </c>
      <c r="N1" s="7" t="s">
        <v>15</v>
      </c>
      <c r="O1" s="8" t="s">
        <v>16</v>
      </c>
      <c r="P1" s="8" t="s">
        <v>17</v>
      </c>
      <c r="Q1" s="7" t="s">
        <v>18</v>
      </c>
      <c r="R1" s="9" t="s">
        <v>19</v>
      </c>
      <c r="S1" s="10" t="s">
        <v>20</v>
      </c>
      <c r="T1" s="10" t="s">
        <v>56</v>
      </c>
      <c r="U1" s="10" t="s">
        <v>21</v>
      </c>
      <c r="V1" s="11" t="s">
        <v>22</v>
      </c>
      <c r="W1" s="12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3" t="s">
        <v>28</v>
      </c>
      <c r="AC1" s="14" t="s">
        <v>29</v>
      </c>
      <c r="AD1" s="2" t="s">
        <v>30</v>
      </c>
    </row>
    <row r="2" spans="1:30" x14ac:dyDescent="0.3">
      <c r="A2" s="1">
        <v>45776</v>
      </c>
      <c r="B2" s="15"/>
      <c r="C2" s="15" t="s">
        <v>32</v>
      </c>
      <c r="D2" s="15" t="s">
        <v>0</v>
      </c>
      <c r="E2" s="15" t="s">
        <v>61</v>
      </c>
      <c r="F2" s="15" t="s">
        <v>33</v>
      </c>
      <c r="G2" s="15" t="s">
        <v>33</v>
      </c>
      <c r="H2" s="15" t="s">
        <v>63</v>
      </c>
      <c r="I2" s="15"/>
      <c r="J2" s="16">
        <f t="shared" ref="J2" si="0">I2+ABS(K2)</f>
        <v>159.68799999999999</v>
      </c>
      <c r="K2" s="15">
        <v>-159.68799999999999</v>
      </c>
      <c r="L2" s="15"/>
      <c r="M2" s="15">
        <v>-211</v>
      </c>
      <c r="N2" s="17">
        <f t="shared" ref="N2" si="1">L2+ABS(M2)</f>
        <v>211</v>
      </c>
      <c r="O2" s="15"/>
      <c r="P2" s="15"/>
      <c r="Q2" s="17">
        <f t="shared" ref="Q2" si="2">ABS(O2)+P2</f>
        <v>0</v>
      </c>
      <c r="R2" s="18">
        <f t="shared" ref="R2" si="3">IF(OR(ISNUMBER(SEARCH("sorting",H2)),ISNUMBER(SEARCH("Transfer",G2))),I2,0)</f>
        <v>0</v>
      </c>
      <c r="S2" s="19">
        <f t="shared" ref="S2" si="4">IF(OR(ISNUMBER(SEARCH("unsorted",H2)),ISNUMBER(SEARCH("Transfer",H2)),ISNUMBER(SEARCH("Dispatch",H2)),ISNUMBER(SEARCH("Container loading",H2))),J2,0)</f>
        <v>159.68799999999999</v>
      </c>
      <c r="T2" s="19">
        <v>159.68799999999999</v>
      </c>
      <c r="U2" s="15"/>
      <c r="V2" s="15"/>
      <c r="W2" s="15"/>
      <c r="X2" s="15"/>
      <c r="Y2" s="15"/>
      <c r="Z2" s="15"/>
      <c r="AA2" s="15"/>
      <c r="AB2" s="15"/>
      <c r="AC2" s="15"/>
      <c r="AD2" s="15" t="s">
        <v>81</v>
      </c>
    </row>
    <row r="5" spans="1:30" x14ac:dyDescent="0.3">
      <c r="M5" t="s">
        <v>64</v>
      </c>
      <c r="O5" t="s">
        <v>65</v>
      </c>
      <c r="Q5" t="s">
        <v>59</v>
      </c>
    </row>
    <row r="6" spans="1:30" x14ac:dyDescent="0.3">
      <c r="M6" t="s">
        <v>66</v>
      </c>
      <c r="O6" t="s">
        <v>67</v>
      </c>
      <c r="Q6" t="s">
        <v>59</v>
      </c>
    </row>
    <row r="7" spans="1:30" x14ac:dyDescent="0.3">
      <c r="M7" t="s">
        <v>68</v>
      </c>
      <c r="O7" t="s">
        <v>69</v>
      </c>
      <c r="Q7" t="s">
        <v>59</v>
      </c>
    </row>
    <row r="8" spans="1:30" x14ac:dyDescent="0.3">
      <c r="M8" t="s">
        <v>70</v>
      </c>
      <c r="O8" t="s">
        <v>71</v>
      </c>
      <c r="Q8" t="s">
        <v>59</v>
      </c>
    </row>
    <row r="9" spans="1:30" x14ac:dyDescent="0.3">
      <c r="M9" t="s">
        <v>72</v>
      </c>
      <c r="O9" t="s">
        <v>82</v>
      </c>
      <c r="Q9" t="s">
        <v>59</v>
      </c>
    </row>
    <row r="10" spans="1:30" x14ac:dyDescent="0.3">
      <c r="M10" t="s">
        <v>83</v>
      </c>
      <c r="O10" t="s">
        <v>84</v>
      </c>
      <c r="Q1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6136-7F85-468F-9B5A-B8ACD3E15ED9}">
  <dimension ref="A1:AG6"/>
  <sheetViews>
    <sheetView workbookViewId="0">
      <selection activeCell="A3" sqref="A3:XFD3"/>
    </sheetView>
  </sheetViews>
  <sheetFormatPr defaultRowHeight="14.4" x14ac:dyDescent="0.3"/>
  <cols>
    <col min="1" max="1" width="13.44140625" customWidth="1"/>
    <col min="11" max="11" width="12.6640625" customWidth="1"/>
  </cols>
  <sheetData>
    <row r="1" spans="1:33" s="34" customFormat="1" ht="140.4" x14ac:dyDescent="0.3">
      <c r="A1" s="20" t="s">
        <v>40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1" t="s">
        <v>10</v>
      </c>
      <c r="J1" s="22" t="s">
        <v>11</v>
      </c>
      <c r="K1" s="23" t="s">
        <v>12</v>
      </c>
      <c r="L1" s="24" t="s">
        <v>13</v>
      </c>
      <c r="M1" s="24" t="s">
        <v>14</v>
      </c>
      <c r="N1" s="25" t="s">
        <v>15</v>
      </c>
      <c r="O1" s="26" t="s">
        <v>16</v>
      </c>
      <c r="P1" s="26" t="s">
        <v>17</v>
      </c>
      <c r="Q1" s="25" t="s">
        <v>18</v>
      </c>
      <c r="R1" s="25" t="s">
        <v>44</v>
      </c>
      <c r="S1" s="25" t="s">
        <v>45</v>
      </c>
      <c r="T1" s="25" t="s">
        <v>46</v>
      </c>
      <c r="U1" s="27" t="s">
        <v>19</v>
      </c>
      <c r="V1" s="28" t="s">
        <v>20</v>
      </c>
      <c r="W1" s="53" t="s">
        <v>47</v>
      </c>
      <c r="X1" s="53" t="s">
        <v>21</v>
      </c>
      <c r="Y1" s="30" t="s">
        <v>22</v>
      </c>
      <c r="Z1" s="31" t="s">
        <v>23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3" t="s">
        <v>29</v>
      </c>
      <c r="AG1" s="20" t="s">
        <v>30</v>
      </c>
    </row>
    <row r="2" spans="1:33" s="58" customFormat="1" ht="15.6" x14ac:dyDescent="0.3">
      <c r="A2" s="54">
        <v>45776</v>
      </c>
      <c r="B2" s="35"/>
      <c r="C2" s="35" t="s">
        <v>32</v>
      </c>
      <c r="D2" s="35" t="s">
        <v>48</v>
      </c>
      <c r="E2" s="35" t="s">
        <v>85</v>
      </c>
      <c r="F2" s="35" t="s">
        <v>33</v>
      </c>
      <c r="G2" s="35" t="s">
        <v>33</v>
      </c>
      <c r="H2" s="35" t="s">
        <v>62</v>
      </c>
      <c r="I2" s="35"/>
      <c r="J2" s="36">
        <f t="shared" ref="J2:J3" si="0">I2+ABS(K2)</f>
        <v>28.899000000000001</v>
      </c>
      <c r="K2" s="35">
        <v>-28.899000000000001</v>
      </c>
      <c r="L2" s="35"/>
      <c r="M2" s="35">
        <v>-32</v>
      </c>
      <c r="N2" s="37">
        <f t="shared" ref="N2:N3" si="1">L2+ABS(M2)</f>
        <v>32</v>
      </c>
      <c r="O2" s="35"/>
      <c r="P2" s="35"/>
      <c r="Q2" s="37">
        <f t="shared" ref="Q2:Q3" si="2">ABS(ABS(O2)+P2)</f>
        <v>0</v>
      </c>
      <c r="R2" s="37"/>
      <c r="S2" s="37"/>
      <c r="T2" s="37"/>
      <c r="U2" s="55">
        <f t="shared" ref="U2:U3" si="3">IF(ISNUMBER(SEARCH("sorting",H2)),J2,0)</f>
        <v>0</v>
      </c>
      <c r="V2" s="56">
        <f t="shared" ref="V2:V3" si="4">IF(OR(ISNUMBER(SEARCH("unsorted",H2)),ISNUMBER(SEARCH("Dispatch",H2)),ISNUMBER(SEARCH(" Loading ",H2))),J2,0)</f>
        <v>28.899000000000001</v>
      </c>
      <c r="W2" s="56">
        <v>28.899000000000001</v>
      </c>
      <c r="X2" s="35"/>
      <c r="Y2" s="35"/>
      <c r="Z2" s="35"/>
      <c r="AA2" s="35"/>
      <c r="AB2" s="35"/>
      <c r="AC2" s="35"/>
      <c r="AD2" s="35"/>
      <c r="AE2" s="35"/>
      <c r="AF2" s="35"/>
      <c r="AG2" s="57" t="s">
        <v>86</v>
      </c>
    </row>
    <row r="3" spans="1:33" s="58" customFormat="1" ht="15.6" x14ac:dyDescent="0.3">
      <c r="A3" s="54">
        <v>45776</v>
      </c>
      <c r="B3" s="35"/>
      <c r="C3" s="35" t="s">
        <v>31</v>
      </c>
      <c r="D3" s="35" t="s">
        <v>48</v>
      </c>
      <c r="E3" s="35" t="s">
        <v>42</v>
      </c>
      <c r="F3" s="35" t="s">
        <v>89</v>
      </c>
      <c r="G3" s="35" t="s">
        <v>90</v>
      </c>
      <c r="H3" s="35" t="s">
        <v>91</v>
      </c>
      <c r="I3" s="35">
        <v>5.2910000000000004</v>
      </c>
      <c r="J3" s="36">
        <f t="shared" si="0"/>
        <v>5.2910000000000004</v>
      </c>
      <c r="K3" s="35"/>
      <c r="L3" s="35">
        <v>5</v>
      </c>
      <c r="M3" s="35"/>
      <c r="N3" s="37">
        <f t="shared" si="1"/>
        <v>5</v>
      </c>
      <c r="O3" s="35"/>
      <c r="P3" s="35"/>
      <c r="Q3" s="37">
        <f t="shared" si="2"/>
        <v>0</v>
      </c>
      <c r="R3" s="37"/>
      <c r="S3" s="37"/>
      <c r="T3" s="37"/>
      <c r="U3" s="55">
        <f t="shared" si="3"/>
        <v>0</v>
      </c>
      <c r="V3" s="56">
        <f t="shared" si="4"/>
        <v>5.2910000000000004</v>
      </c>
      <c r="W3" s="56"/>
      <c r="X3" s="35"/>
      <c r="Y3" s="35"/>
      <c r="Z3" s="35"/>
      <c r="AA3" s="35">
        <v>5</v>
      </c>
      <c r="AB3" s="35">
        <v>5.2910000000000004</v>
      </c>
      <c r="AC3" s="35"/>
      <c r="AD3" s="35"/>
      <c r="AE3" s="35"/>
      <c r="AF3" s="35">
        <v>5.2910000000000004</v>
      </c>
      <c r="AG3" s="57" t="s">
        <v>92</v>
      </c>
    </row>
    <row r="6" spans="1:33" x14ac:dyDescent="0.3">
      <c r="J6" t="s">
        <v>79</v>
      </c>
      <c r="L6" t="s">
        <v>80</v>
      </c>
      <c r="N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02CB-8765-40C0-85BA-722ECB4E12A6}">
  <dimension ref="A1:AC2"/>
  <sheetViews>
    <sheetView workbookViewId="0">
      <selection activeCell="C12" sqref="C12"/>
    </sheetView>
  </sheetViews>
  <sheetFormatPr defaultRowHeight="14.4" x14ac:dyDescent="0.3"/>
  <sheetData>
    <row r="1" spans="1:29" s="34" customFormat="1" ht="140.4" x14ac:dyDescent="0.3">
      <c r="A1" s="20" t="s">
        <v>34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1" t="s">
        <v>10</v>
      </c>
      <c r="J1" s="22" t="s">
        <v>11</v>
      </c>
      <c r="K1" s="23" t="s">
        <v>12</v>
      </c>
      <c r="L1" s="24" t="s">
        <v>13</v>
      </c>
      <c r="M1" s="24" t="s">
        <v>14</v>
      </c>
      <c r="N1" s="25" t="s">
        <v>15</v>
      </c>
      <c r="O1" s="26" t="s">
        <v>16</v>
      </c>
      <c r="P1" s="26" t="s">
        <v>17</v>
      </c>
      <c r="Q1" s="25" t="s">
        <v>18</v>
      </c>
      <c r="R1" s="27" t="s">
        <v>19</v>
      </c>
      <c r="S1" s="28" t="s">
        <v>20</v>
      </c>
      <c r="T1" s="29" t="s">
        <v>35</v>
      </c>
      <c r="U1" s="30" t="s">
        <v>22</v>
      </c>
      <c r="V1" s="31" t="s">
        <v>23</v>
      </c>
      <c r="W1" s="32" t="s">
        <v>24</v>
      </c>
      <c r="X1" s="32" t="s">
        <v>25</v>
      </c>
      <c r="Y1" s="32" t="s">
        <v>26</v>
      </c>
      <c r="Z1" s="32" t="s">
        <v>27</v>
      </c>
      <c r="AA1" s="32" t="s">
        <v>28</v>
      </c>
      <c r="AB1" s="33" t="s">
        <v>29</v>
      </c>
      <c r="AC1" s="20" t="s">
        <v>30</v>
      </c>
    </row>
    <row r="2" spans="1:29" ht="15.6" x14ac:dyDescent="0.3">
      <c r="A2" s="1">
        <v>45742</v>
      </c>
      <c r="B2" s="15"/>
      <c r="C2" s="15" t="s">
        <v>32</v>
      </c>
      <c r="D2" s="15" t="s">
        <v>1</v>
      </c>
      <c r="E2" s="15" t="s">
        <v>36</v>
      </c>
      <c r="F2" s="15" t="s">
        <v>37</v>
      </c>
      <c r="G2" s="15" t="s">
        <v>38</v>
      </c>
      <c r="H2" s="15" t="s">
        <v>39</v>
      </c>
      <c r="I2" s="35"/>
      <c r="J2" s="36">
        <v>0</v>
      </c>
      <c r="K2" s="35">
        <v>-215.822</v>
      </c>
      <c r="L2" s="35"/>
      <c r="M2" s="15">
        <v>-219</v>
      </c>
      <c r="N2" s="37">
        <v>219</v>
      </c>
      <c r="O2" s="15"/>
      <c r="P2" s="15"/>
      <c r="Q2" s="38">
        <v>0</v>
      </c>
      <c r="R2" s="18">
        <v>0</v>
      </c>
      <c r="S2" s="19">
        <v>0</v>
      </c>
      <c r="T2" s="15"/>
      <c r="U2" s="15"/>
      <c r="V2" s="15"/>
      <c r="W2" s="15"/>
      <c r="X2" s="15"/>
      <c r="Y2" s="15"/>
      <c r="Z2" s="15"/>
      <c r="AA2" s="15"/>
      <c r="AB2" s="15"/>
      <c r="AC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Amirante</vt:lpstr>
      <vt:lpstr>Island Catch </vt:lpstr>
      <vt:lpstr>INPESCA</vt:lpstr>
      <vt:lpstr>Ocean Basket</vt:lpstr>
      <vt:lpstr>Dardanel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lafortune</dc:creator>
  <cp:lastModifiedBy>Lise D'MELLO</cp:lastModifiedBy>
  <dcterms:created xsi:type="dcterms:W3CDTF">2025-03-27T05:07:37Z</dcterms:created>
  <dcterms:modified xsi:type="dcterms:W3CDTF">2025-04-30T06:12:09Z</dcterms:modified>
</cp:coreProperties>
</file>