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Y:\LISE IADM\IPHS\"/>
    </mc:Choice>
  </mc:AlternateContent>
  <xr:revisionPtr revIDLastSave="0" documentId="13_ncr:1_{04BB6ED3-8BFF-449D-9C44-CC0243F50B19}" xr6:coauthVersionLast="47" xr6:coauthVersionMax="47" xr10:uidLastSave="{00000000-0000-0000-0000-000000000000}"/>
  <bookViews>
    <workbookView xWindow="28680" yWindow="-120" windowWidth="29040" windowHeight="15720" firstSheet="2" activeTab="2" xr2:uid="{A4FCE559-6685-4D9E-B062-B9C430B83606}"/>
  </bookViews>
  <sheets>
    <sheet name="INPESCA" sheetId="4" state="hidden" r:id="rId1"/>
    <sheet name="Echebastar" sheetId="2" state="hidden" r:id="rId2"/>
    <sheet name="ICC" sheetId="6" r:id="rId3"/>
    <sheet name="OB" sheetId="5" r:id="rId4"/>
    <sheet name="AF" sheetId="1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1" l="1"/>
  <c r="R4" i="1"/>
  <c r="Q4" i="1"/>
  <c r="S3" i="1"/>
  <c r="R3" i="1"/>
  <c r="Q3" i="1"/>
  <c r="S2" i="1"/>
  <c r="R2" i="1"/>
  <c r="Q2" i="1"/>
  <c r="R6" i="5"/>
  <c r="S5" i="5"/>
  <c r="R4" i="5"/>
  <c r="R3" i="5"/>
  <c r="R2" i="5"/>
  <c r="Q6" i="5"/>
  <c r="N6" i="5"/>
  <c r="J6" i="5"/>
  <c r="Q5" i="5"/>
  <c r="N5" i="5"/>
  <c r="J5" i="5"/>
  <c r="Q4" i="5"/>
  <c r="N4" i="5"/>
  <c r="J4" i="5"/>
  <c r="Q3" i="5"/>
  <c r="N3" i="5"/>
  <c r="J3" i="5"/>
  <c r="Q2" i="5"/>
  <c r="N2" i="5"/>
  <c r="J2" i="5"/>
  <c r="R3" i="6" l="1"/>
  <c r="S2" i="6"/>
  <c r="Q3" i="6"/>
  <c r="N3" i="6"/>
  <c r="J3" i="6"/>
  <c r="Q2" i="6"/>
  <c r="N2" i="6"/>
  <c r="J2" i="6"/>
  <c r="S2" i="4" l="1"/>
  <c r="R2" i="4"/>
  <c r="Q2" i="4"/>
  <c r="N2" i="4"/>
  <c r="J2" i="4"/>
</calcChain>
</file>

<file path=xl/sharedStrings.xml><?xml version="1.0" encoding="utf-8"?>
<sst xmlns="http://schemas.openxmlformats.org/spreadsheetml/2006/main" count="259" uniqueCount="105">
  <si>
    <t>DATE</t>
  </si>
  <si>
    <t>SUN/PH</t>
  </si>
  <si>
    <t>MOVEMENT IN/OUT</t>
  </si>
  <si>
    <t>CLIENT</t>
  </si>
  <si>
    <t>ORIGIN</t>
  </si>
  <si>
    <t>SHIPOWNER/OPERATOR</t>
  </si>
  <si>
    <t>Client/CCCSCode</t>
  </si>
  <si>
    <t>OPERATION TYPE</t>
  </si>
  <si>
    <t>BRINE (-12°C)</t>
  </si>
  <si>
    <t>TOTAL TONNAGE</t>
  </si>
  <si>
    <t>-12°C OUTGOING TONNAGE</t>
  </si>
  <si>
    <t>Number of BINs IN From Unloading</t>
  </si>
  <si>
    <t>Number of BINs OUT to DISPATCH</t>
  </si>
  <si>
    <t>Number of BINs Moved</t>
  </si>
  <si>
    <t>Number of Bins out of Coldstore for sorting</t>
  </si>
  <si>
    <t>Number of bins in from sorting ex Coldstore</t>
  </si>
  <si>
    <t>Total bins moved from Cold store sorting</t>
  </si>
  <si>
    <t>Sorting TONNAGE</t>
  </si>
  <si>
    <t>Weighting (Incoming unsorted or Outgoing)</t>
  </si>
  <si>
    <t>Tipping tonnage (Static Loader)</t>
  </si>
  <si>
    <t>Tipping tonnage (Shore Crane)</t>
  </si>
  <si>
    <t>Transfer or Additional Move</t>
  </si>
  <si>
    <t>Administrative fee (tonnage)</t>
  </si>
  <si>
    <t>OVERTIME BINS MOVEMENT</t>
  </si>
  <si>
    <t>OVERTIME TONNAGE SORTING</t>
  </si>
  <si>
    <t>OVERTIME  WEIGHING</t>
  </si>
  <si>
    <t>OVERTIME LOADING/DISPATCH</t>
  </si>
  <si>
    <t>OVERTIME TIPPING TO CONTAINER</t>
  </si>
  <si>
    <t>IPHS OVERTIME TONNAGE IN/OUT</t>
  </si>
  <si>
    <t>Comments</t>
  </si>
  <si>
    <t>IN</t>
  </si>
  <si>
    <t>Amirante</t>
  </si>
  <si>
    <t>Vessel</t>
  </si>
  <si>
    <t>Unsorted from unloading</t>
  </si>
  <si>
    <t>c</t>
  </si>
  <si>
    <t>BRINE (-12°C)    (tons)</t>
  </si>
  <si>
    <t>Weighting (Incoming unsorted or Outgoing)- (Tons)</t>
  </si>
  <si>
    <t>Tipping tonnage to container(tons)</t>
  </si>
  <si>
    <t>Transfer or Additional Move(Bins)</t>
  </si>
  <si>
    <t>OVERTIME  WEIGHING(Unsorted)-Tons</t>
  </si>
  <si>
    <t>OVERTIME LOADING/DISPATCH(tonnage)</t>
  </si>
  <si>
    <t>OVERTIME TIPPING TO CONTAINER(tons)</t>
  </si>
  <si>
    <t>INPESCA</t>
  </si>
  <si>
    <t>P</t>
  </si>
  <si>
    <t>Tipping tonnage to container</t>
  </si>
  <si>
    <t>OUT</t>
  </si>
  <si>
    <t>CCCS COLDSTORE</t>
  </si>
  <si>
    <t>container loading from cs</t>
  </si>
  <si>
    <t xml:space="preserve">Island Catch </t>
  </si>
  <si>
    <t>Ocean Basket</t>
  </si>
  <si>
    <t>Txori Gorri</t>
  </si>
  <si>
    <t>V5023-25031</t>
  </si>
  <si>
    <t>Static loader South</t>
  </si>
  <si>
    <t>Various</t>
  </si>
  <si>
    <t>CCCS Cold store</t>
  </si>
  <si>
    <t>1. MNBU4511234</t>
  </si>
  <si>
    <t>26.308kg</t>
  </si>
  <si>
    <t>2. MNBU3537173</t>
  </si>
  <si>
    <t>26.674kg</t>
  </si>
  <si>
    <t>3. MNBU4281738</t>
  </si>
  <si>
    <t>Static Loader North</t>
  </si>
  <si>
    <t>26.442kg</t>
  </si>
  <si>
    <t>4. MNBU3625295</t>
  </si>
  <si>
    <t>26.528kg</t>
  </si>
  <si>
    <t>5. TRIU8866545</t>
  </si>
  <si>
    <t>26.177kg</t>
  </si>
  <si>
    <t>MNBU4511234/MNBU3537173/MNBU4281738/TRIU8866545 Static Loader South</t>
  </si>
  <si>
    <t>1. MNBU9117537</t>
  </si>
  <si>
    <t>26.468kg</t>
  </si>
  <si>
    <t>2. MNBU4071599</t>
  </si>
  <si>
    <t>26.798kg</t>
  </si>
  <si>
    <t>3. MNBU4041450</t>
  </si>
  <si>
    <t>26.506kg</t>
  </si>
  <si>
    <t>4.MNBU3855298</t>
  </si>
  <si>
    <t>ECHEBASTAR</t>
  </si>
  <si>
    <t>MNBU9117537/MNBU4071599/MNBU4041450/MNBU3855298 Static Loader North</t>
  </si>
  <si>
    <t>26.513kg</t>
  </si>
  <si>
    <t xml:space="preserve">Pendruic </t>
  </si>
  <si>
    <t>B5203 ICC_PEN2506</t>
  </si>
  <si>
    <t>Sorting from Unloading</t>
  </si>
  <si>
    <t>18:05-18:05</t>
  </si>
  <si>
    <t>17:54-18:09</t>
  </si>
  <si>
    <t>OB Factory</t>
  </si>
  <si>
    <t>K4001 OB_FCT0111</t>
  </si>
  <si>
    <t>Unsorted from Unloading</t>
  </si>
  <si>
    <t>18:41-18:41</t>
  </si>
  <si>
    <t>Playa De Laila</t>
  </si>
  <si>
    <t>B5193 PLA_22-04-25-2</t>
  </si>
  <si>
    <t>Cap Saint Vincent</t>
  </si>
  <si>
    <t>B5196 CPV_23-04-25-5</t>
  </si>
  <si>
    <t>18:16-18:35</t>
  </si>
  <si>
    <t>Layla</t>
  </si>
  <si>
    <t>B5200 LAY_24-04-25-3</t>
  </si>
  <si>
    <t>17:17-17:32</t>
  </si>
  <si>
    <t>Franche Terre</t>
  </si>
  <si>
    <t>B5202 FRT_25-04-25-4</t>
  </si>
  <si>
    <t>17:12-17:12</t>
  </si>
  <si>
    <t>Draco</t>
  </si>
  <si>
    <t>B5197 AF_DRA-23-04-25</t>
  </si>
  <si>
    <t>16:46-17:05</t>
  </si>
  <si>
    <t>Izaro</t>
  </si>
  <si>
    <t>B5199 AF_IZA-24-04-25</t>
  </si>
  <si>
    <t>unsorted from unloading</t>
  </si>
  <si>
    <t>17:37-17:45</t>
  </si>
  <si>
    <t>17:47-17:47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</si>
</sst>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;\-0.000;;@"/>
    <numFmt numFmtId="165" formatCode="0;\-0;;@"/>
    <numFmt numFmtId="166" formatCode="0.000"/>
  </numFmts>
  <fonts count="22" x14ac:knownFonts="1"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3"/>
      <color theme="0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13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3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1"/>
      <color rgb="FF000000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D7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5">
    <xf numFmtId="0" fontId="0" fillId="0" borderId="0" xfId="0"/>
    <xf numFmtId="14" fontId="6" fillId="2" borderId="1" xfId="0" applyNumberFormat="1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6" fillId="4" borderId="1" xfId="0" applyNumberFormat="1" applyFont="1" applyFill="1" applyBorder="1" applyAlignment="1">
      <alignment horizontal="center" vertical="center" wrapText="1"/>
    </xf>
    <xf numFmtId="164" fontId="7" fillId="3" borderId="1" xfId="0" quotePrefix="1" applyNumberFormat="1" applyFont="1" applyFill="1" applyBorder="1" applyAlignment="1">
      <alignment horizontal="center" wrapText="1"/>
    </xf>
    <xf numFmtId="165" fontId="8" fillId="5" borderId="1" xfId="0" quotePrefix="1" applyNumberFormat="1" applyFont="1" applyFill="1" applyBorder="1" applyAlignment="1">
      <alignment horizontal="center" vertical="center" wrapText="1"/>
    </xf>
    <xf numFmtId="0" fontId="8" fillId="6" borderId="1" xfId="0" quotePrefix="1" applyFont="1" applyFill="1" applyBorder="1" applyAlignment="1">
      <alignment wrapText="1"/>
    </xf>
    <xf numFmtId="165" fontId="8" fillId="7" borderId="1" xfId="0" quotePrefix="1" applyNumberFormat="1" applyFont="1" applyFill="1" applyBorder="1" applyAlignment="1">
      <alignment horizontal="center" vertical="center" wrapText="1"/>
    </xf>
    <xf numFmtId="165" fontId="8" fillId="8" borderId="1" xfId="0" quotePrefix="1" applyNumberFormat="1" applyFont="1" applyFill="1" applyBorder="1" applyAlignment="1">
      <alignment horizontal="center" vertical="center" wrapText="1"/>
    </xf>
    <xf numFmtId="164" fontId="8" fillId="9" borderId="1" xfId="0" applyNumberFormat="1" applyFont="1" applyFill="1" applyBorder="1" applyAlignment="1">
      <alignment horizontal="center" vertical="center" wrapText="1"/>
    </xf>
    <xf numFmtId="164" fontId="8" fillId="10" borderId="1" xfId="0" applyNumberFormat="1" applyFont="1" applyFill="1" applyBorder="1" applyAlignment="1">
      <alignment horizontal="center" wrapText="1"/>
    </xf>
    <xf numFmtId="164" fontId="8" fillId="10" borderId="1" xfId="0" applyNumberFormat="1" applyFont="1" applyFill="1" applyBorder="1" applyAlignment="1">
      <alignment horizontal="center" vertical="center" wrapText="1"/>
    </xf>
    <xf numFmtId="164" fontId="8" fillId="11" borderId="1" xfId="0" applyNumberFormat="1" applyFont="1" applyFill="1" applyBorder="1" applyAlignment="1">
      <alignment horizontal="center" vertical="center" wrapText="1"/>
    </xf>
    <xf numFmtId="0" fontId="8" fillId="11" borderId="1" xfId="0" applyFont="1" applyFill="1" applyBorder="1" applyAlignment="1">
      <alignment horizontal="center" wrapText="1"/>
    </xf>
    <xf numFmtId="165" fontId="6" fillId="12" borderId="1" xfId="0" applyNumberFormat="1" applyFont="1" applyFill="1" applyBorder="1" applyAlignment="1">
      <alignment horizontal="center" vertical="center" wrapText="1"/>
    </xf>
    <xf numFmtId="164" fontId="6" fillId="12" borderId="1" xfId="0" applyNumberFormat="1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vertical="center" wrapText="1"/>
    </xf>
    <xf numFmtId="14" fontId="10" fillId="14" borderId="1" xfId="0" applyNumberFormat="1" applyFont="1" applyFill="1" applyBorder="1" applyAlignment="1">
      <alignment wrapText="1"/>
    </xf>
    <xf numFmtId="164" fontId="0" fillId="15" borderId="1" xfId="0" applyNumberFormat="1" applyFill="1" applyBorder="1"/>
    <xf numFmtId="164" fontId="10" fillId="14" borderId="1" xfId="0" applyNumberFormat="1" applyFont="1" applyFill="1" applyBorder="1" applyAlignment="1">
      <alignment horizontal="center" wrapText="1"/>
    </xf>
    <xf numFmtId="164" fontId="10" fillId="14" borderId="1" xfId="0" applyNumberFormat="1" applyFont="1" applyFill="1" applyBorder="1" applyAlignment="1">
      <alignment wrapText="1"/>
    </xf>
    <xf numFmtId="164" fontId="11" fillId="14" borderId="1" xfId="0" applyNumberFormat="1" applyFont="1" applyFill="1" applyBorder="1" applyAlignment="1">
      <alignment horizontal="left" vertical="center"/>
    </xf>
    <xf numFmtId="164" fontId="10" fillId="0" borderId="2" xfId="0" applyNumberFormat="1" applyFont="1" applyBorder="1" applyAlignment="1">
      <alignment horizontal="center" vertical="center"/>
    </xf>
    <xf numFmtId="164" fontId="12" fillId="4" borderId="1" xfId="0" applyNumberFormat="1" applyFont="1" applyFill="1" applyBorder="1" applyAlignment="1">
      <alignment horizontal="center" vertical="center"/>
    </xf>
    <xf numFmtId="164" fontId="10" fillId="16" borderId="1" xfId="0" applyNumberFormat="1" applyFont="1" applyFill="1" applyBorder="1" applyAlignment="1">
      <alignment vertical="center"/>
    </xf>
    <xf numFmtId="165" fontId="10" fillId="0" borderId="1" xfId="0" applyNumberFormat="1" applyFont="1" applyBorder="1" applyAlignment="1">
      <alignment vertical="center"/>
    </xf>
    <xf numFmtId="165" fontId="10" fillId="16" borderId="1" xfId="0" applyNumberFormat="1" applyFont="1" applyFill="1" applyBorder="1" applyAlignment="1">
      <alignment vertical="center"/>
    </xf>
    <xf numFmtId="165" fontId="11" fillId="7" borderId="1" xfId="0" applyNumberFormat="1" applyFont="1" applyFill="1" applyBorder="1" applyAlignment="1">
      <alignment horizontal="center" vertical="center"/>
    </xf>
    <xf numFmtId="165" fontId="10" fillId="7" borderId="1" xfId="0" applyNumberFormat="1" applyFont="1" applyFill="1" applyBorder="1" applyAlignment="1">
      <alignment vertical="center"/>
    </xf>
    <xf numFmtId="164" fontId="10" fillId="17" borderId="1" xfId="0" applyNumberFormat="1" applyFont="1" applyFill="1" applyBorder="1" applyAlignment="1">
      <alignment vertical="center"/>
    </xf>
    <xf numFmtId="166" fontId="13" fillId="10" borderId="1" xfId="0" applyNumberFormat="1" applyFont="1" applyFill="1" applyBorder="1" applyAlignment="1">
      <alignment horizontal="center"/>
    </xf>
    <xf numFmtId="164" fontId="0" fillId="0" borderId="1" xfId="0" applyNumberFormat="1" applyBorder="1"/>
    <xf numFmtId="164" fontId="10" fillId="0" borderId="2" xfId="0" applyNumberFormat="1" applyFont="1" applyBorder="1" applyAlignment="1">
      <alignment vertical="center"/>
    </xf>
    <xf numFmtId="164" fontId="10" fillId="0" borderId="1" xfId="0" applyNumberFormat="1" applyFont="1" applyBorder="1" applyAlignment="1">
      <alignment vertical="center"/>
    </xf>
    <xf numFmtId="164" fontId="10" fillId="0" borderId="3" xfId="0" applyNumberFormat="1" applyFont="1" applyBorder="1" applyAlignment="1">
      <alignment vertical="center"/>
    </xf>
    <xf numFmtId="164" fontId="14" fillId="0" borderId="2" xfId="0" applyNumberFormat="1" applyFont="1" applyBorder="1" applyAlignment="1">
      <alignment vertical="center"/>
    </xf>
    <xf numFmtId="164" fontId="0" fillId="0" borderId="0" xfId="0" applyNumberFormat="1"/>
    <xf numFmtId="0" fontId="15" fillId="2" borderId="1" xfId="0" applyFont="1" applyFill="1" applyBorder="1" applyAlignment="1">
      <alignment vertical="center" wrapText="1"/>
    </xf>
    <xf numFmtId="0" fontId="16" fillId="3" borderId="1" xfId="0" applyFont="1" applyFill="1" applyBorder="1" applyAlignment="1">
      <alignment vertical="center" wrapText="1"/>
    </xf>
    <xf numFmtId="0" fontId="15" fillId="4" borderId="1" xfId="0" applyFont="1" applyFill="1" applyBorder="1" applyAlignment="1">
      <alignment horizontal="center" vertical="center" wrapText="1"/>
    </xf>
    <xf numFmtId="0" fontId="16" fillId="3" borderId="1" xfId="0" quotePrefix="1" applyFont="1" applyFill="1" applyBorder="1" applyAlignment="1">
      <alignment vertical="center" wrapText="1"/>
    </xf>
    <xf numFmtId="0" fontId="17" fillId="6" borderId="1" xfId="0" quotePrefix="1" applyFont="1" applyFill="1" applyBorder="1" applyAlignment="1">
      <alignment vertical="center" wrapText="1"/>
    </xf>
    <xf numFmtId="0" fontId="17" fillId="7" borderId="1" xfId="0" quotePrefix="1" applyFont="1" applyFill="1" applyBorder="1" applyAlignment="1">
      <alignment vertical="center" wrapText="1"/>
    </xf>
    <xf numFmtId="0" fontId="17" fillId="8" borderId="1" xfId="0" quotePrefix="1" applyFont="1" applyFill="1" applyBorder="1" applyAlignment="1">
      <alignment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17" fillId="18" borderId="1" xfId="0" applyFont="1" applyFill="1" applyBorder="1" applyAlignment="1">
      <alignment horizontal="center" vertical="center" wrapText="1"/>
    </xf>
    <xf numFmtId="0" fontId="17" fillId="10" borderId="1" xfId="0" applyFont="1" applyFill="1" applyBorder="1" applyAlignment="1">
      <alignment vertical="center" wrapText="1"/>
    </xf>
    <xf numFmtId="0" fontId="17" fillId="11" borderId="1" xfId="0" applyFont="1" applyFill="1" applyBorder="1" applyAlignment="1">
      <alignment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5" fillId="12" borderId="1" xfId="0" applyFont="1" applyFill="1" applyBorder="1" applyAlignment="1">
      <alignment vertical="center" wrapText="1"/>
    </xf>
    <xf numFmtId="0" fontId="18" fillId="13" borderId="1" xfId="0" applyFont="1" applyFill="1" applyBorder="1" applyAlignment="1">
      <alignment vertical="center" wrapText="1"/>
    </xf>
    <xf numFmtId="0" fontId="14" fillId="0" borderId="0" xfId="0" applyFont="1" applyAlignment="1">
      <alignment vertical="center"/>
    </xf>
    <xf numFmtId="0" fontId="0" fillId="0" borderId="1" xfId="0" applyBorder="1"/>
    <xf numFmtId="0" fontId="14" fillId="0" borderId="1" xfId="0" applyFont="1" applyBorder="1"/>
    <xf numFmtId="166" fontId="12" fillId="4" borderId="1" xfId="0" applyNumberFormat="1" applyFont="1" applyFill="1" applyBorder="1" applyAlignment="1">
      <alignment vertical="center"/>
    </xf>
    <xf numFmtId="1" fontId="19" fillId="7" borderId="1" xfId="0" applyNumberFormat="1" applyFont="1" applyFill="1" applyBorder="1" applyAlignment="1">
      <alignment horizontal="center" vertical="center"/>
    </xf>
    <xf numFmtId="166" fontId="0" fillId="13" borderId="1" xfId="0" applyNumberFormat="1" applyFill="1" applyBorder="1"/>
    <xf numFmtId="166" fontId="0" fillId="10" borderId="1" xfId="0" applyNumberFormat="1" applyFill="1" applyBorder="1"/>
    <xf numFmtId="164" fontId="9" fillId="0" borderId="1" xfId="0" applyNumberFormat="1" applyFont="1" applyBorder="1" applyAlignment="1">
      <alignment horizontal="center" wrapText="1"/>
    </xf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4" borderId="4" xfId="0" applyFont="1" applyFill="1" applyBorder="1" applyAlignment="1">
      <alignment horizontal="center" wrapText="1"/>
    </xf>
    <xf numFmtId="0" fontId="4" fillId="3" borderId="1" xfId="0" quotePrefix="1" applyFont="1" applyFill="1" applyBorder="1" applyAlignment="1">
      <alignment wrapText="1"/>
    </xf>
    <xf numFmtId="0" fontId="20" fillId="6" borderId="1" xfId="0" quotePrefix="1" applyFont="1" applyFill="1" applyBorder="1" applyAlignment="1">
      <alignment wrapText="1"/>
    </xf>
    <xf numFmtId="0" fontId="20" fillId="7" borderId="1" xfId="0" quotePrefix="1" applyFont="1" applyFill="1" applyBorder="1" applyAlignment="1">
      <alignment wrapText="1"/>
    </xf>
    <xf numFmtId="0" fontId="20" fillId="8" borderId="1" xfId="0" quotePrefix="1" applyFont="1" applyFill="1" applyBorder="1" applyAlignment="1">
      <alignment wrapText="1"/>
    </xf>
    <xf numFmtId="0" fontId="20" fillId="13" borderId="1" xfId="0" applyFont="1" applyFill="1" applyBorder="1" applyAlignment="1">
      <alignment wrapText="1"/>
    </xf>
    <xf numFmtId="0" fontId="20" fillId="10" borderId="1" xfId="0" applyFont="1" applyFill="1" applyBorder="1" applyAlignment="1">
      <alignment wrapText="1"/>
    </xf>
    <xf numFmtId="0" fontId="20" fillId="11" borderId="1" xfId="0" applyFont="1" applyFill="1" applyBorder="1" applyAlignment="1">
      <alignment wrapText="1"/>
    </xf>
    <xf numFmtId="0" fontId="20" fillId="11" borderId="1" xfId="0" applyFont="1" applyFill="1" applyBorder="1" applyAlignment="1">
      <alignment horizontal="center" wrapText="1"/>
    </xf>
    <xf numFmtId="0" fontId="3" fillId="12" borderId="1" xfId="0" applyFont="1" applyFill="1" applyBorder="1" applyAlignment="1">
      <alignment wrapText="1"/>
    </xf>
    <xf numFmtId="0" fontId="2" fillId="13" borderId="1" xfId="0" applyFont="1" applyFill="1" applyBorder="1" applyAlignment="1">
      <alignment wrapText="1"/>
    </xf>
    <xf numFmtId="14" fontId="0" fillId="0" borderId="1" xfId="0" applyNumberFormat="1" applyBorder="1"/>
    <xf numFmtId="166" fontId="5" fillId="4" borderId="1" xfId="0" applyNumberFormat="1" applyFont="1" applyFill="1" applyBorder="1" applyAlignment="1">
      <alignment vertical="center"/>
    </xf>
    <xf numFmtId="1" fontId="21" fillId="7" borderId="1" xfId="0" applyNumberFormat="1" applyFont="1" applyFill="1" applyBorder="1" applyAlignment="1">
      <alignment horizontal="center" vertical="center"/>
    </xf>
    <xf numFmtId="14" fontId="14" fillId="0" borderId="1" xfId="0" applyNumberFormat="1" applyFont="1" applyBorder="1"/>
    <xf numFmtId="166" fontId="14" fillId="18" borderId="1" xfId="0" applyNumberFormat="1" applyFont="1" applyFill="1" applyBorder="1" applyAlignment="1">
      <alignment horizontal="center"/>
    </xf>
    <xf numFmtId="20" fontId="14" fillId="0" borderId="1" xfId="0" applyNumberFormat="1" applyFont="1" applyBorder="1"/>
    <xf numFmtId="0" fontId="14" fillId="0" borderId="0" xfId="0" applyFont="1"/>
    <xf numFmtId="166" fontId="11" fillId="10" borderId="1" xfId="0" applyNumberFormat="1" applyFont="1" applyFill="1" applyBorder="1" applyAlignment="1">
      <alignment vertical="center"/>
    </xf>
    <xf numFmtId="0" fontId="0" fillId="13" borderId="1" xfId="0" applyFill="1" applyBorder="1"/>
    <xf numFmtId="166" fontId="11" fillId="10" borderId="5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14" fillId="1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Y:\LISE%20IADM\New%20Operation%20Files%20by%20Client\Amirantes\2023%20CCCS%20AMIRANTE%20OPERATIONS%201.xlsx" TargetMode="External"/><Relationship Id="rId1" Type="http://schemas.openxmlformats.org/officeDocument/2006/relationships/externalLinkPath" Target="/LISE%20IADM/New%20Operation%20Files%20by%20Client/Amirantes/2023%20CCCS%20AMIRANTE%20OPERATIONS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ILY ACTIVITY"/>
      <sheetName val="Sheet1"/>
      <sheetName val="CCCS Tarif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CD97-DA3B-426D-B567-7B04E0ED0C10}">
  <dimension ref="A1:AD9"/>
  <sheetViews>
    <sheetView workbookViewId="0">
      <selection activeCell="A2" sqref="A2"/>
    </sheetView>
  </sheetViews>
  <sheetFormatPr defaultRowHeight="14.4" x14ac:dyDescent="0.3"/>
  <sheetData>
    <row r="1" spans="1:30" ht="115.2" x14ac:dyDescent="0.3">
      <c r="A1" s="60" t="s">
        <v>43</v>
      </c>
      <c r="B1" s="60" t="s">
        <v>1</v>
      </c>
      <c r="C1" s="60" t="s">
        <v>2</v>
      </c>
      <c r="D1" s="60" t="s">
        <v>3</v>
      </c>
      <c r="E1" s="60" t="s">
        <v>4</v>
      </c>
      <c r="F1" s="60" t="s">
        <v>5</v>
      </c>
      <c r="G1" s="60" t="s">
        <v>6</v>
      </c>
      <c r="H1" s="60" t="s">
        <v>7</v>
      </c>
      <c r="I1" s="61" t="s">
        <v>35</v>
      </c>
      <c r="J1" s="62" t="s">
        <v>9</v>
      </c>
      <c r="K1" s="63" t="s">
        <v>10</v>
      </c>
      <c r="L1" s="64" t="s">
        <v>11</v>
      </c>
      <c r="M1" s="64" t="s">
        <v>12</v>
      </c>
      <c r="N1" s="65" t="s">
        <v>13</v>
      </c>
      <c r="O1" s="66" t="s">
        <v>14</v>
      </c>
      <c r="P1" s="66" t="s">
        <v>15</v>
      </c>
      <c r="Q1" s="65" t="s">
        <v>16</v>
      </c>
      <c r="R1" s="67" t="s">
        <v>17</v>
      </c>
      <c r="S1" s="68" t="s">
        <v>36</v>
      </c>
      <c r="T1" s="68" t="s">
        <v>44</v>
      </c>
      <c r="U1" s="68" t="s">
        <v>20</v>
      </c>
      <c r="V1" s="69" t="s">
        <v>38</v>
      </c>
      <c r="W1" s="70" t="s">
        <v>22</v>
      </c>
      <c r="X1" s="71" t="s">
        <v>23</v>
      </c>
      <c r="Y1" s="71" t="s">
        <v>24</v>
      </c>
      <c r="Z1" s="71" t="s">
        <v>39</v>
      </c>
      <c r="AA1" s="71" t="s">
        <v>40</v>
      </c>
      <c r="AB1" s="71" t="s">
        <v>41</v>
      </c>
      <c r="AC1" s="72" t="s">
        <v>28</v>
      </c>
      <c r="AD1" s="60" t="s">
        <v>29</v>
      </c>
    </row>
    <row r="2" spans="1:30" x14ac:dyDescent="0.3">
      <c r="A2" s="73">
        <v>45772</v>
      </c>
      <c r="B2" s="53"/>
      <c r="C2" s="53" t="s">
        <v>45</v>
      </c>
      <c r="D2" s="53" t="s">
        <v>42</v>
      </c>
      <c r="E2" s="53" t="s">
        <v>46</v>
      </c>
      <c r="F2" s="53" t="s">
        <v>50</v>
      </c>
      <c r="G2" s="53" t="s">
        <v>51</v>
      </c>
      <c r="H2" s="53" t="s">
        <v>47</v>
      </c>
      <c r="I2" s="53"/>
      <c r="J2" s="74">
        <f t="shared" ref="J2" si="0">I2+ABS(K2)</f>
        <v>132.12899999999999</v>
      </c>
      <c r="K2" s="53">
        <v>-132.12899999999999</v>
      </c>
      <c r="L2" s="53"/>
      <c r="M2" s="53">
        <v>-221</v>
      </c>
      <c r="N2" s="75">
        <f t="shared" ref="N2" si="1">L2+ABS(M2)</f>
        <v>221</v>
      </c>
      <c r="O2" s="53"/>
      <c r="P2" s="53"/>
      <c r="Q2" s="75">
        <f t="shared" ref="Q2" si="2">ABS(O2)+P2</f>
        <v>0</v>
      </c>
      <c r="R2" s="57">
        <f t="shared" ref="R2" si="3">IF(OR(ISNUMBER(SEARCH("sorting",H2)),ISNUMBER(SEARCH("Transfer",G2))),I2,0)</f>
        <v>0</v>
      </c>
      <c r="S2" s="58">
        <f t="shared" ref="S2" si="4">IF(OR(ISNUMBER(SEARCH("unsorted",H2)),ISNUMBER(SEARCH("Transfer",H2)),ISNUMBER(SEARCH("Dispatch",H2)),ISNUMBER(SEARCH("Container loading",H2))),J2,0)</f>
        <v>132.12899999999999</v>
      </c>
      <c r="T2" s="58"/>
      <c r="U2" s="53"/>
      <c r="V2" s="53"/>
      <c r="W2" s="53"/>
      <c r="X2" s="53"/>
      <c r="Y2" s="53"/>
      <c r="Z2" s="53"/>
      <c r="AA2" s="53"/>
      <c r="AB2" s="53"/>
      <c r="AC2" s="53"/>
      <c r="AD2" s="53" t="s">
        <v>66</v>
      </c>
    </row>
    <row r="5" spans="1:30" x14ac:dyDescent="0.3">
      <c r="H5" t="s">
        <v>55</v>
      </c>
      <c r="J5" t="s">
        <v>56</v>
      </c>
      <c r="L5" t="s">
        <v>52</v>
      </c>
    </row>
    <row r="6" spans="1:30" x14ac:dyDescent="0.3">
      <c r="H6" t="s">
        <v>57</v>
      </c>
      <c r="J6" t="s">
        <v>58</v>
      </c>
      <c r="L6" t="s">
        <v>52</v>
      </c>
    </row>
    <row r="7" spans="1:30" x14ac:dyDescent="0.3">
      <c r="H7" t="s">
        <v>59</v>
      </c>
      <c r="J7" t="s">
        <v>63</v>
      </c>
      <c r="L7" t="s">
        <v>52</v>
      </c>
    </row>
    <row r="8" spans="1:30" x14ac:dyDescent="0.3">
      <c r="H8" t="s">
        <v>62</v>
      </c>
      <c r="J8" t="s">
        <v>61</v>
      </c>
      <c r="L8" t="s">
        <v>52</v>
      </c>
    </row>
    <row r="9" spans="1:30" x14ac:dyDescent="0.3">
      <c r="H9" t="s">
        <v>64</v>
      </c>
      <c r="J9" t="s">
        <v>65</v>
      </c>
      <c r="L9" t="s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2C44-71DB-4FD2-917F-BD95D6A20FE8}">
  <dimension ref="A1:AC9"/>
  <sheetViews>
    <sheetView topLeftCell="C1" workbookViewId="0">
      <selection activeCell="O17" sqref="O17"/>
    </sheetView>
  </sheetViews>
  <sheetFormatPr defaultRowHeight="14.4" x14ac:dyDescent="0.3"/>
  <cols>
    <col min="1" max="1" width="11" customWidth="1"/>
  </cols>
  <sheetData>
    <row r="1" spans="1:29" s="52" customFormat="1" ht="140.4" x14ac:dyDescent="0.3">
      <c r="A1" s="38" t="s">
        <v>34</v>
      </c>
      <c r="B1" s="38" t="s">
        <v>1</v>
      </c>
      <c r="C1" s="38" t="s">
        <v>2</v>
      </c>
      <c r="D1" s="38" t="s">
        <v>3</v>
      </c>
      <c r="E1" s="38" t="s">
        <v>4</v>
      </c>
      <c r="F1" s="38" t="s">
        <v>5</v>
      </c>
      <c r="G1" s="38" t="s">
        <v>6</v>
      </c>
      <c r="H1" s="38" t="s">
        <v>7</v>
      </c>
      <c r="I1" s="39" t="s">
        <v>35</v>
      </c>
      <c r="J1" s="40" t="s">
        <v>9</v>
      </c>
      <c r="K1" s="41" t="s">
        <v>10</v>
      </c>
      <c r="L1" s="42" t="s">
        <v>11</v>
      </c>
      <c r="M1" s="42" t="s">
        <v>12</v>
      </c>
      <c r="N1" s="43" t="s">
        <v>13</v>
      </c>
      <c r="O1" s="44" t="s">
        <v>14</v>
      </c>
      <c r="P1" s="44" t="s">
        <v>15</v>
      </c>
      <c r="Q1" s="43" t="s">
        <v>16</v>
      </c>
      <c r="R1" s="45" t="s">
        <v>17</v>
      </c>
      <c r="S1" s="46" t="s">
        <v>36</v>
      </c>
      <c r="T1" s="47" t="s">
        <v>37</v>
      </c>
      <c r="U1" s="48" t="s">
        <v>38</v>
      </c>
      <c r="V1" s="49" t="s">
        <v>22</v>
      </c>
      <c r="W1" s="50" t="s">
        <v>23</v>
      </c>
      <c r="X1" s="50" t="s">
        <v>24</v>
      </c>
      <c r="Y1" s="50" t="s">
        <v>39</v>
      </c>
      <c r="Z1" s="50" t="s">
        <v>40</v>
      </c>
      <c r="AA1" s="50" t="s">
        <v>41</v>
      </c>
      <c r="AB1" s="51" t="s">
        <v>28</v>
      </c>
      <c r="AC1" s="38" t="s">
        <v>29</v>
      </c>
    </row>
    <row r="2" spans="1:29" ht="21" customHeight="1" x14ac:dyDescent="0.3">
      <c r="A2" s="73">
        <v>45773</v>
      </c>
      <c r="B2" s="53"/>
      <c r="C2" s="53" t="s">
        <v>45</v>
      </c>
      <c r="D2" s="53" t="s">
        <v>74</v>
      </c>
      <c r="E2" s="53" t="s">
        <v>54</v>
      </c>
      <c r="F2" s="53" t="s">
        <v>53</v>
      </c>
      <c r="G2" s="53" t="s">
        <v>53</v>
      </c>
      <c r="H2" s="53" t="s">
        <v>47</v>
      </c>
      <c r="I2" s="53"/>
      <c r="J2" s="53">
        <v>106.285</v>
      </c>
      <c r="K2" s="53">
        <v>-106.285</v>
      </c>
      <c r="L2" s="53"/>
      <c r="M2" s="53">
        <v>-176</v>
      </c>
      <c r="N2" s="53">
        <v>176</v>
      </c>
      <c r="O2" s="53"/>
      <c r="P2" s="53"/>
      <c r="Q2" s="53"/>
      <c r="R2" s="53"/>
      <c r="S2" s="82"/>
      <c r="T2" s="82"/>
      <c r="U2" s="53"/>
      <c r="V2" s="53"/>
      <c r="W2" s="53"/>
      <c r="X2" s="53"/>
      <c r="Y2" s="53"/>
      <c r="Z2" s="53"/>
      <c r="AA2" s="53"/>
      <c r="AB2" s="53"/>
      <c r="AC2" s="83" t="s">
        <v>75</v>
      </c>
    </row>
    <row r="6" spans="1:29" x14ac:dyDescent="0.3">
      <c r="J6" t="s">
        <v>67</v>
      </c>
      <c r="L6" t="s">
        <v>68</v>
      </c>
      <c r="N6" t="s">
        <v>60</v>
      </c>
    </row>
    <row r="7" spans="1:29" x14ac:dyDescent="0.3">
      <c r="J7" t="s">
        <v>69</v>
      </c>
      <c r="L7" t="s">
        <v>70</v>
      </c>
      <c r="N7" t="s">
        <v>60</v>
      </c>
    </row>
    <row r="8" spans="1:29" x14ac:dyDescent="0.3">
      <c r="J8" t="s">
        <v>71</v>
      </c>
      <c r="L8" t="s">
        <v>72</v>
      </c>
      <c r="N8" t="s">
        <v>60</v>
      </c>
    </row>
    <row r="9" spans="1:29" x14ac:dyDescent="0.3">
      <c r="J9" t="s">
        <v>73</v>
      </c>
      <c r="L9" t="s">
        <v>76</v>
      </c>
      <c r="N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61FFD-2D5B-4BE5-8456-23859048C4C6}">
  <dimension ref="A1:AE3"/>
  <sheetViews>
    <sheetView tabSelected="1" workbookViewId="0">
      <selection activeCell="Z2" sqref="Z2:Z3"/>
    </sheetView>
  </sheetViews>
  <sheetFormatPr defaultRowHeight="14.4" x14ac:dyDescent="0.3"/>
  <cols>
    <col min="1" max="1" width="9.33203125" bestFit="1" customWidth="1"/>
    <col min="25" max="25" width="12.21875" customWidth="1"/>
    <col min="26" max="26" width="10.88671875" customWidth="1"/>
    <col min="27" max="27" width="11.77734375" customWidth="1"/>
  </cols>
  <sheetData>
    <row r="1" spans="1:31" s="59" customFormat="1" ht="70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10" t="s">
        <v>17</v>
      </c>
      <c r="S1" s="11" t="s">
        <v>18</v>
      </c>
      <c r="T1" s="11" t="s">
        <v>19</v>
      </c>
      <c r="U1" s="12" t="s">
        <v>20</v>
      </c>
      <c r="V1" s="13" t="s">
        <v>21</v>
      </c>
      <c r="W1" s="14" t="s">
        <v>22</v>
      </c>
      <c r="X1" s="15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7" t="s">
        <v>28</v>
      </c>
      <c r="AD1" s="2" t="s">
        <v>29</v>
      </c>
    </row>
    <row r="2" spans="1:31" ht="15.6" x14ac:dyDescent="0.3">
      <c r="A2" s="73">
        <v>45773</v>
      </c>
      <c r="B2" s="53"/>
      <c r="C2" s="53" t="s">
        <v>30</v>
      </c>
      <c r="D2" s="53" t="s">
        <v>48</v>
      </c>
      <c r="E2" s="53" t="s">
        <v>32</v>
      </c>
      <c r="F2" s="53" t="s">
        <v>77</v>
      </c>
      <c r="G2" s="53" t="s">
        <v>78</v>
      </c>
      <c r="H2" s="53" t="s">
        <v>79</v>
      </c>
      <c r="I2" s="54">
        <v>0.36099999999999999</v>
      </c>
      <c r="J2" s="55">
        <f t="shared" ref="J2:J3" si="0">I2+ABS(K2)</f>
        <v>0.36099999999999999</v>
      </c>
      <c r="K2" s="53"/>
      <c r="L2" s="54">
        <v>1</v>
      </c>
      <c r="M2" s="53"/>
      <c r="N2" s="56">
        <f t="shared" ref="N2:N3" si="1">L2+ABS(M2)</f>
        <v>1</v>
      </c>
      <c r="O2" s="53">
        <v>0</v>
      </c>
      <c r="P2" s="53">
        <v>0</v>
      </c>
      <c r="Q2" s="56">
        <f t="shared" ref="Q2:Q3" si="2">ABS(O2)+P2</f>
        <v>0</v>
      </c>
      <c r="R2" s="81">
        <v>0.36099999999999999</v>
      </c>
      <c r="S2" s="80">
        <f t="shared" ref="S2:S3" si="3">IF(OR(ISNUMBER(SEARCH("unsorted",F2)),ISNUMBER(SEARCH("Transfer",F2)),ISNUMBER(SEARCH("Dispatch",F2)),ISNUMBER(SEARCH("Container loading",F2))),H2,0)</f>
        <v>0</v>
      </c>
      <c r="T2" s="53"/>
      <c r="U2" s="53"/>
      <c r="V2" s="53"/>
      <c r="W2" s="53"/>
      <c r="X2" s="53">
        <v>1</v>
      </c>
      <c r="Y2" s="53">
        <v>0.36099999999999999</v>
      </c>
      <c r="Z2" s="53"/>
      <c r="AA2" s="53"/>
      <c r="AB2" s="53"/>
      <c r="AC2" s="53"/>
      <c r="AD2" s="53">
        <v>0.36099999999999999</v>
      </c>
      <c r="AE2" s="53" t="s">
        <v>80</v>
      </c>
    </row>
    <row r="3" spans="1:31" ht="15.6" x14ac:dyDescent="0.3">
      <c r="A3" s="73">
        <v>45773</v>
      </c>
      <c r="B3" s="53"/>
      <c r="C3" s="53" t="s">
        <v>30</v>
      </c>
      <c r="D3" s="53" t="s">
        <v>48</v>
      </c>
      <c r="E3" s="53" t="s">
        <v>32</v>
      </c>
      <c r="F3" s="53" t="s">
        <v>77</v>
      </c>
      <c r="G3" s="53" t="s">
        <v>78</v>
      </c>
      <c r="H3" s="53" t="s">
        <v>33</v>
      </c>
      <c r="I3" s="54">
        <v>3.4159999999999999</v>
      </c>
      <c r="J3" s="55">
        <f t="shared" si="0"/>
        <v>3.4159999999999999</v>
      </c>
      <c r="K3" s="53"/>
      <c r="L3" s="54">
        <v>4</v>
      </c>
      <c r="M3" s="53"/>
      <c r="N3" s="56">
        <f t="shared" si="1"/>
        <v>4</v>
      </c>
      <c r="O3" s="53">
        <v>0</v>
      </c>
      <c r="P3" s="53">
        <v>0</v>
      </c>
      <c r="Q3" s="56">
        <f t="shared" si="2"/>
        <v>0</v>
      </c>
      <c r="R3" s="81">
        <f t="shared" ref="R2:R3" si="4">IF(OR(ISNUMBER(SEARCH("sorting",F3)),ISNUMBER(SEARCH("Transfer",E3))),G3,0)</f>
        <v>0</v>
      </c>
      <c r="S3" s="80">
        <v>3.4159999999999999</v>
      </c>
      <c r="T3" s="53"/>
      <c r="U3" s="53"/>
      <c r="V3" s="53"/>
      <c r="W3" s="53"/>
      <c r="X3" s="53">
        <v>3</v>
      </c>
      <c r="Y3" s="53">
        <v>3.1960000000000002</v>
      </c>
      <c r="Z3" s="53"/>
      <c r="AA3" s="53"/>
      <c r="AB3" s="53"/>
      <c r="AC3" s="53"/>
      <c r="AD3" s="53">
        <v>3.1960000000000002</v>
      </c>
      <c r="AE3" s="5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4903-C420-4BC2-9CB8-0C2B6B3AB996}">
  <dimension ref="A1:AE6"/>
  <sheetViews>
    <sheetView workbookViewId="0">
      <selection activeCell="AJ24" sqref="AJ24"/>
    </sheetView>
  </sheetViews>
  <sheetFormatPr defaultRowHeight="14.4" x14ac:dyDescent="0.3"/>
  <cols>
    <col min="1" max="1" width="12.33203125" customWidth="1"/>
  </cols>
  <sheetData>
    <row r="1" spans="1:31" s="59" customFormat="1" ht="70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10" t="s">
        <v>17</v>
      </c>
      <c r="S1" s="11" t="s">
        <v>18</v>
      </c>
      <c r="T1" s="11" t="s">
        <v>19</v>
      </c>
      <c r="U1" s="12" t="s">
        <v>20</v>
      </c>
      <c r="V1" s="13" t="s">
        <v>21</v>
      </c>
      <c r="W1" s="14" t="s">
        <v>22</v>
      </c>
      <c r="X1" s="15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7" t="s">
        <v>28</v>
      </c>
      <c r="AD1" s="2" t="s">
        <v>29</v>
      </c>
    </row>
    <row r="2" spans="1:31" s="79" customFormat="1" ht="15.6" x14ac:dyDescent="0.3">
      <c r="A2" s="76">
        <v>45773</v>
      </c>
      <c r="B2" s="54"/>
      <c r="C2" s="54" t="s">
        <v>30</v>
      </c>
      <c r="D2" s="54" t="s">
        <v>49</v>
      </c>
      <c r="E2" s="54" t="s">
        <v>32</v>
      </c>
      <c r="F2" s="54" t="s">
        <v>82</v>
      </c>
      <c r="G2" s="54" t="s">
        <v>83</v>
      </c>
      <c r="H2" s="54" t="s">
        <v>84</v>
      </c>
      <c r="I2" s="54">
        <v>2.02</v>
      </c>
      <c r="J2" s="55">
        <f t="shared" ref="J2:J6" si="0">I2+ABS(K2)</f>
        <v>2.02</v>
      </c>
      <c r="K2" s="54"/>
      <c r="L2" s="54">
        <v>3</v>
      </c>
      <c r="M2" s="54"/>
      <c r="N2" s="56">
        <f t="shared" ref="N2:N6" si="1">L2+ABS(M2)</f>
        <v>3</v>
      </c>
      <c r="O2" s="54"/>
      <c r="P2" s="54"/>
      <c r="Q2" s="56">
        <f t="shared" ref="Q2:Q6" si="2">ABS(ABS(O2)+P2)</f>
        <v>0</v>
      </c>
      <c r="R2" s="84">
        <f t="shared" ref="R2:R6" si="3">IF(ISNUMBER(SEARCH("sorting",E2)),G2,0)</f>
        <v>0</v>
      </c>
      <c r="S2" s="77">
        <v>2.02</v>
      </c>
      <c r="T2" s="54"/>
      <c r="U2" s="54"/>
      <c r="V2" s="54"/>
      <c r="W2" s="54"/>
      <c r="X2" s="54">
        <v>3</v>
      </c>
      <c r="Y2" s="54">
        <v>2.02</v>
      </c>
      <c r="Z2" s="54"/>
      <c r="AA2" s="54"/>
      <c r="AB2" s="54"/>
      <c r="AC2" s="54">
        <v>2.02</v>
      </c>
      <c r="AD2" s="78" t="s">
        <v>85</v>
      </c>
      <c r="AE2" s="54"/>
    </row>
    <row r="3" spans="1:31" s="79" customFormat="1" ht="15.6" x14ac:dyDescent="0.3">
      <c r="A3" s="76">
        <v>45773</v>
      </c>
      <c r="B3" s="54"/>
      <c r="C3" s="54" t="s">
        <v>30</v>
      </c>
      <c r="D3" s="54" t="s">
        <v>49</v>
      </c>
      <c r="E3" s="54" t="s">
        <v>32</v>
      </c>
      <c r="F3" s="54" t="s">
        <v>86</v>
      </c>
      <c r="G3" s="54" t="s">
        <v>87</v>
      </c>
      <c r="H3" s="54" t="s">
        <v>84</v>
      </c>
      <c r="I3" s="54">
        <v>2.2879999999999998</v>
      </c>
      <c r="J3" s="55">
        <f t="shared" si="0"/>
        <v>2.2879999999999998</v>
      </c>
      <c r="K3" s="54"/>
      <c r="L3" s="54">
        <v>3</v>
      </c>
      <c r="M3" s="54"/>
      <c r="N3" s="56">
        <f t="shared" si="1"/>
        <v>3</v>
      </c>
      <c r="O3" s="54"/>
      <c r="P3" s="54"/>
      <c r="Q3" s="56">
        <f t="shared" si="2"/>
        <v>0</v>
      </c>
      <c r="R3" s="84">
        <f t="shared" si="3"/>
        <v>0</v>
      </c>
      <c r="S3" s="77">
        <v>2.2879999999999998</v>
      </c>
      <c r="T3" s="54"/>
      <c r="U3" s="54"/>
      <c r="V3" s="54"/>
      <c r="W3" s="54"/>
      <c r="X3" s="54"/>
      <c r="Y3" s="54"/>
      <c r="Z3" s="54"/>
      <c r="AA3" s="54"/>
      <c r="AB3" s="54"/>
      <c r="AC3" s="54"/>
      <c r="AD3" s="78"/>
      <c r="AE3" s="54"/>
    </row>
    <row r="4" spans="1:31" s="79" customFormat="1" ht="15.6" x14ac:dyDescent="0.3">
      <c r="A4" s="76">
        <v>45773</v>
      </c>
      <c r="B4" s="54"/>
      <c r="C4" s="54" t="s">
        <v>30</v>
      </c>
      <c r="D4" s="54" t="s">
        <v>49</v>
      </c>
      <c r="E4" s="54" t="s">
        <v>32</v>
      </c>
      <c r="F4" s="54" t="s">
        <v>88</v>
      </c>
      <c r="G4" s="54" t="s">
        <v>89</v>
      </c>
      <c r="H4" s="54" t="s">
        <v>84</v>
      </c>
      <c r="I4" s="54">
        <v>6.0960000000000001</v>
      </c>
      <c r="J4" s="55">
        <f t="shared" si="0"/>
        <v>6.0960000000000001</v>
      </c>
      <c r="K4" s="54"/>
      <c r="L4" s="54">
        <v>7</v>
      </c>
      <c r="M4" s="54"/>
      <c r="N4" s="56">
        <f t="shared" si="1"/>
        <v>7</v>
      </c>
      <c r="O4" s="54"/>
      <c r="P4" s="54"/>
      <c r="Q4" s="56">
        <f t="shared" si="2"/>
        <v>0</v>
      </c>
      <c r="R4" s="84">
        <f t="shared" si="3"/>
        <v>0</v>
      </c>
      <c r="S4" s="77">
        <v>6.0960000000000001</v>
      </c>
      <c r="T4" s="54"/>
      <c r="U4" s="54"/>
      <c r="V4" s="54"/>
      <c r="W4" s="54"/>
      <c r="X4" s="54">
        <v>3</v>
      </c>
      <c r="Y4" s="54">
        <v>2.093</v>
      </c>
      <c r="Z4" s="54"/>
      <c r="AA4" s="54"/>
      <c r="AB4" s="54"/>
      <c r="AC4" s="54">
        <v>2.093</v>
      </c>
      <c r="AD4" s="78" t="s">
        <v>90</v>
      </c>
      <c r="AE4" s="54"/>
    </row>
    <row r="5" spans="1:31" s="79" customFormat="1" ht="15.6" x14ac:dyDescent="0.3">
      <c r="A5" s="76">
        <v>45773</v>
      </c>
      <c r="B5" s="54"/>
      <c r="C5" s="54" t="s">
        <v>30</v>
      </c>
      <c r="D5" s="54" t="s">
        <v>49</v>
      </c>
      <c r="E5" s="54" t="s">
        <v>32</v>
      </c>
      <c r="F5" s="54" t="s">
        <v>91</v>
      </c>
      <c r="G5" s="54" t="s">
        <v>92</v>
      </c>
      <c r="H5" s="54" t="s">
        <v>79</v>
      </c>
      <c r="I5" s="54">
        <v>6.0279999999999996</v>
      </c>
      <c r="J5" s="55">
        <f t="shared" si="0"/>
        <v>6.0279999999999996</v>
      </c>
      <c r="K5" s="54"/>
      <c r="L5" s="54">
        <v>9</v>
      </c>
      <c r="M5" s="54"/>
      <c r="N5" s="56">
        <f t="shared" si="1"/>
        <v>9</v>
      </c>
      <c r="O5" s="54"/>
      <c r="P5" s="54"/>
      <c r="Q5" s="56">
        <f t="shared" si="2"/>
        <v>0</v>
      </c>
      <c r="R5" s="84">
        <v>6.0279999999999996</v>
      </c>
      <c r="S5" s="77">
        <f t="shared" ref="S5" si="4">IF(OR(ISNUMBER(SEARCH("unsorted",E5)),ISNUMBER(SEARCH("Dispatch",E5)),ISNUMBER(SEARCH(" Loading ",E5))),G5,0)</f>
        <v>0</v>
      </c>
      <c r="T5" s="54"/>
      <c r="U5" s="54"/>
      <c r="V5" s="54"/>
      <c r="W5" s="54"/>
      <c r="X5" s="54">
        <v>9</v>
      </c>
      <c r="Y5" s="54">
        <v>6.0279999999999996</v>
      </c>
      <c r="Z5" s="54"/>
      <c r="AA5" s="54"/>
      <c r="AB5" s="54"/>
      <c r="AC5" s="54">
        <v>6.0279999999999996</v>
      </c>
      <c r="AD5" s="78" t="s">
        <v>93</v>
      </c>
      <c r="AE5" s="54"/>
    </row>
    <row r="6" spans="1:31" s="79" customFormat="1" ht="15.6" x14ac:dyDescent="0.3">
      <c r="A6" s="76">
        <v>45773</v>
      </c>
      <c r="B6" s="54"/>
      <c r="C6" s="54" t="s">
        <v>30</v>
      </c>
      <c r="D6" s="54" t="s">
        <v>49</v>
      </c>
      <c r="E6" s="54" t="s">
        <v>32</v>
      </c>
      <c r="F6" s="54" t="s">
        <v>94</v>
      </c>
      <c r="G6" s="54" t="s">
        <v>95</v>
      </c>
      <c r="H6" s="54" t="s">
        <v>84</v>
      </c>
      <c r="I6" s="54">
        <v>0.38900000000000001</v>
      </c>
      <c r="J6" s="55">
        <f t="shared" si="0"/>
        <v>0.38900000000000001</v>
      </c>
      <c r="K6" s="54"/>
      <c r="L6" s="54">
        <v>1</v>
      </c>
      <c r="M6" s="54"/>
      <c r="N6" s="56">
        <f t="shared" si="1"/>
        <v>1</v>
      </c>
      <c r="O6" s="54"/>
      <c r="P6" s="54"/>
      <c r="Q6" s="56">
        <f t="shared" si="2"/>
        <v>0</v>
      </c>
      <c r="R6" s="84">
        <f t="shared" si="3"/>
        <v>0</v>
      </c>
      <c r="S6" s="77">
        <v>0.38900000000000001</v>
      </c>
      <c r="T6" s="54"/>
      <c r="U6" s="54"/>
      <c r="V6" s="54"/>
      <c r="W6" s="54"/>
      <c r="X6" s="54">
        <v>1</v>
      </c>
      <c r="Y6" s="54">
        <v>0.38900000000000001</v>
      </c>
      <c r="Z6" s="54"/>
      <c r="AA6" s="54"/>
      <c r="AB6" s="54"/>
      <c r="AC6" s="54">
        <v>0.38900000000000001</v>
      </c>
      <c r="AD6" s="78" t="s">
        <v>96</v>
      </c>
      <c r="AE6" s="5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670D1-3946-4D79-A8B9-5C0015F2344A}">
  <dimension ref="A1:AD4"/>
  <sheetViews>
    <sheetView workbookViewId="0">
      <selection activeCell="R11" sqref="R11"/>
    </sheetView>
  </sheetViews>
  <sheetFormatPr defaultRowHeight="14.4" x14ac:dyDescent="0.3"/>
  <cols>
    <col min="1" max="1" width="11.5546875" customWidth="1"/>
    <col min="4" max="4" width="12.5546875" customWidth="1"/>
  </cols>
  <sheetData>
    <row r="1" spans="1:30" s="59" customFormat="1" ht="70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 t="s">
        <v>12</v>
      </c>
      <c r="N1" s="8" t="s">
        <v>13</v>
      </c>
      <c r="O1" s="9" t="s">
        <v>14</v>
      </c>
      <c r="P1" s="9" t="s">
        <v>15</v>
      </c>
      <c r="Q1" s="8" t="s">
        <v>16</v>
      </c>
      <c r="R1" s="10" t="s">
        <v>17</v>
      </c>
      <c r="S1" s="11" t="s">
        <v>18</v>
      </c>
      <c r="T1" s="11" t="s">
        <v>19</v>
      </c>
      <c r="U1" s="12" t="s">
        <v>20</v>
      </c>
      <c r="V1" s="13" t="s">
        <v>21</v>
      </c>
      <c r="W1" s="14" t="s">
        <v>22</v>
      </c>
      <c r="X1" s="15" t="s">
        <v>23</v>
      </c>
      <c r="Y1" s="16" t="s">
        <v>24</v>
      </c>
      <c r="Z1" s="16" t="s">
        <v>25</v>
      </c>
      <c r="AA1" s="16" t="s">
        <v>26</v>
      </c>
      <c r="AB1" s="16" t="s">
        <v>27</v>
      </c>
      <c r="AC1" s="17" t="s">
        <v>28</v>
      </c>
      <c r="AD1" s="2" t="s">
        <v>29</v>
      </c>
    </row>
    <row r="2" spans="1:30" s="37" customFormat="1" ht="15.6" x14ac:dyDescent="0.3">
      <c r="A2" s="18">
        <v>45773</v>
      </c>
      <c r="B2" s="19"/>
      <c r="C2" s="20" t="s">
        <v>30</v>
      </c>
      <c r="D2" s="21" t="s">
        <v>31</v>
      </c>
      <c r="E2" s="22" t="s">
        <v>32</v>
      </c>
      <c r="F2" s="22" t="s">
        <v>97</v>
      </c>
      <c r="G2" s="22" t="s">
        <v>98</v>
      </c>
      <c r="H2" s="22" t="s">
        <v>33</v>
      </c>
      <c r="I2" s="23">
        <v>24.741</v>
      </c>
      <c r="J2" s="24">
        <v>24.741</v>
      </c>
      <c r="K2" s="25"/>
      <c r="L2" s="26">
        <v>24</v>
      </c>
      <c r="M2" s="27"/>
      <c r="N2" s="28">
        <v>24</v>
      </c>
      <c r="O2" s="26"/>
      <c r="P2" s="26"/>
      <c r="Q2" s="29">
        <f>ABS([1]!Table22[[#This Row],[Number of Bins out of Coldstore for sorting]])+ABS([1]!Table22[[#This Row],[Number of bins in from sorting ex Coldstore]])</f>
        <v>0</v>
      </c>
      <c r="R2" s="30">
        <f t="shared" ref="R2:R4" si="0">IF(ISNUMBER(SEARCH("sorting",H2)),J2,0)</f>
        <v>0</v>
      </c>
      <c r="S2" s="31">
        <f t="shared" ref="S2:S4" si="1">IF(OR(ISNUMBER(SEARCH("unsorted",H2)),ISNUMBER(SEARCH("Transfer",H2)),ISNUMBER(SEARCH("Dispatch",H2)),ISNUMBER(SEARCH("Container loading",H2))),J2,0)</f>
        <v>24.741</v>
      </c>
      <c r="T2" s="31"/>
      <c r="U2" s="32"/>
      <c r="V2" s="33"/>
      <c r="W2" s="34"/>
      <c r="X2" s="26">
        <v>10</v>
      </c>
      <c r="Y2" s="35">
        <v>10.177</v>
      </c>
      <c r="Z2" s="35"/>
      <c r="AA2" s="35"/>
      <c r="AB2" s="35"/>
      <c r="AC2" s="34">
        <v>10.177</v>
      </c>
      <c r="AD2" s="36" t="s">
        <v>99</v>
      </c>
    </row>
    <row r="3" spans="1:30" s="37" customFormat="1" ht="15.6" x14ac:dyDescent="0.3">
      <c r="A3" s="18">
        <v>45773</v>
      </c>
      <c r="B3" s="19"/>
      <c r="C3" s="20" t="s">
        <v>30</v>
      </c>
      <c r="D3" s="21" t="s">
        <v>31</v>
      </c>
      <c r="E3" s="22" t="s">
        <v>32</v>
      </c>
      <c r="F3" s="22" t="s">
        <v>100</v>
      </c>
      <c r="G3" s="22" t="s">
        <v>101</v>
      </c>
      <c r="H3" s="22" t="s">
        <v>102</v>
      </c>
      <c r="I3" s="23">
        <v>4.5019999999999998</v>
      </c>
      <c r="J3" s="24">
        <v>4.5019999999999998</v>
      </c>
      <c r="K3" s="25"/>
      <c r="L3" s="26">
        <v>4</v>
      </c>
      <c r="M3" s="27"/>
      <c r="N3" s="28">
        <v>4</v>
      </c>
      <c r="O3" s="26"/>
      <c r="P3" s="26"/>
      <c r="Q3" s="29">
        <f>ABS([1]!Table22[[#This Row],[Number of Bins out of Coldstore for sorting]])+ABS([1]!Table22[[#This Row],[Number of bins in from sorting ex Coldstore]])</f>
        <v>0</v>
      </c>
      <c r="R3" s="30">
        <f t="shared" si="0"/>
        <v>0</v>
      </c>
      <c r="S3" s="31">
        <f t="shared" si="1"/>
        <v>4.5019999999999998</v>
      </c>
      <c r="T3" s="31"/>
      <c r="U3" s="32"/>
      <c r="V3" s="33"/>
      <c r="W3" s="34"/>
      <c r="X3" s="26">
        <v>4</v>
      </c>
      <c r="Y3" s="35">
        <v>4.5019999999999998</v>
      </c>
      <c r="Z3" s="35"/>
      <c r="AA3" s="35"/>
      <c r="AB3" s="35"/>
      <c r="AC3" s="34">
        <v>4.5019999999999998</v>
      </c>
      <c r="AD3" s="36" t="s">
        <v>103</v>
      </c>
    </row>
    <row r="4" spans="1:30" s="37" customFormat="1" ht="15.6" x14ac:dyDescent="0.3">
      <c r="A4" s="18">
        <v>45773</v>
      </c>
      <c r="B4" s="19"/>
      <c r="C4" s="20" t="s">
        <v>30</v>
      </c>
      <c r="D4" s="21" t="s">
        <v>31</v>
      </c>
      <c r="E4" s="22" t="s">
        <v>32</v>
      </c>
      <c r="F4" s="22" t="s">
        <v>100</v>
      </c>
      <c r="G4" s="22" t="s">
        <v>101</v>
      </c>
      <c r="H4" s="22" t="s">
        <v>79</v>
      </c>
      <c r="I4" s="23">
        <v>0.28499999999999998</v>
      </c>
      <c r="J4" s="24">
        <v>0.28499999999999998</v>
      </c>
      <c r="K4" s="25"/>
      <c r="L4" s="26">
        <v>1</v>
      </c>
      <c r="M4" s="27"/>
      <c r="N4" s="28">
        <v>1</v>
      </c>
      <c r="O4" s="26"/>
      <c r="P4" s="26"/>
      <c r="Q4" s="29">
        <f>ABS([1]!Table22[[#This Row],[Number of Bins out of Coldstore for sorting]])+ABS([1]!Table22[[#This Row],[Number of bins in from sorting ex Coldstore]])</f>
        <v>0</v>
      </c>
      <c r="R4" s="30">
        <f t="shared" si="0"/>
        <v>0.28499999999999998</v>
      </c>
      <c r="S4" s="31">
        <f t="shared" si="1"/>
        <v>0</v>
      </c>
      <c r="T4" s="31"/>
      <c r="U4" s="32"/>
      <c r="V4" s="33"/>
      <c r="W4" s="34"/>
      <c r="X4" s="26">
        <v>1</v>
      </c>
      <c r="Y4" s="35">
        <v>0.28499999999999998</v>
      </c>
      <c r="Z4" s="35"/>
      <c r="AA4" s="35"/>
      <c r="AB4" s="35"/>
      <c r="AC4" s="34">
        <v>0.28499999999999998</v>
      </c>
      <c r="AD4" s="36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INPESCA</vt:lpstr>
      <vt:lpstr>Echebastar</vt:lpstr>
      <vt:lpstr>ICC</vt:lpstr>
      <vt:lpstr>OB</vt:lpstr>
      <vt:lpstr>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lafortune</dc:creator>
  <cp:lastModifiedBy>Lise D'MELLO</cp:lastModifiedBy>
  <dcterms:created xsi:type="dcterms:W3CDTF">2025-04-21T04:25:12Z</dcterms:created>
  <dcterms:modified xsi:type="dcterms:W3CDTF">2025-04-28T05:20:48Z</dcterms:modified>
</cp:coreProperties>
</file>