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04A48082-C26C-4D55-B0A2-56DE33F3DCA7}" xr6:coauthVersionLast="47" xr6:coauthVersionMax="47" xr10:uidLastSave="{00000000-0000-0000-0000-000000000000}"/>
  <bookViews>
    <workbookView xWindow="-93" yWindow="-93" windowWidth="25786" windowHeight="15466" activeTab="7" xr2:uid="{00000000-000D-0000-FFFF-FFFF00000000}"/>
  </bookViews>
  <sheets>
    <sheet name="Sheet1" sheetId="1" r:id="rId1"/>
    <sheet name="Sheet2" sheetId="2" r:id="rId2"/>
    <sheet name="one sample t test" sheetId="3" r:id="rId3"/>
    <sheet name="Paired t test" sheetId="4" r:id="rId4"/>
    <sheet name="Two Sample t test" sheetId="5" r:id="rId5"/>
    <sheet name="Anova" sheetId="6" r:id="rId6"/>
    <sheet name="Correlation" sheetId="7" r:id="rId7"/>
    <sheet name="Regression" sheetId="8" r:id="rId8"/>
  </sheets>
  <definedNames>
    <definedName name="_xlchart.v1.0" hidden="1">Sheet2!$C$66</definedName>
    <definedName name="_xlchart.v1.1" hidden="1">Sheet2!$C$67:$C$79</definedName>
    <definedName name="_xlchart.v1.2" hidden="1">Sheet2!$C$49</definedName>
    <definedName name="_xlchart.v1.3" hidden="1">Sheet2!$C$50:$C$63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7" l="1"/>
  <c r="J32" i="8"/>
  <c r="U16" i="7"/>
  <c r="U15" i="7"/>
  <c r="U17" i="7" s="1"/>
  <c r="U14" i="7"/>
  <c r="U13" i="7"/>
  <c r="O16" i="7"/>
  <c r="O15" i="7"/>
  <c r="O17" i="7" s="1"/>
  <c r="O14" i="7"/>
  <c r="K15" i="5" l="1"/>
  <c r="G16" i="5"/>
  <c r="S16" i="4"/>
  <c r="H15" i="4"/>
  <c r="E5" i="3" l="1"/>
  <c r="E7" i="3" s="1"/>
  <c r="E3" i="3"/>
  <c r="E4" i="3" s="1"/>
  <c r="E2" i="3"/>
  <c r="E11" i="3" l="1"/>
  <c r="E12" i="3" s="1"/>
  <c r="E6" i="3"/>
  <c r="K47" i="2"/>
  <c r="E47" i="2"/>
  <c r="E45" i="2"/>
  <c r="K45" i="2"/>
  <c r="N34" i="2" l="1"/>
  <c r="N38" i="2"/>
  <c r="H38" i="2"/>
  <c r="H34" i="2"/>
  <c r="I30" i="2"/>
  <c r="H9" i="2" l="1"/>
</calcChain>
</file>

<file path=xl/sharedStrings.xml><?xml version="1.0" encoding="utf-8"?>
<sst xmlns="http://schemas.openxmlformats.org/spreadsheetml/2006/main" count="692" uniqueCount="243">
  <si>
    <t>Armenia</t>
  </si>
  <si>
    <t>Australia</t>
  </si>
  <si>
    <t>Austria</t>
  </si>
  <si>
    <t>Azerbaijan</t>
  </si>
  <si>
    <t>Bahrain</t>
  </si>
  <si>
    <t>Belgium</t>
  </si>
  <si>
    <t>Brazil</t>
  </si>
  <si>
    <t>Bulgaria</t>
  </si>
  <si>
    <t>Canada</t>
  </si>
  <si>
    <t>Cape Verde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</si>
  <si>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</si>
  <si>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</si>
  <si>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</si>
  <si>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</si>
  <si>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</si>
  <si>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</si>
  <si>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</si>
  <si>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</si>
  <si>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Ecuador</t>
  </si>
  <si>
    <t>Egypt</t>
  </si>
  <si>
    <t>El Salvador</t>
  </si>
  <si>
    <t>Estonia</t>
  </si>
  <si>
    <t>France</t>
  </si>
  <si>
    <t>Georgia</t>
  </si>
  <si>
    <t>Germany</t>
  </si>
  <si>
    <t>Hungary</t>
  </si>
  <si>
    <t>Iceland</t>
  </si>
  <si>
    <t>Ireland</t>
  </si>
  <si>
    <t>Israel</t>
  </si>
  <si>
    <t>Italy</t>
  </si>
  <si>
    <t>Japan</t>
  </si>
  <si>
    <t>Kazakhstan</t>
  </si>
  <si>
    <t>Kenya</t>
  </si>
  <si>
    <t>Latvia</t>
  </si>
  <si>
    <t>Lebanon</t>
  </si>
  <si>
    <t>Lithuania</t>
  </si>
  <si>
    <t>Malaysia</t>
  </si>
  <si>
    <t>Mexico</t>
  </si>
  <si>
    <t>Peru</t>
  </si>
  <si>
    <t>Philippines</t>
  </si>
  <si>
    <t>Poland</t>
  </si>
  <si>
    <t>Portugal</t>
  </si>
  <si>
    <t>South Korea</t>
  </si>
  <si>
    <t>Romania</t>
  </si>
  <si>
    <t>Russia</t>
  </si>
  <si>
    <t>Rwanda</t>
  </si>
  <si>
    <t>Serbia</t>
  </si>
  <si>
    <t>Seychelles</t>
  </si>
  <si>
    <t>Singapore</t>
  </si>
  <si>
    <t>Slovakia</t>
  </si>
  <si>
    <t>Slovenia</t>
  </si>
  <si>
    <t>South Africa</t>
  </si>
  <si>
    <t>Sweden</t>
  </si>
  <si>
    <t>Switzerland</t>
  </si>
  <si>
    <t>Thailand</t>
  </si>
  <si>
    <t>Turkey</t>
  </si>
  <si>
    <t>UK</t>
  </si>
  <si>
    <t>Uruguay</t>
  </si>
  <si>
    <t>USA</t>
  </si>
  <si>
    <t>Zambia</t>
  </si>
  <si>
    <t>Member</t>
  </si>
  <si>
    <t>Observer</t>
  </si>
  <si>
    <t>BB-</t>
  </si>
  <si>
    <t>AAA</t>
  </si>
  <si>
    <t>BBB-</t>
  </si>
  <si>
    <t>BBB</t>
  </si>
  <si>
    <t>AA+</t>
  </si>
  <si>
    <t>B+</t>
  </si>
  <si>
    <t>A+</t>
  </si>
  <si>
    <t>BB+</t>
  </si>
  <si>
    <t>B-</t>
  </si>
  <si>
    <t>BB</t>
  </si>
  <si>
    <t>BBB+</t>
  </si>
  <si>
    <t>A</t>
  </si>
  <si>
    <t>AA</t>
  </si>
  <si>
    <t>B</t>
  </si>
  <si>
    <t>A-</t>
  </si>
  <si>
    <t>AA-</t>
  </si>
  <si>
    <t>Stable</t>
  </si>
  <si>
    <t>Positive</t>
  </si>
  <si>
    <t>Negative</t>
  </si>
  <si>
    <t>Nation</t>
  </si>
  <si>
    <t>Status</t>
  </si>
  <si>
    <t>Per Capita GDP ($)</t>
  </si>
  <si>
    <t>Trade Deficit ($1000s)</t>
  </si>
  <si>
    <t>Fitch Rating</t>
  </si>
  <si>
    <t>Fitch Outlook</t>
  </si>
  <si>
    <t>POPULATION: A population is the set of all elements of interest in a particular study</t>
  </si>
  <si>
    <t>SAMPLE: A sample is a subset of the population</t>
  </si>
  <si>
    <t>Median</t>
  </si>
  <si>
    <t>Even Values</t>
  </si>
  <si>
    <t>=</t>
  </si>
  <si>
    <t>Odd values</t>
  </si>
  <si>
    <t xml:space="preserve">Mode </t>
  </si>
  <si>
    <t>is the most frequently occuring value</t>
  </si>
  <si>
    <t>Percentiles</t>
  </si>
  <si>
    <t>provides information about how the data is spread over the interval from smallest value to the largest value</t>
  </si>
  <si>
    <t>Questions and Answers</t>
  </si>
  <si>
    <r>
      <t xml:space="preserve">The whole variable is divided into 100 parts and each part is called a </t>
    </r>
    <r>
      <rPr>
        <b/>
        <sz val="14"/>
        <color theme="1"/>
        <rFont val="Times New Roman"/>
        <family val="1"/>
      </rPr>
      <t>percentile</t>
    </r>
  </si>
  <si>
    <t>Which value is @ 100 percent?  Note 100 percent here is position index value and not 100 percent score/ marks</t>
  </si>
  <si>
    <t>What value is @ 100th percentile? It is the maximum value that is 4325</t>
  </si>
  <si>
    <t>What value is @ 50th percentile? It is the median value 3905, It means that 50 % of values are less than 3905 and another 50% is more than 3905</t>
  </si>
  <si>
    <t>Here 6.5 is the position between values 6 and 7</t>
  </si>
  <si>
    <t>6th value</t>
  </si>
  <si>
    <t>7th value</t>
  </si>
  <si>
    <t>i.e</t>
  </si>
  <si>
    <t>Note: 50th percentile is also the Median</t>
  </si>
  <si>
    <t>Quartiles</t>
  </si>
  <si>
    <t>First Quartile is 1/4 th part of a variable</t>
  </si>
  <si>
    <t>Second Quartile is the 1/2 part of a variable</t>
  </si>
  <si>
    <t>Third Quartile is the 3/4 th part of a variable</t>
  </si>
  <si>
    <t>Last Quartile is the 100th percentile of a variable</t>
  </si>
  <si>
    <t>value 3.25 is between 3 and 4 so 3850 and 3880</t>
  </si>
  <si>
    <t>i.e 50 th percentile or median of the data</t>
  </si>
  <si>
    <t>value 9.75 is between 9 and 10 so 3950 and 4050</t>
  </si>
  <si>
    <t>i.e maximum value in the data</t>
  </si>
  <si>
    <t>1st quartile</t>
  </si>
  <si>
    <t>3rd quartile</t>
  </si>
  <si>
    <t>25 % of data</t>
  </si>
  <si>
    <t>25% of data</t>
  </si>
  <si>
    <t>Mean</t>
  </si>
  <si>
    <t>Id</t>
  </si>
  <si>
    <t>Monthly Income</t>
  </si>
  <si>
    <t>Mean with outlier</t>
  </si>
  <si>
    <t>Outlier</t>
  </si>
  <si>
    <t>The value of a column that is entirely different from other values in the same column</t>
  </si>
  <si>
    <t>It can be exceptionally a high or low value when compared with other values in the column</t>
  </si>
  <si>
    <t>There are three measures in Central Tendancy Mean Median Mode</t>
  </si>
  <si>
    <t>Mean is aggregated sum of values divided by a number of values</t>
  </si>
  <si>
    <t>Arithematic mean might not indicate middle value of a variable if there are any outliers in the data, it will tend to deflect towards outlier.</t>
  </si>
  <si>
    <t>Measures of Central Tendancy</t>
  </si>
  <si>
    <t>Which value is @ 100 percent?  Note 100 percent here is position index value and not 100 percent score or marks</t>
  </si>
  <si>
    <t>provides information about how the data are spread over the interval from the smallest value to the largest value</t>
  </si>
  <si>
    <t>What value is @ 50th percentile? It is the median value 3905, It means that 50 % of values are less than 3905 and another 50% is more than 56</t>
  </si>
  <si>
    <t>ID</t>
  </si>
  <si>
    <t>Mean without outlier</t>
  </si>
  <si>
    <t>Measures of dispersion</t>
  </si>
  <si>
    <t>Skewness and Kurtosis</t>
  </si>
  <si>
    <t>Emperical Rule</t>
  </si>
  <si>
    <t>Histograms</t>
  </si>
  <si>
    <t>Last Quartile is 100th percentile of a variable</t>
  </si>
  <si>
    <t>Formulas ------------&gt;</t>
  </si>
  <si>
    <t>Heights in Inches</t>
  </si>
  <si>
    <t xml:space="preserve">standard deviation </t>
  </si>
  <si>
    <t>count</t>
  </si>
  <si>
    <t xml:space="preserve">       n</t>
  </si>
  <si>
    <t>Standard error of mean (SEM)</t>
  </si>
  <si>
    <t>Degrees of Freedom (df)</t>
  </si>
  <si>
    <t>Hypothesized Mean</t>
  </si>
  <si>
    <t xml:space="preserve">       n-1</t>
  </si>
  <si>
    <t xml:space="preserve">       μ</t>
  </si>
  <si>
    <t xml:space="preserve">        s</t>
  </si>
  <si>
    <t>Sample</t>
  </si>
  <si>
    <t>Population</t>
  </si>
  <si>
    <t>Standard deviation</t>
  </si>
  <si>
    <t xml:space="preserve">Variance </t>
  </si>
  <si>
    <t>Variance</t>
  </si>
  <si>
    <t>t- statistic</t>
  </si>
  <si>
    <t>slno</t>
  </si>
  <si>
    <t>score1</t>
  </si>
  <si>
    <t>score2</t>
  </si>
  <si>
    <t>Paired t test</t>
  </si>
  <si>
    <t>t-Test: Paired Two Sample for Means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</si>
  <si>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</si>
  <si>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</si>
  <si>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</si>
  <si>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</si>
  <si>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</si>
  <si>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</si>
  <si>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</si>
  <si>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</si>
  <si>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</si>
  <si>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Example 2</t>
  </si>
  <si>
    <t>Variable 1</t>
  </si>
  <si>
    <t>Variable 2</t>
  </si>
  <si>
    <t>Example 1</t>
  </si>
  <si>
    <t>Teams</t>
  </si>
  <si>
    <t>Scores</t>
  </si>
  <si>
    <t>one</t>
  </si>
  <si>
    <t>variable1</t>
  </si>
  <si>
    <t>two</t>
  </si>
  <si>
    <t>variable2</t>
  </si>
  <si>
    <t>Two Sample t test</t>
  </si>
  <si>
    <t>t-Test: Two-Sample Assuming Equal Variances</t>
  </si>
  <si>
    <t>Pooled Variance</t>
  </si>
  <si>
    <t>t-Test: Two-Sample Assuming Unequal Variances</t>
  </si>
  <si>
    <t>DV</t>
  </si>
  <si>
    <t>DM</t>
  </si>
  <si>
    <t>BFSI</t>
  </si>
  <si>
    <t>subjarea</t>
  </si>
  <si>
    <t>annsal</t>
  </si>
  <si>
    <t>Special Ed</t>
  </si>
  <si>
    <t>Mathematics</t>
  </si>
  <si>
    <t>Language</t>
  </si>
  <si>
    <t>Music</t>
  </si>
  <si>
    <t>Social Science</t>
  </si>
  <si>
    <t>Science</t>
  </si>
  <si>
    <t>id</t>
  </si>
  <si>
    <t>kwh</t>
  </si>
  <si>
    <t>dryer</t>
  </si>
  <si>
    <t>ac</t>
  </si>
  <si>
    <t>pearson coefficient</t>
  </si>
  <si>
    <t>N</t>
  </si>
  <si>
    <t>T statistic</t>
  </si>
  <si>
    <t>p value</t>
  </si>
  <si>
    <t>Age</t>
  </si>
  <si>
    <t>BMI</t>
  </si>
  <si>
    <t>T statisitic</t>
  </si>
  <si>
    <t>DF</t>
  </si>
  <si>
    <t>pvalue</t>
  </si>
  <si>
    <t>Correlation</t>
  </si>
  <si>
    <t>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</si>
  <si>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</si>
  <si>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</si>
  <si>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</si>
  <si>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</si>
  <si>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</si>
  <si>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</si>
  <si>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</si>
  <si>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</si>
  <si>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</si>
  <si>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</si>
  <si>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</si>
  <si>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</si>
  <si>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</si>
  <si>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</si>
  <si>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</si>
  <si>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</si>
  <si>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</si>
  <si>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</si>
  <si>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</si>
  <si>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</si>
  <si>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</si>
  <si>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</si>
  <si>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kwh</t>
  </si>
  <si>
    <t>Residuals</t>
  </si>
  <si>
    <t>Standard Residuals</t>
  </si>
  <si>
    <t>y=b0+b1x1+b2x2</t>
  </si>
  <si>
    <t>b0</t>
  </si>
  <si>
    <t>intercept</t>
  </si>
  <si>
    <t>b1</t>
  </si>
  <si>
    <t>slope</t>
  </si>
  <si>
    <t>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</si>
</sst>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7" fillId="0" borderId="0" xfId="0" applyFont="1"/>
    <xf numFmtId="0" fontId="0" fillId="3" borderId="2" xfId="0" applyFill="1" applyBorder="1"/>
    <xf numFmtId="0" fontId="8" fillId="0" borderId="0" xfId="0" applyFont="1" applyAlignment="1">
      <alignment horizontal="center" vertical="center" wrapText="1"/>
    </xf>
    <xf numFmtId="0" fontId="1" fillId="2" borderId="10" xfId="0" applyFont="1" applyFill="1" applyBorder="1" applyAlignment="1">
      <alignment horizontal="right"/>
    </xf>
    <xf numFmtId="0" fontId="1" fillId="2" borderId="10" xfId="0" applyFont="1" applyFill="1" applyBorder="1"/>
    <xf numFmtId="0" fontId="1" fillId="2" borderId="10" xfId="0" applyFont="1" applyFill="1" applyBorder="1" applyAlignment="1">
      <alignment wrapText="1"/>
    </xf>
    <xf numFmtId="0" fontId="0" fillId="0" borderId="10" xfId="0" applyBorder="1"/>
    <xf numFmtId="0" fontId="6" fillId="0" borderId="10" xfId="0" applyFont="1" applyBorder="1"/>
    <xf numFmtId="0" fontId="1" fillId="0" borderId="10" xfId="0" applyFont="1" applyBorder="1"/>
    <xf numFmtId="1" fontId="0" fillId="0" borderId="10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9" fillId="0" borderId="0" xfId="0" applyFont="1"/>
    <xf numFmtId="0" fontId="6" fillId="0" borderId="0" xfId="0" applyFont="1"/>
    <xf numFmtId="0" fontId="0" fillId="0" borderId="9" xfId="0" applyBorder="1"/>
    <xf numFmtId="0" fontId="10" fillId="0" borderId="11" xfId="0" applyFont="1" applyBorder="1" applyAlignment="1">
      <alignment horizontal="center"/>
    </xf>
    <xf numFmtId="0" fontId="1" fillId="2" borderId="0" xfId="0" applyFont="1" applyFill="1"/>
    <xf numFmtId="0" fontId="1" fillId="0" borderId="10" xfId="0" applyFont="1" applyBorder="1" applyAlignment="1">
      <alignment horizontal="right"/>
    </xf>
    <xf numFmtId="0" fontId="1" fillId="2" borderId="12" xfId="0" applyFont="1" applyFill="1" applyBorder="1"/>
    <xf numFmtId="0" fontId="8" fillId="0" borderId="0" xfId="0" applyFont="1"/>
    <xf numFmtId="0" fontId="0" fillId="2" borderId="10" xfId="0" applyFill="1" applyBorder="1"/>
    <xf numFmtId="0" fontId="10" fillId="0" borderId="11" xfId="0" applyFont="1" applyBorder="1" applyAlignment="1">
      <alignment horizontal="centerContinuous"/>
    </xf>
    <xf numFmtId="164" fontId="0" fillId="0" borderId="0" xfId="0" applyNumberFormat="1"/>
    <xf numFmtId="1" fontId="6" fillId="0" borderId="0" xfId="0" applyNumberFormat="1" applyFont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with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Sheet2!$B$49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Sheet2!$A$50:$A$63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Sheet2!$B$50:$B$63</c:f>
            </c:numRef>
          </c:yVal>
          <c:smooth val="0"/>
          <c:extLst>
            <c:ext xmlns:c16="http://schemas.microsoft.com/office/drawing/2014/chart" uri="{C3380CC4-5D6E-409C-BE32-E72D297353CC}">
              <c16:uniqueId val="{00000000-BCB5-4F13-8A96-F2C98E0FB289}"/>
            </c:ext>
          </c:extLst>
        </c:ser>
        <c:ser>
          <c:idx val="1"/>
          <c:order val="1"/>
          <c:tx>
            <c:strRef>
              <c:f>Sheet2!$C$49</c:f>
              <c:strCache>
                <c:ptCount val="1"/>
                <c:pt idx="0">
                  <c:v>Monthly Income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Sheet2!$A$50:$A$63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Sheet2!$C$50:$C$63</c:f>
              <c:numCache>
                <c:formatCode>General</c:formatCode>
                <c:ptCount val="14"/>
                <c:pt idx="0">
                  <c:v>7400</c:v>
                </c:pt>
                <c:pt idx="1">
                  <c:v>9700</c:v>
                </c:pt>
                <c:pt idx="2">
                  <c:v>6500</c:v>
                </c:pt>
                <c:pt idx="3">
                  <c:v>9100</c:v>
                </c:pt>
                <c:pt idx="4">
                  <c:v>9000</c:v>
                </c:pt>
                <c:pt idx="5">
                  <c:v>25000</c:v>
                </c:pt>
                <c:pt idx="6">
                  <c:v>9400</c:v>
                </c:pt>
                <c:pt idx="7">
                  <c:v>9300</c:v>
                </c:pt>
                <c:pt idx="8">
                  <c:v>7800</c:v>
                </c:pt>
                <c:pt idx="9">
                  <c:v>8900</c:v>
                </c:pt>
                <c:pt idx="10">
                  <c:v>8600</c:v>
                </c:pt>
                <c:pt idx="11">
                  <c:v>9600</c:v>
                </c:pt>
                <c:pt idx="12">
                  <c:v>10000</c:v>
                </c:pt>
                <c:pt idx="13">
                  <c:v>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5-4F13-8A96-F2C98E0FB289}"/>
            </c:ext>
          </c:extLst>
        </c:ser>
        <c:ser>
          <c:idx val="2"/>
          <c:order val="2"/>
          <c:tx>
            <c:strRef>
              <c:f>Sheet2!$D$49</c:f>
              <c:strCache>
                <c:ptCount val="1"/>
                <c:pt idx="0">
                  <c:v>Mean with outlier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Sheet2!$A$50:$A$63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Sheet2!$D$50:$D$63</c:f>
              <c:numCache>
                <c:formatCode>General</c:formatCode>
                <c:ptCount val="14"/>
                <c:pt idx="0">
                  <c:v>9793</c:v>
                </c:pt>
                <c:pt idx="1">
                  <c:v>9793</c:v>
                </c:pt>
                <c:pt idx="2">
                  <c:v>9793</c:v>
                </c:pt>
                <c:pt idx="3">
                  <c:v>9793</c:v>
                </c:pt>
                <c:pt idx="4">
                  <c:v>9793</c:v>
                </c:pt>
                <c:pt idx="5">
                  <c:v>9793</c:v>
                </c:pt>
                <c:pt idx="6">
                  <c:v>9793</c:v>
                </c:pt>
                <c:pt idx="7">
                  <c:v>9793</c:v>
                </c:pt>
                <c:pt idx="8">
                  <c:v>9793</c:v>
                </c:pt>
                <c:pt idx="9">
                  <c:v>9793</c:v>
                </c:pt>
                <c:pt idx="10">
                  <c:v>9793</c:v>
                </c:pt>
                <c:pt idx="11">
                  <c:v>9793</c:v>
                </c:pt>
                <c:pt idx="12">
                  <c:v>9793</c:v>
                </c:pt>
                <c:pt idx="13">
                  <c:v>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5-4F13-8A96-F2C98E0F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54096"/>
        <c:axId val="248505008"/>
      </c:scatterChart>
      <c:valAx>
        <c:axId val="2516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05008"/>
        <c:crosses val="autoZero"/>
        <c:crossBetween val="midCat"/>
      </c:valAx>
      <c:valAx>
        <c:axId val="2485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without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Monthly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Sheet2!$C$67:$C$79</c:f>
              <c:numCache>
                <c:formatCode>General</c:formatCode>
                <c:ptCount val="13"/>
                <c:pt idx="0">
                  <c:v>7400</c:v>
                </c:pt>
                <c:pt idx="1">
                  <c:v>9700</c:v>
                </c:pt>
                <c:pt idx="2">
                  <c:v>6500</c:v>
                </c:pt>
                <c:pt idx="3">
                  <c:v>9100</c:v>
                </c:pt>
                <c:pt idx="4">
                  <c:v>9000</c:v>
                </c:pt>
                <c:pt idx="5">
                  <c:v>9400</c:v>
                </c:pt>
                <c:pt idx="6">
                  <c:v>9300</c:v>
                </c:pt>
                <c:pt idx="7">
                  <c:v>7800</c:v>
                </c:pt>
                <c:pt idx="8">
                  <c:v>8900</c:v>
                </c:pt>
                <c:pt idx="9">
                  <c:v>8600</c:v>
                </c:pt>
                <c:pt idx="10">
                  <c:v>9600</c:v>
                </c:pt>
                <c:pt idx="11">
                  <c:v>10000</c:v>
                </c:pt>
                <c:pt idx="12">
                  <c:v>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3-4A68-9A51-59A46D0D4BA2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Mean without outlier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Sheet2!$D$67:$D$79</c:f>
              <c:numCache>
                <c:formatCode>0</c:formatCode>
                <c:ptCount val="13"/>
                <c:pt idx="0">
                  <c:v>8623</c:v>
                </c:pt>
                <c:pt idx="1">
                  <c:v>8623</c:v>
                </c:pt>
                <c:pt idx="2">
                  <c:v>8623</c:v>
                </c:pt>
                <c:pt idx="3">
                  <c:v>8623</c:v>
                </c:pt>
                <c:pt idx="4">
                  <c:v>8623</c:v>
                </c:pt>
                <c:pt idx="5">
                  <c:v>8623</c:v>
                </c:pt>
                <c:pt idx="6">
                  <c:v>8623</c:v>
                </c:pt>
                <c:pt idx="7">
                  <c:v>8623</c:v>
                </c:pt>
                <c:pt idx="8">
                  <c:v>8623</c:v>
                </c:pt>
                <c:pt idx="9">
                  <c:v>8623</c:v>
                </c:pt>
                <c:pt idx="10">
                  <c:v>8623</c:v>
                </c:pt>
                <c:pt idx="11">
                  <c:v>8623</c:v>
                </c:pt>
                <c:pt idx="12">
                  <c:v>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3-4A68-9A51-59A46D0D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14672"/>
        <c:axId val="420755472"/>
      </c:lineChart>
      <c:catAx>
        <c:axId val="24881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5472"/>
        <c:crosses val="autoZero"/>
        <c:auto val="1"/>
        <c:lblAlgn val="ctr"/>
        <c:lblOffset val="100"/>
        <c:noMultiLvlLbl val="0"/>
      </c:catAx>
      <c:valAx>
        <c:axId val="4207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  Residual Plot</a:t>
            </a:r>
          </a:p>
        </c:rich>
      </c:tx>
      <c:layout>
        <c:manualLayout>
          <c:xMode val="edge"/>
          <c:yMode val="edge"/>
          <c:x val="0.41719597550306214"/>
          <c:y val="6.143344709897610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Regression!$B$4:$B$24</c:f>
              <c:numCache>
                <c:formatCode>General</c:formatCode>
                <c:ptCount val="21"/>
                <c:pt idx="0">
                  <c:v>1.5</c:v>
                </c:pt>
                <c:pt idx="1">
                  <c:v>4.5</c:v>
                </c:pt>
                <c:pt idx="2">
                  <c:v>5</c:v>
                </c:pt>
                <c:pt idx="3">
                  <c:v>2</c:v>
                </c:pt>
                <c:pt idx="4">
                  <c:v>8.5</c:v>
                </c:pt>
                <c:pt idx="5">
                  <c:v>6</c:v>
                </c:pt>
                <c:pt idx="6">
                  <c:v>13.5</c:v>
                </c:pt>
                <c:pt idx="7">
                  <c:v>8</c:v>
                </c:pt>
                <c:pt idx="8">
                  <c:v>12.5</c:v>
                </c:pt>
                <c:pt idx="9">
                  <c:v>7.5</c:v>
                </c:pt>
                <c:pt idx="10">
                  <c:v>6.5</c:v>
                </c:pt>
                <c:pt idx="11">
                  <c:v>8</c:v>
                </c:pt>
                <c:pt idx="12">
                  <c:v>7.5</c:v>
                </c:pt>
                <c:pt idx="13">
                  <c:v>8</c:v>
                </c:pt>
                <c:pt idx="14">
                  <c:v>7.5</c:v>
                </c:pt>
                <c:pt idx="15">
                  <c:v>12</c:v>
                </c:pt>
                <c:pt idx="16">
                  <c:v>6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6</c:v>
                </c:pt>
              </c:numCache>
            </c:numRef>
          </c:xVal>
          <c:yVal>
            <c:numRef>
              <c:f>Regression!$G$34:$G$54</c:f>
              <c:numCache>
                <c:formatCode>General</c:formatCode>
                <c:ptCount val="21"/>
                <c:pt idx="0">
                  <c:v>-0.86269524155466826</c:v>
                </c:pt>
                <c:pt idx="1">
                  <c:v>11.114057391936072</c:v>
                </c:pt>
                <c:pt idx="2">
                  <c:v>11.44351616418453</c:v>
                </c:pt>
                <c:pt idx="3">
                  <c:v>-21.53323646930621</c:v>
                </c:pt>
                <c:pt idx="4">
                  <c:v>20.749727569923721</c:v>
                </c:pt>
                <c:pt idx="5">
                  <c:v>19.102433708681438</c:v>
                </c:pt>
                <c:pt idx="6">
                  <c:v>-6.9556847075917148</c:v>
                </c:pt>
                <c:pt idx="7">
                  <c:v>-4.5797312023247372</c:v>
                </c:pt>
                <c:pt idx="8">
                  <c:v>-0.61460225208863051</c:v>
                </c:pt>
                <c:pt idx="9">
                  <c:v>14.090810025426805</c:v>
                </c:pt>
                <c:pt idx="10">
                  <c:v>15.431892480929896</c:v>
                </c:pt>
                <c:pt idx="11">
                  <c:v>-5.5797312023247372</c:v>
                </c:pt>
                <c:pt idx="12">
                  <c:v>9.0908100254268049</c:v>
                </c:pt>
                <c:pt idx="13">
                  <c:v>4.4202687976752628</c:v>
                </c:pt>
                <c:pt idx="14">
                  <c:v>-5.9091899745731951</c:v>
                </c:pt>
                <c:pt idx="15">
                  <c:v>-6.9440610243370884</c:v>
                </c:pt>
                <c:pt idx="16">
                  <c:v>-16.897566291318562</c:v>
                </c:pt>
                <c:pt idx="17">
                  <c:v>15.796222302942247</c:v>
                </c:pt>
                <c:pt idx="18">
                  <c:v>-21.55648383581547</c:v>
                </c:pt>
                <c:pt idx="19">
                  <c:v>-2.9091899745731951</c:v>
                </c:pt>
                <c:pt idx="20">
                  <c:v>-26.897566291318562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1-42E6-B18E-C97C3E456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20400"/>
        <c:axId val="1577537568"/>
      </c:scatterChart>
      <c:valAx>
        <c:axId val="141662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537568"/>
        <c:crosses val="autoZero"/>
        <c:crossBetween val="midCat"/>
      </c:valAx>
      <c:valAx>
        <c:axId val="157753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620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kwh</c:v>
          </c:tx>
          <c:spPr>
            <a:ln w="19050">
              <a:noFill/>
            </a:ln>
          </c:spPr>
          <c:xVal>
            <c:numRef>
              <c:f>Regression!$B$4:$B$24</c:f>
              <c:numCache>
                <c:formatCode>General</c:formatCode>
                <c:ptCount val="21"/>
                <c:pt idx="0">
                  <c:v>1.5</c:v>
                </c:pt>
                <c:pt idx="1">
                  <c:v>4.5</c:v>
                </c:pt>
                <c:pt idx="2">
                  <c:v>5</c:v>
                </c:pt>
                <c:pt idx="3">
                  <c:v>2</c:v>
                </c:pt>
                <c:pt idx="4">
                  <c:v>8.5</c:v>
                </c:pt>
                <c:pt idx="5">
                  <c:v>6</c:v>
                </c:pt>
                <c:pt idx="6">
                  <c:v>13.5</c:v>
                </c:pt>
                <c:pt idx="7">
                  <c:v>8</c:v>
                </c:pt>
                <c:pt idx="8">
                  <c:v>12.5</c:v>
                </c:pt>
                <c:pt idx="9">
                  <c:v>7.5</c:v>
                </c:pt>
                <c:pt idx="10">
                  <c:v>6.5</c:v>
                </c:pt>
                <c:pt idx="11">
                  <c:v>8</c:v>
                </c:pt>
                <c:pt idx="12">
                  <c:v>7.5</c:v>
                </c:pt>
                <c:pt idx="13">
                  <c:v>8</c:v>
                </c:pt>
                <c:pt idx="14">
                  <c:v>7.5</c:v>
                </c:pt>
                <c:pt idx="15">
                  <c:v>12</c:v>
                </c:pt>
                <c:pt idx="16">
                  <c:v>6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6</c:v>
                </c:pt>
              </c:numCache>
            </c:numRef>
          </c:xVal>
          <c:yVal>
            <c:numRef>
              <c:f>Regression!$A$4:$A$24</c:f>
              <c:numCache>
                <c:formatCode>General</c:formatCode>
                <c:ptCount val="21"/>
                <c:pt idx="0">
                  <c:v>35</c:v>
                </c:pt>
                <c:pt idx="1">
                  <c:v>63</c:v>
                </c:pt>
                <c:pt idx="2">
                  <c:v>66</c:v>
                </c:pt>
                <c:pt idx="3">
                  <c:v>17</c:v>
                </c:pt>
                <c:pt idx="4">
                  <c:v>94</c:v>
                </c:pt>
                <c:pt idx="5">
                  <c:v>79</c:v>
                </c:pt>
                <c:pt idx="6">
                  <c:v>93</c:v>
                </c:pt>
                <c:pt idx="7">
                  <c:v>66</c:v>
                </c:pt>
                <c:pt idx="8">
                  <c:v>94</c:v>
                </c:pt>
                <c:pt idx="9">
                  <c:v>82</c:v>
                </c:pt>
                <c:pt idx="10">
                  <c:v>78</c:v>
                </c:pt>
                <c:pt idx="11">
                  <c:v>65</c:v>
                </c:pt>
                <c:pt idx="12">
                  <c:v>77</c:v>
                </c:pt>
                <c:pt idx="13">
                  <c:v>75</c:v>
                </c:pt>
                <c:pt idx="14">
                  <c:v>62</c:v>
                </c:pt>
                <c:pt idx="15">
                  <c:v>85</c:v>
                </c:pt>
                <c:pt idx="16">
                  <c:v>43</c:v>
                </c:pt>
                <c:pt idx="17">
                  <c:v>57</c:v>
                </c:pt>
                <c:pt idx="18">
                  <c:v>33</c:v>
                </c:pt>
                <c:pt idx="19">
                  <c:v>65</c:v>
                </c:pt>
                <c:pt idx="2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0-4EF6-8973-D705134D5629}"/>
            </c:ext>
          </c:extLst>
        </c:ser>
        <c:ser>
          <c:idx val="1"/>
          <c:order val="1"/>
          <c:tx>
            <c:v>Predicted kwh</c:v>
          </c:tx>
          <c:spPr>
            <a:ln w="19050">
              <a:noFill/>
            </a:ln>
          </c:spPr>
          <c:xVal>
            <c:numRef>
              <c:f>Regression!$B$4:$B$24</c:f>
              <c:numCache>
                <c:formatCode>General</c:formatCode>
                <c:ptCount val="21"/>
                <c:pt idx="0">
                  <c:v>1.5</c:v>
                </c:pt>
                <c:pt idx="1">
                  <c:v>4.5</c:v>
                </c:pt>
                <c:pt idx="2">
                  <c:v>5</c:v>
                </c:pt>
                <c:pt idx="3">
                  <c:v>2</c:v>
                </c:pt>
                <c:pt idx="4">
                  <c:v>8.5</c:v>
                </c:pt>
                <c:pt idx="5">
                  <c:v>6</c:v>
                </c:pt>
                <c:pt idx="6">
                  <c:v>13.5</c:v>
                </c:pt>
                <c:pt idx="7">
                  <c:v>8</c:v>
                </c:pt>
                <c:pt idx="8">
                  <c:v>12.5</c:v>
                </c:pt>
                <c:pt idx="9">
                  <c:v>7.5</c:v>
                </c:pt>
                <c:pt idx="10">
                  <c:v>6.5</c:v>
                </c:pt>
                <c:pt idx="11">
                  <c:v>8</c:v>
                </c:pt>
                <c:pt idx="12">
                  <c:v>7.5</c:v>
                </c:pt>
                <c:pt idx="13">
                  <c:v>8</c:v>
                </c:pt>
                <c:pt idx="14">
                  <c:v>7.5</c:v>
                </c:pt>
                <c:pt idx="15">
                  <c:v>12</c:v>
                </c:pt>
                <c:pt idx="16">
                  <c:v>6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6</c:v>
                </c:pt>
              </c:numCache>
            </c:numRef>
          </c:xVal>
          <c:yVal>
            <c:numRef>
              <c:f>Regression!$F$34:$F$54</c:f>
              <c:numCache>
                <c:formatCode>General</c:formatCode>
                <c:ptCount val="21"/>
                <c:pt idx="0">
                  <c:v>35.862695241554668</c:v>
                </c:pt>
                <c:pt idx="1">
                  <c:v>51.885942608063928</c:v>
                </c:pt>
                <c:pt idx="2">
                  <c:v>54.55648383581547</c:v>
                </c:pt>
                <c:pt idx="3">
                  <c:v>38.53323646930621</c:v>
                </c:pt>
                <c:pt idx="4">
                  <c:v>73.250272430076279</c:v>
                </c:pt>
                <c:pt idx="5">
                  <c:v>59.897566291318562</c:v>
                </c:pt>
                <c:pt idx="6">
                  <c:v>99.955684707591715</c:v>
                </c:pt>
                <c:pt idx="7">
                  <c:v>70.579731202324737</c:v>
                </c:pt>
                <c:pt idx="8">
                  <c:v>94.614602252088631</c:v>
                </c:pt>
                <c:pt idx="9">
                  <c:v>67.909189974573195</c:v>
                </c:pt>
                <c:pt idx="10">
                  <c:v>62.568107519070104</c:v>
                </c:pt>
                <c:pt idx="11">
                  <c:v>70.579731202324737</c:v>
                </c:pt>
                <c:pt idx="12">
                  <c:v>67.909189974573195</c:v>
                </c:pt>
                <c:pt idx="13">
                  <c:v>70.579731202324737</c:v>
                </c:pt>
                <c:pt idx="14">
                  <c:v>67.909189974573195</c:v>
                </c:pt>
                <c:pt idx="15">
                  <c:v>91.944061024337088</c:v>
                </c:pt>
                <c:pt idx="16">
                  <c:v>59.897566291318562</c:v>
                </c:pt>
                <c:pt idx="17">
                  <c:v>41.203777697057753</c:v>
                </c:pt>
                <c:pt idx="18">
                  <c:v>54.55648383581547</c:v>
                </c:pt>
                <c:pt idx="19">
                  <c:v>67.909189974573195</c:v>
                </c:pt>
                <c:pt idx="20">
                  <c:v>59.897566291318562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0-4EF6-8973-D705134D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21200"/>
        <c:axId val="1577521344"/>
      </c:scatterChart>
      <c:valAx>
        <c:axId val="141662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521344"/>
        <c:crosses val="autoZero"/>
        <c:crossBetween val="midCat"/>
      </c:valAx>
      <c:valAx>
        <c:axId val="157752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621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 and whisker plot showing outlier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and whisker plot showing outlier</a:t>
          </a:r>
        </a:p>
      </cx:txPr>
    </cx:title>
    <cx:plotArea>
      <cx:plotAreaRegion>
        <cx:series layoutId="boxWhisker" uniqueId="{3A5C10A0-5504-4B7A-BBCF-E22C13BDB0FC}">
          <cx:tx>
            <cx:txData>
              <cx:f>_xlchart.v1.2</cx:f>
              <cx:v>Monthly 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and whisker plot without outlier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 without outlier</a:t>
          </a:r>
        </a:p>
      </cx:txPr>
    </cx:title>
    <cx:plotArea>
      <cx:plotAreaRegion>
        <cx:series layoutId="boxWhisker" uniqueId="{058CCD19-9CFF-49AA-8A24-01097B86E7B5}">
          <cx:tx>
            <cx:txData>
              <cx:f>_xlchart.v1.0</cx:f>
              <cx:v>Monthly 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13</xdr:row>
      <xdr:rowOff>127000</xdr:rowOff>
    </xdr:from>
    <xdr:to>
      <xdr:col>2</xdr:col>
      <xdr:colOff>19050</xdr:colOff>
      <xdr:row>16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59907F-8573-4DB0-BE07-CD1162769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3721100"/>
          <a:ext cx="2165350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196850</xdr:rowOff>
    </xdr:from>
    <xdr:to>
      <xdr:col>7</xdr:col>
      <xdr:colOff>19185</xdr:colOff>
      <xdr:row>19</xdr:row>
      <xdr:rowOff>184150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20A30E-C4E7-4487-8539-51CB9CAC6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0" y="4756150"/>
          <a:ext cx="2629035" cy="647700"/>
        </a:xfrm>
        <a:prstGeom prst="rect">
          <a:avLst/>
        </a:prstGeom>
      </xdr:spPr>
    </xdr:pic>
    <xdr:clientData/>
  </xdr:twoCellAnchor>
  <xdr:twoCellAnchor>
    <xdr:from>
      <xdr:col>5</xdr:col>
      <xdr:colOff>3175</xdr:colOff>
      <xdr:row>53</xdr:row>
      <xdr:rowOff>22225</xdr:rowOff>
    </xdr:from>
    <xdr:to>
      <xdr:col>11</xdr:col>
      <xdr:colOff>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B89184-9784-4ECA-9927-8BD27BA9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473075</xdr:colOff>
      <xdr:row>65</xdr:row>
      <xdr:rowOff>44451</xdr:rowOff>
    </xdr:from>
    <xdr:to>
      <xdr:col>11</xdr:col>
      <xdr:colOff>19050</xdr:colOff>
      <xdr:row>76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A54239-1225-41D2-AA63-9258DC32B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15875</xdr:colOff>
      <xdr:row>53</xdr:row>
      <xdr:rowOff>9525</xdr:rowOff>
    </xdr:from>
    <xdr:to>
      <xdr:col>18</xdr:col>
      <xdr:colOff>320675</xdr:colOff>
      <xdr:row>63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CF35024-0EDC-42FF-9C9D-F8831C974C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0142" y="12447058"/>
              <a:ext cx="4809066" cy="18235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22225</xdr:colOff>
      <xdr:row>65</xdr:row>
      <xdr:rowOff>22225</xdr:rowOff>
    </xdr:from>
    <xdr:to>
      <xdr:col>18</xdr:col>
      <xdr:colOff>327025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B5609A6-DE1D-4093-AF67-2A77DAB88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6492" y="14644158"/>
              <a:ext cx="4809066" cy="23632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25368</xdr:colOff>
      <xdr:row>1</xdr:row>
      <xdr:rowOff>5239</xdr:rowOff>
    </xdr:from>
    <xdr:ext cx="488982" cy="194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497CC3-9C57-46E6-9EBE-10BDBFBE34AE}"/>
                </a:ext>
              </a:extLst>
            </xdr:cNvPr>
            <xdr:cNvSpPr txBox="1"/>
          </xdr:nvSpPr>
          <xdr:spPr>
            <a:xfrm>
              <a:off x="2781268" y="189389"/>
              <a:ext cx="488982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       </a:t>
              </a:r>
              <a14:m>
                <m:oMath xmlns:m="http://schemas.openxmlformats.org/officeDocument/2006/math">
                  <m:bar>
                    <m:barPr>
                      <m:pos m:val="top"/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barPr>
                    <m:e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</m:bar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497CC3-9C57-46E6-9EBE-10BDBFBE34AE}"/>
                </a:ext>
              </a:extLst>
            </xdr:cNvPr>
            <xdr:cNvSpPr txBox="1"/>
          </xdr:nvSpPr>
          <xdr:spPr>
            <a:xfrm>
              <a:off x="2781268" y="189389"/>
              <a:ext cx="488982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       </a:t>
              </a:r>
              <a:r>
                <a:rPr lang="en-IN" sz="1100" i="0">
                  <a:latin typeface="Cambria Math" panose="02040503050406030204" pitchFamily="18" charset="0"/>
                </a:rPr>
                <a:t>¯</a:t>
              </a:r>
              <a:r>
                <a:rPr lang="en-IN" sz="1100" b="0" i="0">
                  <a:latin typeface="Cambria Math" panose="02040503050406030204" pitchFamily="18" charset="0"/>
                </a:rPr>
                <a:t>𝑋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1</xdr:row>
      <xdr:rowOff>180975</xdr:rowOff>
    </xdr:from>
    <xdr:ext cx="1936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68FF6A1-F6D6-49B1-A9A2-992E45F6BDDD}"/>
                </a:ext>
              </a:extLst>
            </xdr:cNvPr>
            <xdr:cNvSpPr txBox="1"/>
          </xdr:nvSpPr>
          <xdr:spPr>
            <a:xfrm>
              <a:off x="6924675" y="365125"/>
              <a:ext cx="1936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>
                  <a:ea typeface="Cambria Math" panose="02040503050406030204" pitchFamily="18" charset="0"/>
                </a:rPr>
                <a:t>   </a:t>
              </a:r>
              <a14:m>
                <m:oMath xmlns:m="http://schemas.openxmlformats.org/officeDocument/2006/math">
                  <m:r>
                    <a:rPr lang="en-IN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68FF6A1-F6D6-49B1-A9A2-992E45F6BDDD}"/>
                </a:ext>
              </a:extLst>
            </xdr:cNvPr>
            <xdr:cNvSpPr txBox="1"/>
          </xdr:nvSpPr>
          <xdr:spPr>
            <a:xfrm>
              <a:off x="6924675" y="365125"/>
              <a:ext cx="1936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>
                  <a:ea typeface="Cambria Math" panose="02040503050406030204" pitchFamily="18" charset="0"/>
                </a:rPr>
                <a:t>   </a:t>
              </a:r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139698</xdr:colOff>
      <xdr:row>5</xdr:row>
      <xdr:rowOff>31750</xdr:rowOff>
    </xdr:from>
    <xdr:ext cx="5270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82369B1-B277-456F-8AD7-6077F4C44E4E}"/>
                </a:ext>
              </a:extLst>
            </xdr:cNvPr>
            <xdr:cNvSpPr txBox="1"/>
          </xdr:nvSpPr>
          <xdr:spPr>
            <a:xfrm flipH="1">
              <a:off x="3848098" y="768350"/>
              <a:ext cx="5270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n-IN" sz="1100" b="0" i="1">
                      <a:latin typeface="Cambria Math" panose="02040503050406030204" pitchFamily="18" charset="0"/>
                    </a:rPr>
                    <m:t>s</m:t>
                  </m:r>
                  <m:r>
                    <a:rPr lang="en-IN" sz="1100" b="0" i="1">
                      <a:latin typeface="Cambria Math" panose="02040503050406030204" pitchFamily="18" charset="0"/>
                    </a:rPr>
                    <m:t>/</m:t>
                  </m:r>
                </m:oMath>
              </a14:m>
              <a:r>
                <a:rPr lang="en-IN" sz="1100"/>
                <a:t>√ n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82369B1-B277-456F-8AD7-6077F4C44E4E}"/>
                </a:ext>
              </a:extLst>
            </xdr:cNvPr>
            <xdr:cNvSpPr txBox="1"/>
          </xdr:nvSpPr>
          <xdr:spPr>
            <a:xfrm flipH="1">
              <a:off x="3848098" y="768350"/>
              <a:ext cx="5270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s/</a:t>
              </a:r>
              <a:r>
                <a:rPr lang="en-IN" sz="1100"/>
                <a:t>√ n</a:t>
              </a:r>
            </a:p>
          </xdr:txBody>
        </xdr:sp>
      </mc:Fallback>
    </mc:AlternateContent>
    <xdr:clientData/>
  </xdr:oneCellAnchor>
  <xdr:oneCellAnchor>
    <xdr:from>
      <xdr:col>7</xdr:col>
      <xdr:colOff>225425</xdr:colOff>
      <xdr:row>3</xdr:row>
      <xdr:rowOff>22225</xdr:rowOff>
    </xdr:from>
    <xdr:ext cx="18806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D329A4E-61D4-4BBA-8981-4BC3D50AEDC5}"/>
                </a:ext>
              </a:extLst>
            </xdr:cNvPr>
            <xdr:cNvSpPr txBox="1"/>
          </xdr:nvSpPr>
          <xdr:spPr>
            <a:xfrm>
              <a:off x="6969125" y="574675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D329A4E-61D4-4BBA-8981-4BC3D50AEDC5}"/>
                </a:ext>
              </a:extLst>
            </xdr:cNvPr>
            <xdr:cNvSpPr txBox="1"/>
          </xdr:nvSpPr>
          <xdr:spPr>
            <a:xfrm>
              <a:off x="6969125" y="574675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244475</xdr:colOff>
      <xdr:row>3</xdr:row>
      <xdr:rowOff>28575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761D908-42C7-407F-83AE-44011CED5EA4}"/>
                </a:ext>
              </a:extLst>
            </xdr:cNvPr>
            <xdr:cNvSpPr txBox="1"/>
          </xdr:nvSpPr>
          <xdr:spPr>
            <a:xfrm>
              <a:off x="3952875" y="581025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761D908-42C7-407F-83AE-44011CED5EA4}"/>
                </a:ext>
              </a:extLst>
            </xdr:cNvPr>
            <xdr:cNvSpPr txBox="1"/>
          </xdr:nvSpPr>
          <xdr:spPr>
            <a:xfrm>
              <a:off x="3952875" y="581025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𝑠^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5</xdr:row>
      <xdr:rowOff>123825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A5CDFA9-5704-41E2-BA8A-7C041B9039E9}"/>
            </a:ext>
          </a:extLst>
        </xdr:cNvPr>
        <xdr:cNvSpPr txBox="1"/>
      </xdr:nvSpPr>
      <xdr:spPr>
        <a:xfrm>
          <a:off x="3889375" y="113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 editAs="oneCell">
    <xdr:from>
      <xdr:col>3</xdr:col>
      <xdr:colOff>6351</xdr:colOff>
      <xdr:row>8</xdr:row>
      <xdr:rowOff>165100</xdr:rowOff>
    </xdr:from>
    <xdr:to>
      <xdr:col>3</xdr:col>
      <xdr:colOff>1384300</xdr:colOff>
      <xdr:row>13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B254E5-6A6D-49E6-BB67-66990EF4B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1" y="1733550"/>
          <a:ext cx="1377949" cy="825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12701</xdr:colOff>
      <xdr:row>1</xdr:row>
      <xdr:rowOff>146051</xdr:rowOff>
    </xdr:from>
    <xdr:to>
      <xdr:col>14</xdr:col>
      <xdr:colOff>1079501</xdr:colOff>
      <xdr:row>7</xdr:row>
      <xdr:rowOff>120651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14B0D1-8EE3-494C-9D32-10BF4285A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1" y="330201"/>
          <a:ext cx="2286000" cy="1079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44450</xdr:rowOff>
    </xdr:from>
    <xdr:to>
      <xdr:col>12</xdr:col>
      <xdr:colOff>95250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364F0-F13F-42E8-87E0-67CE7EE9E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8</xdr:row>
      <xdr:rowOff>38100</xdr:rowOff>
    </xdr:from>
    <xdr:to>
      <xdr:col>18</xdr:col>
      <xdr:colOff>114300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65F1D-EA68-438E-B7B7-48B8BE644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opLeftCell="D1" workbookViewId="0">
      <selection activeCell="I15" sqref="I15"/>
    </sheetView>
  </sheetViews>
  <sheetFormatPr defaultRowHeight="14.35" x14ac:dyDescent="0.5"/>
  <cols>
    <col min="4" max="4" width="13.46875" customWidth="1"/>
  </cols>
  <sheetData>
    <row r="1" spans="1:9" x14ac:dyDescent="0.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9" x14ac:dyDescent="0.5">
      <c r="A2" t="s">
        <v>0</v>
      </c>
      <c r="B2" t="s">
        <v>60</v>
      </c>
      <c r="C2" s="1">
        <v>5400</v>
      </c>
      <c r="D2" s="1">
        <v>2673359</v>
      </c>
      <c r="E2" t="s">
        <v>62</v>
      </c>
      <c r="F2" t="s">
        <v>78</v>
      </c>
    </row>
    <row r="3" spans="1:9" x14ac:dyDescent="0.5">
      <c r="A3" t="s">
        <v>1</v>
      </c>
      <c r="B3" t="s">
        <v>60</v>
      </c>
      <c r="C3" s="1">
        <v>40800</v>
      </c>
      <c r="D3" s="1">
        <v>-33304157</v>
      </c>
      <c r="E3" t="s">
        <v>63</v>
      </c>
      <c r="F3" t="s">
        <v>78</v>
      </c>
    </row>
    <row r="4" spans="1:9" x14ac:dyDescent="0.5">
      <c r="A4" t="s">
        <v>2</v>
      </c>
      <c r="B4" t="s">
        <v>60</v>
      </c>
      <c r="C4" s="1">
        <v>41700</v>
      </c>
      <c r="D4" s="1">
        <v>12796558</v>
      </c>
      <c r="E4" t="s">
        <v>63</v>
      </c>
      <c r="F4" t="s">
        <v>78</v>
      </c>
    </row>
    <row r="5" spans="1:9" x14ac:dyDescent="0.5">
      <c r="A5" t="s">
        <v>3</v>
      </c>
      <c r="B5" t="s">
        <v>61</v>
      </c>
      <c r="C5" s="1">
        <v>5400</v>
      </c>
      <c r="D5" s="1">
        <v>-16747320</v>
      </c>
      <c r="E5" t="s">
        <v>64</v>
      </c>
      <c r="F5" t="s">
        <v>79</v>
      </c>
    </row>
    <row r="6" spans="1:9" x14ac:dyDescent="0.5">
      <c r="A6" t="s">
        <v>4</v>
      </c>
      <c r="B6" t="s">
        <v>60</v>
      </c>
      <c r="C6" s="1">
        <v>27300</v>
      </c>
      <c r="D6" s="1">
        <v>3102665</v>
      </c>
      <c r="E6" t="s">
        <v>65</v>
      </c>
      <c r="F6" t="s">
        <v>78</v>
      </c>
    </row>
    <row r="7" spans="1:9" x14ac:dyDescent="0.5">
      <c r="A7" t="s">
        <v>5</v>
      </c>
      <c r="B7" t="s">
        <v>60</v>
      </c>
      <c r="C7" s="1">
        <v>37600</v>
      </c>
      <c r="D7" s="1">
        <v>-14930833</v>
      </c>
      <c r="E7" t="s">
        <v>66</v>
      </c>
      <c r="F7" t="s">
        <v>80</v>
      </c>
    </row>
    <row r="8" spans="1:9" x14ac:dyDescent="0.5">
      <c r="A8" t="s">
        <v>6</v>
      </c>
      <c r="B8" t="s">
        <v>60</v>
      </c>
      <c r="C8" s="1">
        <v>11600</v>
      </c>
      <c r="D8" s="1">
        <v>-29796166</v>
      </c>
      <c r="E8" t="s">
        <v>65</v>
      </c>
      <c r="F8" t="s">
        <v>78</v>
      </c>
    </row>
    <row r="9" spans="1:9" x14ac:dyDescent="0.5">
      <c r="A9" t="s">
        <v>7</v>
      </c>
      <c r="B9" t="s">
        <v>60</v>
      </c>
      <c r="C9" s="1">
        <v>13500</v>
      </c>
      <c r="D9" s="1">
        <v>4049237</v>
      </c>
      <c r="E9" t="s">
        <v>64</v>
      </c>
      <c r="F9" t="s">
        <v>79</v>
      </c>
    </row>
    <row r="10" spans="1:9" x14ac:dyDescent="0.5">
      <c r="A10" t="s">
        <v>8</v>
      </c>
      <c r="B10" t="s">
        <v>60</v>
      </c>
      <c r="C10" s="1">
        <v>40300</v>
      </c>
      <c r="D10" s="1">
        <v>-1611380</v>
      </c>
      <c r="E10" t="s">
        <v>63</v>
      </c>
      <c r="F10" t="s">
        <v>78</v>
      </c>
    </row>
    <row r="11" spans="1:9" x14ac:dyDescent="0.5">
      <c r="A11" t="s">
        <v>9</v>
      </c>
      <c r="B11" t="s">
        <v>60</v>
      </c>
      <c r="C11" s="1">
        <v>4000</v>
      </c>
      <c r="D11" s="1">
        <v>874459</v>
      </c>
      <c r="E11" t="s">
        <v>67</v>
      </c>
      <c r="F11" t="s">
        <v>78</v>
      </c>
    </row>
    <row r="12" spans="1:9" x14ac:dyDescent="0.5">
      <c r="A12" t="s">
        <v>10</v>
      </c>
      <c r="B12" t="s">
        <v>60</v>
      </c>
      <c r="C12" s="1">
        <v>16100</v>
      </c>
      <c r="D12" s="1">
        <v>-14558218</v>
      </c>
      <c r="E12" t="s">
        <v>68</v>
      </c>
      <c r="F12" t="s">
        <v>78</v>
      </c>
    </row>
    <row r="13" spans="1:9" x14ac:dyDescent="0.5">
      <c r="A13" t="s">
        <v>11</v>
      </c>
      <c r="B13" t="s">
        <v>60</v>
      </c>
      <c r="C13" s="1">
        <v>8400</v>
      </c>
      <c r="D13" s="1">
        <v>-156705311</v>
      </c>
      <c r="E13" t="s">
        <v>68</v>
      </c>
      <c r="F13" t="s">
        <v>78</v>
      </c>
    </row>
    <row r="14" spans="1:9" x14ac:dyDescent="0.5">
      <c r="A14" t="s">
        <v>12</v>
      </c>
      <c r="B14" t="s">
        <v>60</v>
      </c>
      <c r="C14" s="1">
        <v>10100</v>
      </c>
      <c r="D14" s="1">
        <v>-1561199</v>
      </c>
      <c r="E14" t="s">
        <v>64</v>
      </c>
      <c r="F14" t="s">
        <v>78</v>
      </c>
    </row>
    <row r="15" spans="1:9" x14ac:dyDescent="0.5">
      <c r="A15" t="s">
        <v>13</v>
      </c>
      <c r="B15" t="s">
        <v>60</v>
      </c>
      <c r="C15" s="1">
        <v>11500</v>
      </c>
      <c r="D15" s="1">
        <v>5807509</v>
      </c>
      <c r="E15" t="s">
        <v>69</v>
      </c>
      <c r="F15" t="s">
        <v>78</v>
      </c>
      <c r="I15" t="s">
        <v>87</v>
      </c>
    </row>
    <row r="16" spans="1:9" x14ac:dyDescent="0.5">
      <c r="A16" t="s">
        <v>14</v>
      </c>
      <c r="B16" t="s">
        <v>60</v>
      </c>
      <c r="C16" s="1">
        <v>18300</v>
      </c>
      <c r="D16" s="1">
        <v>8108103</v>
      </c>
      <c r="E16" t="s">
        <v>64</v>
      </c>
      <c r="F16" t="s">
        <v>80</v>
      </c>
      <c r="I16" t="s">
        <v>88</v>
      </c>
    </row>
    <row r="17" spans="1:6" x14ac:dyDescent="0.5">
      <c r="A17" t="s">
        <v>15</v>
      </c>
      <c r="B17" t="s">
        <v>60</v>
      </c>
      <c r="C17" s="1">
        <v>29100</v>
      </c>
      <c r="D17" s="1">
        <v>6623337</v>
      </c>
      <c r="E17" t="s">
        <v>65</v>
      </c>
      <c r="F17" t="s">
        <v>80</v>
      </c>
    </row>
    <row r="18" spans="1:6" x14ac:dyDescent="0.5">
      <c r="A18" t="s">
        <v>16</v>
      </c>
      <c r="B18" t="s">
        <v>60</v>
      </c>
      <c r="C18" s="1">
        <v>25900</v>
      </c>
      <c r="D18" s="1">
        <v>-10749467</v>
      </c>
      <c r="E18" t="s">
        <v>68</v>
      </c>
      <c r="F18" t="s">
        <v>79</v>
      </c>
    </row>
    <row r="19" spans="1:6" x14ac:dyDescent="0.5">
      <c r="A19" t="s">
        <v>17</v>
      </c>
      <c r="B19" t="s">
        <v>60</v>
      </c>
      <c r="C19" s="1">
        <v>40200</v>
      </c>
      <c r="D19" s="1">
        <v>-15057343</v>
      </c>
      <c r="E19" t="s">
        <v>63</v>
      </c>
      <c r="F19" t="s">
        <v>78</v>
      </c>
    </row>
    <row r="20" spans="1:6" x14ac:dyDescent="0.5">
      <c r="A20" t="s">
        <v>18</v>
      </c>
      <c r="B20" t="s">
        <v>60</v>
      </c>
      <c r="C20" s="1">
        <v>8300</v>
      </c>
      <c r="D20" s="1">
        <v>1993819</v>
      </c>
      <c r="E20" t="s">
        <v>70</v>
      </c>
      <c r="F20" t="s">
        <v>78</v>
      </c>
    </row>
    <row r="21" spans="1:6" x14ac:dyDescent="0.5">
      <c r="A21" t="s">
        <v>19</v>
      </c>
      <c r="B21" t="s">
        <v>60</v>
      </c>
      <c r="C21" s="1">
        <v>6500</v>
      </c>
      <c r="D21" s="1">
        <v>28486933</v>
      </c>
      <c r="E21" t="s">
        <v>71</v>
      </c>
      <c r="F21" t="s">
        <v>80</v>
      </c>
    </row>
    <row r="22" spans="1:6" x14ac:dyDescent="0.5">
      <c r="A22" t="s">
        <v>20</v>
      </c>
      <c r="B22" t="s">
        <v>60</v>
      </c>
      <c r="C22" s="1">
        <v>7600</v>
      </c>
      <c r="D22" s="1">
        <v>5019363</v>
      </c>
      <c r="E22" t="s">
        <v>71</v>
      </c>
      <c r="F22" t="s">
        <v>78</v>
      </c>
    </row>
    <row r="23" spans="1:6" x14ac:dyDescent="0.5">
      <c r="A23" t="s">
        <v>21</v>
      </c>
      <c r="B23" t="s">
        <v>60</v>
      </c>
      <c r="C23" s="1">
        <v>20200</v>
      </c>
      <c r="D23" s="1">
        <v>802234</v>
      </c>
      <c r="E23" t="s">
        <v>68</v>
      </c>
      <c r="F23" t="s">
        <v>78</v>
      </c>
    </row>
    <row r="24" spans="1:6" x14ac:dyDescent="0.5">
      <c r="A24" t="s">
        <v>22</v>
      </c>
      <c r="B24" t="s">
        <v>60</v>
      </c>
      <c r="C24" s="1">
        <v>35000</v>
      </c>
      <c r="D24" s="1">
        <v>118841542</v>
      </c>
      <c r="E24" t="s">
        <v>63</v>
      </c>
      <c r="F24" t="s">
        <v>78</v>
      </c>
    </row>
    <row r="25" spans="1:6" x14ac:dyDescent="0.5">
      <c r="A25" t="s">
        <v>23</v>
      </c>
      <c r="B25" t="s">
        <v>60</v>
      </c>
      <c r="C25" s="1">
        <v>5400</v>
      </c>
      <c r="D25" s="1">
        <v>4398153</v>
      </c>
      <c r="E25" t="s">
        <v>67</v>
      </c>
      <c r="F25" t="s">
        <v>79</v>
      </c>
    </row>
    <row r="26" spans="1:6" x14ac:dyDescent="0.5">
      <c r="A26" t="s">
        <v>24</v>
      </c>
      <c r="B26" t="s">
        <v>60</v>
      </c>
      <c r="C26" s="1">
        <v>37900</v>
      </c>
      <c r="D26" s="1">
        <v>-213367685</v>
      </c>
      <c r="E26" t="s">
        <v>63</v>
      </c>
      <c r="F26" t="s">
        <v>78</v>
      </c>
    </row>
    <row r="27" spans="1:6" x14ac:dyDescent="0.5">
      <c r="A27" t="s">
        <v>25</v>
      </c>
      <c r="B27" t="s">
        <v>60</v>
      </c>
      <c r="C27" s="1">
        <v>19600</v>
      </c>
      <c r="D27" s="1">
        <v>-9421301</v>
      </c>
      <c r="E27" t="s">
        <v>64</v>
      </c>
      <c r="F27" t="s">
        <v>80</v>
      </c>
    </row>
    <row r="28" spans="1:6" x14ac:dyDescent="0.5">
      <c r="A28" t="s">
        <v>26</v>
      </c>
      <c r="B28" t="s">
        <v>60</v>
      </c>
      <c r="C28" s="1">
        <v>38000</v>
      </c>
      <c r="D28" s="1">
        <v>-504939</v>
      </c>
      <c r="E28" t="s">
        <v>69</v>
      </c>
      <c r="F28" t="s">
        <v>78</v>
      </c>
    </row>
    <row r="29" spans="1:6" x14ac:dyDescent="0.5">
      <c r="A29" t="s">
        <v>27</v>
      </c>
      <c r="B29" t="s">
        <v>60</v>
      </c>
      <c r="C29" s="1">
        <v>39500</v>
      </c>
      <c r="D29" s="1">
        <v>-59093323</v>
      </c>
      <c r="E29" t="s">
        <v>72</v>
      </c>
      <c r="F29" t="s">
        <v>80</v>
      </c>
    </row>
    <row r="30" spans="1:6" x14ac:dyDescent="0.5">
      <c r="A30" t="s">
        <v>28</v>
      </c>
      <c r="B30" t="s">
        <v>60</v>
      </c>
      <c r="C30" s="1">
        <v>31000</v>
      </c>
      <c r="D30" s="1">
        <v>6722291</v>
      </c>
      <c r="E30" t="s">
        <v>73</v>
      </c>
      <c r="F30" t="s">
        <v>78</v>
      </c>
    </row>
    <row r="31" spans="1:6" x14ac:dyDescent="0.5">
      <c r="A31" t="s">
        <v>29</v>
      </c>
      <c r="B31" t="s">
        <v>60</v>
      </c>
      <c r="C31" s="1">
        <v>30100</v>
      </c>
      <c r="D31" s="1">
        <v>33568668</v>
      </c>
      <c r="E31" t="s">
        <v>68</v>
      </c>
      <c r="F31" t="s">
        <v>80</v>
      </c>
    </row>
    <row r="32" spans="1:6" x14ac:dyDescent="0.5">
      <c r="A32" t="s">
        <v>30</v>
      </c>
      <c r="B32" t="s">
        <v>60</v>
      </c>
      <c r="C32" s="1">
        <v>34300</v>
      </c>
      <c r="D32" s="1">
        <v>31675424</v>
      </c>
      <c r="E32" t="s">
        <v>74</v>
      </c>
      <c r="F32" t="s">
        <v>80</v>
      </c>
    </row>
    <row r="33" spans="1:6" x14ac:dyDescent="0.5">
      <c r="A33" t="s">
        <v>31</v>
      </c>
      <c r="B33" t="s">
        <v>61</v>
      </c>
      <c r="C33" s="1">
        <v>13000</v>
      </c>
      <c r="D33" s="1">
        <v>-33220437</v>
      </c>
      <c r="E33" t="s">
        <v>65</v>
      </c>
      <c r="F33" t="s">
        <v>79</v>
      </c>
    </row>
    <row r="34" spans="1:6" x14ac:dyDescent="0.5">
      <c r="A34" t="s">
        <v>32</v>
      </c>
      <c r="B34" t="s">
        <v>60</v>
      </c>
      <c r="C34" s="1">
        <v>1700</v>
      </c>
      <c r="D34" s="1">
        <v>9174198</v>
      </c>
      <c r="E34" t="s">
        <v>67</v>
      </c>
      <c r="F34" t="s">
        <v>78</v>
      </c>
    </row>
    <row r="35" spans="1:6" x14ac:dyDescent="0.5">
      <c r="A35" t="s">
        <v>33</v>
      </c>
      <c r="B35" t="s">
        <v>60</v>
      </c>
      <c r="C35" s="1">
        <v>15400</v>
      </c>
      <c r="D35" s="1">
        <v>2448053</v>
      </c>
      <c r="E35" t="s">
        <v>64</v>
      </c>
      <c r="F35" t="s">
        <v>79</v>
      </c>
    </row>
    <row r="36" spans="1:6" x14ac:dyDescent="0.5">
      <c r="A36" t="s">
        <v>34</v>
      </c>
      <c r="B36" t="s">
        <v>61</v>
      </c>
      <c r="C36" s="1">
        <v>15600</v>
      </c>
      <c r="D36" s="1">
        <v>13715550</v>
      </c>
      <c r="E36" t="s">
        <v>75</v>
      </c>
      <c r="F36" t="s">
        <v>78</v>
      </c>
    </row>
    <row r="37" spans="1:6" x14ac:dyDescent="0.5">
      <c r="A37" t="s">
        <v>35</v>
      </c>
      <c r="B37" t="s">
        <v>60</v>
      </c>
      <c r="C37" s="1">
        <v>18700</v>
      </c>
      <c r="D37" s="1">
        <v>3359641</v>
      </c>
      <c r="E37" t="s">
        <v>65</v>
      </c>
      <c r="F37" t="s">
        <v>79</v>
      </c>
    </row>
    <row r="38" spans="1:6" x14ac:dyDescent="0.5">
      <c r="A38" t="s">
        <v>36</v>
      </c>
      <c r="B38" t="s">
        <v>60</v>
      </c>
      <c r="C38" s="1">
        <v>15600</v>
      </c>
      <c r="D38" s="1">
        <v>-39420064</v>
      </c>
      <c r="E38" t="s">
        <v>76</v>
      </c>
      <c r="F38" t="s">
        <v>78</v>
      </c>
    </row>
    <row r="39" spans="1:6" x14ac:dyDescent="0.5">
      <c r="A39" t="s">
        <v>37</v>
      </c>
      <c r="B39" t="s">
        <v>60</v>
      </c>
      <c r="C39" s="1">
        <v>15100</v>
      </c>
      <c r="D39" s="1">
        <v>1288112</v>
      </c>
      <c r="E39" t="s">
        <v>65</v>
      </c>
      <c r="F39" t="s">
        <v>78</v>
      </c>
    </row>
    <row r="40" spans="1:6" x14ac:dyDescent="0.5">
      <c r="A40" t="s">
        <v>38</v>
      </c>
      <c r="B40" t="s">
        <v>60</v>
      </c>
      <c r="C40" s="1">
        <v>10000</v>
      </c>
      <c r="D40" s="1">
        <v>-7888993</v>
      </c>
      <c r="E40" t="s">
        <v>65</v>
      </c>
      <c r="F40" t="s">
        <v>78</v>
      </c>
    </row>
    <row r="41" spans="1:6" x14ac:dyDescent="0.5">
      <c r="A41" t="s">
        <v>39</v>
      </c>
      <c r="B41" t="s">
        <v>60</v>
      </c>
      <c r="C41" s="1">
        <v>4100</v>
      </c>
      <c r="D41" s="1">
        <v>15667209</v>
      </c>
      <c r="E41" t="s">
        <v>69</v>
      </c>
      <c r="F41" t="s">
        <v>78</v>
      </c>
    </row>
    <row r="42" spans="1:6" x14ac:dyDescent="0.5">
      <c r="A42" t="s">
        <v>40</v>
      </c>
      <c r="B42" t="s">
        <v>60</v>
      </c>
      <c r="C42" s="1">
        <v>20100</v>
      </c>
      <c r="D42" s="1">
        <v>19552976</v>
      </c>
      <c r="E42" t="s">
        <v>76</v>
      </c>
      <c r="F42" t="s">
        <v>78</v>
      </c>
    </row>
    <row r="43" spans="1:6" x14ac:dyDescent="0.5">
      <c r="A43" t="s">
        <v>41</v>
      </c>
      <c r="B43" t="s">
        <v>60</v>
      </c>
      <c r="C43" s="1">
        <v>23200</v>
      </c>
      <c r="D43" s="1">
        <v>21060508</v>
      </c>
      <c r="E43" t="s">
        <v>64</v>
      </c>
      <c r="F43" t="s">
        <v>80</v>
      </c>
    </row>
    <row r="44" spans="1:6" x14ac:dyDescent="0.5">
      <c r="A44" t="s">
        <v>42</v>
      </c>
      <c r="B44" t="s">
        <v>60</v>
      </c>
      <c r="C44" s="1">
        <v>31700</v>
      </c>
      <c r="D44" s="1">
        <v>-37509141</v>
      </c>
      <c r="E44" t="s">
        <v>68</v>
      </c>
      <c r="F44" t="s">
        <v>78</v>
      </c>
    </row>
    <row r="45" spans="1:6" x14ac:dyDescent="0.5">
      <c r="A45" t="s">
        <v>43</v>
      </c>
      <c r="B45" t="s">
        <v>60</v>
      </c>
      <c r="C45" s="1">
        <v>12300</v>
      </c>
      <c r="D45" s="1">
        <v>13323709</v>
      </c>
      <c r="E45" t="s">
        <v>64</v>
      </c>
      <c r="F45" t="s">
        <v>78</v>
      </c>
    </row>
    <row r="46" spans="1:6" x14ac:dyDescent="0.5">
      <c r="A46" t="s">
        <v>44</v>
      </c>
      <c r="B46" t="s">
        <v>61</v>
      </c>
      <c r="C46" s="1">
        <v>16700</v>
      </c>
      <c r="D46" s="1">
        <v>-151400000</v>
      </c>
      <c r="E46" t="s">
        <v>65</v>
      </c>
      <c r="F46" t="s">
        <v>79</v>
      </c>
    </row>
    <row r="47" spans="1:6" x14ac:dyDescent="0.5">
      <c r="A47" t="s">
        <v>45</v>
      </c>
      <c r="B47" t="s">
        <v>60</v>
      </c>
      <c r="C47" s="1">
        <v>1300</v>
      </c>
      <c r="D47" s="1">
        <v>939222</v>
      </c>
      <c r="E47" t="s">
        <v>75</v>
      </c>
      <c r="F47" t="s">
        <v>78</v>
      </c>
    </row>
    <row r="48" spans="1:6" x14ac:dyDescent="0.5">
      <c r="A48" t="s">
        <v>46</v>
      </c>
      <c r="B48" t="s">
        <v>61</v>
      </c>
      <c r="C48" s="1">
        <v>10700</v>
      </c>
      <c r="D48" s="1">
        <v>8275693</v>
      </c>
      <c r="E48" t="s">
        <v>62</v>
      </c>
      <c r="F48" t="s">
        <v>78</v>
      </c>
    </row>
    <row r="49" spans="1:6" x14ac:dyDescent="0.5">
      <c r="A49" t="s">
        <v>47</v>
      </c>
      <c r="B49" t="s">
        <v>61</v>
      </c>
      <c r="C49" s="1">
        <v>24700</v>
      </c>
      <c r="D49" s="1">
        <v>666026</v>
      </c>
      <c r="E49" t="s">
        <v>75</v>
      </c>
      <c r="F49" t="s">
        <v>78</v>
      </c>
    </row>
    <row r="50" spans="1:6" x14ac:dyDescent="0.5">
      <c r="A50" t="s">
        <v>48</v>
      </c>
      <c r="B50" t="s">
        <v>60</v>
      </c>
      <c r="C50" s="1">
        <v>59900</v>
      </c>
      <c r="D50" s="1">
        <v>-27110421</v>
      </c>
      <c r="E50" t="s">
        <v>63</v>
      </c>
      <c r="F50" t="s">
        <v>78</v>
      </c>
    </row>
    <row r="51" spans="1:6" x14ac:dyDescent="0.5">
      <c r="A51" t="s">
        <v>49</v>
      </c>
      <c r="B51" t="s">
        <v>60</v>
      </c>
      <c r="C51" s="1">
        <v>23400</v>
      </c>
      <c r="D51" s="1">
        <v>-2110626</v>
      </c>
      <c r="E51" t="s">
        <v>68</v>
      </c>
      <c r="F51" t="s">
        <v>78</v>
      </c>
    </row>
    <row r="52" spans="1:6" x14ac:dyDescent="0.5">
      <c r="A52" t="s">
        <v>50</v>
      </c>
      <c r="B52" t="s">
        <v>60</v>
      </c>
      <c r="C52" s="1">
        <v>29100</v>
      </c>
      <c r="D52" s="1">
        <v>2310617</v>
      </c>
      <c r="E52" t="s">
        <v>77</v>
      </c>
      <c r="F52" t="s">
        <v>80</v>
      </c>
    </row>
    <row r="53" spans="1:6" x14ac:dyDescent="0.5">
      <c r="A53" t="s">
        <v>51</v>
      </c>
      <c r="B53" t="s">
        <v>60</v>
      </c>
      <c r="C53" s="1">
        <v>11000</v>
      </c>
      <c r="D53" s="1">
        <v>3321801</v>
      </c>
      <c r="E53" t="s">
        <v>72</v>
      </c>
      <c r="F53" t="s">
        <v>78</v>
      </c>
    </row>
    <row r="54" spans="1:6" x14ac:dyDescent="0.5">
      <c r="A54" t="s">
        <v>52</v>
      </c>
      <c r="B54" t="s">
        <v>60</v>
      </c>
      <c r="C54" s="1">
        <v>40600</v>
      </c>
      <c r="D54" s="1">
        <v>-10903251</v>
      </c>
      <c r="E54" t="s">
        <v>63</v>
      </c>
      <c r="F54" t="s">
        <v>78</v>
      </c>
    </row>
    <row r="55" spans="1:6" x14ac:dyDescent="0.5">
      <c r="A55" t="s">
        <v>53</v>
      </c>
      <c r="B55" t="s">
        <v>60</v>
      </c>
      <c r="C55" s="1">
        <v>43400</v>
      </c>
      <c r="D55" s="1">
        <v>-27197873</v>
      </c>
      <c r="E55" t="s">
        <v>63</v>
      </c>
      <c r="F55" t="s">
        <v>78</v>
      </c>
    </row>
    <row r="56" spans="1:6" x14ac:dyDescent="0.5">
      <c r="A56" t="s">
        <v>54</v>
      </c>
      <c r="B56" t="s">
        <v>60</v>
      </c>
      <c r="C56" s="1">
        <v>9700</v>
      </c>
      <c r="D56" s="1">
        <v>2049669</v>
      </c>
      <c r="E56" t="s">
        <v>65</v>
      </c>
      <c r="F56" t="s">
        <v>78</v>
      </c>
    </row>
    <row r="57" spans="1:6" x14ac:dyDescent="0.5">
      <c r="A57" t="s">
        <v>55</v>
      </c>
      <c r="B57" t="s">
        <v>60</v>
      </c>
      <c r="C57" s="1">
        <v>14600</v>
      </c>
      <c r="D57" s="1">
        <v>71612947</v>
      </c>
      <c r="E57" t="s">
        <v>69</v>
      </c>
      <c r="F57" t="s">
        <v>79</v>
      </c>
    </row>
    <row r="58" spans="1:6" x14ac:dyDescent="0.5">
      <c r="A58" t="s">
        <v>56</v>
      </c>
      <c r="B58" t="s">
        <v>60</v>
      </c>
      <c r="C58" s="1">
        <v>35900</v>
      </c>
      <c r="D58" s="1">
        <v>162316831</v>
      </c>
      <c r="E58" t="s">
        <v>63</v>
      </c>
      <c r="F58" t="s">
        <v>80</v>
      </c>
    </row>
    <row r="59" spans="1:6" x14ac:dyDescent="0.5">
      <c r="A59" t="s">
        <v>57</v>
      </c>
      <c r="B59" t="s">
        <v>60</v>
      </c>
      <c r="C59" s="1">
        <v>15400</v>
      </c>
      <c r="D59" s="1">
        <v>2662628</v>
      </c>
      <c r="E59" t="s">
        <v>71</v>
      </c>
      <c r="F59" t="s">
        <v>79</v>
      </c>
    </row>
    <row r="60" spans="1:6" x14ac:dyDescent="0.5">
      <c r="A60" t="s">
        <v>58</v>
      </c>
      <c r="B60" t="s">
        <v>60</v>
      </c>
      <c r="C60" s="1">
        <v>48100</v>
      </c>
      <c r="D60" s="1">
        <v>784438559</v>
      </c>
      <c r="E60" t="s">
        <v>63</v>
      </c>
      <c r="F60" t="s">
        <v>78</v>
      </c>
    </row>
    <row r="61" spans="1:6" x14ac:dyDescent="0.5">
      <c r="A61" t="s">
        <v>59</v>
      </c>
      <c r="B61" t="s">
        <v>60</v>
      </c>
      <c r="C61" s="1">
        <v>1600</v>
      </c>
      <c r="D61" s="1">
        <v>-1805198</v>
      </c>
      <c r="E61" t="s">
        <v>67</v>
      </c>
      <c r="F61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05B5-CD3F-4710-9207-48C62AFB9F0C}">
  <dimension ref="A1:O84"/>
  <sheetViews>
    <sheetView topLeftCell="A68" workbookViewId="0">
      <selection activeCell="F92" sqref="F92"/>
    </sheetView>
  </sheetViews>
  <sheetFormatPr defaultRowHeight="14.35" x14ac:dyDescent="0.5"/>
  <cols>
    <col min="1" max="1" width="31.703125" customWidth="1"/>
    <col min="2" max="2" width="12.52734375" hidden="1" customWidth="1"/>
    <col min="3" max="3" width="10.05859375" customWidth="1"/>
    <col min="7" max="7" width="11.17578125" customWidth="1"/>
  </cols>
  <sheetData>
    <row r="1" spans="1:15" ht="46.7" x14ac:dyDescent="0.7">
      <c r="A1" s="12" t="s">
        <v>130</v>
      </c>
      <c r="C1" s="3" t="s">
        <v>127</v>
      </c>
    </row>
    <row r="2" spans="1:15" ht="23.35" x14ac:dyDescent="0.7">
      <c r="A2" s="12"/>
      <c r="C2" s="3"/>
    </row>
    <row r="3" spans="1:15" ht="20.7" x14ac:dyDescent="0.7">
      <c r="A3" s="2" t="s">
        <v>120</v>
      </c>
      <c r="C3" s="3" t="s">
        <v>128</v>
      </c>
    </row>
    <row r="4" spans="1:15" ht="21" thickBot="1" x14ac:dyDescent="0.75">
      <c r="A4" s="2" t="s">
        <v>89</v>
      </c>
    </row>
    <row r="5" spans="1:15" ht="21" thickBot="1" x14ac:dyDescent="0.75">
      <c r="A5" s="2" t="s">
        <v>92</v>
      </c>
      <c r="C5" s="4">
        <v>32</v>
      </c>
      <c r="D5" s="5">
        <v>42</v>
      </c>
      <c r="E5" s="6">
        <v>46</v>
      </c>
      <c r="F5" s="5">
        <v>46</v>
      </c>
      <c r="G5" s="7">
        <v>54</v>
      </c>
    </row>
    <row r="6" spans="1:15" ht="21" thickBot="1" x14ac:dyDescent="0.75">
      <c r="A6" s="2"/>
    </row>
    <row r="7" spans="1:15" ht="21" thickBot="1" x14ac:dyDescent="0.75">
      <c r="A7" s="2" t="s">
        <v>90</v>
      </c>
      <c r="C7" s="4">
        <v>3710</v>
      </c>
      <c r="D7" s="5">
        <v>3755</v>
      </c>
      <c r="E7" s="5">
        <v>3850</v>
      </c>
      <c r="F7" s="5">
        <v>3880</v>
      </c>
      <c r="G7" s="5">
        <v>3880</v>
      </c>
      <c r="H7" s="6">
        <v>3890</v>
      </c>
      <c r="I7" s="6">
        <v>3920</v>
      </c>
      <c r="J7" s="5">
        <v>3940</v>
      </c>
      <c r="K7" s="5">
        <v>3950</v>
      </c>
      <c r="L7" s="5">
        <v>4050</v>
      </c>
      <c r="M7" s="5">
        <v>4130</v>
      </c>
      <c r="N7" s="7">
        <v>4325</v>
      </c>
    </row>
    <row r="8" spans="1:15" ht="14.7" thickBot="1" x14ac:dyDescent="0.55000000000000004"/>
    <row r="9" spans="1:15" ht="14.7" thickBot="1" x14ac:dyDescent="0.55000000000000004">
      <c r="F9" t="s">
        <v>89</v>
      </c>
      <c r="G9" t="s">
        <v>91</v>
      </c>
      <c r="H9" s="36">
        <f>(3890+3920)/2</f>
        <v>3905</v>
      </c>
      <c r="I9" s="37"/>
    </row>
    <row r="11" spans="1:15" ht="20.7" x14ac:dyDescent="0.7">
      <c r="A11" s="2" t="s">
        <v>93</v>
      </c>
      <c r="B11" s="3" t="s">
        <v>94</v>
      </c>
    </row>
    <row r="13" spans="1:15" ht="32" customHeight="1" x14ac:dyDescent="0.7">
      <c r="A13" s="2" t="s">
        <v>95</v>
      </c>
      <c r="B13" s="3" t="s">
        <v>96</v>
      </c>
      <c r="C13" s="3" t="s">
        <v>132</v>
      </c>
    </row>
    <row r="14" spans="1:15" ht="32" customHeight="1" thickBot="1" x14ac:dyDescent="0.75">
      <c r="A14" s="2"/>
      <c r="B14" s="3"/>
    </row>
    <row r="15" spans="1:15" ht="19.5" customHeight="1" thickBot="1" x14ac:dyDescent="0.75">
      <c r="A15" s="2"/>
      <c r="B15" s="3"/>
      <c r="D15" s="4">
        <v>1</v>
      </c>
      <c r="E15" s="5">
        <v>2</v>
      </c>
      <c r="F15" s="5">
        <v>3</v>
      </c>
      <c r="G15" s="5">
        <v>4</v>
      </c>
      <c r="H15" s="5">
        <v>5</v>
      </c>
      <c r="I15" s="5">
        <v>6</v>
      </c>
      <c r="J15" s="5">
        <v>7</v>
      </c>
      <c r="K15" s="5">
        <v>8</v>
      </c>
      <c r="L15" s="5">
        <v>9</v>
      </c>
      <c r="M15" s="5">
        <v>10</v>
      </c>
      <c r="N15" s="5">
        <v>11</v>
      </c>
      <c r="O15" s="7">
        <v>12</v>
      </c>
    </row>
    <row r="16" spans="1:15" ht="18" customHeight="1" thickBot="1" x14ac:dyDescent="0.75">
      <c r="A16" s="2"/>
      <c r="B16" s="3"/>
      <c r="D16" s="4">
        <v>3710</v>
      </c>
      <c r="E16" s="5">
        <v>3755</v>
      </c>
      <c r="F16" s="5">
        <v>3850</v>
      </c>
      <c r="G16" s="5">
        <v>3880</v>
      </c>
      <c r="H16" s="5">
        <v>3880</v>
      </c>
      <c r="I16" s="6">
        <v>3890</v>
      </c>
      <c r="J16" s="6">
        <v>3920</v>
      </c>
      <c r="K16" s="5">
        <v>3940</v>
      </c>
      <c r="L16" s="5">
        <v>3950</v>
      </c>
      <c r="M16" s="5">
        <v>4050</v>
      </c>
      <c r="N16" s="5">
        <v>4130</v>
      </c>
      <c r="O16" s="7">
        <v>4325</v>
      </c>
    </row>
    <row r="17" spans="1:11" ht="16.5" customHeight="1" x14ac:dyDescent="0.7">
      <c r="A17" s="2"/>
      <c r="B17" s="3"/>
    </row>
    <row r="18" spans="1:11" ht="17.350000000000001" x14ac:dyDescent="0.5">
      <c r="B18" s="8" t="s">
        <v>97</v>
      </c>
    </row>
    <row r="19" spans="1:11" ht="17.7" x14ac:dyDescent="0.55000000000000004">
      <c r="B19" s="9" t="s">
        <v>99</v>
      </c>
    </row>
    <row r="20" spans="1:11" ht="17.7" x14ac:dyDescent="0.55000000000000004">
      <c r="B20" s="9" t="s">
        <v>98</v>
      </c>
    </row>
    <row r="21" spans="1:11" ht="17.350000000000001" x14ac:dyDescent="0.5">
      <c r="D21" s="8" t="s">
        <v>97</v>
      </c>
    </row>
    <row r="22" spans="1:11" ht="17.7" x14ac:dyDescent="0.55000000000000004">
      <c r="B22" s="8" t="s">
        <v>95</v>
      </c>
      <c r="D22" s="9" t="s">
        <v>131</v>
      </c>
    </row>
    <row r="23" spans="1:11" ht="17.7" x14ac:dyDescent="0.55000000000000004">
      <c r="B23" s="9" t="s">
        <v>100</v>
      </c>
      <c r="D23" s="9" t="s">
        <v>98</v>
      </c>
    </row>
    <row r="24" spans="1:11" ht="17.7" x14ac:dyDescent="0.55000000000000004">
      <c r="B24" s="9" t="s">
        <v>101</v>
      </c>
    </row>
    <row r="25" spans="1:11" ht="17.7" x14ac:dyDescent="0.55000000000000004">
      <c r="B25" s="9"/>
      <c r="D25" s="8" t="s">
        <v>95</v>
      </c>
    </row>
    <row r="26" spans="1:11" ht="17.7" x14ac:dyDescent="0.55000000000000004">
      <c r="B26" s="9"/>
      <c r="D26" s="9" t="s">
        <v>100</v>
      </c>
    </row>
    <row r="27" spans="1:11" ht="17.7" x14ac:dyDescent="0.55000000000000004">
      <c r="D27" s="9" t="s">
        <v>133</v>
      </c>
    </row>
    <row r="29" spans="1:11" ht="14.7" thickBot="1" x14ac:dyDescent="0.55000000000000004">
      <c r="D29" t="s">
        <v>102</v>
      </c>
    </row>
    <row r="30" spans="1:11" x14ac:dyDescent="0.5">
      <c r="F30" t="s">
        <v>103</v>
      </c>
      <c r="G30">
        <v>3890</v>
      </c>
      <c r="H30" s="38" t="s">
        <v>105</v>
      </c>
      <c r="I30" s="39">
        <f>3890+0.5*(3920-3890)</f>
        <v>3905</v>
      </c>
      <c r="J30" s="40"/>
      <c r="K30" t="s">
        <v>106</v>
      </c>
    </row>
    <row r="31" spans="1:11" ht="14.7" thickBot="1" x14ac:dyDescent="0.55000000000000004">
      <c r="F31" t="s">
        <v>104</v>
      </c>
      <c r="G31">
        <v>3920</v>
      </c>
      <c r="H31" s="38"/>
      <c r="I31" s="41"/>
      <c r="J31" s="42"/>
    </row>
    <row r="33" spans="1:14" ht="17.350000000000001" x14ac:dyDescent="0.5">
      <c r="A33" s="8" t="s">
        <v>107</v>
      </c>
      <c r="B33" s="8" t="s">
        <v>107</v>
      </c>
    </row>
    <row r="34" spans="1:14" ht="17.7" x14ac:dyDescent="0.55000000000000004">
      <c r="B34" s="9" t="s">
        <v>108</v>
      </c>
      <c r="C34" s="9" t="s">
        <v>108</v>
      </c>
      <c r="H34" s="10">
        <f>(25/100)*(12+1)</f>
        <v>3.25</v>
      </c>
      <c r="I34" t="s">
        <v>112</v>
      </c>
      <c r="N34" s="10">
        <f>3850+0.25*(3880-3850)</f>
        <v>3857.5</v>
      </c>
    </row>
    <row r="36" spans="1:14" ht="17.7" x14ac:dyDescent="0.55000000000000004">
      <c r="B36" s="9" t="s">
        <v>109</v>
      </c>
      <c r="C36" s="9" t="s">
        <v>109</v>
      </c>
      <c r="H36" t="s">
        <v>113</v>
      </c>
    </row>
    <row r="38" spans="1:14" ht="17.7" x14ac:dyDescent="0.55000000000000004">
      <c r="B38" s="9" t="s">
        <v>110</v>
      </c>
      <c r="C38" s="9" t="s">
        <v>110</v>
      </c>
      <c r="H38" s="10">
        <f>(75/100)*(12+1)</f>
        <v>9.75</v>
      </c>
      <c r="I38" t="s">
        <v>114</v>
      </c>
      <c r="N38" s="10">
        <f>3950+0.75*(4050-3950)</f>
        <v>4025</v>
      </c>
    </row>
    <row r="40" spans="1:14" ht="17.7" x14ac:dyDescent="0.55000000000000004">
      <c r="B40" s="9" t="s">
        <v>111</v>
      </c>
      <c r="C40" s="9" t="s">
        <v>140</v>
      </c>
      <c r="H40" t="s">
        <v>115</v>
      </c>
    </row>
    <row r="42" spans="1:14" ht="14.7" thickBot="1" x14ac:dyDescent="0.55000000000000004">
      <c r="C42" s="48" t="s">
        <v>118</v>
      </c>
      <c r="D42" s="48"/>
      <c r="E42" s="48"/>
      <c r="F42" s="47" t="s">
        <v>118</v>
      </c>
      <c r="G42" s="47"/>
      <c r="H42" s="47"/>
      <c r="I42" s="48" t="s">
        <v>118</v>
      </c>
      <c r="J42" s="48"/>
      <c r="K42" s="48"/>
      <c r="L42" s="47" t="s">
        <v>119</v>
      </c>
      <c r="M42" s="47"/>
      <c r="N42" s="47"/>
    </row>
    <row r="43" spans="1:14" ht="14.7" thickBot="1" x14ac:dyDescent="0.55000000000000004">
      <c r="C43" s="4">
        <v>1</v>
      </c>
      <c r="D43" s="5">
        <v>2</v>
      </c>
      <c r="E43" s="5">
        <v>3</v>
      </c>
      <c r="F43" s="5">
        <v>4</v>
      </c>
      <c r="G43" s="5">
        <v>5</v>
      </c>
      <c r="H43" s="5">
        <v>6</v>
      </c>
      <c r="I43" s="5">
        <v>7</v>
      </c>
      <c r="J43" s="5">
        <v>8</v>
      </c>
      <c r="K43" s="5">
        <v>9</v>
      </c>
      <c r="L43" s="5">
        <v>10</v>
      </c>
      <c r="M43" s="5">
        <v>11</v>
      </c>
      <c r="N43" s="7">
        <v>12</v>
      </c>
    </row>
    <row r="44" spans="1:14" ht="14.7" thickBot="1" x14ac:dyDescent="0.55000000000000004">
      <c r="C44" s="4">
        <v>3710</v>
      </c>
      <c r="D44" s="5">
        <v>3755</v>
      </c>
      <c r="E44" s="11">
        <v>3850</v>
      </c>
      <c r="F44" s="11">
        <v>3880</v>
      </c>
      <c r="G44" s="5">
        <v>3880</v>
      </c>
      <c r="H44" s="6">
        <v>3890</v>
      </c>
      <c r="I44" s="6">
        <v>3920</v>
      </c>
      <c r="J44" s="5">
        <v>3940</v>
      </c>
      <c r="K44" s="11">
        <v>3950</v>
      </c>
      <c r="L44" s="11">
        <v>4050</v>
      </c>
      <c r="M44" s="5">
        <v>4130</v>
      </c>
      <c r="N44" s="7">
        <v>4325</v>
      </c>
    </row>
    <row r="45" spans="1:14" x14ac:dyDescent="0.5">
      <c r="E45" s="45">
        <f>3850+0.25*(3880-3850)</f>
        <v>3857.5</v>
      </c>
      <c r="F45" s="45"/>
      <c r="H45" s="44">
        <v>3905</v>
      </c>
      <c r="I45" s="44"/>
      <c r="K45" s="45">
        <f>3950+0.75*(4050-3950)</f>
        <v>4025</v>
      </c>
      <c r="L45" s="45"/>
    </row>
    <row r="46" spans="1:14" x14ac:dyDescent="0.5">
      <c r="E46" s="43" t="s">
        <v>116</v>
      </c>
      <c r="F46" s="43"/>
      <c r="H46" s="43" t="s">
        <v>89</v>
      </c>
      <c r="I46" s="43"/>
      <c r="K46" s="43" t="s">
        <v>117</v>
      </c>
      <c r="L46" s="43"/>
    </row>
    <row r="47" spans="1:14" x14ac:dyDescent="0.5">
      <c r="C47" s="21" t="s">
        <v>141</v>
      </c>
      <c r="E47" s="46">
        <f>_xlfn.QUARTILE.EXC(C44:N44,1)</f>
        <v>3857.5</v>
      </c>
      <c r="F47" s="46"/>
      <c r="K47" s="46">
        <f>_xlfn.QUARTILE.EXC(C44:N44,3)</f>
        <v>4025</v>
      </c>
      <c r="L47" s="46"/>
    </row>
    <row r="48" spans="1:14" ht="20.7" x14ac:dyDescent="0.7">
      <c r="A48" s="2" t="s">
        <v>120</v>
      </c>
    </row>
    <row r="49" spans="1:6" ht="43" x14ac:dyDescent="0.5">
      <c r="A49" s="13" t="s">
        <v>121</v>
      </c>
      <c r="B49" s="14"/>
      <c r="C49" s="14" t="s">
        <v>122</v>
      </c>
      <c r="D49" s="15" t="s">
        <v>123</v>
      </c>
      <c r="F49" s="8" t="s">
        <v>124</v>
      </c>
    </row>
    <row r="50" spans="1:6" ht="17.7" x14ac:dyDescent="0.55000000000000004">
      <c r="A50" s="16">
        <v>1</v>
      </c>
      <c r="B50" s="16"/>
      <c r="C50" s="16">
        <v>7400</v>
      </c>
      <c r="D50" s="16">
        <v>9793</v>
      </c>
      <c r="F50" s="9" t="s">
        <v>125</v>
      </c>
    </row>
    <row r="51" spans="1:6" ht="17.7" x14ac:dyDescent="0.55000000000000004">
      <c r="A51" s="16">
        <v>2</v>
      </c>
      <c r="B51" s="16"/>
      <c r="C51" s="16">
        <v>9700</v>
      </c>
      <c r="D51" s="16">
        <v>9793</v>
      </c>
      <c r="F51" s="9" t="s">
        <v>126</v>
      </c>
    </row>
    <row r="52" spans="1:6" x14ac:dyDescent="0.5">
      <c r="A52" s="16">
        <v>3</v>
      </c>
      <c r="B52" s="16"/>
      <c r="C52" s="16">
        <v>6500</v>
      </c>
      <c r="D52" s="16">
        <v>9793</v>
      </c>
    </row>
    <row r="53" spans="1:6" x14ac:dyDescent="0.5">
      <c r="A53" s="16">
        <v>4</v>
      </c>
      <c r="B53" s="16"/>
      <c r="C53" s="16">
        <v>9100</v>
      </c>
      <c r="D53" s="16">
        <v>9793</v>
      </c>
      <c r="F53" t="s">
        <v>129</v>
      </c>
    </row>
    <row r="54" spans="1:6" x14ac:dyDescent="0.5">
      <c r="A54" s="16">
        <v>5</v>
      </c>
      <c r="B54" s="16"/>
      <c r="C54" s="16">
        <v>9000</v>
      </c>
      <c r="D54" s="16">
        <v>9793</v>
      </c>
    </row>
    <row r="55" spans="1:6" x14ac:dyDescent="0.5">
      <c r="A55" s="16">
        <v>6</v>
      </c>
      <c r="B55" s="17"/>
      <c r="C55" s="17">
        <v>25000</v>
      </c>
      <c r="D55" s="16">
        <v>9793</v>
      </c>
    </row>
    <row r="56" spans="1:6" x14ac:dyDescent="0.5">
      <c r="A56" s="16">
        <v>7</v>
      </c>
      <c r="B56" s="16"/>
      <c r="C56" s="16">
        <v>9400</v>
      </c>
      <c r="D56" s="16">
        <v>9793</v>
      </c>
    </row>
    <row r="57" spans="1:6" x14ac:dyDescent="0.5">
      <c r="A57" s="16">
        <v>8</v>
      </c>
      <c r="B57" s="16"/>
      <c r="C57" s="16">
        <v>9300</v>
      </c>
      <c r="D57" s="16">
        <v>9793</v>
      </c>
    </row>
    <row r="58" spans="1:6" x14ac:dyDescent="0.5">
      <c r="A58" s="16">
        <v>9</v>
      </c>
      <c r="B58" s="16"/>
      <c r="C58" s="16">
        <v>7800</v>
      </c>
      <c r="D58" s="16">
        <v>9793</v>
      </c>
    </row>
    <row r="59" spans="1:6" x14ac:dyDescent="0.5">
      <c r="A59" s="16">
        <v>10</v>
      </c>
      <c r="B59" s="16"/>
      <c r="C59" s="16">
        <v>8900</v>
      </c>
      <c r="D59" s="16">
        <v>9793</v>
      </c>
    </row>
    <row r="60" spans="1:6" x14ac:dyDescent="0.5">
      <c r="A60" s="16">
        <v>11</v>
      </c>
      <c r="B60" s="16"/>
      <c r="C60" s="16">
        <v>8600</v>
      </c>
      <c r="D60" s="16">
        <v>9793</v>
      </c>
    </row>
    <row r="61" spans="1:6" x14ac:dyDescent="0.5">
      <c r="A61" s="16">
        <v>12</v>
      </c>
      <c r="B61" s="16"/>
      <c r="C61" s="16">
        <v>9600</v>
      </c>
      <c r="D61" s="16">
        <v>9793</v>
      </c>
    </row>
    <row r="62" spans="1:6" x14ac:dyDescent="0.5">
      <c r="A62" s="16">
        <v>13</v>
      </c>
      <c r="B62" s="16"/>
      <c r="C62" s="16">
        <v>10000</v>
      </c>
      <c r="D62" s="16">
        <v>9793</v>
      </c>
    </row>
    <row r="63" spans="1:6" x14ac:dyDescent="0.5">
      <c r="A63" s="16">
        <v>14</v>
      </c>
      <c r="B63" s="16"/>
      <c r="C63" s="16">
        <v>6800</v>
      </c>
      <c r="D63" s="16">
        <v>9793</v>
      </c>
    </row>
    <row r="66" spans="1:4" ht="43" x14ac:dyDescent="0.5">
      <c r="A66" s="13" t="s">
        <v>134</v>
      </c>
      <c r="B66" s="18"/>
      <c r="C66" s="15" t="s">
        <v>122</v>
      </c>
      <c r="D66" s="15" t="s">
        <v>135</v>
      </c>
    </row>
    <row r="67" spans="1:4" x14ac:dyDescent="0.5">
      <c r="A67" s="16">
        <v>1</v>
      </c>
      <c r="B67" s="16"/>
      <c r="C67" s="16">
        <v>7400</v>
      </c>
      <c r="D67" s="19">
        <v>8623</v>
      </c>
    </row>
    <row r="68" spans="1:4" x14ac:dyDescent="0.5">
      <c r="A68" s="16">
        <v>2</v>
      </c>
      <c r="B68" s="16"/>
      <c r="C68" s="16">
        <v>9700</v>
      </c>
      <c r="D68" s="19">
        <v>8623</v>
      </c>
    </row>
    <row r="69" spans="1:4" x14ac:dyDescent="0.5">
      <c r="A69" s="16">
        <v>3</v>
      </c>
      <c r="B69" s="16"/>
      <c r="C69" s="16">
        <v>6500</v>
      </c>
      <c r="D69" s="19">
        <v>8623</v>
      </c>
    </row>
    <row r="70" spans="1:4" x14ac:dyDescent="0.5">
      <c r="A70" s="16">
        <v>4</v>
      </c>
      <c r="B70" s="16"/>
      <c r="C70" s="16">
        <v>9100</v>
      </c>
      <c r="D70" s="19">
        <v>8623</v>
      </c>
    </row>
    <row r="71" spans="1:4" x14ac:dyDescent="0.5">
      <c r="A71" s="16">
        <v>5</v>
      </c>
      <c r="B71" s="16"/>
      <c r="C71" s="16">
        <v>9000</v>
      </c>
      <c r="D71" s="19">
        <v>8623</v>
      </c>
    </row>
    <row r="72" spans="1:4" x14ac:dyDescent="0.5">
      <c r="A72" s="16">
        <v>6</v>
      </c>
      <c r="B72" s="16"/>
      <c r="C72" s="16">
        <v>9400</v>
      </c>
      <c r="D72" s="19">
        <v>8623</v>
      </c>
    </row>
    <row r="73" spans="1:4" x14ac:dyDescent="0.5">
      <c r="A73" s="16">
        <v>7</v>
      </c>
      <c r="B73" s="16"/>
      <c r="C73" s="16">
        <v>9300</v>
      </c>
      <c r="D73" s="19">
        <v>8623</v>
      </c>
    </row>
    <row r="74" spans="1:4" x14ac:dyDescent="0.5">
      <c r="A74" s="16">
        <v>8</v>
      </c>
      <c r="B74" s="16"/>
      <c r="C74" s="16">
        <v>7800</v>
      </c>
      <c r="D74" s="19">
        <v>8623</v>
      </c>
    </row>
    <row r="75" spans="1:4" x14ac:dyDescent="0.5">
      <c r="A75" s="16">
        <v>9</v>
      </c>
      <c r="B75" s="16"/>
      <c r="C75" s="16">
        <v>8900</v>
      </c>
      <c r="D75" s="19">
        <v>8623</v>
      </c>
    </row>
    <row r="76" spans="1:4" x14ac:dyDescent="0.5">
      <c r="A76" s="16">
        <v>10</v>
      </c>
      <c r="B76" s="16"/>
      <c r="C76" s="16">
        <v>8600</v>
      </c>
      <c r="D76" s="19">
        <v>8623</v>
      </c>
    </row>
    <row r="77" spans="1:4" x14ac:dyDescent="0.5">
      <c r="A77" s="16">
        <v>11</v>
      </c>
      <c r="B77" s="16"/>
      <c r="C77" s="16">
        <v>9600</v>
      </c>
      <c r="D77" s="19">
        <v>8623</v>
      </c>
    </row>
    <row r="78" spans="1:4" x14ac:dyDescent="0.5">
      <c r="A78" s="16">
        <v>12</v>
      </c>
      <c r="B78" s="16"/>
      <c r="C78" s="16">
        <v>10000</v>
      </c>
      <c r="D78" s="19">
        <v>8623</v>
      </c>
    </row>
    <row r="79" spans="1:4" x14ac:dyDescent="0.5">
      <c r="A79" s="16">
        <v>13</v>
      </c>
      <c r="B79" s="16"/>
      <c r="C79" s="16">
        <v>6800</v>
      </c>
      <c r="D79" s="19">
        <v>8623</v>
      </c>
    </row>
    <row r="81" spans="1:1" x14ac:dyDescent="0.5">
      <c r="A81" t="s">
        <v>139</v>
      </c>
    </row>
    <row r="82" spans="1:1" x14ac:dyDescent="0.5">
      <c r="A82" t="s">
        <v>136</v>
      </c>
    </row>
    <row r="83" spans="1:1" x14ac:dyDescent="0.5">
      <c r="A83" t="s">
        <v>137</v>
      </c>
    </row>
    <row r="84" spans="1:1" x14ac:dyDescent="0.5">
      <c r="A84" t="s">
        <v>138</v>
      </c>
    </row>
  </sheetData>
  <mergeCells count="15">
    <mergeCell ref="E47:F47"/>
    <mergeCell ref="K47:L47"/>
    <mergeCell ref="L42:N42"/>
    <mergeCell ref="I42:K42"/>
    <mergeCell ref="F42:H42"/>
    <mergeCell ref="C42:E42"/>
    <mergeCell ref="K46:L46"/>
    <mergeCell ref="K45:L45"/>
    <mergeCell ref="H9:I9"/>
    <mergeCell ref="H30:H31"/>
    <mergeCell ref="I30:J31"/>
    <mergeCell ref="H46:I46"/>
    <mergeCell ref="E46:F46"/>
    <mergeCell ref="H45:I45"/>
    <mergeCell ref="E45:F4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0951-2BCF-4E55-AE13-A56E9406E6B2}">
  <dimension ref="A1:H14"/>
  <sheetViews>
    <sheetView workbookViewId="0">
      <selection activeCell="E12" sqref="E12"/>
    </sheetView>
  </sheetViews>
  <sheetFormatPr defaultRowHeight="14.35" x14ac:dyDescent="0.5"/>
  <cols>
    <col min="1" max="1" width="14.87890625" bestFit="1" customWidth="1"/>
    <col min="3" max="3" width="29.46875" customWidth="1"/>
    <col min="4" max="4" width="19.87890625" customWidth="1"/>
    <col min="5" max="5" width="10.64453125" customWidth="1"/>
    <col min="7" max="7" width="17.29296875" customWidth="1"/>
  </cols>
  <sheetData>
    <row r="1" spans="1:8" x14ac:dyDescent="0.5">
      <c r="A1" s="21" t="s">
        <v>142</v>
      </c>
      <c r="C1" s="20" t="s">
        <v>152</v>
      </c>
      <c r="H1" s="21" t="s">
        <v>153</v>
      </c>
    </row>
    <row r="2" spans="1:8" x14ac:dyDescent="0.5">
      <c r="A2">
        <v>65.78331</v>
      </c>
      <c r="C2" s="22" t="s">
        <v>120</v>
      </c>
      <c r="E2">
        <f>AVERAGE(A2:A13)</f>
        <v>68.334358333333341</v>
      </c>
      <c r="G2" s="22" t="s">
        <v>120</v>
      </c>
      <c r="H2" s="24" t="s">
        <v>150</v>
      </c>
    </row>
    <row r="3" spans="1:8" x14ac:dyDescent="0.5">
      <c r="A3">
        <v>71.515209999999996</v>
      </c>
      <c r="C3" s="22" t="s">
        <v>143</v>
      </c>
      <c r="D3" t="s">
        <v>151</v>
      </c>
      <c r="E3">
        <f>_xlfn.STDEV.S(A2:A13)</f>
        <v>1.6429406901751915</v>
      </c>
      <c r="G3" s="22" t="s">
        <v>154</v>
      </c>
    </row>
    <row r="4" spans="1:8" x14ac:dyDescent="0.5">
      <c r="A4">
        <v>69.398740000000004</v>
      </c>
      <c r="C4" s="22" t="s">
        <v>156</v>
      </c>
      <c r="E4">
        <f>E3*E3</f>
        <v>2.6992541114333348</v>
      </c>
      <c r="G4" s="22" t="s">
        <v>155</v>
      </c>
    </row>
    <row r="5" spans="1:8" ht="22" customHeight="1" x14ac:dyDescent="0.5">
      <c r="A5">
        <v>68.2166</v>
      </c>
      <c r="C5" s="22" t="s">
        <v>144</v>
      </c>
      <c r="D5" s="23" t="s">
        <v>145</v>
      </c>
      <c r="E5">
        <f>COUNT(A2:A13)</f>
        <v>12</v>
      </c>
    </row>
    <row r="6" spans="1:8" x14ac:dyDescent="0.5">
      <c r="A6">
        <v>67.787809999999993</v>
      </c>
      <c r="C6" s="22" t="s">
        <v>146</v>
      </c>
      <c r="E6">
        <f>E3/SQRT(E5)</f>
        <v>0.47427612486761822</v>
      </c>
    </row>
    <row r="7" spans="1:8" x14ac:dyDescent="0.5">
      <c r="A7">
        <v>68.697839999999999</v>
      </c>
      <c r="C7" s="22" t="s">
        <v>147</v>
      </c>
      <c r="D7" t="s">
        <v>149</v>
      </c>
      <c r="E7">
        <f>E5-1</f>
        <v>11</v>
      </c>
    </row>
    <row r="8" spans="1:8" ht="14.7" thickBot="1" x14ac:dyDescent="0.55000000000000004">
      <c r="A8">
        <v>69.802040000000005</v>
      </c>
      <c r="C8" s="22" t="s">
        <v>148</v>
      </c>
      <c r="D8" s="24" t="s">
        <v>150</v>
      </c>
      <c r="E8">
        <v>66.5</v>
      </c>
    </row>
    <row r="9" spans="1:8" x14ac:dyDescent="0.5">
      <c r="A9">
        <v>70.014719999999997</v>
      </c>
      <c r="D9" s="49"/>
    </row>
    <row r="10" spans="1:8" x14ac:dyDescent="0.5">
      <c r="A10">
        <v>67.902649999999994</v>
      </c>
      <c r="D10" s="50"/>
    </row>
    <row r="11" spans="1:8" x14ac:dyDescent="0.5">
      <c r="A11">
        <v>66.782359999999997</v>
      </c>
      <c r="C11" s="38" t="s">
        <v>157</v>
      </c>
      <c r="D11" s="50"/>
      <c r="E11" s="25">
        <f>(E2-E8)/E6</f>
        <v>3.8677011916746906</v>
      </c>
    </row>
    <row r="12" spans="1:8" x14ac:dyDescent="0.5">
      <c r="A12">
        <v>66.487690000000001</v>
      </c>
      <c r="C12" s="38"/>
      <c r="D12" s="50"/>
      <c r="E12" s="21">
        <f>_xlfn.T.DIST.2T(E11,E7)</f>
        <v>2.6182925128733327E-3</v>
      </c>
    </row>
    <row r="13" spans="1:8" x14ac:dyDescent="0.5">
      <c r="A13">
        <v>67.623329999999996</v>
      </c>
      <c r="D13" s="50"/>
    </row>
    <row r="14" spans="1:8" ht="14.7" thickBot="1" x14ac:dyDescent="0.55000000000000004">
      <c r="D14" s="51"/>
    </row>
  </sheetData>
  <mergeCells count="2">
    <mergeCell ref="C11:C12"/>
    <mergeCell ref="D9:D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55B5-4AFE-4C63-B8B5-118734E38745}">
  <dimension ref="A1:S23"/>
  <sheetViews>
    <sheetView workbookViewId="0">
      <selection sqref="A1:C1"/>
    </sheetView>
  </sheetViews>
  <sheetFormatPr defaultRowHeight="14.35" x14ac:dyDescent="0.5"/>
  <cols>
    <col min="1" max="1" width="9.3515625" bestFit="1" customWidth="1"/>
    <col min="5" max="5" width="31.8203125" bestFit="1" customWidth="1"/>
    <col min="10" max="10" width="9.3515625" bestFit="1" customWidth="1"/>
    <col min="12" max="13" width="9.17578125" bestFit="1" customWidth="1"/>
    <col min="16" max="16" width="31.8203125" bestFit="1" customWidth="1"/>
  </cols>
  <sheetData>
    <row r="1" spans="1:19" ht="23.35" x14ac:dyDescent="0.8">
      <c r="A1" s="52" t="s">
        <v>161</v>
      </c>
      <c r="B1" s="52"/>
      <c r="C1" s="52"/>
      <c r="D1" s="53"/>
      <c r="E1" s="53"/>
      <c r="F1" s="53"/>
      <c r="G1" s="53"/>
      <c r="H1" s="53"/>
      <c r="I1" s="53"/>
      <c r="J1" s="53"/>
      <c r="K1" s="53"/>
      <c r="L1" s="53"/>
    </row>
    <row r="2" spans="1:19" x14ac:dyDescent="0.5">
      <c r="A2" s="28" t="s">
        <v>175</v>
      </c>
      <c r="J2" s="28" t="s">
        <v>172</v>
      </c>
    </row>
    <row r="3" spans="1:19" x14ac:dyDescent="0.5">
      <c r="A3" s="14" t="s">
        <v>158</v>
      </c>
      <c r="B3" s="14" t="s">
        <v>159</v>
      </c>
      <c r="C3" s="14" t="s">
        <v>160</v>
      </c>
      <c r="E3" s="21" t="s">
        <v>162</v>
      </c>
      <c r="K3" s="29" t="s">
        <v>158</v>
      </c>
      <c r="L3" s="29" t="s">
        <v>173</v>
      </c>
      <c r="M3" s="29" t="s">
        <v>174</v>
      </c>
    </row>
    <row r="4" spans="1:19" ht="14.7" thickBot="1" x14ac:dyDescent="0.55000000000000004">
      <c r="A4">
        <v>1</v>
      </c>
      <c r="B4">
        <v>93</v>
      </c>
      <c r="C4">
        <v>98</v>
      </c>
      <c r="K4" s="16">
        <v>1</v>
      </c>
      <c r="L4" s="16">
        <v>12.1</v>
      </c>
      <c r="M4" s="16">
        <v>14.7</v>
      </c>
      <c r="P4" s="21" t="s">
        <v>162</v>
      </c>
    </row>
    <row r="5" spans="1:19" ht="14.7" thickBot="1" x14ac:dyDescent="0.55000000000000004">
      <c r="A5">
        <v>2</v>
      </c>
      <c r="B5">
        <v>88</v>
      </c>
      <c r="C5">
        <v>74</v>
      </c>
      <c r="E5" s="27"/>
      <c r="F5" s="27" t="s">
        <v>159</v>
      </c>
      <c r="G5" s="27" t="s">
        <v>160</v>
      </c>
      <c r="K5" s="16">
        <v>2</v>
      </c>
      <c r="L5" s="16">
        <v>10.9</v>
      </c>
      <c r="M5" s="16">
        <v>14</v>
      </c>
    </row>
    <row r="6" spans="1:19" x14ac:dyDescent="0.5">
      <c r="A6">
        <v>3</v>
      </c>
      <c r="B6">
        <v>89</v>
      </c>
      <c r="C6">
        <v>67</v>
      </c>
      <c r="E6" t="s">
        <v>120</v>
      </c>
      <c r="F6">
        <v>84</v>
      </c>
      <c r="G6">
        <v>86.55</v>
      </c>
      <c r="K6" s="16">
        <v>3</v>
      </c>
      <c r="L6" s="16">
        <v>13.1</v>
      </c>
      <c r="M6" s="16">
        <v>12.9</v>
      </c>
      <c r="P6" s="27"/>
      <c r="Q6" s="27" t="s">
        <v>173</v>
      </c>
      <c r="R6" s="27" t="s">
        <v>174</v>
      </c>
    </row>
    <row r="7" spans="1:19" x14ac:dyDescent="0.5">
      <c r="A7">
        <v>4</v>
      </c>
      <c r="B7">
        <v>88</v>
      </c>
      <c r="C7">
        <v>92</v>
      </c>
      <c r="E7" t="s">
        <v>156</v>
      </c>
      <c r="F7">
        <v>113.26315789473684</v>
      </c>
      <c r="G7">
        <v>79.628947368421052</v>
      </c>
      <c r="K7" s="16">
        <v>4</v>
      </c>
      <c r="L7" s="16">
        <v>14.5</v>
      </c>
      <c r="M7" s="16">
        <v>16.2</v>
      </c>
      <c r="P7" t="s">
        <v>120</v>
      </c>
      <c r="Q7">
        <v>11.6</v>
      </c>
      <c r="R7">
        <v>12.87</v>
      </c>
    </row>
    <row r="8" spans="1:19" x14ac:dyDescent="0.5">
      <c r="A8">
        <v>5</v>
      </c>
      <c r="B8">
        <v>67</v>
      </c>
      <c r="C8">
        <v>83</v>
      </c>
      <c r="E8" t="s">
        <v>163</v>
      </c>
      <c r="F8">
        <v>20</v>
      </c>
      <c r="G8">
        <v>20</v>
      </c>
      <c r="K8" s="16">
        <v>5</v>
      </c>
      <c r="L8" s="16">
        <v>9.6</v>
      </c>
      <c r="M8" s="16">
        <v>10.199999999999999</v>
      </c>
      <c r="P8" t="s">
        <v>156</v>
      </c>
      <c r="Q8">
        <v>3.2911111111111242</v>
      </c>
      <c r="R8">
        <v>4.3045555555555541</v>
      </c>
    </row>
    <row r="9" spans="1:19" x14ac:dyDescent="0.5">
      <c r="A9">
        <v>6</v>
      </c>
      <c r="B9">
        <v>89</v>
      </c>
      <c r="C9">
        <v>90</v>
      </c>
      <c r="E9" t="s">
        <v>164</v>
      </c>
      <c r="F9">
        <v>0.38184385030285661</v>
      </c>
      <c r="K9" s="16">
        <v>6</v>
      </c>
      <c r="L9" s="16">
        <v>11.2</v>
      </c>
      <c r="M9" s="16">
        <v>12.4</v>
      </c>
      <c r="P9" t="s">
        <v>163</v>
      </c>
      <c r="Q9">
        <v>10</v>
      </c>
      <c r="R9">
        <v>10</v>
      </c>
    </row>
    <row r="10" spans="1:19" x14ac:dyDescent="0.5">
      <c r="A10">
        <v>7</v>
      </c>
      <c r="B10">
        <v>83</v>
      </c>
      <c r="C10">
        <v>74</v>
      </c>
      <c r="E10" t="s">
        <v>165</v>
      </c>
      <c r="F10">
        <v>0</v>
      </c>
      <c r="K10" s="16">
        <v>7</v>
      </c>
      <c r="L10" s="16">
        <v>9.8000000000000007</v>
      </c>
      <c r="M10" s="16">
        <v>12</v>
      </c>
      <c r="P10" t="s">
        <v>164</v>
      </c>
      <c r="Q10">
        <v>0.84044544291888057</v>
      </c>
    </row>
    <row r="11" spans="1:19" x14ac:dyDescent="0.5">
      <c r="A11">
        <v>8</v>
      </c>
      <c r="B11">
        <v>94</v>
      </c>
      <c r="C11">
        <v>97</v>
      </c>
      <c r="E11" t="s">
        <v>166</v>
      </c>
      <c r="F11">
        <v>19</v>
      </c>
      <c r="K11" s="16">
        <v>8</v>
      </c>
      <c r="L11" s="16">
        <v>13.7</v>
      </c>
      <c r="M11" s="16">
        <v>14.8</v>
      </c>
      <c r="P11" t="s">
        <v>165</v>
      </c>
      <c r="Q11">
        <v>0</v>
      </c>
    </row>
    <row r="12" spans="1:19" x14ac:dyDescent="0.5">
      <c r="A12">
        <v>9</v>
      </c>
      <c r="B12">
        <v>89</v>
      </c>
      <c r="C12">
        <v>96</v>
      </c>
      <c r="E12" t="s">
        <v>167</v>
      </c>
      <c r="F12">
        <v>-1.0394500965428575</v>
      </c>
      <c r="K12" s="16">
        <v>9</v>
      </c>
      <c r="L12" s="16">
        <v>12</v>
      </c>
      <c r="M12" s="16">
        <v>11.8</v>
      </c>
      <c r="P12" t="s">
        <v>166</v>
      </c>
      <c r="Q12">
        <v>9</v>
      </c>
    </row>
    <row r="13" spans="1:19" x14ac:dyDescent="0.5">
      <c r="A13">
        <v>10</v>
      </c>
      <c r="B13">
        <v>55</v>
      </c>
      <c r="C13">
        <v>81</v>
      </c>
      <c r="E13" t="s">
        <v>168</v>
      </c>
      <c r="F13">
        <v>0.15582156677366144</v>
      </c>
      <c r="K13" s="16">
        <v>10</v>
      </c>
      <c r="L13" s="16">
        <v>9.1</v>
      </c>
      <c r="M13" s="16">
        <v>9.6999999999999993</v>
      </c>
      <c r="P13" t="s">
        <v>167</v>
      </c>
      <c r="Q13">
        <v>-3.5651097991815983</v>
      </c>
    </row>
    <row r="14" spans="1:19" x14ac:dyDescent="0.5">
      <c r="A14">
        <v>11</v>
      </c>
      <c r="B14">
        <v>88</v>
      </c>
      <c r="C14">
        <v>83</v>
      </c>
      <c r="E14" t="s">
        <v>169</v>
      </c>
      <c r="F14">
        <v>1.7291328115213698</v>
      </c>
      <c r="P14" t="s">
        <v>168</v>
      </c>
      <c r="Q14">
        <v>3.0352615363250764E-3</v>
      </c>
    </row>
    <row r="15" spans="1:19" x14ac:dyDescent="0.5">
      <c r="A15">
        <v>12</v>
      </c>
      <c r="B15">
        <v>91</v>
      </c>
      <c r="C15">
        <v>94</v>
      </c>
      <c r="E15" t="s">
        <v>170</v>
      </c>
      <c r="F15" s="21">
        <v>0.31164313354732287</v>
      </c>
      <c r="H15" s="21">
        <f>_xlfn.T.TEST(B4:B23,C4:C23,2,1)</f>
        <v>0.31164313354732365</v>
      </c>
      <c r="P15" t="s">
        <v>169</v>
      </c>
      <c r="Q15">
        <v>1.8331129326562374</v>
      </c>
    </row>
    <row r="16" spans="1:19" ht="14.7" thickBot="1" x14ac:dyDescent="0.55000000000000004">
      <c r="A16">
        <v>13</v>
      </c>
      <c r="B16">
        <v>85</v>
      </c>
      <c r="C16">
        <v>89</v>
      </c>
      <c r="E16" s="26" t="s">
        <v>171</v>
      </c>
      <c r="F16" s="26">
        <v>2.0930240544083096</v>
      </c>
      <c r="G16" s="26"/>
      <c r="P16" t="s">
        <v>170</v>
      </c>
      <c r="Q16" s="21">
        <v>6.0705230726501528E-3</v>
      </c>
      <c r="S16" s="21">
        <f>_xlfn.T.TEST(L4:L13,M4:M13,2,1)</f>
        <v>6.0705230726501623E-3</v>
      </c>
    </row>
    <row r="17" spans="1:18" ht="14.7" thickBot="1" x14ac:dyDescent="0.55000000000000004">
      <c r="A17">
        <v>14</v>
      </c>
      <c r="B17">
        <v>70</v>
      </c>
      <c r="C17">
        <v>78</v>
      </c>
      <c r="P17" s="26" t="s">
        <v>171</v>
      </c>
      <c r="Q17" s="26">
        <v>2.2621571627982053</v>
      </c>
      <c r="R17" s="26"/>
    </row>
    <row r="18" spans="1:18" x14ac:dyDescent="0.5">
      <c r="A18">
        <v>15</v>
      </c>
      <c r="B18">
        <v>90</v>
      </c>
      <c r="C18">
        <v>96</v>
      </c>
    </row>
    <row r="19" spans="1:18" x14ac:dyDescent="0.5">
      <c r="A19">
        <v>16</v>
      </c>
      <c r="B19">
        <v>90</v>
      </c>
      <c r="C19">
        <v>93</v>
      </c>
    </row>
    <row r="20" spans="1:18" x14ac:dyDescent="0.5">
      <c r="A20">
        <v>17</v>
      </c>
      <c r="B20">
        <v>94</v>
      </c>
      <c r="C20">
        <v>81</v>
      </c>
    </row>
    <row r="21" spans="1:18" x14ac:dyDescent="0.5">
      <c r="A21">
        <v>18</v>
      </c>
      <c r="B21">
        <v>67</v>
      </c>
      <c r="C21">
        <v>81</v>
      </c>
    </row>
    <row r="22" spans="1:18" x14ac:dyDescent="0.5">
      <c r="A22">
        <v>19</v>
      </c>
      <c r="B22">
        <v>87</v>
      </c>
      <c r="C22">
        <v>93</v>
      </c>
    </row>
    <row r="23" spans="1:18" x14ac:dyDescent="0.5">
      <c r="A23">
        <v>20</v>
      </c>
      <c r="B23">
        <v>83</v>
      </c>
      <c r="C23">
        <v>91</v>
      </c>
    </row>
  </sheetData>
  <mergeCells count="2">
    <mergeCell ref="A1:C1"/>
    <mergeCell ref="D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572B-2547-4167-81DD-3C14A90C8953}">
  <dimension ref="A1:K26"/>
  <sheetViews>
    <sheetView workbookViewId="0">
      <selection sqref="A1:C1"/>
    </sheetView>
  </sheetViews>
  <sheetFormatPr defaultRowHeight="14.35" x14ac:dyDescent="0.5"/>
  <cols>
    <col min="5" max="5" width="39.46875" bestFit="1" customWidth="1"/>
    <col min="9" max="9" width="41.87890625" bestFit="1" customWidth="1"/>
  </cols>
  <sheetData>
    <row r="1" spans="1:11" ht="23.35" x14ac:dyDescent="0.8">
      <c r="A1" s="52" t="s">
        <v>182</v>
      </c>
      <c r="B1" s="52"/>
      <c r="C1" s="52"/>
    </row>
    <row r="2" spans="1:11" x14ac:dyDescent="0.5">
      <c r="A2" s="14" t="s">
        <v>175</v>
      </c>
      <c r="B2" s="14"/>
    </row>
    <row r="3" spans="1:11" x14ac:dyDescent="0.5">
      <c r="A3" s="30" t="s">
        <v>176</v>
      </c>
      <c r="B3" s="30" t="s">
        <v>177</v>
      </c>
    </row>
    <row r="4" spans="1:11" x14ac:dyDescent="0.5">
      <c r="A4" s="16" t="s">
        <v>178</v>
      </c>
      <c r="B4" s="16">
        <v>13.3</v>
      </c>
      <c r="C4" s="16" t="s">
        <v>179</v>
      </c>
      <c r="E4" s="21" t="s">
        <v>183</v>
      </c>
      <c r="I4" s="21" t="s">
        <v>185</v>
      </c>
    </row>
    <row r="5" spans="1:11" ht="14.7" thickBot="1" x14ac:dyDescent="0.55000000000000004">
      <c r="A5" s="16" t="s">
        <v>178</v>
      </c>
      <c r="B5" s="16">
        <v>8</v>
      </c>
      <c r="C5" s="16" t="s">
        <v>179</v>
      </c>
    </row>
    <row r="6" spans="1:11" x14ac:dyDescent="0.5">
      <c r="A6" s="16" t="s">
        <v>178</v>
      </c>
      <c r="B6" s="16">
        <v>20</v>
      </c>
      <c r="C6" s="16" t="s">
        <v>179</v>
      </c>
      <c r="E6" s="27"/>
      <c r="F6" s="27" t="s">
        <v>173</v>
      </c>
      <c r="G6" s="27" t="s">
        <v>174</v>
      </c>
      <c r="I6" s="27"/>
      <c r="J6" s="27" t="s">
        <v>173</v>
      </c>
      <c r="K6" s="27" t="s">
        <v>174</v>
      </c>
    </row>
    <row r="7" spans="1:11" x14ac:dyDescent="0.5">
      <c r="A7" s="16" t="s">
        <v>178</v>
      </c>
      <c r="B7" s="16">
        <v>12</v>
      </c>
      <c r="C7" s="16" t="s">
        <v>179</v>
      </c>
      <c r="E7" t="s">
        <v>120</v>
      </c>
      <c r="F7">
        <v>18.176923076923078</v>
      </c>
      <c r="G7">
        <v>22.29</v>
      </c>
      <c r="I7" t="s">
        <v>120</v>
      </c>
      <c r="J7">
        <v>18.176923076923078</v>
      </c>
      <c r="K7">
        <v>22.29</v>
      </c>
    </row>
    <row r="8" spans="1:11" x14ac:dyDescent="0.5">
      <c r="A8" s="16" t="s">
        <v>178</v>
      </c>
      <c r="B8" s="16">
        <v>12</v>
      </c>
      <c r="C8" s="16" t="s">
        <v>179</v>
      </c>
      <c r="E8" t="s">
        <v>156</v>
      </c>
      <c r="F8">
        <v>36.39025641025637</v>
      </c>
      <c r="G8">
        <v>28.298777777777914</v>
      </c>
      <c r="I8" t="s">
        <v>156</v>
      </c>
      <c r="J8">
        <v>36.39025641025637</v>
      </c>
      <c r="K8">
        <v>28.298777777777914</v>
      </c>
    </row>
    <row r="9" spans="1:11" x14ac:dyDescent="0.5">
      <c r="A9" s="16" t="s">
        <v>178</v>
      </c>
      <c r="B9" s="16">
        <v>19</v>
      </c>
      <c r="C9" s="16" t="s">
        <v>179</v>
      </c>
      <c r="E9" t="s">
        <v>163</v>
      </c>
      <c r="F9">
        <v>13</v>
      </c>
      <c r="G9">
        <v>10</v>
      </c>
      <c r="I9" t="s">
        <v>163</v>
      </c>
      <c r="J9">
        <v>13</v>
      </c>
      <c r="K9">
        <v>10</v>
      </c>
    </row>
    <row r="10" spans="1:11" x14ac:dyDescent="0.5">
      <c r="A10" s="16" t="s">
        <v>178</v>
      </c>
      <c r="B10" s="16">
        <v>18</v>
      </c>
      <c r="C10" s="16" t="s">
        <v>179</v>
      </c>
      <c r="E10" t="s">
        <v>184</v>
      </c>
      <c r="F10">
        <v>32.922479853479885</v>
      </c>
      <c r="I10" t="s">
        <v>165</v>
      </c>
      <c r="J10">
        <v>0</v>
      </c>
    </row>
    <row r="11" spans="1:11" x14ac:dyDescent="0.5">
      <c r="A11" s="16" t="s">
        <v>178</v>
      </c>
      <c r="B11" s="16">
        <v>31</v>
      </c>
      <c r="C11" s="16" t="s">
        <v>179</v>
      </c>
      <c r="E11" t="s">
        <v>165</v>
      </c>
      <c r="F11">
        <v>0</v>
      </c>
      <c r="I11" t="s">
        <v>166</v>
      </c>
      <c r="J11">
        <v>21</v>
      </c>
    </row>
    <row r="12" spans="1:11" x14ac:dyDescent="0.5">
      <c r="A12" s="16" t="s">
        <v>178</v>
      </c>
      <c r="B12" s="16">
        <v>16</v>
      </c>
      <c r="C12" s="16" t="s">
        <v>179</v>
      </c>
      <c r="E12" t="s">
        <v>166</v>
      </c>
      <c r="F12">
        <v>21</v>
      </c>
      <c r="I12" t="s">
        <v>167</v>
      </c>
      <c r="J12">
        <v>-1.7335894656290252</v>
      </c>
    </row>
    <row r="13" spans="1:11" x14ac:dyDescent="0.5">
      <c r="A13" s="16" t="s">
        <v>178</v>
      </c>
      <c r="B13" s="16">
        <v>24</v>
      </c>
      <c r="C13" s="16" t="s">
        <v>179</v>
      </c>
      <c r="E13" t="s">
        <v>167</v>
      </c>
      <c r="F13">
        <v>-1.7042304458363882</v>
      </c>
      <c r="I13" t="s">
        <v>168</v>
      </c>
      <c r="J13">
        <v>4.8825136631463317E-2</v>
      </c>
    </row>
    <row r="14" spans="1:11" x14ac:dyDescent="0.5">
      <c r="A14" s="16" t="s">
        <v>178</v>
      </c>
      <c r="B14" s="16">
        <v>20</v>
      </c>
      <c r="C14" s="16" t="s">
        <v>179</v>
      </c>
      <c r="E14" t="s">
        <v>168</v>
      </c>
      <c r="F14">
        <v>5.1545552505100685E-2</v>
      </c>
      <c r="I14" t="s">
        <v>169</v>
      </c>
      <c r="J14">
        <v>1.7207429028118781</v>
      </c>
    </row>
    <row r="15" spans="1:11" x14ac:dyDescent="0.5">
      <c r="A15" s="16" t="s">
        <v>178</v>
      </c>
      <c r="B15" s="16">
        <v>22</v>
      </c>
      <c r="C15" s="16" t="s">
        <v>179</v>
      </c>
      <c r="E15" t="s">
        <v>169</v>
      </c>
      <c r="F15">
        <v>1.7207429028118781</v>
      </c>
      <c r="I15" t="s">
        <v>170</v>
      </c>
      <c r="J15" s="21">
        <v>9.7650273262926635E-2</v>
      </c>
      <c r="K15" s="10">
        <f>_xlfn.T.TEST(B4:B16,B17:B26,2,3)</f>
        <v>9.7978553314400904E-2</v>
      </c>
    </row>
    <row r="16" spans="1:11" ht="14.7" thickBot="1" x14ac:dyDescent="0.55000000000000004">
      <c r="A16" s="16" t="s">
        <v>178</v>
      </c>
      <c r="B16" s="16">
        <v>21</v>
      </c>
      <c r="C16" s="16" t="s">
        <v>179</v>
      </c>
      <c r="E16" t="s">
        <v>170</v>
      </c>
      <c r="F16" s="21">
        <v>0.10309110501020137</v>
      </c>
      <c r="G16" s="10">
        <f>_xlfn.T.TEST(B4:B16,B17:B26,2,2)</f>
        <v>0.10309110501020144</v>
      </c>
      <c r="I16" s="26" t="s">
        <v>171</v>
      </c>
      <c r="J16" s="26">
        <v>2.07961384472768</v>
      </c>
      <c r="K16" s="26"/>
    </row>
    <row r="17" spans="1:7" ht="14.7" thickBot="1" x14ac:dyDescent="0.55000000000000004">
      <c r="A17" s="16" t="s">
        <v>180</v>
      </c>
      <c r="B17" s="16">
        <v>22</v>
      </c>
      <c r="C17" s="16" t="s">
        <v>181</v>
      </c>
      <c r="E17" s="26" t="s">
        <v>171</v>
      </c>
      <c r="F17" s="26">
        <v>2.07961384472768</v>
      </c>
      <c r="G17" s="26"/>
    </row>
    <row r="18" spans="1:7" x14ac:dyDescent="0.5">
      <c r="A18" s="16" t="s">
        <v>180</v>
      </c>
      <c r="B18" s="16">
        <v>16</v>
      </c>
      <c r="C18" s="16" t="s">
        <v>181</v>
      </c>
    </row>
    <row r="19" spans="1:7" x14ac:dyDescent="0.5">
      <c r="A19" s="16" t="s">
        <v>180</v>
      </c>
      <c r="B19" s="16">
        <v>21.7</v>
      </c>
      <c r="C19" s="16" t="s">
        <v>181</v>
      </c>
    </row>
    <row r="20" spans="1:7" x14ac:dyDescent="0.5">
      <c r="A20" s="16" t="s">
        <v>180</v>
      </c>
      <c r="B20" s="16">
        <v>21</v>
      </c>
      <c r="C20" s="16" t="s">
        <v>181</v>
      </c>
    </row>
    <row r="21" spans="1:7" x14ac:dyDescent="0.5">
      <c r="A21" s="16" t="s">
        <v>180</v>
      </c>
      <c r="B21" s="16">
        <v>30</v>
      </c>
      <c r="C21" s="16" t="s">
        <v>181</v>
      </c>
    </row>
    <row r="22" spans="1:7" x14ac:dyDescent="0.5">
      <c r="A22" s="16" t="s">
        <v>180</v>
      </c>
      <c r="B22" s="16">
        <v>26</v>
      </c>
      <c r="C22" s="16" t="s">
        <v>181</v>
      </c>
    </row>
    <row r="23" spans="1:7" x14ac:dyDescent="0.5">
      <c r="A23" s="16" t="s">
        <v>180</v>
      </c>
      <c r="B23" s="16">
        <v>12</v>
      </c>
      <c r="C23" s="16" t="s">
        <v>181</v>
      </c>
    </row>
    <row r="24" spans="1:7" x14ac:dyDescent="0.5">
      <c r="A24" s="16" t="s">
        <v>180</v>
      </c>
      <c r="B24" s="16">
        <v>23.2</v>
      </c>
      <c r="C24" s="16" t="s">
        <v>181</v>
      </c>
    </row>
    <row r="25" spans="1:7" x14ac:dyDescent="0.5">
      <c r="A25" s="16" t="s">
        <v>180</v>
      </c>
      <c r="B25" s="16">
        <v>28</v>
      </c>
      <c r="C25" s="16" t="s">
        <v>181</v>
      </c>
    </row>
    <row r="26" spans="1:7" x14ac:dyDescent="0.5">
      <c r="A26" s="16" t="s">
        <v>180</v>
      </c>
      <c r="B26" s="16">
        <v>23</v>
      </c>
      <c r="C26" s="16" t="s">
        <v>181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D7BF-6206-4721-8271-C5E89EFF7F58}">
  <dimension ref="A1:Q166"/>
  <sheetViews>
    <sheetView workbookViewId="0"/>
  </sheetViews>
  <sheetFormatPr defaultRowHeight="14.35" x14ac:dyDescent="0.5"/>
  <cols>
    <col min="1" max="1" width="12.05859375" bestFit="1" customWidth="1"/>
  </cols>
  <sheetData>
    <row r="1" spans="1:17" x14ac:dyDescent="0.5">
      <c r="A1" s="20" t="s">
        <v>242</v>
      </c>
    </row>
    <row r="4" spans="1:17" x14ac:dyDescent="0.5">
      <c r="O4" t="s">
        <v>186</v>
      </c>
      <c r="P4" t="s">
        <v>187</v>
      </c>
      <c r="Q4" t="s">
        <v>188</v>
      </c>
    </row>
    <row r="5" spans="1:17" x14ac:dyDescent="0.5">
      <c r="A5" t="s">
        <v>189</v>
      </c>
      <c r="B5" t="s">
        <v>190</v>
      </c>
      <c r="O5">
        <v>42</v>
      </c>
      <c r="P5">
        <v>69</v>
      </c>
      <c r="Q5">
        <v>35</v>
      </c>
    </row>
    <row r="6" spans="1:17" x14ac:dyDescent="0.5">
      <c r="A6" t="s">
        <v>191</v>
      </c>
      <c r="B6">
        <v>35584</v>
      </c>
      <c r="O6">
        <v>53</v>
      </c>
      <c r="P6">
        <v>54</v>
      </c>
      <c r="Q6">
        <v>40</v>
      </c>
    </row>
    <row r="7" spans="1:17" x14ac:dyDescent="0.5">
      <c r="A7" t="s">
        <v>192</v>
      </c>
      <c r="B7">
        <v>27814</v>
      </c>
      <c r="O7">
        <v>49</v>
      </c>
      <c r="P7">
        <v>64</v>
      </c>
      <c r="Q7">
        <v>53</v>
      </c>
    </row>
    <row r="8" spans="1:17" x14ac:dyDescent="0.5">
      <c r="A8" t="s">
        <v>193</v>
      </c>
      <c r="B8">
        <v>26162</v>
      </c>
      <c r="O8">
        <v>53</v>
      </c>
      <c r="P8">
        <v>64</v>
      </c>
      <c r="Q8">
        <v>42</v>
      </c>
    </row>
    <row r="9" spans="1:17" x14ac:dyDescent="0.5">
      <c r="A9" t="s">
        <v>192</v>
      </c>
      <c r="B9">
        <v>25470</v>
      </c>
      <c r="O9">
        <v>43</v>
      </c>
      <c r="P9">
        <v>55</v>
      </c>
      <c r="Q9">
        <v>50</v>
      </c>
    </row>
    <row r="10" spans="1:17" x14ac:dyDescent="0.5">
      <c r="A10" t="s">
        <v>191</v>
      </c>
      <c r="B10">
        <v>41400</v>
      </c>
      <c r="O10">
        <v>44</v>
      </c>
      <c r="P10">
        <v>56</v>
      </c>
      <c r="Q10">
        <v>39</v>
      </c>
    </row>
    <row r="11" spans="1:17" x14ac:dyDescent="0.5">
      <c r="A11" t="s">
        <v>192</v>
      </c>
      <c r="B11">
        <v>34432</v>
      </c>
      <c r="O11">
        <v>45</v>
      </c>
      <c r="Q11">
        <v>55</v>
      </c>
    </row>
    <row r="12" spans="1:17" x14ac:dyDescent="0.5">
      <c r="A12" t="s">
        <v>194</v>
      </c>
      <c r="B12">
        <v>21827</v>
      </c>
      <c r="O12">
        <v>52</v>
      </c>
      <c r="Q12">
        <v>39</v>
      </c>
    </row>
    <row r="13" spans="1:17" x14ac:dyDescent="0.5">
      <c r="A13" t="s">
        <v>194</v>
      </c>
      <c r="B13">
        <v>35787</v>
      </c>
      <c r="O13">
        <v>54</v>
      </c>
      <c r="Q13">
        <v>40</v>
      </c>
    </row>
    <row r="14" spans="1:17" x14ac:dyDescent="0.5">
      <c r="A14" t="s">
        <v>194</v>
      </c>
      <c r="B14">
        <v>30043</v>
      </c>
    </row>
    <row r="15" spans="1:17" x14ac:dyDescent="0.5">
      <c r="A15" t="s">
        <v>192</v>
      </c>
      <c r="B15">
        <v>45480</v>
      </c>
    </row>
    <row r="16" spans="1:17" x14ac:dyDescent="0.5">
      <c r="A16" t="s">
        <v>192</v>
      </c>
      <c r="B16">
        <v>25358</v>
      </c>
    </row>
    <row r="17" spans="1:2" x14ac:dyDescent="0.5">
      <c r="A17" t="s">
        <v>191</v>
      </c>
      <c r="B17">
        <v>42360</v>
      </c>
    </row>
    <row r="18" spans="1:2" x14ac:dyDescent="0.5">
      <c r="A18" t="s">
        <v>193</v>
      </c>
      <c r="B18">
        <v>23963</v>
      </c>
    </row>
    <row r="19" spans="1:2" x14ac:dyDescent="0.5">
      <c r="A19" t="s">
        <v>193</v>
      </c>
      <c r="B19">
        <v>27403</v>
      </c>
    </row>
    <row r="20" spans="1:2" x14ac:dyDescent="0.5">
      <c r="A20" t="s">
        <v>192</v>
      </c>
      <c r="B20">
        <v>29610</v>
      </c>
    </row>
    <row r="21" spans="1:2" x14ac:dyDescent="0.5">
      <c r="A21" t="s">
        <v>194</v>
      </c>
      <c r="B21">
        <v>27847</v>
      </c>
    </row>
    <row r="22" spans="1:2" x14ac:dyDescent="0.5">
      <c r="A22" t="s">
        <v>192</v>
      </c>
      <c r="B22">
        <v>25000</v>
      </c>
    </row>
    <row r="23" spans="1:2" x14ac:dyDescent="0.5">
      <c r="A23" t="s">
        <v>192</v>
      </c>
      <c r="B23">
        <v>29363</v>
      </c>
    </row>
    <row r="24" spans="1:2" x14ac:dyDescent="0.5">
      <c r="A24" t="s">
        <v>192</v>
      </c>
      <c r="B24">
        <v>25091</v>
      </c>
    </row>
    <row r="25" spans="1:2" x14ac:dyDescent="0.5">
      <c r="A25" t="s">
        <v>191</v>
      </c>
      <c r="B25">
        <v>31319</v>
      </c>
    </row>
    <row r="26" spans="1:2" x14ac:dyDescent="0.5">
      <c r="A26" t="s">
        <v>194</v>
      </c>
      <c r="B26">
        <v>24150</v>
      </c>
    </row>
    <row r="27" spans="1:2" x14ac:dyDescent="0.5">
      <c r="A27" t="s">
        <v>193</v>
      </c>
      <c r="B27">
        <v>30180</v>
      </c>
    </row>
    <row r="28" spans="1:2" x14ac:dyDescent="0.5">
      <c r="A28" t="s">
        <v>195</v>
      </c>
      <c r="B28">
        <v>42210</v>
      </c>
    </row>
    <row r="29" spans="1:2" x14ac:dyDescent="0.5">
      <c r="A29" t="s">
        <v>192</v>
      </c>
      <c r="B29">
        <v>55600</v>
      </c>
    </row>
    <row r="30" spans="1:2" x14ac:dyDescent="0.5">
      <c r="A30" t="s">
        <v>193</v>
      </c>
      <c r="B30">
        <v>32134</v>
      </c>
    </row>
    <row r="31" spans="1:2" x14ac:dyDescent="0.5">
      <c r="A31" t="s">
        <v>191</v>
      </c>
      <c r="B31">
        <v>57880</v>
      </c>
    </row>
    <row r="32" spans="1:2" x14ac:dyDescent="0.5">
      <c r="A32" t="s">
        <v>192</v>
      </c>
      <c r="B32">
        <v>47770</v>
      </c>
    </row>
    <row r="33" spans="1:2" x14ac:dyDescent="0.5">
      <c r="A33" t="s">
        <v>193</v>
      </c>
      <c r="B33">
        <v>33472</v>
      </c>
    </row>
    <row r="34" spans="1:2" x14ac:dyDescent="0.5">
      <c r="A34" t="s">
        <v>194</v>
      </c>
      <c r="B34">
        <v>21635</v>
      </c>
    </row>
    <row r="35" spans="1:2" x14ac:dyDescent="0.5">
      <c r="A35" t="s">
        <v>192</v>
      </c>
      <c r="B35">
        <v>31908</v>
      </c>
    </row>
    <row r="36" spans="1:2" x14ac:dyDescent="0.5">
      <c r="A36" t="s">
        <v>191</v>
      </c>
      <c r="B36">
        <v>43128</v>
      </c>
    </row>
    <row r="37" spans="1:2" x14ac:dyDescent="0.5">
      <c r="A37" t="s">
        <v>192</v>
      </c>
      <c r="B37">
        <v>33000</v>
      </c>
    </row>
    <row r="38" spans="1:2" x14ac:dyDescent="0.5">
      <c r="A38" t="s">
        <v>194</v>
      </c>
      <c r="B38">
        <v>46691</v>
      </c>
    </row>
    <row r="39" spans="1:2" x14ac:dyDescent="0.5">
      <c r="A39" t="s">
        <v>193</v>
      </c>
      <c r="B39">
        <v>28535</v>
      </c>
    </row>
    <row r="40" spans="1:2" x14ac:dyDescent="0.5">
      <c r="A40" t="s">
        <v>193</v>
      </c>
      <c r="B40">
        <v>34609</v>
      </c>
    </row>
    <row r="41" spans="1:2" x14ac:dyDescent="0.5">
      <c r="A41" t="s">
        <v>194</v>
      </c>
      <c r="B41">
        <v>24895</v>
      </c>
    </row>
    <row r="42" spans="1:2" x14ac:dyDescent="0.5">
      <c r="A42" t="s">
        <v>191</v>
      </c>
      <c r="B42">
        <v>42222</v>
      </c>
    </row>
    <row r="43" spans="1:2" x14ac:dyDescent="0.5">
      <c r="A43" t="s">
        <v>191</v>
      </c>
      <c r="B43">
        <v>39676</v>
      </c>
    </row>
    <row r="44" spans="1:2" x14ac:dyDescent="0.5">
      <c r="A44" t="s">
        <v>194</v>
      </c>
      <c r="B44">
        <v>22515</v>
      </c>
    </row>
    <row r="45" spans="1:2" x14ac:dyDescent="0.5">
      <c r="A45" t="s">
        <v>191</v>
      </c>
      <c r="B45">
        <v>41899</v>
      </c>
    </row>
    <row r="46" spans="1:2" x14ac:dyDescent="0.5">
      <c r="A46" t="s">
        <v>194</v>
      </c>
      <c r="B46">
        <v>27827</v>
      </c>
    </row>
    <row r="47" spans="1:2" x14ac:dyDescent="0.5">
      <c r="A47" t="s">
        <v>196</v>
      </c>
      <c r="B47">
        <v>44324</v>
      </c>
    </row>
    <row r="48" spans="1:2" x14ac:dyDescent="0.5">
      <c r="A48" t="s">
        <v>196</v>
      </c>
      <c r="B48">
        <v>43075</v>
      </c>
    </row>
    <row r="49" spans="1:2" x14ac:dyDescent="0.5">
      <c r="A49" t="s">
        <v>193</v>
      </c>
      <c r="B49">
        <v>49100</v>
      </c>
    </row>
    <row r="50" spans="1:2" x14ac:dyDescent="0.5">
      <c r="A50" t="s">
        <v>193</v>
      </c>
      <c r="B50">
        <v>44207</v>
      </c>
    </row>
    <row r="51" spans="1:2" x14ac:dyDescent="0.5">
      <c r="A51" t="s">
        <v>194</v>
      </c>
      <c r="B51">
        <v>46001</v>
      </c>
    </row>
    <row r="52" spans="1:2" x14ac:dyDescent="0.5">
      <c r="A52" t="s">
        <v>194</v>
      </c>
      <c r="B52">
        <v>25666</v>
      </c>
    </row>
    <row r="53" spans="1:2" x14ac:dyDescent="0.5">
      <c r="A53" t="s">
        <v>196</v>
      </c>
      <c r="B53">
        <v>30000</v>
      </c>
    </row>
    <row r="54" spans="1:2" x14ac:dyDescent="0.5">
      <c r="A54" t="s">
        <v>192</v>
      </c>
      <c r="B54">
        <v>26355</v>
      </c>
    </row>
    <row r="55" spans="1:2" x14ac:dyDescent="0.5">
      <c r="A55" t="s">
        <v>192</v>
      </c>
      <c r="B55">
        <v>39201</v>
      </c>
    </row>
    <row r="56" spans="1:2" x14ac:dyDescent="0.5">
      <c r="A56" t="s">
        <v>192</v>
      </c>
      <c r="B56">
        <v>32000</v>
      </c>
    </row>
    <row r="57" spans="1:2" x14ac:dyDescent="0.5">
      <c r="A57" t="s">
        <v>193</v>
      </c>
      <c r="B57">
        <v>26705</v>
      </c>
    </row>
    <row r="58" spans="1:2" x14ac:dyDescent="0.5">
      <c r="A58" t="s">
        <v>192</v>
      </c>
      <c r="B58">
        <v>37120</v>
      </c>
    </row>
    <row r="59" spans="1:2" x14ac:dyDescent="0.5">
      <c r="A59" t="s">
        <v>193</v>
      </c>
      <c r="B59">
        <v>44888</v>
      </c>
    </row>
    <row r="60" spans="1:2" x14ac:dyDescent="0.5">
      <c r="A60" t="s">
        <v>192</v>
      </c>
      <c r="B60">
        <v>62655</v>
      </c>
    </row>
    <row r="61" spans="1:2" x14ac:dyDescent="0.5">
      <c r="A61" t="s">
        <v>196</v>
      </c>
      <c r="B61">
        <v>24532</v>
      </c>
    </row>
    <row r="62" spans="1:2" x14ac:dyDescent="0.5">
      <c r="A62" t="s">
        <v>192</v>
      </c>
      <c r="B62">
        <v>36733</v>
      </c>
    </row>
    <row r="63" spans="1:2" x14ac:dyDescent="0.5">
      <c r="A63" t="s">
        <v>193</v>
      </c>
      <c r="B63">
        <v>29969</v>
      </c>
    </row>
    <row r="64" spans="1:2" x14ac:dyDescent="0.5">
      <c r="A64" t="s">
        <v>192</v>
      </c>
      <c r="B64">
        <v>28521</v>
      </c>
    </row>
    <row r="65" spans="1:2" x14ac:dyDescent="0.5">
      <c r="A65" t="s">
        <v>193</v>
      </c>
      <c r="B65">
        <v>27599</v>
      </c>
    </row>
    <row r="66" spans="1:2" x14ac:dyDescent="0.5">
      <c r="A66" t="s">
        <v>194</v>
      </c>
      <c r="B66">
        <v>27178</v>
      </c>
    </row>
    <row r="67" spans="1:2" x14ac:dyDescent="0.5">
      <c r="A67" t="s">
        <v>192</v>
      </c>
      <c r="B67">
        <v>26674</v>
      </c>
    </row>
    <row r="68" spans="1:2" x14ac:dyDescent="0.5">
      <c r="A68" t="s">
        <v>193</v>
      </c>
      <c r="B68">
        <v>28662</v>
      </c>
    </row>
    <row r="69" spans="1:2" x14ac:dyDescent="0.5">
      <c r="A69" t="s">
        <v>194</v>
      </c>
      <c r="B69">
        <v>41161</v>
      </c>
    </row>
    <row r="70" spans="1:2" x14ac:dyDescent="0.5">
      <c r="A70" t="s">
        <v>192</v>
      </c>
      <c r="B70">
        <v>48836</v>
      </c>
    </row>
    <row r="71" spans="1:2" x14ac:dyDescent="0.5">
      <c r="A71" t="s">
        <v>192</v>
      </c>
      <c r="B71">
        <v>25096</v>
      </c>
    </row>
    <row r="72" spans="1:2" x14ac:dyDescent="0.5">
      <c r="A72" t="s">
        <v>193</v>
      </c>
      <c r="B72">
        <v>27664</v>
      </c>
    </row>
    <row r="73" spans="1:2" x14ac:dyDescent="0.5">
      <c r="A73" t="s">
        <v>194</v>
      </c>
      <c r="B73">
        <v>23092</v>
      </c>
    </row>
    <row r="74" spans="1:2" x14ac:dyDescent="0.5">
      <c r="A74" t="s">
        <v>191</v>
      </c>
      <c r="B74">
        <v>45773</v>
      </c>
    </row>
    <row r="75" spans="1:2" x14ac:dyDescent="0.5">
      <c r="A75" t="s">
        <v>192</v>
      </c>
      <c r="B75">
        <v>27038</v>
      </c>
    </row>
    <row r="76" spans="1:2" x14ac:dyDescent="0.5">
      <c r="A76" t="s">
        <v>192</v>
      </c>
      <c r="B76">
        <v>27197</v>
      </c>
    </row>
    <row r="77" spans="1:2" x14ac:dyDescent="0.5">
      <c r="A77" t="s">
        <v>194</v>
      </c>
      <c r="B77">
        <v>44444</v>
      </c>
    </row>
    <row r="78" spans="1:2" x14ac:dyDescent="0.5">
      <c r="A78" t="s">
        <v>191</v>
      </c>
      <c r="B78">
        <v>51096</v>
      </c>
    </row>
    <row r="79" spans="1:2" x14ac:dyDescent="0.5">
      <c r="A79" t="s">
        <v>192</v>
      </c>
      <c r="B79">
        <v>25125</v>
      </c>
    </row>
    <row r="80" spans="1:2" x14ac:dyDescent="0.5">
      <c r="A80" t="s">
        <v>196</v>
      </c>
      <c r="B80">
        <v>34930</v>
      </c>
    </row>
    <row r="81" spans="1:2" x14ac:dyDescent="0.5">
      <c r="A81" t="s">
        <v>191</v>
      </c>
      <c r="B81">
        <v>44625</v>
      </c>
    </row>
    <row r="82" spans="1:2" x14ac:dyDescent="0.5">
      <c r="A82" t="s">
        <v>192</v>
      </c>
      <c r="B82">
        <v>27829</v>
      </c>
    </row>
    <row r="83" spans="1:2" x14ac:dyDescent="0.5">
      <c r="A83" t="s">
        <v>192</v>
      </c>
      <c r="B83">
        <v>28935</v>
      </c>
    </row>
    <row r="84" spans="1:2" x14ac:dyDescent="0.5">
      <c r="A84" t="s">
        <v>192</v>
      </c>
      <c r="B84">
        <v>31124</v>
      </c>
    </row>
    <row r="85" spans="1:2" x14ac:dyDescent="0.5">
      <c r="A85" t="s">
        <v>195</v>
      </c>
      <c r="B85">
        <v>36133</v>
      </c>
    </row>
    <row r="86" spans="1:2" x14ac:dyDescent="0.5">
      <c r="A86" t="s">
        <v>194</v>
      </c>
      <c r="B86">
        <v>28004</v>
      </c>
    </row>
    <row r="87" spans="1:2" x14ac:dyDescent="0.5">
      <c r="A87" t="s">
        <v>192</v>
      </c>
      <c r="B87">
        <v>37323</v>
      </c>
    </row>
    <row r="88" spans="1:2" x14ac:dyDescent="0.5">
      <c r="A88" t="s">
        <v>194</v>
      </c>
      <c r="B88">
        <v>32040</v>
      </c>
    </row>
    <row r="89" spans="1:2" x14ac:dyDescent="0.5">
      <c r="A89" t="s">
        <v>196</v>
      </c>
      <c r="B89">
        <v>39784</v>
      </c>
    </row>
    <row r="90" spans="1:2" x14ac:dyDescent="0.5">
      <c r="A90" t="s">
        <v>192</v>
      </c>
      <c r="B90">
        <v>26428</v>
      </c>
    </row>
    <row r="91" spans="1:2" x14ac:dyDescent="0.5">
      <c r="A91" t="s">
        <v>192</v>
      </c>
      <c r="B91">
        <v>39908</v>
      </c>
    </row>
    <row r="92" spans="1:2" x14ac:dyDescent="0.5">
      <c r="A92" t="s">
        <v>192</v>
      </c>
      <c r="B92">
        <v>34692</v>
      </c>
    </row>
    <row r="93" spans="1:2" x14ac:dyDescent="0.5">
      <c r="A93" t="s">
        <v>194</v>
      </c>
      <c r="B93">
        <v>26417</v>
      </c>
    </row>
    <row r="94" spans="1:2" x14ac:dyDescent="0.5">
      <c r="A94" t="s">
        <v>192</v>
      </c>
      <c r="B94">
        <v>23663</v>
      </c>
    </row>
    <row r="95" spans="1:2" x14ac:dyDescent="0.5">
      <c r="A95" t="s">
        <v>191</v>
      </c>
      <c r="B95">
        <v>35762</v>
      </c>
    </row>
    <row r="96" spans="1:2" x14ac:dyDescent="0.5">
      <c r="A96" t="s">
        <v>193</v>
      </c>
      <c r="B96">
        <v>29612</v>
      </c>
    </row>
    <row r="97" spans="1:2" x14ac:dyDescent="0.5">
      <c r="A97" t="s">
        <v>196</v>
      </c>
      <c r="B97">
        <v>32576</v>
      </c>
    </row>
    <row r="98" spans="1:2" x14ac:dyDescent="0.5">
      <c r="A98" t="s">
        <v>192</v>
      </c>
      <c r="B98">
        <v>32188</v>
      </c>
    </row>
    <row r="99" spans="1:2" x14ac:dyDescent="0.5">
      <c r="A99" t="s">
        <v>192</v>
      </c>
      <c r="B99">
        <v>33957</v>
      </c>
    </row>
    <row r="100" spans="1:2" x14ac:dyDescent="0.5">
      <c r="A100" t="s">
        <v>191</v>
      </c>
      <c r="B100">
        <v>35083</v>
      </c>
    </row>
    <row r="101" spans="1:2" x14ac:dyDescent="0.5">
      <c r="A101" t="s">
        <v>193</v>
      </c>
      <c r="B101">
        <v>47316</v>
      </c>
    </row>
    <row r="102" spans="1:2" x14ac:dyDescent="0.5">
      <c r="A102" t="s">
        <v>192</v>
      </c>
      <c r="B102">
        <v>34055</v>
      </c>
    </row>
    <row r="103" spans="1:2" x14ac:dyDescent="0.5">
      <c r="A103" t="s">
        <v>193</v>
      </c>
      <c r="B103">
        <v>27556</v>
      </c>
    </row>
    <row r="104" spans="1:2" x14ac:dyDescent="0.5">
      <c r="A104" t="s">
        <v>193</v>
      </c>
      <c r="B104">
        <v>35465</v>
      </c>
    </row>
    <row r="105" spans="1:2" x14ac:dyDescent="0.5">
      <c r="A105" t="s">
        <v>195</v>
      </c>
      <c r="B105">
        <v>49683</v>
      </c>
    </row>
    <row r="106" spans="1:2" x14ac:dyDescent="0.5">
      <c r="A106" t="s">
        <v>193</v>
      </c>
      <c r="B106">
        <v>38250</v>
      </c>
    </row>
    <row r="107" spans="1:2" x14ac:dyDescent="0.5">
      <c r="A107" t="s">
        <v>193</v>
      </c>
      <c r="B107">
        <v>30171</v>
      </c>
    </row>
    <row r="108" spans="1:2" x14ac:dyDescent="0.5">
      <c r="A108" t="s">
        <v>192</v>
      </c>
      <c r="B108">
        <v>53282</v>
      </c>
    </row>
    <row r="109" spans="1:2" x14ac:dyDescent="0.5">
      <c r="A109" t="s">
        <v>193</v>
      </c>
      <c r="B109">
        <v>32022</v>
      </c>
    </row>
    <row r="110" spans="1:2" x14ac:dyDescent="0.5">
      <c r="A110" t="s">
        <v>195</v>
      </c>
      <c r="B110">
        <v>31993</v>
      </c>
    </row>
    <row r="111" spans="1:2" x14ac:dyDescent="0.5">
      <c r="A111" t="s">
        <v>191</v>
      </c>
      <c r="B111">
        <v>52616</v>
      </c>
    </row>
    <row r="112" spans="1:2" x14ac:dyDescent="0.5">
      <c r="A112" t="s">
        <v>193</v>
      </c>
      <c r="B112">
        <v>33884</v>
      </c>
    </row>
    <row r="113" spans="1:2" x14ac:dyDescent="0.5">
      <c r="A113" t="s">
        <v>194</v>
      </c>
      <c r="B113">
        <v>41220</v>
      </c>
    </row>
    <row r="114" spans="1:2" x14ac:dyDescent="0.5">
      <c r="A114" t="s">
        <v>192</v>
      </c>
      <c r="B114">
        <v>43890</v>
      </c>
    </row>
    <row r="115" spans="1:2" x14ac:dyDescent="0.5">
      <c r="A115" t="s">
        <v>196</v>
      </c>
      <c r="B115">
        <v>40330</v>
      </c>
    </row>
    <row r="116" spans="1:2" x14ac:dyDescent="0.5">
      <c r="A116" t="s">
        <v>193</v>
      </c>
      <c r="B116">
        <v>36980</v>
      </c>
    </row>
    <row r="117" spans="1:2" x14ac:dyDescent="0.5">
      <c r="A117" t="s">
        <v>196</v>
      </c>
      <c r="B117">
        <v>59910</v>
      </c>
    </row>
    <row r="118" spans="1:2" x14ac:dyDescent="0.5">
      <c r="A118" t="s">
        <v>192</v>
      </c>
      <c r="B118">
        <v>26000</v>
      </c>
    </row>
    <row r="119" spans="1:2" x14ac:dyDescent="0.5">
      <c r="A119" t="s">
        <v>193</v>
      </c>
      <c r="B119">
        <v>29594</v>
      </c>
    </row>
    <row r="120" spans="1:2" x14ac:dyDescent="0.5">
      <c r="A120" t="s">
        <v>195</v>
      </c>
      <c r="B120">
        <v>38728</v>
      </c>
    </row>
    <row r="121" spans="1:2" x14ac:dyDescent="0.5">
      <c r="A121" t="s">
        <v>193</v>
      </c>
      <c r="B121">
        <v>47902</v>
      </c>
    </row>
    <row r="122" spans="1:2" x14ac:dyDescent="0.5">
      <c r="A122" t="s">
        <v>193</v>
      </c>
      <c r="B122">
        <v>38948</v>
      </c>
    </row>
    <row r="123" spans="1:2" x14ac:dyDescent="0.5">
      <c r="A123" t="s">
        <v>193</v>
      </c>
      <c r="B123">
        <v>33042</v>
      </c>
    </row>
    <row r="124" spans="1:2" x14ac:dyDescent="0.5">
      <c r="A124" t="s">
        <v>192</v>
      </c>
      <c r="B124">
        <v>29360</v>
      </c>
    </row>
    <row r="125" spans="1:2" x14ac:dyDescent="0.5">
      <c r="A125" t="s">
        <v>195</v>
      </c>
      <c r="B125">
        <v>46969</v>
      </c>
    </row>
    <row r="126" spans="1:2" x14ac:dyDescent="0.5">
      <c r="A126" t="s">
        <v>191</v>
      </c>
      <c r="B126">
        <v>39697</v>
      </c>
    </row>
    <row r="127" spans="1:2" x14ac:dyDescent="0.5">
      <c r="A127" t="s">
        <v>192</v>
      </c>
      <c r="B127">
        <v>31624</v>
      </c>
    </row>
    <row r="128" spans="1:2" x14ac:dyDescent="0.5">
      <c r="A128" t="s">
        <v>193</v>
      </c>
      <c r="B128">
        <v>30230</v>
      </c>
    </row>
    <row r="129" spans="1:2" x14ac:dyDescent="0.5">
      <c r="A129" t="s">
        <v>194</v>
      </c>
      <c r="B129">
        <v>29954</v>
      </c>
    </row>
    <row r="130" spans="1:2" x14ac:dyDescent="0.5">
      <c r="A130" t="s">
        <v>192</v>
      </c>
      <c r="B130">
        <v>45733</v>
      </c>
    </row>
    <row r="131" spans="1:2" x14ac:dyDescent="0.5">
      <c r="A131" t="s">
        <v>194</v>
      </c>
      <c r="B131">
        <v>24712</v>
      </c>
    </row>
    <row r="132" spans="1:2" x14ac:dyDescent="0.5">
      <c r="A132" t="s">
        <v>193</v>
      </c>
      <c r="B132">
        <v>33618</v>
      </c>
    </row>
    <row r="133" spans="1:2" x14ac:dyDescent="0.5">
      <c r="A133" t="s">
        <v>193</v>
      </c>
      <c r="B133">
        <v>29485</v>
      </c>
    </row>
    <row r="134" spans="1:2" x14ac:dyDescent="0.5">
      <c r="A134" t="s">
        <v>192</v>
      </c>
      <c r="B134">
        <v>28709</v>
      </c>
    </row>
    <row r="135" spans="1:2" x14ac:dyDescent="0.5">
      <c r="A135" t="s">
        <v>194</v>
      </c>
      <c r="B135">
        <v>24720</v>
      </c>
    </row>
    <row r="136" spans="1:2" x14ac:dyDescent="0.5">
      <c r="A136" t="s">
        <v>192</v>
      </c>
      <c r="B136">
        <v>51655</v>
      </c>
    </row>
    <row r="137" spans="1:2" x14ac:dyDescent="0.5">
      <c r="A137" t="s">
        <v>192</v>
      </c>
      <c r="B137">
        <v>32960</v>
      </c>
    </row>
    <row r="138" spans="1:2" x14ac:dyDescent="0.5">
      <c r="A138" t="s">
        <v>192</v>
      </c>
      <c r="B138">
        <v>45268</v>
      </c>
    </row>
    <row r="139" spans="1:2" x14ac:dyDescent="0.5">
      <c r="A139" t="s">
        <v>193</v>
      </c>
      <c r="B139">
        <v>31006</v>
      </c>
    </row>
    <row r="140" spans="1:2" x14ac:dyDescent="0.5">
      <c r="A140" t="s">
        <v>193</v>
      </c>
      <c r="B140">
        <v>48411</v>
      </c>
    </row>
    <row r="141" spans="1:2" x14ac:dyDescent="0.5">
      <c r="A141" t="s">
        <v>195</v>
      </c>
      <c r="B141">
        <v>59704</v>
      </c>
    </row>
    <row r="142" spans="1:2" x14ac:dyDescent="0.5">
      <c r="A142" t="s">
        <v>194</v>
      </c>
      <c r="B142">
        <v>22148</v>
      </c>
    </row>
    <row r="143" spans="1:2" x14ac:dyDescent="0.5">
      <c r="A143" t="s">
        <v>192</v>
      </c>
      <c r="B143">
        <v>27107</v>
      </c>
    </row>
    <row r="144" spans="1:2" x14ac:dyDescent="0.5">
      <c r="A144" t="s">
        <v>196</v>
      </c>
      <c r="B144">
        <v>47475</v>
      </c>
    </row>
    <row r="145" spans="1:2" x14ac:dyDescent="0.5">
      <c r="A145" t="s">
        <v>193</v>
      </c>
      <c r="B145">
        <v>33058</v>
      </c>
    </row>
    <row r="146" spans="1:2" x14ac:dyDescent="0.5">
      <c r="A146" t="s">
        <v>191</v>
      </c>
      <c r="B146">
        <v>53813</v>
      </c>
    </row>
    <row r="147" spans="1:2" x14ac:dyDescent="0.5">
      <c r="A147" t="s">
        <v>194</v>
      </c>
      <c r="B147">
        <v>38914</v>
      </c>
    </row>
    <row r="148" spans="1:2" x14ac:dyDescent="0.5">
      <c r="A148" t="s">
        <v>193</v>
      </c>
      <c r="B148">
        <v>49881</v>
      </c>
    </row>
    <row r="149" spans="1:2" x14ac:dyDescent="0.5">
      <c r="A149" t="s">
        <v>193</v>
      </c>
      <c r="B149">
        <v>42485</v>
      </c>
    </row>
    <row r="150" spans="1:2" x14ac:dyDescent="0.5">
      <c r="A150" t="s">
        <v>193</v>
      </c>
      <c r="B150">
        <v>26966</v>
      </c>
    </row>
    <row r="151" spans="1:2" x14ac:dyDescent="0.5">
      <c r="A151" t="s">
        <v>192</v>
      </c>
      <c r="B151">
        <v>31615</v>
      </c>
    </row>
    <row r="152" spans="1:2" x14ac:dyDescent="0.5">
      <c r="A152" t="s">
        <v>192</v>
      </c>
      <c r="B152">
        <v>24032</v>
      </c>
    </row>
    <row r="153" spans="1:2" x14ac:dyDescent="0.5">
      <c r="A153" t="s">
        <v>193</v>
      </c>
      <c r="B153">
        <v>27878</v>
      </c>
    </row>
    <row r="154" spans="1:2" x14ac:dyDescent="0.5">
      <c r="A154" t="s">
        <v>192</v>
      </c>
      <c r="B154">
        <v>56070</v>
      </c>
    </row>
    <row r="155" spans="1:2" x14ac:dyDescent="0.5">
      <c r="A155" t="s">
        <v>192</v>
      </c>
      <c r="B155">
        <v>24530</v>
      </c>
    </row>
    <row r="156" spans="1:2" x14ac:dyDescent="0.5">
      <c r="A156" t="s">
        <v>192</v>
      </c>
      <c r="B156">
        <v>40174</v>
      </c>
    </row>
    <row r="157" spans="1:2" x14ac:dyDescent="0.5">
      <c r="A157" t="s">
        <v>193</v>
      </c>
      <c r="B157">
        <v>27607</v>
      </c>
    </row>
    <row r="158" spans="1:2" x14ac:dyDescent="0.5">
      <c r="A158" t="s">
        <v>191</v>
      </c>
      <c r="B158">
        <v>31114</v>
      </c>
    </row>
    <row r="159" spans="1:2" x14ac:dyDescent="0.5">
      <c r="A159" t="s">
        <v>193</v>
      </c>
      <c r="B159">
        <v>30665</v>
      </c>
    </row>
    <row r="160" spans="1:2" x14ac:dyDescent="0.5">
      <c r="A160" t="s">
        <v>196</v>
      </c>
      <c r="B160">
        <v>25276</v>
      </c>
    </row>
    <row r="161" spans="1:2" x14ac:dyDescent="0.5">
      <c r="A161" t="s">
        <v>191</v>
      </c>
      <c r="B161">
        <v>36844</v>
      </c>
    </row>
    <row r="162" spans="1:2" x14ac:dyDescent="0.5">
      <c r="A162" t="s">
        <v>192</v>
      </c>
      <c r="B162">
        <v>24305</v>
      </c>
    </row>
    <row r="163" spans="1:2" x14ac:dyDescent="0.5">
      <c r="A163" t="s">
        <v>192</v>
      </c>
      <c r="B163">
        <v>35560</v>
      </c>
    </row>
    <row r="164" spans="1:2" x14ac:dyDescent="0.5">
      <c r="A164" t="s">
        <v>194</v>
      </c>
      <c r="B164">
        <v>28770</v>
      </c>
    </row>
    <row r="165" spans="1:2" x14ac:dyDescent="0.5">
      <c r="A165" t="s">
        <v>193</v>
      </c>
      <c r="B165">
        <v>34001</v>
      </c>
    </row>
    <row r="166" spans="1:2" x14ac:dyDescent="0.5">
      <c r="A166" t="s">
        <v>192</v>
      </c>
      <c r="B166">
        <v>35955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5DFE-71C4-4CAB-9145-AB52845AC780}">
  <dimension ref="A1:U24"/>
  <sheetViews>
    <sheetView topLeftCell="D8" workbookViewId="0">
      <selection activeCell="P17" sqref="P17"/>
    </sheetView>
  </sheetViews>
  <sheetFormatPr defaultRowHeight="14.35" x14ac:dyDescent="0.5"/>
  <cols>
    <col min="1" max="1" width="12.87890625" customWidth="1"/>
    <col min="15" max="15" width="19.46875" customWidth="1"/>
  </cols>
  <sheetData>
    <row r="1" spans="1:21" ht="23.35" x14ac:dyDescent="0.8">
      <c r="A1" s="31" t="s">
        <v>210</v>
      </c>
    </row>
    <row r="3" spans="1:21" x14ac:dyDescent="0.5">
      <c r="A3" s="32" t="s">
        <v>197</v>
      </c>
      <c r="B3" s="32" t="s">
        <v>198</v>
      </c>
      <c r="C3" s="32" t="s">
        <v>199</v>
      </c>
      <c r="D3" s="32" t="s">
        <v>200</v>
      </c>
      <c r="J3" s="32" t="s">
        <v>198</v>
      </c>
      <c r="K3" s="32" t="s">
        <v>200</v>
      </c>
      <c r="P3" s="32" t="s">
        <v>205</v>
      </c>
      <c r="Q3" s="32" t="s">
        <v>206</v>
      </c>
    </row>
    <row r="4" spans="1:21" x14ac:dyDescent="0.5">
      <c r="A4" s="16">
        <v>1</v>
      </c>
      <c r="B4" s="16">
        <v>35</v>
      </c>
      <c r="C4" s="16">
        <v>1</v>
      </c>
      <c r="D4" s="16">
        <v>1.5</v>
      </c>
      <c r="J4" s="16">
        <v>35</v>
      </c>
      <c r="K4" s="16">
        <v>1.5</v>
      </c>
      <c r="P4" s="16">
        <v>73</v>
      </c>
      <c r="Q4" s="16">
        <v>28</v>
      </c>
    </row>
    <row r="5" spans="1:21" x14ac:dyDescent="0.5">
      <c r="A5" s="16">
        <v>2</v>
      </c>
      <c r="B5" s="16">
        <v>63</v>
      </c>
      <c r="C5" s="16">
        <v>2</v>
      </c>
      <c r="D5" s="16">
        <v>4.5</v>
      </c>
      <c r="J5" s="16">
        <v>63</v>
      </c>
      <c r="K5" s="16">
        <v>4.5</v>
      </c>
      <c r="P5" s="16">
        <v>22</v>
      </c>
      <c r="Q5" s="16">
        <v>22</v>
      </c>
    </row>
    <row r="6" spans="1:21" x14ac:dyDescent="0.5">
      <c r="A6" s="16">
        <v>3</v>
      </c>
      <c r="B6" s="16">
        <v>66</v>
      </c>
      <c r="C6" s="16">
        <v>2</v>
      </c>
      <c r="D6" s="16">
        <v>5</v>
      </c>
      <c r="J6" s="16">
        <v>66</v>
      </c>
      <c r="K6" s="16">
        <v>5</v>
      </c>
      <c r="P6" s="16">
        <v>74</v>
      </c>
      <c r="Q6" s="16">
        <v>27</v>
      </c>
    </row>
    <row r="7" spans="1:21" x14ac:dyDescent="0.5">
      <c r="A7" s="16">
        <v>4</v>
      </c>
      <c r="B7" s="16">
        <v>17</v>
      </c>
      <c r="C7" s="16">
        <v>0</v>
      </c>
      <c r="D7" s="16">
        <v>2</v>
      </c>
      <c r="J7" s="16">
        <v>17</v>
      </c>
      <c r="K7" s="16">
        <v>2</v>
      </c>
      <c r="P7" s="16">
        <v>34</v>
      </c>
      <c r="Q7" s="16">
        <v>29</v>
      </c>
    </row>
    <row r="8" spans="1:21" ht="14.7" thickBot="1" x14ac:dyDescent="0.55000000000000004">
      <c r="A8" s="16">
        <v>5</v>
      </c>
      <c r="B8" s="16">
        <v>94</v>
      </c>
      <c r="C8" s="16">
        <v>3</v>
      </c>
      <c r="D8" s="16">
        <v>8.5</v>
      </c>
      <c r="J8" s="16">
        <v>94</v>
      </c>
      <c r="K8" s="16">
        <v>8.5</v>
      </c>
      <c r="P8" s="16">
        <v>50</v>
      </c>
      <c r="Q8" s="16">
        <v>29</v>
      </c>
    </row>
    <row r="9" spans="1:21" x14ac:dyDescent="0.5">
      <c r="A9" s="16">
        <v>6</v>
      </c>
      <c r="B9" s="16">
        <v>79</v>
      </c>
      <c r="C9" s="16">
        <v>3</v>
      </c>
      <c r="D9" s="16">
        <v>6</v>
      </c>
      <c r="F9" s="27"/>
      <c r="G9" s="27" t="s">
        <v>198</v>
      </c>
      <c r="H9" s="27" t="s">
        <v>199</v>
      </c>
      <c r="J9" s="16">
        <v>79</v>
      </c>
      <c r="K9" s="16">
        <v>6</v>
      </c>
      <c r="M9" s="27"/>
      <c r="N9" s="27" t="s">
        <v>198</v>
      </c>
      <c r="O9" s="27" t="s">
        <v>200</v>
      </c>
      <c r="P9" s="16">
        <v>42</v>
      </c>
      <c r="Q9" s="16">
        <v>27</v>
      </c>
      <c r="S9" s="27"/>
      <c r="T9" s="27" t="s">
        <v>205</v>
      </c>
      <c r="U9" s="27" t="s">
        <v>206</v>
      </c>
    </row>
    <row r="10" spans="1:21" x14ac:dyDescent="0.5">
      <c r="A10" s="16">
        <v>7</v>
      </c>
      <c r="B10" s="16">
        <v>93</v>
      </c>
      <c r="C10" s="16">
        <v>1</v>
      </c>
      <c r="D10" s="16">
        <v>13.5</v>
      </c>
      <c r="F10" t="s">
        <v>198</v>
      </c>
      <c r="G10">
        <v>1</v>
      </c>
      <c r="J10" s="16">
        <v>93</v>
      </c>
      <c r="K10" s="16">
        <v>13.5</v>
      </c>
      <c r="M10" t="s">
        <v>198</v>
      </c>
      <c r="N10">
        <v>1</v>
      </c>
      <c r="P10" s="16">
        <v>64</v>
      </c>
      <c r="Q10" s="16">
        <v>28</v>
      </c>
      <c r="S10" t="s">
        <v>205</v>
      </c>
      <c r="T10">
        <v>1</v>
      </c>
    </row>
    <row r="11" spans="1:21" ht="14.7" thickBot="1" x14ac:dyDescent="0.55000000000000004">
      <c r="A11" s="16">
        <v>8</v>
      </c>
      <c r="B11" s="16">
        <v>66</v>
      </c>
      <c r="C11" s="16">
        <v>1</v>
      </c>
      <c r="D11" s="16">
        <v>8</v>
      </c>
      <c r="F11" s="26" t="s">
        <v>199</v>
      </c>
      <c r="G11" s="26">
        <v>0.59838556136085508</v>
      </c>
      <c r="H11" s="26">
        <v>1</v>
      </c>
      <c r="J11" s="16">
        <v>66</v>
      </c>
      <c r="K11" s="16">
        <v>8</v>
      </c>
      <c r="M11" s="26" t="s">
        <v>200</v>
      </c>
      <c r="N11" s="26">
        <v>0.76527583416330558</v>
      </c>
      <c r="O11" s="26">
        <v>1</v>
      </c>
      <c r="P11" s="16">
        <v>53</v>
      </c>
      <c r="Q11" s="16">
        <v>29</v>
      </c>
      <c r="S11" s="26" t="s">
        <v>206</v>
      </c>
      <c r="T11" s="26">
        <v>0.76171327588735172</v>
      </c>
      <c r="U11" s="26">
        <v>1</v>
      </c>
    </row>
    <row r="12" spans="1:21" x14ac:dyDescent="0.5">
      <c r="A12" s="16">
        <v>9</v>
      </c>
      <c r="B12" s="16">
        <v>94</v>
      </c>
      <c r="C12" s="16">
        <v>1</v>
      </c>
      <c r="D12" s="16">
        <v>12.5</v>
      </c>
      <c r="J12" s="16">
        <v>94</v>
      </c>
      <c r="K12" s="16">
        <v>12.5</v>
      </c>
      <c r="P12" s="16">
        <v>43</v>
      </c>
      <c r="Q12" s="16">
        <v>24</v>
      </c>
    </row>
    <row r="13" spans="1:21" x14ac:dyDescent="0.5">
      <c r="A13" s="16">
        <v>10</v>
      </c>
      <c r="B13" s="16">
        <v>82</v>
      </c>
      <c r="C13" s="16">
        <v>2</v>
      </c>
      <c r="D13" s="16">
        <v>7.5</v>
      </c>
      <c r="J13" s="16">
        <v>82</v>
      </c>
      <c r="K13" s="16">
        <v>7.5</v>
      </c>
      <c r="M13" t="s">
        <v>201</v>
      </c>
      <c r="O13">
        <f>PEARSON(J4:J24,K4:K24)</f>
        <v>0.76527583416330558</v>
      </c>
      <c r="P13" s="16">
        <v>21</v>
      </c>
      <c r="Q13" s="16">
        <v>19</v>
      </c>
      <c r="S13" t="s">
        <v>201</v>
      </c>
      <c r="U13">
        <f>PEARSON(P4:P14,Q4:Q14)</f>
        <v>0.76171327588735172</v>
      </c>
    </row>
    <row r="14" spans="1:21" x14ac:dyDescent="0.5">
      <c r="A14" s="16">
        <v>11</v>
      </c>
      <c r="B14" s="16">
        <v>78</v>
      </c>
      <c r="C14" s="16">
        <v>3</v>
      </c>
      <c r="D14" s="16">
        <v>6.5</v>
      </c>
      <c r="J14" s="16">
        <v>78</v>
      </c>
      <c r="K14" s="16">
        <v>6.5</v>
      </c>
      <c r="N14" t="s">
        <v>202</v>
      </c>
      <c r="O14">
        <f>COUNT(K4:K24)</f>
        <v>21</v>
      </c>
      <c r="P14" s="16">
        <v>12</v>
      </c>
      <c r="Q14" s="16">
        <v>17</v>
      </c>
      <c r="T14" t="s">
        <v>202</v>
      </c>
      <c r="U14">
        <f>COUNT(Q4:Q14)</f>
        <v>11</v>
      </c>
    </row>
    <row r="15" spans="1:21" ht="14.7" thickBot="1" x14ac:dyDescent="0.55000000000000004">
      <c r="A15" s="16">
        <v>12</v>
      </c>
      <c r="B15" s="16">
        <v>65</v>
      </c>
      <c r="C15" s="16">
        <v>1</v>
      </c>
      <c r="D15" s="16">
        <v>8</v>
      </c>
      <c r="J15" s="16">
        <v>65</v>
      </c>
      <c r="K15" s="16">
        <v>8</v>
      </c>
      <c r="N15" t="s">
        <v>203</v>
      </c>
      <c r="O15">
        <f>(O13*(SQRT(O14-2)))/SQRT(1-N11^2)</f>
        <v>5.1821455855280982</v>
      </c>
      <c r="T15" t="s">
        <v>207</v>
      </c>
      <c r="U15">
        <f>(U13*(SQRT(U14-2)))/(SQRT(1-(U13^2)))</f>
        <v>3.5269170271967578</v>
      </c>
    </row>
    <row r="16" spans="1:21" x14ac:dyDescent="0.5">
      <c r="A16" s="16">
        <v>13</v>
      </c>
      <c r="B16" s="16">
        <v>77</v>
      </c>
      <c r="C16" s="16">
        <v>2</v>
      </c>
      <c r="D16" s="16">
        <v>7.5</v>
      </c>
      <c r="F16" s="27"/>
      <c r="G16" s="27" t="s">
        <v>198</v>
      </c>
      <c r="H16" s="27" t="s">
        <v>199</v>
      </c>
      <c r="I16" s="27" t="s">
        <v>200</v>
      </c>
      <c r="J16" s="16">
        <v>77</v>
      </c>
      <c r="K16" s="16">
        <v>7.5</v>
      </c>
      <c r="N16" t="s">
        <v>166</v>
      </c>
      <c r="O16">
        <f>O14-2</f>
        <v>19</v>
      </c>
      <c r="T16" t="s">
        <v>208</v>
      </c>
      <c r="U16">
        <f>U14-2</f>
        <v>9</v>
      </c>
    </row>
    <row r="17" spans="1:21" x14ac:dyDescent="0.5">
      <c r="A17" s="16">
        <v>14</v>
      </c>
      <c r="B17" s="16">
        <v>75</v>
      </c>
      <c r="C17" s="16">
        <v>2</v>
      </c>
      <c r="D17" s="16">
        <v>8</v>
      </c>
      <c r="F17" t="s">
        <v>198</v>
      </c>
      <c r="G17">
        <v>1</v>
      </c>
      <c r="J17" s="16">
        <v>75</v>
      </c>
      <c r="K17" s="16">
        <v>8</v>
      </c>
      <c r="N17" t="s">
        <v>204</v>
      </c>
      <c r="O17" s="21">
        <f>TDIST(O15,O16,2)</f>
        <v>5.3014645630811235E-5</v>
      </c>
      <c r="P17" s="35">
        <v>5.3014645630811235E-5</v>
      </c>
      <c r="T17" t="s">
        <v>209</v>
      </c>
      <c r="U17" s="21">
        <f>TDIST(U15,U16,2)</f>
        <v>6.4450587832737818E-3</v>
      </c>
    </row>
    <row r="18" spans="1:21" x14ac:dyDescent="0.5">
      <c r="A18" s="16">
        <v>15</v>
      </c>
      <c r="B18" s="16">
        <v>62</v>
      </c>
      <c r="C18" s="16">
        <v>1</v>
      </c>
      <c r="D18" s="16">
        <v>7.5</v>
      </c>
      <c r="F18" t="s">
        <v>199</v>
      </c>
      <c r="G18">
        <v>0.59838556136085508</v>
      </c>
      <c r="H18">
        <v>1</v>
      </c>
      <c r="J18" s="16">
        <v>62</v>
      </c>
      <c r="K18" s="16">
        <v>7.5</v>
      </c>
      <c r="P18" s="21"/>
    </row>
    <row r="19" spans="1:21" ht="14.7" thickBot="1" x14ac:dyDescent="0.55000000000000004">
      <c r="A19" s="16">
        <v>16</v>
      </c>
      <c r="B19" s="16">
        <v>85</v>
      </c>
      <c r="C19" s="16">
        <v>1</v>
      </c>
      <c r="D19" s="16">
        <v>12</v>
      </c>
      <c r="F19" s="26" t="s">
        <v>200</v>
      </c>
      <c r="G19" s="26">
        <v>0.76527583416330558</v>
      </c>
      <c r="H19" s="26">
        <v>-2.880211544138624E-2</v>
      </c>
      <c r="I19" s="26">
        <v>1</v>
      </c>
      <c r="J19" s="16">
        <v>85</v>
      </c>
      <c r="K19" s="16">
        <v>12</v>
      </c>
    </row>
    <row r="20" spans="1:21" x14ac:dyDescent="0.5">
      <c r="A20" s="16">
        <v>17</v>
      </c>
      <c r="B20" s="16">
        <v>43</v>
      </c>
      <c r="C20" s="16">
        <v>0</v>
      </c>
      <c r="D20" s="16">
        <v>6</v>
      </c>
      <c r="J20" s="16">
        <v>43</v>
      </c>
      <c r="K20" s="16">
        <v>6</v>
      </c>
    </row>
    <row r="21" spans="1:21" x14ac:dyDescent="0.5">
      <c r="A21" s="16">
        <v>18</v>
      </c>
      <c r="B21" s="16">
        <v>57</v>
      </c>
      <c r="C21" s="16">
        <v>3</v>
      </c>
      <c r="D21" s="16">
        <v>2.5</v>
      </c>
      <c r="J21" s="16">
        <v>57</v>
      </c>
      <c r="K21" s="16">
        <v>2.5</v>
      </c>
    </row>
    <row r="22" spans="1:21" x14ac:dyDescent="0.5">
      <c r="A22" s="16">
        <v>19</v>
      </c>
      <c r="B22" s="16">
        <v>33</v>
      </c>
      <c r="C22" s="16">
        <v>0</v>
      </c>
      <c r="D22" s="16">
        <v>5</v>
      </c>
      <c r="J22" s="16">
        <v>33</v>
      </c>
      <c r="K22" s="16">
        <v>5</v>
      </c>
    </row>
    <row r="23" spans="1:21" x14ac:dyDescent="0.5">
      <c r="A23" s="16">
        <v>20</v>
      </c>
      <c r="B23" s="16">
        <v>65</v>
      </c>
      <c r="C23" s="16">
        <v>1</v>
      </c>
      <c r="D23" s="16">
        <v>7.5</v>
      </c>
      <c r="J23" s="16">
        <v>65</v>
      </c>
      <c r="K23" s="16">
        <v>7.5</v>
      </c>
    </row>
    <row r="24" spans="1:21" x14ac:dyDescent="0.5">
      <c r="A24" s="16">
        <v>21</v>
      </c>
      <c r="B24" s="16">
        <v>33</v>
      </c>
      <c r="C24" s="16">
        <v>0</v>
      </c>
      <c r="D24" s="16">
        <v>6</v>
      </c>
      <c r="J24" s="16">
        <v>33</v>
      </c>
      <c r="K24" s="16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3CDC-6E25-4CD3-9617-981D5F423861}">
  <dimension ref="A1:N54"/>
  <sheetViews>
    <sheetView tabSelected="1" workbookViewId="0">
      <selection activeCell="J21" sqref="J21"/>
    </sheetView>
  </sheetViews>
  <sheetFormatPr defaultRowHeight="14.35" x14ac:dyDescent="0.5"/>
  <cols>
    <col min="5" max="5" width="17.29296875" bestFit="1" customWidth="1"/>
    <col min="6" max="6" width="13" bestFit="1" customWidth="1"/>
    <col min="8" max="8" width="17" bestFit="1" customWidth="1"/>
    <col min="10" max="10" width="14.87890625" bestFit="1" customWidth="1"/>
  </cols>
  <sheetData>
    <row r="1" spans="1:6" ht="23.35" x14ac:dyDescent="0.5">
      <c r="A1" s="54" t="s">
        <v>211</v>
      </c>
      <c r="B1" s="54"/>
    </row>
    <row r="3" spans="1:6" x14ac:dyDescent="0.5">
      <c r="A3" s="32" t="s">
        <v>198</v>
      </c>
      <c r="B3" s="32" t="s">
        <v>200</v>
      </c>
    </row>
    <row r="4" spans="1:6" x14ac:dyDescent="0.5">
      <c r="A4" s="16">
        <v>35</v>
      </c>
      <c r="B4" s="16">
        <v>1.5</v>
      </c>
    </row>
    <row r="5" spans="1:6" x14ac:dyDescent="0.5">
      <c r="A5" s="16">
        <v>63</v>
      </c>
      <c r="B5" s="16">
        <v>4.5</v>
      </c>
    </row>
    <row r="6" spans="1:6" x14ac:dyDescent="0.5">
      <c r="A6" s="16">
        <v>66</v>
      </c>
      <c r="B6" s="16">
        <v>5</v>
      </c>
    </row>
    <row r="7" spans="1:6" x14ac:dyDescent="0.5">
      <c r="A7" s="16">
        <v>17</v>
      </c>
      <c r="B7" s="16">
        <v>2</v>
      </c>
    </row>
    <row r="8" spans="1:6" x14ac:dyDescent="0.5">
      <c r="A8" s="16">
        <v>94</v>
      </c>
      <c r="B8" s="16">
        <v>8.5</v>
      </c>
    </row>
    <row r="9" spans="1:6" x14ac:dyDescent="0.5">
      <c r="A9" s="16">
        <v>79</v>
      </c>
      <c r="B9" s="16">
        <v>6</v>
      </c>
    </row>
    <row r="10" spans="1:6" x14ac:dyDescent="0.5">
      <c r="A10" s="16">
        <v>93</v>
      </c>
      <c r="B10" s="16">
        <v>13.5</v>
      </c>
      <c r="E10" t="s">
        <v>212</v>
      </c>
    </row>
    <row r="11" spans="1:6" ht="14.7" thickBot="1" x14ac:dyDescent="0.55000000000000004">
      <c r="A11" s="16">
        <v>66</v>
      </c>
      <c r="B11" s="16">
        <v>8</v>
      </c>
    </row>
    <row r="12" spans="1:6" x14ac:dyDescent="0.5">
      <c r="A12" s="16">
        <v>94</v>
      </c>
      <c r="B12" s="16">
        <v>12.5</v>
      </c>
      <c r="E12" s="33" t="s">
        <v>213</v>
      </c>
      <c r="F12" s="33"/>
    </row>
    <row r="13" spans="1:6" x14ac:dyDescent="0.5">
      <c r="A13" s="16">
        <v>82</v>
      </c>
      <c r="B13" s="16">
        <v>7.5</v>
      </c>
      <c r="E13" t="s">
        <v>214</v>
      </c>
      <c r="F13">
        <v>0.76527583416330547</v>
      </c>
    </row>
    <row r="14" spans="1:6" x14ac:dyDescent="0.5">
      <c r="A14" s="16">
        <v>78</v>
      </c>
      <c r="B14" s="16">
        <v>6.5</v>
      </c>
      <c r="E14" t="s">
        <v>215</v>
      </c>
      <c r="F14">
        <v>0.58564710235434303</v>
      </c>
    </row>
    <row r="15" spans="1:6" x14ac:dyDescent="0.5">
      <c r="A15" s="16">
        <v>65</v>
      </c>
      <c r="B15" s="16">
        <v>8</v>
      </c>
      <c r="E15" t="s">
        <v>216</v>
      </c>
      <c r="F15">
        <v>0.56383905510983479</v>
      </c>
    </row>
    <row r="16" spans="1:6" x14ac:dyDescent="0.5">
      <c r="A16" s="16">
        <v>77</v>
      </c>
      <c r="B16" s="16">
        <v>7.5</v>
      </c>
      <c r="E16" t="s">
        <v>217</v>
      </c>
      <c r="F16">
        <v>14.453025228276006</v>
      </c>
    </row>
    <row r="17" spans="1:14" ht="14.7" thickBot="1" x14ac:dyDescent="0.55000000000000004">
      <c r="A17" s="16">
        <v>75</v>
      </c>
      <c r="B17" s="16">
        <v>8</v>
      </c>
      <c r="E17" s="26" t="s">
        <v>163</v>
      </c>
      <c r="F17" s="26">
        <v>21</v>
      </c>
    </row>
    <row r="18" spans="1:14" x14ac:dyDescent="0.5">
      <c r="A18" s="16">
        <v>62</v>
      </c>
      <c r="B18" s="16">
        <v>7.5</v>
      </c>
    </row>
    <row r="19" spans="1:14" ht="14.7" thickBot="1" x14ac:dyDescent="0.55000000000000004">
      <c r="A19" s="16">
        <v>85</v>
      </c>
      <c r="B19" s="16">
        <v>12</v>
      </c>
      <c r="E19" t="s">
        <v>218</v>
      </c>
    </row>
    <row r="20" spans="1:14" x14ac:dyDescent="0.5">
      <c r="A20" s="16">
        <v>43</v>
      </c>
      <c r="B20" s="16">
        <v>6</v>
      </c>
      <c r="E20" s="27"/>
      <c r="F20" s="27" t="s">
        <v>166</v>
      </c>
      <c r="G20" s="27" t="s">
        <v>222</v>
      </c>
      <c r="H20" s="27" t="s">
        <v>223</v>
      </c>
      <c r="I20" s="27" t="s">
        <v>224</v>
      </c>
      <c r="J20" s="27" t="s">
        <v>225</v>
      </c>
    </row>
    <row r="21" spans="1:14" x14ac:dyDescent="0.5">
      <c r="A21" s="16">
        <v>57</v>
      </c>
      <c r="B21" s="16">
        <v>2.5</v>
      </c>
      <c r="E21" t="s">
        <v>211</v>
      </c>
      <c r="F21">
        <v>1</v>
      </c>
      <c r="G21">
        <v>5609.6626018369561</v>
      </c>
      <c r="H21">
        <v>5609.6626018369561</v>
      </c>
      <c r="I21">
        <v>26.854632869608331</v>
      </c>
      <c r="J21">
        <v>5.3014645630811533E-5</v>
      </c>
      <c r="L21" s="34"/>
    </row>
    <row r="22" spans="1:14" x14ac:dyDescent="0.5">
      <c r="A22" s="16">
        <v>33</v>
      </c>
      <c r="B22" s="16">
        <v>5</v>
      </c>
      <c r="E22" t="s">
        <v>219</v>
      </c>
      <c r="F22">
        <v>19</v>
      </c>
      <c r="G22">
        <v>3968.9088267344714</v>
      </c>
      <c r="H22">
        <v>208.88993824918271</v>
      </c>
    </row>
    <row r="23" spans="1:14" ht="14.7" thickBot="1" x14ac:dyDescent="0.55000000000000004">
      <c r="A23" s="16">
        <v>65</v>
      </c>
      <c r="B23" s="16">
        <v>7.5</v>
      </c>
      <c r="E23" s="26" t="s">
        <v>220</v>
      </c>
      <c r="F23" s="26">
        <v>20</v>
      </c>
      <c r="G23" s="26">
        <v>9578.5714285714275</v>
      </c>
      <c r="H23" s="26"/>
      <c r="I23" s="26"/>
      <c r="J23" s="26"/>
    </row>
    <row r="24" spans="1:14" ht="14.7" thickBot="1" x14ac:dyDescent="0.55000000000000004">
      <c r="A24" s="16">
        <v>33</v>
      </c>
      <c r="B24" s="16">
        <v>6</v>
      </c>
    </row>
    <row r="25" spans="1:14" x14ac:dyDescent="0.5">
      <c r="E25" s="27"/>
      <c r="F25" s="27" t="s">
        <v>226</v>
      </c>
      <c r="G25" s="27" t="s">
        <v>217</v>
      </c>
      <c r="H25" s="27" t="s">
        <v>167</v>
      </c>
      <c r="I25" s="27" t="s">
        <v>227</v>
      </c>
      <c r="J25" s="27" t="s">
        <v>228</v>
      </c>
      <c r="K25" s="27" t="s">
        <v>229</v>
      </c>
      <c r="L25" s="27" t="s">
        <v>230</v>
      </c>
      <c r="M25" s="27" t="s">
        <v>231</v>
      </c>
    </row>
    <row r="26" spans="1:14" x14ac:dyDescent="0.5">
      <c r="E26" t="s">
        <v>221</v>
      </c>
      <c r="F26">
        <v>27.851071558300035</v>
      </c>
      <c r="G26">
        <v>7.8065382686468725</v>
      </c>
      <c r="H26">
        <v>3.567659646293841</v>
      </c>
      <c r="I26">
        <v>2.0541097229261293E-3</v>
      </c>
      <c r="J26">
        <v>11.511799180363131</v>
      </c>
      <c r="K26">
        <v>44.190343936236943</v>
      </c>
      <c r="L26">
        <v>11.511799180363131</v>
      </c>
      <c r="M26">
        <v>44.190343936236943</v>
      </c>
    </row>
    <row r="27" spans="1:14" ht="14.7" thickBot="1" x14ac:dyDescent="0.55000000000000004">
      <c r="E27" s="26" t="s">
        <v>200</v>
      </c>
      <c r="F27" s="26">
        <v>5.3410824555030896</v>
      </c>
      <c r="G27" s="26">
        <v>1.0306700897054777</v>
      </c>
      <c r="H27" s="26">
        <v>5.1821455855280956</v>
      </c>
      <c r="I27" s="26">
        <v>5.3014645630811621E-5</v>
      </c>
      <c r="J27" s="26">
        <v>3.1838651655903525</v>
      </c>
      <c r="K27" s="26">
        <v>7.4982997454158227</v>
      </c>
      <c r="L27" s="26">
        <v>3.1838651655903525</v>
      </c>
      <c r="M27" s="26">
        <v>7.4982997454158227</v>
      </c>
    </row>
    <row r="30" spans="1:14" x14ac:dyDescent="0.5">
      <c r="J30" t="s">
        <v>237</v>
      </c>
      <c r="M30" t="s">
        <v>238</v>
      </c>
      <c r="N30" t="s">
        <v>239</v>
      </c>
    </row>
    <row r="31" spans="1:14" x14ac:dyDescent="0.5">
      <c r="E31" t="s">
        <v>232</v>
      </c>
      <c r="M31" t="s">
        <v>240</v>
      </c>
      <c r="N31" t="s">
        <v>241</v>
      </c>
    </row>
    <row r="32" spans="1:14" ht="14.7" thickBot="1" x14ac:dyDescent="0.55000000000000004">
      <c r="J32">
        <f>27.8510715583+5.34108245550309*(1.5)</f>
        <v>35.862695241554633</v>
      </c>
    </row>
    <row r="33" spans="5:8" x14ac:dyDescent="0.5">
      <c r="E33" s="27" t="s">
        <v>233</v>
      </c>
      <c r="F33" s="27" t="s">
        <v>234</v>
      </c>
      <c r="G33" s="27" t="s">
        <v>235</v>
      </c>
      <c r="H33" s="27" t="s">
        <v>236</v>
      </c>
    </row>
    <row r="34" spans="5:8" x14ac:dyDescent="0.5">
      <c r="E34">
        <v>1</v>
      </c>
      <c r="F34">
        <v>35.862695241554668</v>
      </c>
      <c r="G34">
        <v>-0.86269524155466826</v>
      </c>
      <c r="H34">
        <v>-6.1240233674423619E-2</v>
      </c>
    </row>
    <row r="35" spans="5:8" x14ac:dyDescent="0.5">
      <c r="E35">
        <v>2</v>
      </c>
      <c r="F35">
        <v>51.885942608063928</v>
      </c>
      <c r="G35">
        <v>11.114057391936072</v>
      </c>
      <c r="H35">
        <v>0.78895470725740569</v>
      </c>
    </row>
    <row r="36" spans="5:8" x14ac:dyDescent="0.5">
      <c r="E36">
        <v>3</v>
      </c>
      <c r="F36">
        <v>54.55648383581547</v>
      </c>
      <c r="G36">
        <v>11.44351616418453</v>
      </c>
      <c r="H36">
        <v>0.81234203018064877</v>
      </c>
    </row>
    <row r="37" spans="5:8" x14ac:dyDescent="0.5">
      <c r="E37">
        <v>4</v>
      </c>
      <c r="F37">
        <v>38.53323646930621</v>
      </c>
      <c r="G37">
        <v>-21.53323646930621</v>
      </c>
      <c r="H37">
        <v>-1.5285820178751595</v>
      </c>
    </row>
    <row r="38" spans="5:8" x14ac:dyDescent="0.5">
      <c r="E38">
        <v>5</v>
      </c>
      <c r="F38">
        <v>73.250272430076279</v>
      </c>
      <c r="G38">
        <v>20.749727569923721</v>
      </c>
      <c r="H38">
        <v>1.4729629930180095</v>
      </c>
    </row>
    <row r="39" spans="5:8" x14ac:dyDescent="0.5">
      <c r="E39">
        <v>6</v>
      </c>
      <c r="F39">
        <v>59.897566291318562</v>
      </c>
      <c r="G39">
        <v>19.102433708681438</v>
      </c>
      <c r="H39">
        <v>1.3560263784017943</v>
      </c>
    </row>
    <row r="40" spans="5:8" x14ac:dyDescent="0.5">
      <c r="E40">
        <v>7</v>
      </c>
      <c r="F40">
        <v>99.955684707591715</v>
      </c>
      <c r="G40">
        <v>-6.9556847075917148</v>
      </c>
      <c r="H40">
        <v>-0.49376388826591006</v>
      </c>
    </row>
    <row r="41" spans="5:8" x14ac:dyDescent="0.5">
      <c r="E41">
        <v>8</v>
      </c>
      <c r="F41">
        <v>70.579731202324737</v>
      </c>
      <c r="G41">
        <v>-4.5797312023247372</v>
      </c>
      <c r="H41">
        <v>-0.32510183838616102</v>
      </c>
    </row>
    <row r="42" spans="5:8" x14ac:dyDescent="0.5">
      <c r="E42">
        <v>9</v>
      </c>
      <c r="F42">
        <v>94.614602252088631</v>
      </c>
      <c r="G42">
        <v>-0.61460225208863051</v>
      </c>
      <c r="H42">
        <v>-4.3628831737736705E-2</v>
      </c>
    </row>
    <row r="43" spans="5:8" x14ac:dyDescent="0.5">
      <c r="E43">
        <v>10</v>
      </c>
      <c r="F43">
        <v>67.909189974573195</v>
      </c>
      <c r="G43">
        <v>14.090810025426805</v>
      </c>
      <c r="H43">
        <v>1.0002657451361006</v>
      </c>
    </row>
    <row r="44" spans="5:8" x14ac:dyDescent="0.5">
      <c r="E44">
        <v>11</v>
      </c>
      <c r="F44">
        <v>62.568107519070104</v>
      </c>
      <c r="G44">
        <v>15.431892480929896</v>
      </c>
      <c r="H44">
        <v>1.0954652999680889</v>
      </c>
    </row>
    <row r="45" spans="5:8" x14ac:dyDescent="0.5">
      <c r="E45">
        <v>12</v>
      </c>
      <c r="F45">
        <v>70.579731202324737</v>
      </c>
      <c r="G45">
        <v>-5.5797312023247372</v>
      </c>
      <c r="H45">
        <v>-0.39608893872539813</v>
      </c>
    </row>
    <row r="46" spans="5:8" x14ac:dyDescent="0.5">
      <c r="E46">
        <v>13</v>
      </c>
      <c r="F46">
        <v>67.909189974573195</v>
      </c>
      <c r="G46">
        <v>9.0908100254268049</v>
      </c>
      <c r="H46">
        <v>0.64533024343991507</v>
      </c>
    </row>
    <row r="47" spans="5:8" x14ac:dyDescent="0.5">
      <c r="E47">
        <v>14</v>
      </c>
      <c r="F47">
        <v>70.579731202324737</v>
      </c>
      <c r="G47">
        <v>4.4202687976752628</v>
      </c>
      <c r="H47">
        <v>0.31378206466697278</v>
      </c>
    </row>
    <row r="48" spans="5:8" x14ac:dyDescent="0.5">
      <c r="E48">
        <v>15</v>
      </c>
      <c r="F48">
        <v>67.909189974573195</v>
      </c>
      <c r="G48">
        <v>-5.9091899745731951</v>
      </c>
      <c r="H48">
        <v>-0.41947626164864127</v>
      </c>
    </row>
    <row r="49" spans="5:8" x14ac:dyDescent="0.5">
      <c r="E49">
        <v>16</v>
      </c>
      <c r="F49">
        <v>91.944061024337088</v>
      </c>
      <c r="G49">
        <v>-6.9440610243370884</v>
      </c>
      <c r="H49">
        <v>-0.49293875669640241</v>
      </c>
    </row>
    <row r="50" spans="5:8" x14ac:dyDescent="0.5">
      <c r="E50">
        <v>17</v>
      </c>
      <c r="F50">
        <v>59.897566291318562</v>
      </c>
      <c r="G50">
        <v>-16.897566291318562</v>
      </c>
      <c r="H50">
        <v>-1.1995092338107411</v>
      </c>
    </row>
    <row r="51" spans="5:8" x14ac:dyDescent="0.5">
      <c r="E51">
        <v>18</v>
      </c>
      <c r="F51">
        <v>41.203777697057753</v>
      </c>
      <c r="G51">
        <v>15.796222302942247</v>
      </c>
      <c r="H51">
        <v>1.1213280175998561</v>
      </c>
    </row>
    <row r="52" spans="5:8" x14ac:dyDescent="0.5">
      <c r="E52">
        <v>19</v>
      </c>
      <c r="F52">
        <v>54.55648383581547</v>
      </c>
      <c r="G52">
        <v>-21.55648383581547</v>
      </c>
      <c r="H52">
        <v>-1.5302322810141753</v>
      </c>
    </row>
    <row r="53" spans="5:8" x14ac:dyDescent="0.5">
      <c r="E53">
        <v>20</v>
      </c>
      <c r="F53">
        <v>67.909189974573195</v>
      </c>
      <c r="G53">
        <v>-2.9091899745731951</v>
      </c>
      <c r="H53">
        <v>-0.20651496063093</v>
      </c>
    </row>
    <row r="54" spans="5:8" ht="14.7" thickBot="1" x14ac:dyDescent="0.55000000000000004">
      <c r="E54" s="26">
        <v>21</v>
      </c>
      <c r="F54" s="26">
        <v>59.897566291318562</v>
      </c>
      <c r="G54" s="26">
        <v>-26.897566291318562</v>
      </c>
      <c r="H54" s="26">
        <v>-1.9093802372031121</v>
      </c>
    </row>
  </sheetData>
  <mergeCells count="1">
    <mergeCell ref="A1: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ad74db8-512b-4599-9bc9-0db39c14cce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7694F71E56C541A43BF970E250677C" ma:contentTypeVersion="13" ma:contentTypeDescription="Create a new document." ma:contentTypeScope="" ma:versionID="add2ae63b8ecdc442186e3bd93782253">
  <xsd:schema xmlns:xsd="http://www.w3.org/2001/XMLSchema" xmlns:xs="http://www.w3.org/2001/XMLSchema" xmlns:p="http://schemas.microsoft.com/office/2006/metadata/properties" xmlns:ns3="4ad74db8-512b-4599-9bc9-0db39c14cce2" xmlns:ns4="2feea96b-efa7-460c-88ad-1e6981c932c0" targetNamespace="http://schemas.microsoft.com/office/2006/metadata/properties" ma:root="true" ma:fieldsID="516eb7a5db3ca2576be8f2aa36538ccf" ns3:_="" ns4:_="">
    <xsd:import namespace="4ad74db8-512b-4599-9bc9-0db39c14cce2"/>
    <xsd:import namespace="2feea96b-efa7-460c-88ad-1e6981c932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74db8-512b-4599-9bc9-0db39c14cc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ea96b-efa7-460c-88ad-1e6981c93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72DDAF-3BF2-4532-977A-99B0C89711DB}">
  <ds:schemaRefs>
    <ds:schemaRef ds:uri="http://schemas.microsoft.com/office/infopath/2007/PartnerControls"/>
    <ds:schemaRef ds:uri="http://purl.org/dc/terms/"/>
    <ds:schemaRef ds:uri="http://www.w3.org/XML/1998/namespace"/>
    <ds:schemaRef ds:uri="2feea96b-efa7-460c-88ad-1e6981c932c0"/>
    <ds:schemaRef ds:uri="4ad74db8-512b-4599-9bc9-0db39c14cce2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FC37CC-13B3-454F-BA70-D72937D1A1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d74db8-512b-4599-9bc9-0db39c14cce2"/>
    <ds:schemaRef ds:uri="2feea96b-efa7-460c-88ad-1e6981c93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380A4-AF27-4A85-BEBE-901168655A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one sample t test</vt:lpstr>
      <vt:lpstr>Paired t test</vt:lpstr>
      <vt:lpstr>Two Sample t test</vt:lpstr>
      <vt:lpstr>Anova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2023-08-05T04:19:47Z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0x0101002A7694F71E56C541A43BF970E250677C</vt:lpwstr>
  </property>
  <property fmtid="{D5CDD505-2E9C-101B-9397-08002B2CF9AE}" pid="3" name="MSIP_Label_b24820e8-223f-4ed2-bd95-81c83f641284_Enabled">
    <vt:lpwstr>true</vt:lpwstr>
  </property>
  <property fmtid="{D5CDD505-2E9C-101B-9397-08002B2CF9AE}" pid="4" name="MSIP_Label_b24820e8-223f-4ed2-bd95-81c83f641284_SetDate">
    <vt:lpwstr>2023-08-05T04:19:47Z</vt:lpwstr>
  </property>
  <property fmtid="{D5CDD505-2E9C-101B-9397-08002B2CF9AE}" pid="5" name="MSIP_Label_b24820e8-223f-4ed2-bd95-81c83f641284_Method">
    <vt:lpwstr>Standard</vt:lpwstr>
  </property>
  <property fmtid="{D5CDD505-2E9C-101B-9397-08002B2CF9AE}" pid="6" name="MSIP_Label_b24820e8-223f-4ed2-bd95-81c83f641284_Name">
    <vt:lpwstr>b24820e8-223f-4ed2-bd95-81c83f641284</vt:lpwstr>
  </property>
  <property fmtid="{D5CDD505-2E9C-101B-9397-08002B2CF9AE}" pid="7" name="MSIP_Label_b24820e8-223f-4ed2-bd95-81c83f641284_SiteId">
    <vt:lpwstr>3cbcc3d3-094d-4006-9849-0d11d61f484d</vt:lpwstr>
  </property>
  <property fmtid="{D5CDD505-2E9C-101B-9397-08002B2CF9AE}" pid="8" name="MSIP_Label_b24820e8-223f-4ed2-bd95-81c83f641284_ActionId">
    <vt:lpwstr>3596044e-6067-45f5-9f41-8871917b9f18</vt:lpwstr>
  </property>
  <property fmtid="{D5CDD505-2E9C-101B-9397-08002B2CF9AE}" pid="9" name="MSIP_Label_b24820e8-223f-4ed2-bd95-81c83f641284_ContentBits">
    <vt:lpwstr>0</vt:lpwstr>
  </property>
</Properties>
</file>