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a_grants\Data\"/>
    </mc:Choice>
  </mc:AlternateContent>
  <xr:revisionPtr revIDLastSave="0" documentId="13_ncr:1_{431F453B-9FF0-41F7-B854-FDC4762D7AA6}" xr6:coauthVersionLast="47" xr6:coauthVersionMax="47" xr10:uidLastSave="{00000000-0000-0000-0000-000000000000}"/>
  <bookViews>
    <workbookView xWindow="-330" yWindow="-16320" windowWidth="29040" windowHeight="15720" activeTab="3" xr2:uid="{DF8FEA54-7424-4ED5-A065-07E06B676E46}"/>
  </bookViews>
  <sheets>
    <sheet name="Grant Allocations 2023-24" sheetId="1" r:id="rId1"/>
    <sheet name="Grant Allocations 2024-25" sheetId="2" r:id="rId2"/>
    <sheet name="State Exp and Revenue" sheetId="3" r:id="rId3"/>
    <sheet name="General Purpose Calculation" sheetId="5" r:id="rId4"/>
  </sheets>
  <definedNames>
    <definedName name="ExternalData_1" localSheetId="0" hidden="1">'Grant Allocations 2023-24'!$A$1:$G$82</definedName>
    <definedName name="ExternalData_45" localSheetId="3" hidden="1">'General Purpose Calculation'!$A$1:$F$81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2" i="5"/>
  <c r="Q16" i="5"/>
  <c r="Q17" i="5"/>
  <c r="Q18" i="5"/>
  <c r="Q20" i="5"/>
  <c r="Q22" i="5"/>
  <c r="Q24" i="5"/>
  <c r="Q26" i="5"/>
  <c r="Q40" i="5"/>
  <c r="Q41" i="5"/>
  <c r="Q42" i="5"/>
  <c r="Q64" i="5"/>
  <c r="Q65" i="5"/>
  <c r="Q66" i="5"/>
  <c r="Q67" i="5"/>
  <c r="Q68" i="5"/>
  <c r="Q69" i="5"/>
  <c r="Q70" i="5"/>
  <c r="P3" i="5"/>
  <c r="Q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P17" i="5"/>
  <c r="P18" i="5"/>
  <c r="P19" i="5"/>
  <c r="Q19" i="5" s="1"/>
  <c r="P20" i="5"/>
  <c r="P21" i="5"/>
  <c r="Q21" i="5" s="1"/>
  <c r="P22" i="5"/>
  <c r="P23" i="5"/>
  <c r="Q23" i="5" s="1"/>
  <c r="P24" i="5"/>
  <c r="P25" i="5"/>
  <c r="Q25" i="5" s="1"/>
  <c r="P26" i="5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P41" i="5"/>
  <c r="P42" i="5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P65" i="5"/>
  <c r="P66" i="5"/>
  <c r="P67" i="5"/>
  <c r="P68" i="5"/>
  <c r="P69" i="5"/>
  <c r="P70" i="5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2" i="5"/>
  <c r="Q2" i="5" s="1"/>
  <c r="V5" i="5"/>
  <c r="H81" i="5"/>
  <c r="H3" i="5"/>
  <c r="I3" i="5" s="1"/>
  <c r="H4" i="5"/>
  <c r="I4" i="5" s="1"/>
  <c r="K4" i="5" s="1"/>
  <c r="H5" i="5"/>
  <c r="I5" i="5" s="1"/>
  <c r="K5" i="5" s="1"/>
  <c r="H6" i="5"/>
  <c r="I6" i="5" s="1"/>
  <c r="K6" i="5" s="1"/>
  <c r="H7" i="5"/>
  <c r="I7" i="5" s="1"/>
  <c r="K7" i="5" s="1"/>
  <c r="H8" i="5"/>
  <c r="I8" i="5" s="1"/>
  <c r="K8" i="5" s="1"/>
  <c r="H9" i="5"/>
  <c r="I9" i="5" s="1"/>
  <c r="K9" i="5" s="1"/>
  <c r="H10" i="5"/>
  <c r="I10" i="5" s="1"/>
  <c r="K10" i="5" s="1"/>
  <c r="H11" i="5"/>
  <c r="I11" i="5" s="1"/>
  <c r="K11" i="5" s="1"/>
  <c r="H12" i="5"/>
  <c r="I12" i="5" s="1"/>
  <c r="H13" i="5"/>
  <c r="I13" i="5" s="1"/>
  <c r="K13" i="5" s="1"/>
  <c r="H14" i="5"/>
  <c r="I14" i="5" s="1"/>
  <c r="H15" i="5"/>
  <c r="I15" i="5" s="1"/>
  <c r="K15" i="5" s="1"/>
  <c r="H16" i="5"/>
  <c r="I16" i="5" s="1"/>
  <c r="K16" i="5" s="1"/>
  <c r="H17" i="5"/>
  <c r="I17" i="5" s="1"/>
  <c r="K17" i="5" s="1"/>
  <c r="H18" i="5"/>
  <c r="I18" i="5" s="1"/>
  <c r="K18" i="5" s="1"/>
  <c r="H19" i="5"/>
  <c r="I19" i="5" s="1"/>
  <c r="K19" i="5" s="1"/>
  <c r="H20" i="5"/>
  <c r="I20" i="5" s="1"/>
  <c r="K20" i="5" s="1"/>
  <c r="H21" i="5"/>
  <c r="I21" i="5" s="1"/>
  <c r="K21" i="5" s="1"/>
  <c r="H22" i="5"/>
  <c r="I22" i="5" s="1"/>
  <c r="H23" i="5"/>
  <c r="I23" i="5" s="1"/>
  <c r="K23" i="5" s="1"/>
  <c r="H24" i="5"/>
  <c r="I24" i="5" s="1"/>
  <c r="K24" i="5" s="1"/>
  <c r="H25" i="5"/>
  <c r="I25" i="5" s="1"/>
  <c r="H26" i="5"/>
  <c r="I26" i="5" s="1"/>
  <c r="H27" i="5"/>
  <c r="I27" i="5" s="1"/>
  <c r="H28" i="5"/>
  <c r="I28" i="5" s="1"/>
  <c r="K28" i="5" s="1"/>
  <c r="H29" i="5"/>
  <c r="I29" i="5" s="1"/>
  <c r="K29" i="5" s="1"/>
  <c r="H30" i="5"/>
  <c r="I30" i="5" s="1"/>
  <c r="K30" i="5" s="1"/>
  <c r="H31" i="5"/>
  <c r="I31" i="5" s="1"/>
  <c r="K31" i="5" s="1"/>
  <c r="H32" i="5"/>
  <c r="I32" i="5" s="1"/>
  <c r="K32" i="5" s="1"/>
  <c r="H33" i="5"/>
  <c r="I33" i="5" s="1"/>
  <c r="K33" i="5" s="1"/>
  <c r="H34" i="5"/>
  <c r="I34" i="5" s="1"/>
  <c r="K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K40" i="5" s="1"/>
  <c r="H41" i="5"/>
  <c r="I41" i="5" s="1"/>
  <c r="K41" i="5" s="1"/>
  <c r="H42" i="5"/>
  <c r="I42" i="5" s="1"/>
  <c r="K42" i="5" s="1"/>
  <c r="H43" i="5"/>
  <c r="I43" i="5" s="1"/>
  <c r="K43" i="5" s="1"/>
  <c r="H44" i="5"/>
  <c r="I44" i="5" s="1"/>
  <c r="K44" i="5" s="1"/>
  <c r="H45" i="5"/>
  <c r="I45" i="5" s="1"/>
  <c r="K45" i="5" s="1"/>
  <c r="H46" i="5"/>
  <c r="I46" i="5" s="1"/>
  <c r="H47" i="5"/>
  <c r="I47" i="5" s="1"/>
  <c r="K47" i="5" s="1"/>
  <c r="H48" i="5"/>
  <c r="I48" i="5" s="1"/>
  <c r="K48" i="5" s="1"/>
  <c r="H49" i="5"/>
  <c r="I49" i="5" s="1"/>
  <c r="H50" i="5"/>
  <c r="I50" i="5" s="1"/>
  <c r="H51" i="5"/>
  <c r="I51" i="5" s="1"/>
  <c r="H52" i="5"/>
  <c r="I52" i="5" s="1"/>
  <c r="K52" i="5" s="1"/>
  <c r="H53" i="5"/>
  <c r="I53" i="5" s="1"/>
  <c r="K53" i="5" s="1"/>
  <c r="H54" i="5"/>
  <c r="I54" i="5" s="1"/>
  <c r="K54" i="5" s="1"/>
  <c r="H55" i="5"/>
  <c r="I55" i="5" s="1"/>
  <c r="K55" i="5" s="1"/>
  <c r="H56" i="5"/>
  <c r="I56" i="5" s="1"/>
  <c r="K56" i="5" s="1"/>
  <c r="H57" i="5"/>
  <c r="I57" i="5" s="1"/>
  <c r="K57" i="5" s="1"/>
  <c r="H58" i="5"/>
  <c r="I58" i="5" s="1"/>
  <c r="K58" i="5" s="1"/>
  <c r="H59" i="5"/>
  <c r="I59" i="5" s="1"/>
  <c r="K59" i="5" s="1"/>
  <c r="H60" i="5"/>
  <c r="I60" i="5" s="1"/>
  <c r="H61" i="5"/>
  <c r="I61" i="5" s="1"/>
  <c r="K61" i="5" s="1"/>
  <c r="H62" i="5"/>
  <c r="I62" i="5" s="1"/>
  <c r="K62" i="5" s="1"/>
  <c r="H63" i="5"/>
  <c r="I63" i="5" s="1"/>
  <c r="K63" i="5" s="1"/>
  <c r="H64" i="5"/>
  <c r="I64" i="5" s="1"/>
  <c r="K64" i="5" s="1"/>
  <c r="H65" i="5"/>
  <c r="I65" i="5" s="1"/>
  <c r="K65" i="5" s="1"/>
  <c r="H66" i="5"/>
  <c r="I66" i="5" s="1"/>
  <c r="K66" i="5" s="1"/>
  <c r="H67" i="5"/>
  <c r="I67" i="5" s="1"/>
  <c r="K67" i="5" s="1"/>
  <c r="H68" i="5"/>
  <c r="I68" i="5" s="1"/>
  <c r="K68" i="5" s="1"/>
  <c r="H69" i="5"/>
  <c r="I69" i="5" s="1"/>
  <c r="K69" i="5" s="1"/>
  <c r="H70" i="5"/>
  <c r="I70" i="5" s="1"/>
  <c r="H71" i="5"/>
  <c r="I71" i="5" s="1"/>
  <c r="K71" i="5" s="1"/>
  <c r="H72" i="5"/>
  <c r="I72" i="5" s="1"/>
  <c r="K72" i="5" s="1"/>
  <c r="H73" i="5"/>
  <c r="I73" i="5" s="1"/>
  <c r="H74" i="5"/>
  <c r="I74" i="5" s="1"/>
  <c r="H75" i="5"/>
  <c r="I75" i="5" s="1"/>
  <c r="H76" i="5"/>
  <c r="I76" i="5" s="1"/>
  <c r="K76" i="5" s="1"/>
  <c r="H77" i="5"/>
  <c r="I77" i="5" s="1"/>
  <c r="K77" i="5" s="1"/>
  <c r="H78" i="5"/>
  <c r="I78" i="5" s="1"/>
  <c r="K78" i="5" s="1"/>
  <c r="H79" i="5"/>
  <c r="I79" i="5" s="1"/>
  <c r="K79" i="5" s="1"/>
  <c r="H80" i="5"/>
  <c r="I80" i="5" s="1"/>
  <c r="K80" i="5" s="1"/>
  <c r="H2" i="5"/>
  <c r="I2" i="5" s="1"/>
  <c r="K2" i="5" s="1"/>
  <c r="Q81" i="5" l="1"/>
  <c r="R67" i="5" s="1"/>
  <c r="R80" i="5"/>
  <c r="J17" i="5"/>
  <c r="L17" i="5" s="1"/>
  <c r="J11" i="5"/>
  <c r="L11" i="5" s="1"/>
  <c r="J66" i="5"/>
  <c r="L66" i="5" s="1"/>
  <c r="J65" i="5"/>
  <c r="L65" i="5" s="1"/>
  <c r="J64" i="5"/>
  <c r="L64" i="5" s="1"/>
  <c r="J44" i="5"/>
  <c r="L44" i="5" s="1"/>
  <c r="J68" i="5"/>
  <c r="L68" i="5" s="1"/>
  <c r="J67" i="5"/>
  <c r="L67" i="5" s="1"/>
  <c r="J43" i="5"/>
  <c r="L43" i="5" s="1"/>
  <c r="J42" i="5"/>
  <c r="L42" i="5" s="1"/>
  <c r="J41" i="5"/>
  <c r="L41" i="5" s="1"/>
  <c r="J10" i="5"/>
  <c r="L10" i="5" s="1"/>
  <c r="J9" i="5"/>
  <c r="L9" i="5" s="1"/>
  <c r="J8" i="5"/>
  <c r="L8" i="5" s="1"/>
  <c r="J46" i="5"/>
  <c r="L46" i="5" s="1"/>
  <c r="K46" i="5"/>
  <c r="J22" i="5"/>
  <c r="L22" i="5" s="1"/>
  <c r="K22" i="5"/>
  <c r="J47" i="5"/>
  <c r="L47" i="5" s="1"/>
  <c r="J40" i="5"/>
  <c r="L40" i="5" s="1"/>
  <c r="J77" i="5"/>
  <c r="L77" i="5" s="1"/>
  <c r="J19" i="5"/>
  <c r="L19" i="5" s="1"/>
  <c r="J76" i="5"/>
  <c r="L76" i="5" s="1"/>
  <c r="J18" i="5"/>
  <c r="L18" i="5" s="1"/>
  <c r="J4" i="5"/>
  <c r="L4" i="5" s="1"/>
  <c r="J7" i="5"/>
  <c r="L7" i="5" s="1"/>
  <c r="J54" i="5"/>
  <c r="L54" i="5" s="1"/>
  <c r="J6" i="5"/>
  <c r="L6" i="5" s="1"/>
  <c r="J53" i="5"/>
  <c r="L53" i="5" s="1"/>
  <c r="J5" i="5"/>
  <c r="L5" i="5" s="1"/>
  <c r="J52" i="5"/>
  <c r="L52" i="5" s="1"/>
  <c r="J48" i="5"/>
  <c r="L48" i="5" s="1"/>
  <c r="J29" i="5"/>
  <c r="L29" i="5" s="1"/>
  <c r="J28" i="5"/>
  <c r="L28" i="5" s="1"/>
  <c r="J24" i="5"/>
  <c r="L24" i="5" s="1"/>
  <c r="J23" i="5"/>
  <c r="L23" i="5" s="1"/>
  <c r="J20" i="5"/>
  <c r="L20" i="5" s="1"/>
  <c r="J72" i="5"/>
  <c r="L72" i="5" s="1"/>
  <c r="J71" i="5"/>
  <c r="L71" i="5" s="1"/>
  <c r="J16" i="5"/>
  <c r="L16" i="5" s="1"/>
  <c r="K36" i="5"/>
  <c r="J36" i="5"/>
  <c r="L36" i="5" s="1"/>
  <c r="K35" i="5"/>
  <c r="J35" i="5"/>
  <c r="L35" i="5" s="1"/>
  <c r="J2" i="5"/>
  <c r="L2" i="5" s="1"/>
  <c r="J80" i="5"/>
  <c r="L80" i="5" s="1"/>
  <c r="J79" i="5"/>
  <c r="L79" i="5" s="1"/>
  <c r="J31" i="5"/>
  <c r="L31" i="5" s="1"/>
  <c r="K60" i="5"/>
  <c r="J60" i="5"/>
  <c r="L60" i="5" s="1"/>
  <c r="K12" i="5"/>
  <c r="J12" i="5"/>
  <c r="L12" i="5" s="1"/>
  <c r="J78" i="5"/>
  <c r="L78" i="5" s="1"/>
  <c r="K25" i="5"/>
  <c r="J25" i="5"/>
  <c r="L25" i="5" s="1"/>
  <c r="K49" i="5"/>
  <c r="J49" i="5"/>
  <c r="L49" i="5" s="1"/>
  <c r="K39" i="5"/>
  <c r="J39" i="5"/>
  <c r="L39" i="5" s="1"/>
  <c r="K38" i="5"/>
  <c r="J38" i="5"/>
  <c r="L38" i="5" s="1"/>
  <c r="J59" i="5"/>
  <c r="L59" i="5" s="1"/>
  <c r="J57" i="5"/>
  <c r="L57" i="5" s="1"/>
  <c r="J34" i="5"/>
  <c r="L34" i="5" s="1"/>
  <c r="J56" i="5"/>
  <c r="L56" i="5" s="1"/>
  <c r="K14" i="5"/>
  <c r="J14" i="5"/>
  <c r="L14" i="5" s="1"/>
  <c r="K75" i="5"/>
  <c r="J75" i="5"/>
  <c r="L75" i="5" s="1"/>
  <c r="K51" i="5"/>
  <c r="J51" i="5"/>
  <c r="L51" i="5" s="1"/>
  <c r="K27" i="5"/>
  <c r="J27" i="5"/>
  <c r="L27" i="5" s="1"/>
  <c r="K3" i="5"/>
  <c r="J3" i="5"/>
  <c r="L3" i="5" s="1"/>
  <c r="J33" i="5"/>
  <c r="L33" i="5" s="1"/>
  <c r="K74" i="5"/>
  <c r="J74" i="5"/>
  <c r="L74" i="5" s="1"/>
  <c r="K50" i="5"/>
  <c r="J50" i="5"/>
  <c r="L50" i="5" s="1"/>
  <c r="K26" i="5"/>
  <c r="J26" i="5"/>
  <c r="L26" i="5" s="1"/>
  <c r="J32" i="5"/>
  <c r="L32" i="5" s="1"/>
  <c r="K73" i="5"/>
  <c r="J73" i="5"/>
  <c r="L73" i="5" s="1"/>
  <c r="J30" i="5"/>
  <c r="L30" i="5" s="1"/>
  <c r="K70" i="5"/>
  <c r="J70" i="5"/>
  <c r="L70" i="5" s="1"/>
  <c r="K37" i="5"/>
  <c r="J37" i="5"/>
  <c r="L37" i="5" s="1"/>
  <c r="J58" i="5"/>
  <c r="L58" i="5" s="1"/>
  <c r="J55" i="5"/>
  <c r="L55" i="5" s="1"/>
  <c r="J69" i="5"/>
  <c r="L69" i="5" s="1"/>
  <c r="J45" i="5"/>
  <c r="L45" i="5" s="1"/>
  <c r="J21" i="5"/>
  <c r="L21" i="5" s="1"/>
  <c r="J63" i="5"/>
  <c r="L63" i="5" s="1"/>
  <c r="J15" i="5"/>
  <c r="L15" i="5" s="1"/>
  <c r="J62" i="5"/>
  <c r="L62" i="5" s="1"/>
  <c r="J61" i="5"/>
  <c r="L61" i="5" s="1"/>
  <c r="J13" i="5"/>
  <c r="L13" i="5" s="1"/>
  <c r="R33" i="5" l="1"/>
  <c r="R53" i="5"/>
  <c r="R68" i="5"/>
  <c r="R65" i="5"/>
  <c r="R39" i="5"/>
  <c r="R73" i="5"/>
  <c r="R72" i="5"/>
  <c r="R74" i="5"/>
  <c r="R48" i="5"/>
  <c r="R49" i="5"/>
  <c r="R50" i="5"/>
  <c r="R24" i="5"/>
  <c r="R25" i="5"/>
  <c r="R26" i="5"/>
  <c r="R29" i="5"/>
  <c r="R18" i="5"/>
  <c r="R70" i="5"/>
  <c r="R77" i="5"/>
  <c r="R6" i="5"/>
  <c r="R47" i="5"/>
  <c r="R71" i="5"/>
  <c r="R31" i="5"/>
  <c r="R5" i="5"/>
  <c r="R10" i="5"/>
  <c r="R35" i="5"/>
  <c r="R46" i="5"/>
  <c r="R22" i="5"/>
  <c r="R64" i="5"/>
  <c r="R56" i="5"/>
  <c r="R42" i="5"/>
  <c r="R69" i="5"/>
  <c r="R20" i="5"/>
  <c r="R52" i="5"/>
  <c r="R58" i="5"/>
  <c r="R9" i="5"/>
  <c r="R78" i="5"/>
  <c r="R34" i="5"/>
  <c r="R7" i="5"/>
  <c r="R59" i="5"/>
  <c r="R36" i="5"/>
  <c r="R2" i="5"/>
  <c r="R23" i="5"/>
  <c r="R30" i="5"/>
  <c r="R37" i="5"/>
  <c r="R21" i="5"/>
  <c r="R15" i="5"/>
  <c r="R3" i="5"/>
  <c r="R8" i="5"/>
  <c r="R27" i="5"/>
  <c r="R66" i="5"/>
  <c r="R51" i="5"/>
  <c r="R16" i="5"/>
  <c r="R75" i="5"/>
  <c r="R57" i="5"/>
  <c r="R28" i="5"/>
  <c r="R43" i="5"/>
  <c r="R4" i="5"/>
  <c r="R76" i="5"/>
  <c r="R11" i="5"/>
  <c r="R45" i="5"/>
  <c r="R55" i="5"/>
  <c r="R60" i="5"/>
  <c r="R13" i="5"/>
  <c r="R40" i="5"/>
  <c r="R14" i="5"/>
  <c r="R41" i="5"/>
  <c r="R61" i="5"/>
  <c r="R38" i="5"/>
  <c r="R17" i="5"/>
  <c r="R44" i="5"/>
  <c r="R12" i="5"/>
  <c r="R54" i="5"/>
  <c r="R19" i="5"/>
  <c r="R79" i="5"/>
  <c r="R32" i="5"/>
  <c r="R62" i="5"/>
  <c r="R63" i="5"/>
  <c r="K81" i="5"/>
  <c r="V6" i="5" s="1"/>
  <c r="L81" i="5"/>
  <c r="N63" i="5" s="1"/>
  <c r="N46" i="5" l="1"/>
  <c r="M3" i="5"/>
  <c r="N72" i="5"/>
  <c r="N59" i="5"/>
  <c r="N30" i="5"/>
  <c r="M55" i="5"/>
  <c r="M30" i="5"/>
  <c r="O30" i="5" s="1"/>
  <c r="M77" i="5"/>
  <c r="M27" i="5"/>
  <c r="N5" i="5"/>
  <c r="O5" i="5" s="1"/>
  <c r="M23" i="5"/>
  <c r="M80" i="5"/>
  <c r="M21" i="5"/>
  <c r="N39" i="5"/>
  <c r="M68" i="5"/>
  <c r="N56" i="5"/>
  <c r="O56" i="5" s="1"/>
  <c r="M44" i="5"/>
  <c r="N37" i="5"/>
  <c r="O37" i="5" s="1"/>
  <c r="M20" i="5"/>
  <c r="N47" i="5"/>
  <c r="M67" i="5"/>
  <c r="N14" i="5"/>
  <c r="O14" i="5" s="1"/>
  <c r="M43" i="5"/>
  <c r="N58" i="5"/>
  <c r="O58" i="5" s="1"/>
  <c r="M18" i="5"/>
  <c r="N40" i="5"/>
  <c r="M36" i="5"/>
  <c r="N77" i="5"/>
  <c r="M12" i="5"/>
  <c r="N2" i="5"/>
  <c r="M31" i="5"/>
  <c r="N75" i="5"/>
  <c r="M78" i="5"/>
  <c r="N73" i="5"/>
  <c r="M53" i="5"/>
  <c r="N71" i="5"/>
  <c r="O71" i="5" s="1"/>
  <c r="M56" i="5"/>
  <c r="N57" i="5"/>
  <c r="M54" i="5"/>
  <c r="N16" i="5"/>
  <c r="M75" i="5"/>
  <c r="N70" i="5"/>
  <c r="O70" i="5" s="1"/>
  <c r="M51" i="5"/>
  <c r="N36" i="5"/>
  <c r="O36" i="5" s="1"/>
  <c r="M65" i="5"/>
  <c r="M29" i="5"/>
  <c r="M41" i="5"/>
  <c r="N74" i="5"/>
  <c r="O74" i="5" s="1"/>
  <c r="N19" i="5"/>
  <c r="M72" i="5"/>
  <c r="M59" i="5"/>
  <c r="N80" i="5"/>
  <c r="M71" i="5"/>
  <c r="N25" i="5"/>
  <c r="N79" i="5"/>
  <c r="M70" i="5"/>
  <c r="M34" i="5"/>
  <c r="N51" i="5"/>
  <c r="M26" i="5"/>
  <c r="N18" i="5"/>
  <c r="M25" i="5"/>
  <c r="M63" i="5"/>
  <c r="O63" i="5" s="1"/>
  <c r="M76" i="5"/>
  <c r="N29" i="5"/>
  <c r="N4" i="5"/>
  <c r="O4" i="5" s="1"/>
  <c r="M7" i="5"/>
  <c r="N41" i="5"/>
  <c r="N42" i="5"/>
  <c r="O42" i="5" s="1"/>
  <c r="N17" i="5"/>
  <c r="O17" i="5" s="1"/>
  <c r="N43" i="5"/>
  <c r="N44" i="5"/>
  <c r="O44" i="5" s="1"/>
  <c r="N68" i="5"/>
  <c r="O68" i="5" s="1"/>
  <c r="N67" i="5"/>
  <c r="N66" i="5"/>
  <c r="N65" i="5"/>
  <c r="N10" i="5"/>
  <c r="N9" i="5"/>
  <c r="N8" i="5"/>
  <c r="N64" i="5"/>
  <c r="N11" i="5"/>
  <c r="M5" i="5"/>
  <c r="N69" i="5"/>
  <c r="O69" i="5" s="1"/>
  <c r="M17" i="5"/>
  <c r="N52" i="5"/>
  <c r="N45" i="5"/>
  <c r="M64" i="5"/>
  <c r="M11" i="5"/>
  <c r="N76" i="5"/>
  <c r="O76" i="5" s="1"/>
  <c r="M40" i="5"/>
  <c r="N48" i="5"/>
  <c r="O48" i="5" s="1"/>
  <c r="N21" i="5"/>
  <c r="O21" i="5" s="1"/>
  <c r="M16" i="5"/>
  <c r="M79" i="5"/>
  <c r="N50" i="5"/>
  <c r="O50" i="5" s="1"/>
  <c r="N31" i="5"/>
  <c r="O31" i="5" s="1"/>
  <c r="M22" i="5"/>
  <c r="M39" i="5"/>
  <c r="M52" i="5"/>
  <c r="N49" i="5"/>
  <c r="N27" i="5"/>
  <c r="N15" i="5"/>
  <c r="M69" i="5"/>
  <c r="M15" i="5"/>
  <c r="M28" i="5"/>
  <c r="N28" i="5"/>
  <c r="N7" i="5"/>
  <c r="N60" i="5"/>
  <c r="M50" i="5"/>
  <c r="M62" i="5"/>
  <c r="M4" i="5"/>
  <c r="N26" i="5"/>
  <c r="O26" i="5" s="1"/>
  <c r="N54" i="5"/>
  <c r="O54" i="5" s="1"/>
  <c r="N62" i="5"/>
  <c r="O62" i="5" s="1"/>
  <c r="M49" i="5"/>
  <c r="M38" i="5"/>
  <c r="M10" i="5"/>
  <c r="N24" i="5"/>
  <c r="N12" i="5"/>
  <c r="O12" i="5" s="1"/>
  <c r="N61" i="5"/>
  <c r="M47" i="5"/>
  <c r="M61" i="5"/>
  <c r="M57" i="5"/>
  <c r="N78" i="5"/>
  <c r="M14" i="5"/>
  <c r="N6" i="5"/>
  <c r="N32" i="5"/>
  <c r="N53" i="5"/>
  <c r="M9" i="5"/>
  <c r="N20" i="5"/>
  <c r="M48" i="5"/>
  <c r="M2" i="5"/>
  <c r="N33" i="5"/>
  <c r="N35" i="5"/>
  <c r="O35" i="5" s="1"/>
  <c r="M46" i="5"/>
  <c r="M37" i="5"/>
  <c r="M33" i="5"/>
  <c r="N22" i="5"/>
  <c r="N55" i="5"/>
  <c r="O55" i="5" s="1"/>
  <c r="M45" i="5"/>
  <c r="M13" i="5"/>
  <c r="N23" i="5"/>
  <c r="O23" i="5" s="1"/>
  <c r="N3" i="5"/>
  <c r="M24" i="5"/>
  <c r="M60" i="5"/>
  <c r="N34" i="5"/>
  <c r="N38" i="5"/>
  <c r="N13" i="5"/>
  <c r="M19" i="5"/>
  <c r="M6" i="5"/>
  <c r="M32" i="5"/>
  <c r="M74" i="5"/>
  <c r="M66" i="5"/>
  <c r="M35" i="5"/>
  <c r="M8" i="5"/>
  <c r="M73" i="5"/>
  <c r="M42" i="5"/>
  <c r="M58" i="5"/>
  <c r="O46" i="5" l="1"/>
  <c r="O57" i="5"/>
  <c r="O39" i="5"/>
  <c r="O61" i="5"/>
  <c r="O18" i="5"/>
  <c r="O3" i="5"/>
  <c r="O52" i="5"/>
  <c r="O59" i="5"/>
  <c r="O72" i="5"/>
  <c r="O43" i="5"/>
  <c r="O29" i="5"/>
  <c r="O22" i="5"/>
  <c r="O45" i="5"/>
  <c r="O33" i="5"/>
  <c r="O24" i="5"/>
  <c r="O47" i="5"/>
  <c r="O41" i="5"/>
  <c r="O60" i="5"/>
  <c r="O7" i="5"/>
  <c r="O51" i="5"/>
  <c r="O73" i="5"/>
  <c r="O28" i="5"/>
  <c r="O79" i="5"/>
  <c r="O25" i="5"/>
  <c r="O6" i="5"/>
  <c r="O9" i="5"/>
  <c r="O27" i="5"/>
  <c r="O77" i="5"/>
  <c r="O40" i="5"/>
  <c r="O16" i="5"/>
  <c r="O20" i="5"/>
  <c r="O11" i="5"/>
  <c r="O75" i="5"/>
  <c r="O53" i="5"/>
  <c r="O64" i="5"/>
  <c r="O32" i="5"/>
  <c r="O8" i="5"/>
  <c r="O2" i="5"/>
  <c r="O15" i="5"/>
  <c r="O10" i="5"/>
  <c r="O80" i="5"/>
  <c r="O13" i="5"/>
  <c r="O78" i="5"/>
  <c r="O49" i="5"/>
  <c r="O65" i="5"/>
  <c r="O38" i="5"/>
  <c r="O66" i="5"/>
  <c r="O34" i="5"/>
  <c r="O67" i="5"/>
  <c r="O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B6824-B123-4EC0-AEEF-B462D1459D16}" keepAlive="1" name="Query - Table066 (Page 46)" description="Connection to the 'Table066 (Page 46)' query in the workbook." type="5" refreshedVersion="8" background="1" saveData="1">
    <dbPr connection="Provider=Microsoft.Mashup.OleDb.1;Data Source=$Workbook$;Location=&quot;Table066 (Page 46)&quot;;Extended Properties=&quot;&quot;" command="SELECT * FROM [Table066 (Page 46)]"/>
  </connection>
  <connection id="2" xr16:uid="{B355EC9A-5D29-4470-B87C-05A61A14061A}" keepAlive="1" name="Query - Table067 (Page 47)" description="Connection to the 'Table067 (Page 47)' query in the workbook." type="5" refreshedVersion="0" background="1">
    <dbPr connection="Provider=Microsoft.Mashup.OleDb.1;Data Source=$Workbook$;Location=&quot;Table067 (Page 47)&quot;;Extended Properties=&quot;&quot;" command="SELECT * FROM [Table067 (Page 47)]"/>
  </connection>
  <connection id="3" xr16:uid="{7E7581A6-BD1C-487A-81A2-2F456B9490E3}" keepAlive="1" name="Query - Table068 (Page 48)" description="Connection to the 'Table068 (Page 48)' query in the workbook." type="5" refreshedVersion="0" background="1">
    <dbPr connection="Provider=Microsoft.Mashup.OleDb.1;Data Source=$Workbook$;Location=&quot;Table068 (Page 48)&quot;;Extended Properties=&quot;&quot;" command="SELECT * FROM [Table068 (Page 48)]"/>
  </connection>
  <connection id="4" xr16:uid="{0FDE266E-B7A9-42CA-A258-642C831911EB}" keepAlive="1" name="Query - Table069 (Page 49)" description="Connection to the 'Table069 (Page 49)' query in the workbook." type="5" refreshedVersion="0" background="1">
    <dbPr connection="Provider=Microsoft.Mashup.OleDb.1;Data Source=$Workbook$;Location=&quot;Table069 (Page 49)&quot;;Extended Properties=&quot;&quot;" command="SELECT * FROM [Table069 (Page 49)]"/>
  </connection>
  <connection id="5" xr16:uid="{C98606FC-4497-4C09-9822-93BDCD7E4B3C}" keepAlive="1" name="Query - Table114 (Page 104-105)" description="Connection to the 'Table114 (Page 104-105)' query in the workbook." type="5" refreshedVersion="8" background="1" saveData="1">
    <dbPr connection="Provider=Microsoft.Mashup.OleDb.1;Data Source=$Workbook$;Location=&quot;Table114 (Page 104-105)&quot;;Extended Properties=&quot;&quot;" command="SELECT * FROM [Table114 (Page 104-105)]"/>
  </connection>
</connections>
</file>

<file path=xl/sharedStrings.xml><?xml version="1.0" encoding="utf-8"?>
<sst xmlns="http://schemas.openxmlformats.org/spreadsheetml/2006/main" count="1048" uniqueCount="859">
  <si>
    <t>General Purpose Grants</t>
  </si>
  <si>
    <t>Local Roads Grants</t>
  </si>
  <si>
    <t>Initial
($)</t>
  </si>
  <si>
    <t>Final
($)</t>
  </si>
  <si>
    <t>Difference
($)</t>
  </si>
  <si>
    <t>Alpine S</t>
  </si>
  <si>
    <t>3,340,685</t>
  </si>
  <si>
    <t>3,342,108</t>
  </si>
  <si>
    <t>1,423</t>
  </si>
  <si>
    <t>1,342,640</t>
  </si>
  <si>
    <t>1,346,927</t>
  </si>
  <si>
    <t>4,287</t>
  </si>
  <si>
    <t>Ararat RC</t>
  </si>
  <si>
    <t>4,527,530</t>
  </si>
  <si>
    <t>4,529,459</t>
  </si>
  <si>
    <t>1,929</t>
  </si>
  <si>
    <t>2,913,830</t>
  </si>
  <si>
    <t>2,923,134</t>
  </si>
  <si>
    <t>9,304</t>
  </si>
  <si>
    <t>Ballarat C</t>
  </si>
  <si>
    <t>14,264,351</t>
  </si>
  <si>
    <t>14,270,429</t>
  </si>
  <si>
    <t>6,078</t>
  </si>
  <si>
    <t>3,116,323</t>
  </si>
  <si>
    <t>3,126,274</t>
  </si>
  <si>
    <t>9,951</t>
  </si>
  <si>
    <t>Banyule C</t>
  </si>
  <si>
    <t>3,173,131</t>
  </si>
  <si>
    <t>3,174,483</t>
  </si>
  <si>
    <t>1,352</t>
  </si>
  <si>
    <t>1,173,065</t>
  </si>
  <si>
    <t>1,176,811</t>
  </si>
  <si>
    <t>3,746</t>
  </si>
  <si>
    <t>Bass Coast S</t>
  </si>
  <si>
    <t>6,663,021</t>
  </si>
  <si>
    <t>6,665,860</t>
  </si>
  <si>
    <t>2,839</t>
  </si>
  <si>
    <t>1,803,604</t>
  </si>
  <si>
    <t>1,809,363</t>
  </si>
  <si>
    <t>5,759</t>
  </si>
  <si>
    <t>Baw Baw S</t>
  </si>
  <si>
    <t>8,528,398</t>
  </si>
  <si>
    <t>8,532,032</t>
  </si>
  <si>
    <t>3,634</t>
  </si>
  <si>
    <t>3,569,370</t>
  </si>
  <si>
    <t>3,580,767</t>
  </si>
  <si>
    <t>11,397</t>
  </si>
  <si>
    <t>Bayside C</t>
  </si>
  <si>
    <t>2,545,650</t>
  </si>
  <si>
    <t>2,546,735</t>
  </si>
  <si>
    <t>1,085</t>
  </si>
  <si>
    <t>635,170</t>
  </si>
  <si>
    <t>637,198</t>
  </si>
  <si>
    <t>2,028</t>
  </si>
  <si>
    <t>Benalla RC</t>
  </si>
  <si>
    <t>3,426,842</t>
  </si>
  <si>
    <t>3,428,302</t>
  </si>
  <si>
    <t>1,460</t>
  </si>
  <si>
    <t>1,815,194</t>
  </si>
  <si>
    <t>1,820,990</t>
  </si>
  <si>
    <t>5,796</t>
  </si>
  <si>
    <t>Boroondara C</t>
  </si>
  <si>
    <t>4,223,868</t>
  </si>
  <si>
    <t>4,225,668</t>
  </si>
  <si>
    <t>1,800</t>
  </si>
  <si>
    <t>1,141,058</t>
  </si>
  <si>
    <t>1,144,701</t>
  </si>
  <si>
    <t>3,643</t>
  </si>
  <si>
    <t>Brimbank C</t>
  </si>
  <si>
    <t>13,396,139</t>
  </si>
  <si>
    <t>13,401,847</t>
  </si>
  <si>
    <t>5,708</t>
  </si>
  <si>
    <t>2,153,808</t>
  </si>
  <si>
    <t>2,160,685</t>
  </si>
  <si>
    <t>6,877</t>
  </si>
  <si>
    <t>Buloke S</t>
  </si>
  <si>
    <t>4,842,124</t>
  </si>
  <si>
    <t>4,844,187</t>
  </si>
  <si>
    <t>2,063</t>
  </si>
  <si>
    <t>3,094,456</t>
  </si>
  <si>
    <t>3,104,337</t>
  </si>
  <si>
    <t>9,881</t>
  </si>
  <si>
    <t>Campaspe S</t>
  </si>
  <si>
    <t>9,562,435</t>
  </si>
  <si>
    <t>9,566,509</t>
  </si>
  <si>
    <t>4,074</t>
  </si>
  <si>
    <t>4,981,511</t>
  </si>
  <si>
    <t>4,997,417</t>
  </si>
  <si>
    <t>15,906</t>
  </si>
  <si>
    <t>Cardinia S</t>
  </si>
  <si>
    <t>11,754,120</t>
  </si>
  <si>
    <t>11,759,128</t>
  </si>
  <si>
    <t>5,008</t>
  </si>
  <si>
    <t>3,289,440</t>
  </si>
  <si>
    <t>3,299,943</t>
  </si>
  <si>
    <t>10,503</t>
  </si>
  <si>
    <t>Casey C</t>
  </si>
  <si>
    <t>23,508,227</t>
  </si>
  <si>
    <t>23,518,243</t>
  </si>
  <si>
    <t>10,016</t>
  </si>
  <si>
    <t>3,526,856</t>
  </si>
  <si>
    <t>3,538,117</t>
  </si>
  <si>
    <t>11,261</t>
  </si>
  <si>
    <t>Central Goldfields S</t>
  </si>
  <si>
    <t>3,543,143</t>
  </si>
  <si>
    <t>3,544,653</t>
  </si>
  <si>
    <t>1,510</t>
  </si>
  <si>
    <t>1,570,147</t>
  </si>
  <si>
    <t>1,575,161</t>
  </si>
  <si>
    <t>5,014</t>
  </si>
  <si>
    <t>Colac Otway S</t>
  </si>
  <si>
    <t>5,183,150</t>
  </si>
  <si>
    <t>5,185,358</t>
  </si>
  <si>
    <t>2,208</t>
  </si>
  <si>
    <t>3,256,184</t>
  </si>
  <si>
    <t>3,266,581</t>
  </si>
  <si>
    <t>10,397</t>
  </si>
  <si>
    <t>Corangamite S</t>
  </si>
  <si>
    <t>5,277,525</t>
  </si>
  <si>
    <t>5,279,774</t>
  </si>
  <si>
    <t>2,249</t>
  </si>
  <si>
    <t>4,313,977</t>
  </si>
  <si>
    <t>4,327,752</t>
  </si>
  <si>
    <t>13,775</t>
  </si>
  <si>
    <t>Darebin C</t>
  </si>
  <si>
    <t>3,748,003</t>
  </si>
  <si>
    <t>3,749,600</t>
  </si>
  <si>
    <t>1,597</t>
  </si>
  <si>
    <t>1,099,830</t>
  </si>
  <si>
    <t>1,103,342</t>
  </si>
  <si>
    <t>3,512</t>
  </si>
  <si>
    <t>East Gippsland S</t>
  </si>
  <si>
    <t>13,825,349</t>
  </si>
  <si>
    <t>13,831,240</t>
  </si>
  <si>
    <t>5,891</t>
  </si>
  <si>
    <t>5,816,454</t>
  </si>
  <si>
    <t>5,835,026</t>
  </si>
  <si>
    <t>18,572</t>
  </si>
  <si>
    <t>Frankston C</t>
  </si>
  <si>
    <t>8,616,259</t>
  </si>
  <si>
    <t>8,619,930</t>
  </si>
  <si>
    <t>3,671</t>
  </si>
  <si>
    <t>1,371,674</t>
  </si>
  <si>
    <t>1,376,054</t>
  </si>
  <si>
    <t>4,380</t>
  </si>
  <si>
    <t>Gannawarra S</t>
  </si>
  <si>
    <t>4,354,989</t>
  </si>
  <si>
    <t>4,356,845</t>
  </si>
  <si>
    <t>1,856</t>
  </si>
  <si>
    <t>2,466,255</t>
  </si>
  <si>
    <t>2,474,130</t>
  </si>
  <si>
    <t>7,875</t>
  </si>
  <si>
    <t>Glen Eira C</t>
  </si>
  <si>
    <t>3,778,496</t>
  </si>
  <si>
    <t>3,780,106</t>
  </si>
  <si>
    <t>1,610</t>
  </si>
  <si>
    <t>801,983</t>
  </si>
  <si>
    <t>804,544</t>
  </si>
  <si>
    <t>2,561</t>
  </si>
  <si>
    <t>Glenelg S</t>
  </si>
  <si>
    <t>6,221,015</t>
  </si>
  <si>
    <t>6,223,666</t>
  </si>
  <si>
    <t>2,651</t>
  </si>
  <si>
    <t>4,265,656</t>
  </si>
  <si>
    <t>4,279,277</t>
  </si>
  <si>
    <t>13,621</t>
  </si>
  <si>
    <t>Golden Plains S</t>
  </si>
  <si>
    <t>4,679,874</t>
  </si>
  <si>
    <t>4,681,868</t>
  </si>
  <si>
    <t>1,994</t>
  </si>
  <si>
    <t>2,640,662</t>
  </si>
  <si>
    <t>2,649,094</t>
  </si>
  <si>
    <t>8,432</t>
  </si>
  <si>
    <t>Greater Bendigo C</t>
  </si>
  <si>
    <t>16,939,983</t>
  </si>
  <si>
    <t>16,947,201</t>
  </si>
  <si>
    <t>7,218</t>
  </si>
  <si>
    <t>4,363,100</t>
  </si>
  <si>
    <t>4,377,032</t>
  </si>
  <si>
    <t>13,932</t>
  </si>
  <si>
    <t>Greater Dandenong C</t>
  </si>
  <si>
    <t>10,990,522</t>
  </si>
  <si>
    <t>10,995,205</t>
  </si>
  <si>
    <t>4,683</t>
  </si>
  <si>
    <t>1,948,820</t>
  </si>
  <si>
    <t>1,955,043</t>
  </si>
  <si>
    <t>6,223</t>
  </si>
  <si>
    <t>Greater Geelong C</t>
  </si>
  <si>
    <t>22,358,951</t>
  </si>
  <si>
    <t>22,368,473</t>
  </si>
  <si>
    <t>9,522</t>
  </si>
  <si>
    <t>4,498,586</t>
  </si>
  <si>
    <t>4,512,951</t>
  </si>
  <si>
    <t>14,365</t>
  </si>
  <si>
    <t>Greater Shepparton C</t>
  </si>
  <si>
    <t>12,443,427</t>
  </si>
  <si>
    <t>12,448,729</t>
  </si>
  <si>
    <t>5,302</t>
  </si>
  <si>
    <t>3,891,212</t>
  </si>
  <si>
    <t>3,903,637</t>
  </si>
  <si>
    <t>12,425</t>
  </si>
  <si>
    <t>Hepburn S</t>
  </si>
  <si>
    <t>4,159,222</t>
  </si>
  <si>
    <t>4,160,994</t>
  </si>
  <si>
    <t>1,772</t>
  </si>
  <si>
    <t>1,915,722</t>
  </si>
  <si>
    <t>1,921,839</t>
  </si>
  <si>
    <t>6,117</t>
  </si>
  <si>
    <t>Hindmarsh S</t>
  </si>
  <si>
    <t>3,389,732</t>
  </si>
  <si>
    <t>3,391,176</t>
  </si>
  <si>
    <t>1,444</t>
  </si>
  <si>
    <t>1,797,374</t>
  </si>
  <si>
    <t>1,803,113</t>
  </si>
  <si>
    <t>5,739</t>
  </si>
  <si>
    <t>Hobsons Bay C</t>
  </si>
  <si>
    <t>2,287,223</t>
  </si>
  <si>
    <t>2,288,198</t>
  </si>
  <si>
    <t>975</t>
  </si>
  <si>
    <t>915,902</t>
  </si>
  <si>
    <t>918,827</t>
  </si>
  <si>
    <t>2,925</t>
  </si>
  <si>
    <t>Horsham RC</t>
  </si>
  <si>
    <t>4,898,888</t>
  </si>
  <si>
    <t>4,900,975</t>
  </si>
  <si>
    <t>2,087</t>
  </si>
  <si>
    <t>2,717,871</t>
  </si>
  <si>
    <t>2,726,549</t>
  </si>
  <si>
    <t>8,678</t>
  </si>
  <si>
    <t>Hume C</t>
  </si>
  <si>
    <t>17,407,402</t>
  </si>
  <si>
    <t>17,414,819</t>
  </si>
  <si>
    <t>7,417</t>
  </si>
  <si>
    <t>3,411,906</t>
  </si>
  <si>
    <t>3,422,800</t>
  </si>
  <si>
    <t>10,894</t>
  </si>
  <si>
    <t>Indigo S</t>
  </si>
  <si>
    <t>3,932,060</t>
  </si>
  <si>
    <t>3,933,735</t>
  </si>
  <si>
    <t>1,675</t>
  </si>
  <si>
    <t>2,091,126</t>
  </si>
  <si>
    <t>2,097,803</t>
  </si>
  <si>
    <t>6,677</t>
  </si>
  <si>
    <t>Kingston C</t>
  </si>
  <si>
    <t>3,986,933</t>
  </si>
  <si>
    <t>3,988,632</t>
  </si>
  <si>
    <t>1,699</t>
  </si>
  <si>
    <t>1,301,359</t>
  </si>
  <si>
    <t>1,305,514</t>
  </si>
  <si>
    <t>4,155</t>
  </si>
  <si>
    <t>Knox C</t>
  </si>
  <si>
    <t>7,193,768</t>
  </si>
  <si>
    <t>7,196,833</t>
  </si>
  <si>
    <t>3,065</t>
  </si>
  <si>
    <t>1,433,872</t>
  </si>
  <si>
    <t>1,438,450</t>
  </si>
  <si>
    <t>4,578</t>
  </si>
  <si>
    <t>Latrobe C</t>
  </si>
  <si>
    <t>12,326,174</t>
  </si>
  <si>
    <t>12,331,426</t>
  </si>
  <si>
    <t>5,252</t>
  </si>
  <si>
    <t>3,192,836</t>
  </si>
  <si>
    <t>3,203,031</t>
  </si>
  <si>
    <t>10,195</t>
  </si>
  <si>
    <t>Loddon S</t>
  </si>
  <si>
    <t>6,244,050</t>
  </si>
  <si>
    <t>6,246,710</t>
  </si>
  <si>
    <t>2,660</t>
  </si>
  <si>
    <t>4,516,552</t>
  </si>
  <si>
    <t>4,530,974</t>
  </si>
  <si>
    <t>14,422</t>
  </si>
  <si>
    <t>Macedon Ranges S</t>
  </si>
  <si>
    <t>6,667,307</t>
  </si>
  <si>
    <t>6,670,148</t>
  </si>
  <si>
    <t>2,841</t>
  </si>
  <si>
    <t>2,722,686</t>
  </si>
  <si>
    <t>2,731,380</t>
  </si>
  <si>
    <t>8,694</t>
  </si>
  <si>
    <t>Manningham C</t>
  </si>
  <si>
    <t>3,150,816</t>
  </si>
  <si>
    <t>3,152,158</t>
  </si>
  <si>
    <t>1,342</t>
  </si>
  <si>
    <t>1,048,254</t>
  </si>
  <si>
    <t>1,051,601</t>
  </si>
  <si>
    <t>3,347</t>
  </si>
  <si>
    <t>Mansfield S</t>
  </si>
  <si>
    <t>2,749,651</t>
  </si>
  <si>
    <t>2,750,823</t>
  </si>
  <si>
    <t>1,172</t>
  </si>
  <si>
    <t>1,148,209</t>
  </si>
  <si>
    <t>1,151,875</t>
  </si>
  <si>
    <t>3,666</t>
  </si>
  <si>
    <t>Maribyrnong C</t>
  </si>
  <si>
    <t>2,380,404</t>
  </si>
  <si>
    <t>2,381,418</t>
  </si>
  <si>
    <t>1,014</t>
  </si>
  <si>
    <t>738,005</t>
  </si>
  <si>
    <t>740,362</t>
  </si>
  <si>
    <t>2,357</t>
  </si>
  <si>
    <t>Maroondah C</t>
  </si>
  <si>
    <t>4,407,613</t>
  </si>
  <si>
    <t>4,409,491</t>
  </si>
  <si>
    <t>1,878</t>
  </si>
  <si>
    <t>966,393</t>
  </si>
  <si>
    <t>969,479</t>
  </si>
  <si>
    <t>3,086</t>
  </si>
  <si>
    <t>Melbourne C</t>
  </si>
  <si>
    <t>3,984,564</t>
  </si>
  <si>
    <t>3,986,262</t>
  </si>
  <si>
    <t>1,698</t>
  </si>
  <si>
    <t>893,321</t>
  </si>
  <si>
    <t>896,173</t>
  </si>
  <si>
    <t>2,852</t>
  </si>
  <si>
    <t>Melton C</t>
  </si>
  <si>
    <t>20,379,064</t>
  </si>
  <si>
    <t>20,387,747</t>
  </si>
  <si>
    <t>8,683</t>
  </si>
  <si>
    <t>3,192,945</t>
  </si>
  <si>
    <t>3,203,140</t>
  </si>
  <si>
    <t>Merri-bek C</t>
  </si>
  <si>
    <t>4,350,800</t>
  </si>
  <si>
    <t>4,353,351</t>
  </si>
  <si>
    <t>2,551</t>
  </si>
  <si>
    <t>1,151,298</t>
  </si>
  <si>
    <t>1,159,101</t>
  </si>
  <si>
    <t>7,803</t>
  </si>
  <si>
    <t>Mildura RC</t>
  </si>
  <si>
    <t>13,554,742</t>
  </si>
  <si>
    <t>13,556,596</t>
  </si>
  <si>
    <t>1,854</t>
  </si>
  <si>
    <t>5,160,450</t>
  </si>
  <si>
    <t>5,164,126</t>
  </si>
  <si>
    <t>3,676</t>
  </si>
  <si>
    <t>Mitchell S</t>
  </si>
  <si>
    <t>7,977,410</t>
  </si>
  <si>
    <t>7,983,185</t>
  </si>
  <si>
    <t>5,775</t>
  </si>
  <si>
    <t>2,518,725</t>
  </si>
  <si>
    <t>2,535,203</t>
  </si>
  <si>
    <t>16,478</t>
  </si>
  <si>
    <t>Moira S</t>
  </si>
  <si>
    <t>8,678,989</t>
  </si>
  <si>
    <t>8,682,388</t>
  </si>
  <si>
    <t>3,399</t>
  </si>
  <si>
    <t>4,803,496</t>
  </si>
  <si>
    <t>4,811,538</t>
  </si>
  <si>
    <t>8,042</t>
  </si>
  <si>
    <t>Monash C</t>
  </si>
  <si>
    <t>4,854,565</t>
  </si>
  <si>
    <t>4,858,263</t>
  </si>
  <si>
    <t>3,698</t>
  </si>
  <si>
    <t>1,517,410</t>
  </si>
  <si>
    <t>1,532,748</t>
  </si>
  <si>
    <t>15,338</t>
  </si>
  <si>
    <t>Moonee Valley C</t>
  </si>
  <si>
    <t>3,065,746</t>
  </si>
  <si>
    <t>3,067,814</t>
  </si>
  <si>
    <t>2,068</t>
  </si>
  <si>
    <t>872,250</t>
  </si>
  <si>
    <t>877,095</t>
  </si>
  <si>
    <t>4,845</t>
  </si>
  <si>
    <t>Moorabool S</t>
  </si>
  <si>
    <t>5,987,936</t>
  </si>
  <si>
    <t>5,989,242</t>
  </si>
  <si>
    <t>1,306</t>
  </si>
  <si>
    <t>2,443,577</t>
  </si>
  <si>
    <t>2,446,362</t>
  </si>
  <si>
    <t>2,785</t>
  </si>
  <si>
    <t>Mornington Peninsula S</t>
  </si>
  <si>
    <t>4,228,580</t>
  </si>
  <si>
    <t>4,230,382</t>
  </si>
  <si>
    <t>1,802</t>
  </si>
  <si>
    <t>3,083,474</t>
  </si>
  <si>
    <t>3,093,320</t>
  </si>
  <si>
    <t>9,846</t>
  </si>
  <si>
    <t>Mount Alexander S</t>
  </si>
  <si>
    <t>4,117,880</t>
  </si>
  <si>
    <t>4,119,634</t>
  </si>
  <si>
    <t>1,754</t>
  </si>
  <si>
    <t>2,210,641</t>
  </si>
  <si>
    <t>2,217,700</t>
  </si>
  <si>
    <t>7,059</t>
  </si>
  <si>
    <t>Moyne S</t>
  </si>
  <si>
    <t>5,324,975</t>
  </si>
  <si>
    <t>5,327,244</t>
  </si>
  <si>
    <t>2,269</t>
  </si>
  <si>
    <t>5,131,680</t>
  </si>
  <si>
    <t>5,148,066</t>
  </si>
  <si>
    <t>16,386</t>
  </si>
  <si>
    <t>Murrindindi S</t>
  </si>
  <si>
    <t>3,706,831</t>
  </si>
  <si>
    <t>3,708,410</t>
  </si>
  <si>
    <t>1,579</t>
  </si>
  <si>
    <t>2,033,423</t>
  </si>
  <si>
    <t>2,039,916</t>
  </si>
  <si>
    <t>6,493</t>
  </si>
  <si>
    <t>Nillumbik S</t>
  </si>
  <si>
    <t>2,086,741</t>
  </si>
  <si>
    <t>2,087,630</t>
  </si>
  <si>
    <t>889</t>
  </si>
  <si>
    <t>1,435,630</t>
  </si>
  <si>
    <t>1,440,214</t>
  </si>
  <si>
    <t>4,584</t>
  </si>
  <si>
    <t>Northern Grampians S</t>
  </si>
  <si>
    <t>5,763,549</t>
  </si>
  <si>
    <t>5,766,005</t>
  </si>
  <si>
    <t>2,456</t>
  </si>
  <si>
    <t>3,576,982</t>
  </si>
  <si>
    <t>3,588,404</t>
  </si>
  <si>
    <t>11,422</t>
  </si>
  <si>
    <t>Port Phillip C</t>
  </si>
  <si>
    <t>2,588,908</t>
  </si>
  <si>
    <t>2,590,011</t>
  </si>
  <si>
    <t>1,103</t>
  </si>
  <si>
    <t>525,319</t>
  </si>
  <si>
    <t>526,996</t>
  </si>
  <si>
    <t>1,677</t>
  </si>
  <si>
    <t>Pyrenees S</t>
  </si>
  <si>
    <t>4,052,070</t>
  </si>
  <si>
    <t>4,053,796</t>
  </si>
  <si>
    <t>1,726</t>
  </si>
  <si>
    <t>2,632,028</t>
  </si>
  <si>
    <t>2,640,432</t>
  </si>
  <si>
    <t>8,404</t>
  </si>
  <si>
    <t>Queenscliffe B</t>
  </si>
  <si>
    <t>369,940</t>
  </si>
  <si>
    <t>370,098</t>
  </si>
  <si>
    <t>158</t>
  </si>
  <si>
    <t>72,803</t>
  </si>
  <si>
    <t>73,035</t>
  </si>
  <si>
    <t>232</t>
  </si>
  <si>
    <t>South Gippsland S</t>
  </si>
  <si>
    <t>7,490,408</t>
  </si>
  <si>
    <t>7,493,599</t>
  </si>
  <si>
    <t>3,191</t>
  </si>
  <si>
    <t>4,604,306</t>
  </si>
  <si>
    <t>4,619,008</t>
  </si>
  <si>
    <t>14,702</t>
  </si>
  <si>
    <t>Southern Grampians S</t>
  </si>
  <si>
    <t>5,314,589</t>
  </si>
  <si>
    <t>5,316,853</t>
  </si>
  <si>
    <t>2,264</t>
  </si>
  <si>
    <t>3,798,839</t>
  </si>
  <si>
    <t>3,810,969</t>
  </si>
  <si>
    <t>12,130</t>
  </si>
  <si>
    <t>Stonnington C</t>
  </si>
  <si>
    <t>2,650,592</t>
  </si>
  <si>
    <t>2,651,721</t>
  </si>
  <si>
    <t>1,129</t>
  </si>
  <si>
    <t>557,080</t>
  </si>
  <si>
    <t>558,859</t>
  </si>
  <si>
    <t>1,779</t>
  </si>
  <si>
    <t>Strathbogie S</t>
  </si>
  <si>
    <t>3,978,494</t>
  </si>
  <si>
    <t>3,980,189</t>
  </si>
  <si>
    <t>1,695</t>
  </si>
  <si>
    <t>2,725,262</t>
  </si>
  <si>
    <t>2,733,964</t>
  </si>
  <si>
    <t>8,702</t>
  </si>
  <si>
    <t>Surf Coast S</t>
  </si>
  <si>
    <t>3,464,693</t>
  </si>
  <si>
    <t>3,466,169</t>
  </si>
  <si>
    <t>1,476</t>
  </si>
  <si>
    <t>2,029,205</t>
  </si>
  <si>
    <t>2,035,684</t>
  </si>
  <si>
    <t>6,479</t>
  </si>
  <si>
    <t>Swan Hill RC</t>
  </si>
  <si>
    <t>5,801,309</t>
  </si>
  <si>
    <t>5,803,781</t>
  </si>
  <si>
    <t>2,472</t>
  </si>
  <si>
    <t>2,820,617</t>
  </si>
  <si>
    <t>2,829,623</t>
  </si>
  <si>
    <t>9,006</t>
  </si>
  <si>
    <t>Towong S</t>
  </si>
  <si>
    <t>3,675,967</t>
  </si>
  <si>
    <t>3,677,533</t>
  </si>
  <si>
    <t>1,566</t>
  </si>
  <si>
    <t>2,213,034</t>
  </si>
  <si>
    <t>2,220,100</t>
  </si>
  <si>
    <t>7,066</t>
  </si>
  <si>
    <t>Wangaratta RC</t>
  </si>
  <si>
    <t>6,016,515</t>
  </si>
  <si>
    <t>6,019,078</t>
  </si>
  <si>
    <t>2,563</t>
  </si>
  <si>
    <t>2,990,151</t>
  </si>
  <si>
    <t>2,999,699</t>
  </si>
  <si>
    <t>9,548</t>
  </si>
  <si>
    <t>Warrnambool C</t>
  </si>
  <si>
    <t>4,392,675</t>
  </si>
  <si>
    <t>4,394,547</t>
  </si>
  <si>
    <t>1,872</t>
  </si>
  <si>
    <t>816,292</t>
  </si>
  <si>
    <t>818,898</t>
  </si>
  <si>
    <t>2,606</t>
  </si>
  <si>
    <t>Wellington S</t>
  </si>
  <si>
    <t>11,178,522</t>
  </si>
  <si>
    <t>11,183,285</t>
  </si>
  <si>
    <t>4,763</t>
  </si>
  <si>
    <t>5,965,005</t>
  </si>
  <si>
    <t>5,984,052</t>
  </si>
  <si>
    <t>19,047</t>
  </si>
  <si>
    <t>West Wimmera S</t>
  </si>
  <si>
    <t>4,221,942</t>
  </si>
  <si>
    <t>4,223,741</t>
  </si>
  <si>
    <t>1,799</t>
  </si>
  <si>
    <t>2,877,706</t>
  </si>
  <si>
    <t>2,886,895</t>
  </si>
  <si>
    <t>9,189</t>
  </si>
  <si>
    <t>Whitehorse C</t>
  </si>
  <si>
    <t>4,296,297</t>
  </si>
  <si>
    <t>4,298,128</t>
  </si>
  <si>
    <t>1,831</t>
  </si>
  <si>
    <t>1,322,072</t>
  </si>
  <si>
    <t>1,326,293</t>
  </si>
  <si>
    <t>4,221</t>
  </si>
  <si>
    <t>Whittlesea C</t>
  </si>
  <si>
    <t>15,188,068</t>
  </si>
  <si>
    <t>15,194,539</t>
  </si>
  <si>
    <t>6,471</t>
  </si>
  <si>
    <t>2,969,140</t>
  </si>
  <si>
    <t>2,978,621</t>
  </si>
  <si>
    <t>9,481</t>
  </si>
  <si>
    <t>Wodonga C</t>
  </si>
  <si>
    <t>5,896,198</t>
  </si>
  <si>
    <t>5,898,710</t>
  </si>
  <si>
    <t>2,512</t>
  </si>
  <si>
    <t>1,012,996</t>
  </si>
  <si>
    <t>1,016,231</t>
  </si>
  <si>
    <t>3,235</t>
  </si>
  <si>
    <t>Wyndham C</t>
  </si>
  <si>
    <t>21,389,397</t>
  </si>
  <si>
    <t>21,398,510</t>
  </si>
  <si>
    <t>9,113</t>
  </si>
  <si>
    <t>3,344,755</t>
  </si>
  <si>
    <t>3,355,435</t>
  </si>
  <si>
    <t>10,680</t>
  </si>
  <si>
    <t>Yarra C</t>
  </si>
  <si>
    <t>2,296,747</t>
  </si>
  <si>
    <t>2,297,726</t>
  </si>
  <si>
    <t>979</t>
  </si>
  <si>
    <t>496,490</t>
  </si>
  <si>
    <t>498,075</t>
  </si>
  <si>
    <t>1,585</t>
  </si>
  <si>
    <t>Yarra Ranges S</t>
  </si>
  <si>
    <t>12,822,247</t>
  </si>
  <si>
    <t>12,827,710</t>
  </si>
  <si>
    <t>5,463</t>
  </si>
  <si>
    <t>4,069,932</t>
  </si>
  <si>
    <t>4,082,928</t>
  </si>
  <si>
    <t>12,996</t>
  </si>
  <si>
    <t>Yarriambiack S</t>
  </si>
  <si>
    <t>4,118,056</t>
  </si>
  <si>
    <t>4,119,811</t>
  </si>
  <si>
    <t>1,755</t>
  </si>
  <si>
    <t>2,565,515</t>
  </si>
  <si>
    <t>2,573,707</t>
  </si>
  <si>
    <t>8,192</t>
  </si>
  <si>
    <t>550,164,456</t>
  </si>
  <si>
    <t>550,398,862</t>
  </si>
  <si>
    <t>234,406</t>
  </si>
  <si>
    <t>197,212,781</t>
  </si>
  <si>
    <t>197,842,495</t>
  </si>
  <si>
    <t>629,714</t>
  </si>
  <si>
    <t>Financial Assistance Grants</t>
  </si>
  <si>
    <t>4,683,325</t>
  </si>
  <si>
    <t>4,689,035</t>
  </si>
  <si>
    <t>5,710</t>
  </si>
  <si>
    <t>7,441,360</t>
  </si>
  <si>
    <t>7,452,593</t>
  </si>
  <si>
    <t>11,233</t>
  </si>
  <si>
    <t>17,380,674</t>
  </si>
  <si>
    <t>17,396,703</t>
  </si>
  <si>
    <t>16,029</t>
  </si>
  <si>
    <t>4,346,196</t>
  </si>
  <si>
    <t>4,351,294</t>
  </si>
  <si>
    <t>5,098</t>
  </si>
  <si>
    <t>8,466,625</t>
  </si>
  <si>
    <t>8,475,223</t>
  </si>
  <si>
    <t>8,598</t>
  </si>
  <si>
    <t>12,097,768</t>
  </si>
  <si>
    <t>12,112,799</t>
  </si>
  <si>
    <t>15,031</t>
  </si>
  <si>
    <t>3,180,820</t>
  </si>
  <si>
    <t>3,183,933</t>
  </si>
  <si>
    <t>3,113</t>
  </si>
  <si>
    <t>5,242,036</t>
  </si>
  <si>
    <t>5,249,292</t>
  </si>
  <si>
    <t>7,256</t>
  </si>
  <si>
    <t>5,364,926</t>
  </si>
  <si>
    <t>5,370,369</t>
  </si>
  <si>
    <t>5,443</t>
  </si>
  <si>
    <t>15,549,947</t>
  </si>
  <si>
    <t>15,562,532</t>
  </si>
  <si>
    <t>12,585</t>
  </si>
  <si>
    <t>7,936,580</t>
  </si>
  <si>
    <t>7,948,524</t>
  </si>
  <si>
    <t>11,944</t>
  </si>
  <si>
    <t>14,543,946</t>
  </si>
  <si>
    <t>14,563,926</t>
  </si>
  <si>
    <t>19,980</t>
  </si>
  <si>
    <t>15,043,560</t>
  </si>
  <si>
    <t>15,059,071</t>
  </si>
  <si>
    <t>15,511</t>
  </si>
  <si>
    <t>27,035,083</t>
  </si>
  <si>
    <t>27,056,360</t>
  </si>
  <si>
    <t>21,277</t>
  </si>
  <si>
    <t>5,113,290</t>
  </si>
  <si>
    <t>5,119,814</t>
  </si>
  <si>
    <t>6,524</t>
  </si>
  <si>
    <t>8,439,334</t>
  </si>
  <si>
    <t>8,451,939</t>
  </si>
  <si>
    <t>12,605</t>
  </si>
  <si>
    <t>9,591,502</t>
  </si>
  <si>
    <t>9,607,526</t>
  </si>
  <si>
    <t>16,024</t>
  </si>
  <si>
    <t>4,847,833</t>
  </si>
  <si>
    <t>4,852,942</t>
  </si>
  <si>
    <t>5,109</t>
  </si>
  <si>
    <t>19,641,803</t>
  </si>
  <si>
    <t>19,666,266</t>
  </si>
  <si>
    <t>24,463</t>
  </si>
  <si>
    <t>9,987,933</t>
  </si>
  <si>
    <t>9,995,984</t>
  </si>
  <si>
    <t>8,051</t>
  </si>
  <si>
    <t>6,821,244</t>
  </si>
  <si>
    <t>6,830,975</t>
  </si>
  <si>
    <t>9,731</t>
  </si>
  <si>
    <t>4,580,479</t>
  </si>
  <si>
    <t>4,584,650</t>
  </si>
  <si>
    <t>4,171</t>
  </si>
  <si>
    <t>10,486,671</t>
  </si>
  <si>
    <t>10,502,943</t>
  </si>
  <si>
    <t>16,272</t>
  </si>
  <si>
    <t>7,320,536</t>
  </si>
  <si>
    <t>7,330,962</t>
  </si>
  <si>
    <t>10,426</t>
  </si>
  <si>
    <t>21,303,083</t>
  </si>
  <si>
    <t>21,324,233</t>
  </si>
  <si>
    <t>21,150</t>
  </si>
  <si>
    <t>12,939,342</t>
  </si>
  <si>
    <t>12,950,248</t>
  </si>
  <si>
    <t>10,906</t>
  </si>
  <si>
    <t>26,857,537</t>
  </si>
  <si>
    <t>26,881,424</t>
  </si>
  <si>
    <t>23,887</t>
  </si>
  <si>
    <t>16,334,639</t>
  </si>
  <si>
    <t>16,352,366</t>
  </si>
  <si>
    <t>17,727</t>
  </si>
  <si>
    <t>6,074,944</t>
  </si>
  <si>
    <t>6,082,833</t>
  </si>
  <si>
    <t>7,889</t>
  </si>
  <si>
    <t>5,187,106</t>
  </si>
  <si>
    <t>5,194,289</t>
  </si>
  <si>
    <t>7,183</t>
  </si>
  <si>
    <t>3,203,125</t>
  </si>
  <si>
    <t>3,207,025</t>
  </si>
  <si>
    <t>3,900</t>
  </si>
  <si>
    <t>7,616,759</t>
  </si>
  <si>
    <t>7,627,524</t>
  </si>
  <si>
    <t>10,765</t>
  </si>
  <si>
    <t>20,819,308</t>
  </si>
  <si>
    <t>20,837,619</t>
  </si>
  <si>
    <t>18,311</t>
  </si>
  <si>
    <t>6,023,186</t>
  </si>
  <si>
    <t>6,031,538</t>
  </si>
  <si>
    <t>8,352</t>
  </si>
  <si>
    <t>5,288,292</t>
  </si>
  <si>
    <t>5,294,146</t>
  </si>
  <si>
    <t>5,854</t>
  </si>
  <si>
    <t>8,627,640</t>
  </si>
  <si>
    <t>8,635,283</t>
  </si>
  <si>
    <t>7,643</t>
  </si>
  <si>
    <t>15,519,010</t>
  </si>
  <si>
    <t>15,534,457</t>
  </si>
  <si>
    <t>15,447</t>
  </si>
  <si>
    <t>10,760,602</t>
  </si>
  <si>
    <t>10,777,684</t>
  </si>
  <si>
    <t>17,082</t>
  </si>
  <si>
    <t>9,389,993</t>
  </si>
  <si>
    <t>9,401,528</t>
  </si>
  <si>
    <t>11,535</t>
  </si>
  <si>
    <t>4,199,070</t>
  </si>
  <si>
    <t>4,203,759</t>
  </si>
  <si>
    <t>4,689</t>
  </si>
  <si>
    <t>3,897,860</t>
  </si>
  <si>
    <t>3,902,698</t>
  </si>
  <si>
    <t>4,838</t>
  </si>
  <si>
    <t>3,118,409</t>
  </si>
  <si>
    <t>3,121,780</t>
  </si>
  <si>
    <t>3,371</t>
  </si>
  <si>
    <t>5,374,006</t>
  </si>
  <si>
    <t>5,378,970</t>
  </si>
  <si>
    <t>4,964</t>
  </si>
  <si>
    <t>4,877,885</t>
  </si>
  <si>
    <t>4,882,435</t>
  </si>
  <si>
    <t>4,550</t>
  </si>
  <si>
    <t>23,572,009</t>
  </si>
  <si>
    <t>23,590,887</t>
  </si>
  <si>
    <t>18,878</t>
  </si>
  <si>
    <t>5,502,098</t>
  </si>
  <si>
    <t>5,512,452</t>
  </si>
  <si>
    <t>10,354</t>
  </si>
  <si>
    <t>18,715,192</t>
  </si>
  <si>
    <t>18,720,722</t>
  </si>
  <si>
    <t>5,530</t>
  </si>
  <si>
    <t>10,496,135</t>
  </si>
  <si>
    <t>10,518,388</t>
  </si>
  <si>
    <t>22,253</t>
  </si>
  <si>
    <t>13,482,485</t>
  </si>
  <si>
    <t>13,493,926</t>
  </si>
  <si>
    <t>11,441</t>
  </si>
  <si>
    <t>6,371,975</t>
  </si>
  <si>
    <t>6,391,011</t>
  </si>
  <si>
    <t>19,036</t>
  </si>
  <si>
    <t>3,937,996</t>
  </si>
  <si>
    <t>3,944,909</t>
  </si>
  <si>
    <t>6,913</t>
  </si>
  <si>
    <t>8,431,513</t>
  </si>
  <si>
    <t>8,435,604</t>
  </si>
  <si>
    <t>4,091</t>
  </si>
  <si>
    <t>7,312,054</t>
  </si>
  <si>
    <t>7,323,702</t>
  </si>
  <si>
    <t>11,648</t>
  </si>
  <si>
    <t>6,328,521</t>
  </si>
  <si>
    <t>6,337,334</t>
  </si>
  <si>
    <t>8,813</t>
  </si>
  <si>
    <t>10,456,655</t>
  </si>
  <si>
    <t>10,475,310</t>
  </si>
  <si>
    <t>18,655</t>
  </si>
  <si>
    <t>5,740,254</t>
  </si>
  <si>
    <t>5,748,326</t>
  </si>
  <si>
    <t>8,072</t>
  </si>
  <si>
    <t>3,522,371</t>
  </si>
  <si>
    <t>3,527,844</t>
  </si>
  <si>
    <t>5,473</t>
  </si>
  <si>
    <t>9,340,531</t>
  </si>
  <si>
    <t>9,354,409</t>
  </si>
  <si>
    <t>13,878</t>
  </si>
  <si>
    <t>3,114,227</t>
  </si>
  <si>
    <t>3,117,007</t>
  </si>
  <si>
    <t>2,780</t>
  </si>
  <si>
    <t>6,684,098</t>
  </si>
  <si>
    <t>6,694,228</t>
  </si>
  <si>
    <t>10,130</t>
  </si>
  <si>
    <t>442,743</t>
  </si>
  <si>
    <t>443,133</t>
  </si>
  <si>
    <t>390</t>
  </si>
  <si>
    <t>12,094,714</t>
  </si>
  <si>
    <t>12,112,607</t>
  </si>
  <si>
    <t>17,893</t>
  </si>
  <si>
    <t>9,113,428</t>
  </si>
  <si>
    <t>9,127,822</t>
  </si>
  <si>
    <t>14,394</t>
  </si>
  <si>
    <t>3,207,672</t>
  </si>
  <si>
    <t>3,210,580</t>
  </si>
  <si>
    <t>2,908</t>
  </si>
  <si>
    <t>6,703,756</t>
  </si>
  <si>
    <t>6,714,153</t>
  </si>
  <si>
    <t>5,493,898</t>
  </si>
  <si>
    <t>5,501,853</t>
  </si>
  <si>
    <t>7,955</t>
  </si>
  <si>
    <t>8,621,926</t>
  </si>
  <si>
    <t>8,633,404</t>
  </si>
  <si>
    <t>11,478</t>
  </si>
  <si>
    <t>5,889,001</t>
  </si>
  <si>
    <t>5,897,633</t>
  </si>
  <si>
    <t>8,632</t>
  </si>
  <si>
    <t>9,006,666</t>
  </si>
  <si>
    <t>9,018,777</t>
  </si>
  <si>
    <t>12,111</t>
  </si>
  <si>
    <t>5,208,967</t>
  </si>
  <si>
    <t>5,213,445</t>
  </si>
  <si>
    <t>4,478</t>
  </si>
  <si>
    <t>17,143,527</t>
  </si>
  <si>
    <t>17,167,337</t>
  </si>
  <si>
    <t>23,810</t>
  </si>
  <si>
    <t>7,099,648</t>
  </si>
  <si>
    <t>7,110,636</t>
  </si>
  <si>
    <t>10,988</t>
  </si>
  <si>
    <t>5,618,369</t>
  </si>
  <si>
    <t>5,624,421</t>
  </si>
  <si>
    <t>6,052</t>
  </si>
  <si>
    <t>18,157,208</t>
  </si>
  <si>
    <t>18,173,160</t>
  </si>
  <si>
    <t>15,952</t>
  </si>
  <si>
    <t>6,909,194</t>
  </si>
  <si>
    <t>6,914,941</t>
  </si>
  <si>
    <t>5,747</t>
  </si>
  <si>
    <t>24,734,152</t>
  </si>
  <si>
    <t>24,753,945</t>
  </si>
  <si>
    <t>19,793</t>
  </si>
  <si>
    <t>2,793,237</t>
  </si>
  <si>
    <t>2,795,801</t>
  </si>
  <si>
    <t>2,564</t>
  </si>
  <si>
    <t>16,892,179</t>
  </si>
  <si>
    <t>16,910,638</t>
  </si>
  <si>
    <t>18,459</t>
  </si>
  <si>
    <t>6,683,571</t>
  </si>
  <si>
    <t>6,693,518</t>
  </si>
  <si>
    <t>9,947</t>
  </si>
  <si>
    <t>747,377,237</t>
  </si>
  <si>
    <t>748,241,357</t>
  </si>
  <si>
    <t>864,120</t>
  </si>
  <si>
    <t>Equalisation
Grant
($)</t>
  </si>
  <si>
    <t>Natural Disaster
($)</t>
  </si>
  <si>
    <t>($)</t>
  </si>
  <si>
    <t>Data Project
($)</t>
  </si>
  <si>
    <t>Total
($)</t>
  </si>
  <si>
    <t>#</t>
  </si>
  <si>
    <t>ERP</t>
  </si>
  <si>
    <t>$</t>
  </si>
  <si>
    <t>Per capita</t>
  </si>
  <si>
    <t>Local Road Length (km)</t>
  </si>
  <si>
    <t>Modified Population</t>
  </si>
  <si>
    <t>min 17500</t>
  </si>
  <si>
    <t>min 20000</t>
  </si>
  <si>
    <t>no min</t>
  </si>
  <si>
    <t>Population &gt; 60 Years + Disabled Pensioners + Carers</t>
  </si>
  <si>
    <t>No. of Dwellings</t>
  </si>
  <si>
    <t>Major Cost Drivers</t>
  </si>
  <si>
    <t>Unit</t>
  </si>
  <si>
    <t>Statewide Average Expenditure per unit ($/unit)</t>
  </si>
  <si>
    <t>Statewide Actual Grant Revenue ($)</t>
  </si>
  <si>
    <t>Statewide Actual Expenditure ($)</t>
  </si>
  <si>
    <t>Statewide Average Grant Revenue per unit ($/unit)</t>
  </si>
  <si>
    <t>Governance Modified Population* (min 20,000)</t>
  </si>
  <si>
    <t>Family &amp; Community Services Population</t>
  </si>
  <si>
    <t>Aged &amp; Disabled Services Pop. &gt;60 yrs + Disabled Pensioners + Carers</t>
  </si>
  <si>
    <t>Recreation &amp; Culture Modified Population*</t>
  </si>
  <si>
    <t>Waste Management No. of Dwellings</t>
  </si>
  <si>
    <t>Traffic &amp; Street Management Modified Population*</t>
  </si>
  <si>
    <t>Environment Modified Population* (min 17,500)</t>
  </si>
  <si>
    <t>Business &amp; Economic Services Modified Population* (min 17,500)</t>
  </si>
  <si>
    <t>Expenditure</t>
  </si>
  <si>
    <t>Revenue</t>
  </si>
  <si>
    <t>Local Roads &amp; Bridges</t>
  </si>
  <si>
    <t>Modified Population - adjusted by two-thirds vacancy rate to take account of part-time residents.</t>
  </si>
  <si>
    <t>Standardised
Expenditure
($)</t>
  </si>
  <si>
    <t>Standardised
Revenue
($)</t>
  </si>
  <si>
    <t>Raw Grant
($)</t>
  </si>
  <si>
    <t>Grant
unadjusted
($)</t>
  </si>
  <si>
    <t>General
Purpose Grant*
Actual #
($)</t>
  </si>
  <si>
    <t>Council</t>
  </si>
  <si>
    <t>GPG Per Capita</t>
  </si>
  <si>
    <t>Minimum</t>
  </si>
  <si>
    <t>Total GPG</t>
  </si>
  <si>
    <t>Manual Allocation - Minimum</t>
  </si>
  <si>
    <t>Total Pop</t>
  </si>
  <si>
    <t>Min*</t>
  </si>
  <si>
    <t>Remainder GPG</t>
  </si>
  <si>
    <t>Non Minimum</t>
  </si>
  <si>
    <t>Raw Grant * Non Min</t>
  </si>
  <si>
    <t>Allocation</t>
  </si>
  <si>
    <t>New Allocation</t>
  </si>
  <si>
    <t>Delta</t>
  </si>
  <si>
    <t>Is Neg?</t>
  </si>
  <si>
    <t>Alt New Allocation</t>
  </si>
  <si>
    <t>Raw Grant * Is Neg</t>
  </si>
  <si>
    <t xml:space="preserve">Alt Delta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</si>
</sst>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7" fontId="0" fillId="0" borderId="0" xfId="0" applyNumberFormat="1"/>
    <xf numFmtId="3" fontId="0" fillId="2" borderId="2" xfId="0" applyNumberFormat="1" applyFill="1" applyBorder="1"/>
    <xf numFmtId="0" fontId="0" fillId="2" borderId="3" xfId="0" applyFill="1" applyBorder="1"/>
    <xf numFmtId="3" fontId="0" fillId="2" borderId="3" xfId="0" applyNumberFormat="1" applyFill="1" applyBorder="1"/>
    <xf numFmtId="4" fontId="0" fillId="2" borderId="3" xfId="0" applyNumberFormat="1" applyFill="1" applyBorder="1"/>
    <xf numFmtId="3" fontId="0" fillId="0" borderId="2" xfId="0" applyNumberFormat="1" applyBorder="1"/>
    <xf numFmtId="3" fontId="0" fillId="0" borderId="3" xfId="0" applyNumberFormat="1" applyBorder="1"/>
    <xf numFmtId="4" fontId="0" fillId="0" borderId="3" xfId="0" applyNumberFormat="1" applyBorder="1"/>
    <xf numFmtId="0" fontId="0" fillId="0" borderId="0" xfId="0" applyAlignment="1">
      <alignment horizontal="center"/>
    </xf>
    <xf numFmtId="3" fontId="0" fillId="0" borderId="0" xfId="0" applyNumberFormat="1"/>
    <xf numFmtId="43" fontId="0" fillId="0" borderId="0" xfId="1" applyFont="1"/>
    <xf numFmtId="43" fontId="0" fillId="2" borderId="2" xfId="1" applyFont="1" applyFill="1" applyBorder="1"/>
    <xf numFmtId="43" fontId="0" fillId="0" borderId="2" xfId="1" applyFon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372ADA57-801D-4F1E-AF12-4240458E28CE}" autoFormatId="16" applyNumberFormats="0" applyBorderFormats="0" applyFontFormats="0" applyPatternFormats="0" applyAlignmentFormats="0" applyWidthHeightFormats="0">
  <queryTableRefresh headersInLastRefresh="0" nextId="12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connectionId="5" xr16:uid="{2CF50AB3-D5C4-4916-B10B-B771BF2DAB3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Standardised_x000a_Expenditure_x000a_($)" tableColumnId="2"/>
      <queryTableField id="3" name="Standardised_x000a_Revenue_x000a_($)" tableColumnId="3"/>
      <queryTableField id="4" name="Raw Grant_x000a_($)" tableColumnId="4"/>
      <queryTableField id="5" name="Grant_x000a_unadjusted_x000a_($)" tableColumnId="5"/>
      <queryTableField id="6" name="General_x000a_Purpose Grant*_x000a_Actual #_x000a_($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311C4-732C-4593-BD3E-0A24FD4C6700}" name="Table066__Page_46" displayName="Table066__Page_46" ref="A1:J82" tableType="queryTable" headerRowCount="0" totalsRowShown="0" headerRowDxfId="20" dataDxfId="19">
  <tableColumns count="10">
    <tableColumn id="1" xr3:uid="{E46AA003-E316-4D62-8490-F8C10D5875CC}" uniqueName="1" name="Column1" queryTableFieldId="1" dataDxfId="18"/>
    <tableColumn id="2" xr3:uid="{6C81EE0E-EDA5-449C-A3C0-5A028BB3769F}" uniqueName="2" name="Column2" queryTableFieldId="2" dataDxfId="17"/>
    <tableColumn id="3" xr3:uid="{4A08D10B-675B-4C42-9EB7-6AA7F32E26D9}" uniqueName="3" name="Column3" queryTableFieldId="3" dataDxfId="16"/>
    <tableColumn id="4" xr3:uid="{DFC2817A-F156-42AE-85C9-A3E58797E8F3}" uniqueName="4" name="Column4" queryTableFieldId="4" dataDxfId="15"/>
    <tableColumn id="5" xr3:uid="{8A84E174-0E07-4E6C-8F52-D4F675D5EA52}" uniqueName="5" name="Column5" queryTableFieldId="5" dataDxfId="14"/>
    <tableColumn id="6" xr3:uid="{31D059B0-402A-4039-A6E7-732ED78C65F2}" uniqueName="6" name="Column6" queryTableFieldId="6" dataDxfId="13"/>
    <tableColumn id="7" xr3:uid="{98A01FE3-0B70-4317-9336-16613CB019E1}" uniqueName="7" name="Column7" queryTableFieldId="7" dataDxfId="12"/>
    <tableColumn id="9" xr3:uid="{7731F7BE-83DB-4B8E-98EB-EDC1E83A58DC}" uniqueName="9" name="Column9" queryTableFieldId="9" dataDxfId="11"/>
    <tableColumn id="10" xr3:uid="{F39B6793-0AE4-47EF-A6B9-E2BAF8D99217}" uniqueName="10" name="Column10" queryTableFieldId="10" dataDxfId="10"/>
    <tableColumn id="11" xr3:uid="{DAD9FA4C-1409-41A6-9946-3AFA4E6313D6}" uniqueName="11" name="Column11" queryTableFieldId="1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0568D7-000C-4116-B511-8E8FEC5AA921}" name="Table3" displayName="Table3" ref="A1:F11" headerRowCount="0" totalsRowShown="0" headerRowDxfId="8">
  <tableColumns count="6">
    <tableColumn id="1" xr3:uid="{F73EB9DA-DD03-41E1-BA75-E64C8B3A1BD3}" name="Column1"/>
    <tableColumn id="2" xr3:uid="{476CDC4F-C481-46EF-B877-55435078B9B6}" name="Column2" headerRowDxfId="7" dataDxfId="6"/>
    <tableColumn id="3" xr3:uid="{798DDECB-39C8-48D2-90C8-28DC2A4A0BB8}" name="Column3" headerRowDxfId="5" dataDxfId="4"/>
    <tableColumn id="4" xr3:uid="{ACD05D6F-1D8F-4C38-BCD2-7539D89E045B}" name="Column4" headerRowDxfId="3"/>
    <tableColumn id="5" xr3:uid="{BCEBAD02-88C6-4B97-B678-4110788CB4F5}" name="Column5" headerRowDxfId="2" dataDxfId="1"/>
    <tableColumn id="6" xr3:uid="{ECF62011-F45A-4FB2-8F87-2F6377A0BFF4}" name="Column6" headerRowDxfId="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7CC07-8A39-44E2-8983-D836F223544A}" name="Table114__Page_104_105" displayName="Table114__Page_104_105" ref="A1:F81" tableType="queryTable" totalsRowShown="0" headerRowCellStyle="Comma" dataCellStyle="Comma">
  <autoFilter ref="A1:F81" xr:uid="{6917CC07-8A39-44E2-8983-D836F223544A}"/>
  <tableColumns count="6">
    <tableColumn id="1" xr3:uid="{2E251803-16A5-483D-9D57-F33C9139F444}" uniqueName="1" name="Council" queryTableFieldId="1" dataCellStyle="Comma"/>
    <tableColumn id="2" xr3:uid="{B76E0D88-0E22-43C4-826A-8E48BE409173}" uniqueName="2" name="Standardised_x000a_Expenditure_x000a_($)" queryTableFieldId="2" dataCellStyle="Comma"/>
    <tableColumn id="3" xr3:uid="{8C5433A0-4682-49A1-BA03-C66D75203DB5}" uniqueName="3" name="Standardised_x000a_Revenue_x000a_($)" queryTableFieldId="3" dataCellStyle="Comma"/>
    <tableColumn id="4" xr3:uid="{054DB73F-81C8-4A02-9413-E84F83DF7C0A}" uniqueName="4" name="Raw Grant_x000a_($)" queryTableFieldId="4" dataCellStyle="Comma"/>
    <tableColumn id="5" xr3:uid="{C28DBB5C-770A-4BC8-AAED-712D9CF7EA06}" uniqueName="5" name="Grant_x000a_unadjusted_x000a_($)" queryTableFieldId="5" dataCellStyle="Comma"/>
    <tableColumn id="6" xr3:uid="{CB575A7D-FE8B-4B78-861B-CCD1611A0729}" uniqueName="6" name="General_x000a_Purpose Grant*_x000a_Actual #_x000a_($)" queryTableFieldId="6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E22E-B187-4819-B2E8-2956913D3C50}">
  <dimension ref="A1:J82"/>
  <sheetViews>
    <sheetView workbookViewId="0">
      <selection activeCell="N3" sqref="N3"/>
    </sheetView>
  </sheetViews>
  <sheetFormatPr defaultRowHeight="14.4" x14ac:dyDescent="0.55000000000000004"/>
  <cols>
    <col min="1" max="1" width="20.47265625" bestFit="1" customWidth="1"/>
    <col min="2" max="2" width="10.734375" bestFit="1" customWidth="1"/>
    <col min="3" max="3" width="20.47265625" bestFit="1" customWidth="1"/>
    <col min="4" max="4" width="12.15625" bestFit="1" customWidth="1"/>
    <col min="5" max="5" width="10.734375" bestFit="1" customWidth="1"/>
    <col min="6" max="6" width="16.7890625" bestFit="1" customWidth="1"/>
    <col min="7" max="7" width="12.15625" bestFit="1" customWidth="1"/>
    <col min="8" max="8" width="10.734375" bestFit="1" customWidth="1"/>
    <col min="9" max="9" width="24" bestFit="1" customWidth="1"/>
    <col min="10" max="10" width="12.15625" bestFit="1" customWidth="1"/>
  </cols>
  <sheetData>
    <row r="1" spans="1:10" x14ac:dyDescent="0.55000000000000004">
      <c r="A1" s="1"/>
      <c r="B1" s="1"/>
      <c r="C1" s="1" t="s">
        <v>0</v>
      </c>
      <c r="D1" s="1"/>
      <c r="E1" s="1"/>
      <c r="F1" s="1" t="s">
        <v>1</v>
      </c>
      <c r="G1" s="1"/>
      <c r="H1" s="1"/>
      <c r="I1" s="1" t="s">
        <v>563</v>
      </c>
      <c r="J1" s="1"/>
    </row>
    <row r="2" spans="1:10" x14ac:dyDescent="0.55000000000000004">
      <c r="A2" s="1"/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2</v>
      </c>
      <c r="I2" s="1" t="s">
        <v>3</v>
      </c>
      <c r="J2" s="1" t="s">
        <v>4</v>
      </c>
    </row>
    <row r="3" spans="1:10" x14ac:dyDescent="0.55000000000000004">
      <c r="A3" s="1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564</v>
      </c>
      <c r="I3" s="2" t="s">
        <v>565</v>
      </c>
      <c r="J3" s="2" t="s">
        <v>566</v>
      </c>
    </row>
    <row r="4" spans="1:10" x14ac:dyDescent="0.55000000000000004">
      <c r="A4" s="1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567</v>
      </c>
      <c r="I4" s="2" t="s">
        <v>568</v>
      </c>
      <c r="J4" s="2" t="s">
        <v>569</v>
      </c>
    </row>
    <row r="5" spans="1:10" x14ac:dyDescent="0.55000000000000004">
      <c r="A5" s="1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570</v>
      </c>
      <c r="I5" s="2" t="s">
        <v>571</v>
      </c>
      <c r="J5" s="2" t="s">
        <v>572</v>
      </c>
    </row>
    <row r="6" spans="1:10" x14ac:dyDescent="0.55000000000000004">
      <c r="A6" s="1" t="s">
        <v>26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32</v>
      </c>
      <c r="H6" s="2" t="s">
        <v>573</v>
      </c>
      <c r="I6" s="2" t="s">
        <v>574</v>
      </c>
      <c r="J6" s="2" t="s">
        <v>575</v>
      </c>
    </row>
    <row r="7" spans="1:10" x14ac:dyDescent="0.55000000000000004">
      <c r="A7" s="1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576</v>
      </c>
      <c r="I7" s="2" t="s">
        <v>577</v>
      </c>
      <c r="J7" s="2" t="s">
        <v>578</v>
      </c>
    </row>
    <row r="8" spans="1:10" x14ac:dyDescent="0.55000000000000004">
      <c r="A8" s="1" t="s">
        <v>40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2" t="s">
        <v>579</v>
      </c>
      <c r="I8" s="2" t="s">
        <v>580</v>
      </c>
      <c r="J8" s="2" t="s">
        <v>581</v>
      </c>
    </row>
    <row r="9" spans="1:10" x14ac:dyDescent="0.55000000000000004">
      <c r="A9" s="1" t="s">
        <v>47</v>
      </c>
      <c r="B9" s="2" t="s">
        <v>48</v>
      </c>
      <c r="C9" s="2" t="s">
        <v>49</v>
      </c>
      <c r="D9" s="2" t="s">
        <v>50</v>
      </c>
      <c r="E9" s="2" t="s">
        <v>51</v>
      </c>
      <c r="F9" s="2" t="s">
        <v>52</v>
      </c>
      <c r="G9" s="2" t="s">
        <v>53</v>
      </c>
      <c r="H9" s="2" t="s">
        <v>582</v>
      </c>
      <c r="I9" s="2" t="s">
        <v>583</v>
      </c>
      <c r="J9" s="2" t="s">
        <v>584</v>
      </c>
    </row>
    <row r="10" spans="1:10" x14ac:dyDescent="0.55000000000000004">
      <c r="A10" s="1" t="s">
        <v>54</v>
      </c>
      <c r="B10" s="2" t="s">
        <v>55</v>
      </c>
      <c r="C10" s="2" t="s">
        <v>56</v>
      </c>
      <c r="D10" s="2" t="s">
        <v>57</v>
      </c>
      <c r="E10" s="2" t="s">
        <v>58</v>
      </c>
      <c r="F10" s="2" t="s">
        <v>59</v>
      </c>
      <c r="G10" s="2" t="s">
        <v>60</v>
      </c>
      <c r="H10" s="2" t="s">
        <v>585</v>
      </c>
      <c r="I10" s="2" t="s">
        <v>586</v>
      </c>
      <c r="J10" s="2" t="s">
        <v>587</v>
      </c>
    </row>
    <row r="11" spans="1:10" x14ac:dyDescent="0.55000000000000004">
      <c r="A11" s="1" t="s">
        <v>61</v>
      </c>
      <c r="B11" s="2" t="s">
        <v>62</v>
      </c>
      <c r="C11" s="2" t="s">
        <v>63</v>
      </c>
      <c r="D11" s="2" t="s">
        <v>64</v>
      </c>
      <c r="E11" s="2" t="s">
        <v>65</v>
      </c>
      <c r="F11" s="2" t="s">
        <v>66</v>
      </c>
      <c r="G11" s="2" t="s">
        <v>67</v>
      </c>
      <c r="H11" s="2" t="s">
        <v>588</v>
      </c>
      <c r="I11" s="2" t="s">
        <v>589</v>
      </c>
      <c r="J11" s="2" t="s">
        <v>590</v>
      </c>
    </row>
    <row r="12" spans="1:10" x14ac:dyDescent="0.55000000000000004">
      <c r="A12" s="1" t="s">
        <v>68</v>
      </c>
      <c r="B12" s="2" t="s">
        <v>69</v>
      </c>
      <c r="C12" s="2" t="s">
        <v>70</v>
      </c>
      <c r="D12" s="2" t="s">
        <v>71</v>
      </c>
      <c r="E12" s="2" t="s">
        <v>72</v>
      </c>
      <c r="F12" s="2" t="s">
        <v>73</v>
      </c>
      <c r="G12" s="2" t="s">
        <v>74</v>
      </c>
      <c r="H12" s="2" t="s">
        <v>591</v>
      </c>
      <c r="I12" s="2" t="s">
        <v>592</v>
      </c>
      <c r="J12" s="2" t="s">
        <v>593</v>
      </c>
    </row>
    <row r="13" spans="1:10" x14ac:dyDescent="0.55000000000000004">
      <c r="A13" s="1" t="s">
        <v>75</v>
      </c>
      <c r="B13" s="2" t="s">
        <v>76</v>
      </c>
      <c r="C13" s="2" t="s">
        <v>77</v>
      </c>
      <c r="D13" s="2" t="s">
        <v>78</v>
      </c>
      <c r="E13" s="2" t="s">
        <v>79</v>
      </c>
      <c r="F13" s="2" t="s">
        <v>80</v>
      </c>
      <c r="G13" s="2" t="s">
        <v>81</v>
      </c>
      <c r="H13" s="2" t="s">
        <v>594</v>
      </c>
      <c r="I13" s="2" t="s">
        <v>595</v>
      </c>
      <c r="J13" s="2" t="s">
        <v>596</v>
      </c>
    </row>
    <row r="14" spans="1:10" x14ac:dyDescent="0.55000000000000004">
      <c r="A14" s="1" t="s">
        <v>82</v>
      </c>
      <c r="B14" s="2" t="s">
        <v>83</v>
      </c>
      <c r="C14" s="2" t="s">
        <v>84</v>
      </c>
      <c r="D14" s="2" t="s">
        <v>85</v>
      </c>
      <c r="E14" s="2" t="s">
        <v>86</v>
      </c>
      <c r="F14" s="2" t="s">
        <v>87</v>
      </c>
      <c r="G14" s="2" t="s">
        <v>88</v>
      </c>
      <c r="H14" s="2" t="s">
        <v>597</v>
      </c>
      <c r="I14" s="2" t="s">
        <v>598</v>
      </c>
      <c r="J14" s="2" t="s">
        <v>599</v>
      </c>
    </row>
    <row r="15" spans="1:10" x14ac:dyDescent="0.55000000000000004">
      <c r="A15" s="1" t="s">
        <v>89</v>
      </c>
      <c r="B15" s="2" t="s">
        <v>90</v>
      </c>
      <c r="C15" s="2" t="s">
        <v>91</v>
      </c>
      <c r="D15" s="2" t="s">
        <v>92</v>
      </c>
      <c r="E15" s="2" t="s">
        <v>93</v>
      </c>
      <c r="F15" s="2" t="s">
        <v>94</v>
      </c>
      <c r="G15" s="2" t="s">
        <v>95</v>
      </c>
      <c r="H15" s="2" t="s">
        <v>600</v>
      </c>
      <c r="I15" s="2" t="s">
        <v>601</v>
      </c>
      <c r="J15" s="2" t="s">
        <v>602</v>
      </c>
    </row>
    <row r="16" spans="1:10" x14ac:dyDescent="0.55000000000000004">
      <c r="A16" s="1" t="s">
        <v>96</v>
      </c>
      <c r="B16" s="2" t="s">
        <v>97</v>
      </c>
      <c r="C16" s="2" t="s">
        <v>98</v>
      </c>
      <c r="D16" s="2" t="s">
        <v>99</v>
      </c>
      <c r="E16" s="2" t="s">
        <v>100</v>
      </c>
      <c r="F16" s="2" t="s">
        <v>101</v>
      </c>
      <c r="G16" s="2" t="s">
        <v>102</v>
      </c>
      <c r="H16" s="2" t="s">
        <v>603</v>
      </c>
      <c r="I16" s="2" t="s">
        <v>604</v>
      </c>
      <c r="J16" s="2" t="s">
        <v>605</v>
      </c>
    </row>
    <row r="17" spans="1:10" x14ac:dyDescent="0.55000000000000004">
      <c r="A17" s="1" t="s">
        <v>103</v>
      </c>
      <c r="B17" s="2" t="s">
        <v>104</v>
      </c>
      <c r="C17" s="2" t="s">
        <v>105</v>
      </c>
      <c r="D17" s="2" t="s">
        <v>106</v>
      </c>
      <c r="E17" s="2" t="s">
        <v>107</v>
      </c>
      <c r="F17" s="2" t="s">
        <v>108</v>
      </c>
      <c r="G17" s="2" t="s">
        <v>109</v>
      </c>
      <c r="H17" s="2" t="s">
        <v>606</v>
      </c>
      <c r="I17" s="2" t="s">
        <v>607</v>
      </c>
      <c r="J17" s="2" t="s">
        <v>608</v>
      </c>
    </row>
    <row r="18" spans="1:10" x14ac:dyDescent="0.55000000000000004">
      <c r="A18" s="1" t="s">
        <v>110</v>
      </c>
      <c r="B18" s="2" t="s">
        <v>111</v>
      </c>
      <c r="C18" s="2" t="s">
        <v>112</v>
      </c>
      <c r="D18" s="2" t="s">
        <v>113</v>
      </c>
      <c r="E18" s="2" t="s">
        <v>114</v>
      </c>
      <c r="F18" s="2" t="s">
        <v>115</v>
      </c>
      <c r="G18" s="2" t="s">
        <v>116</v>
      </c>
      <c r="H18" s="2" t="s">
        <v>609</v>
      </c>
      <c r="I18" s="2" t="s">
        <v>610</v>
      </c>
      <c r="J18" s="2" t="s">
        <v>611</v>
      </c>
    </row>
    <row r="19" spans="1:10" x14ac:dyDescent="0.55000000000000004">
      <c r="A19" s="1" t="s">
        <v>117</v>
      </c>
      <c r="B19" s="2" t="s">
        <v>118</v>
      </c>
      <c r="C19" s="2" t="s">
        <v>119</v>
      </c>
      <c r="D19" s="2" t="s">
        <v>120</v>
      </c>
      <c r="E19" s="2" t="s">
        <v>121</v>
      </c>
      <c r="F19" s="2" t="s">
        <v>122</v>
      </c>
      <c r="G19" s="2" t="s">
        <v>123</v>
      </c>
      <c r="H19" s="2" t="s">
        <v>612</v>
      </c>
      <c r="I19" s="2" t="s">
        <v>613</v>
      </c>
      <c r="J19" s="2" t="s">
        <v>614</v>
      </c>
    </row>
    <row r="20" spans="1:10" x14ac:dyDescent="0.55000000000000004">
      <c r="A20" s="1" t="s">
        <v>124</v>
      </c>
      <c r="B20" s="2" t="s">
        <v>125</v>
      </c>
      <c r="C20" s="2" t="s">
        <v>126</v>
      </c>
      <c r="D20" s="2" t="s">
        <v>127</v>
      </c>
      <c r="E20" s="2" t="s">
        <v>128</v>
      </c>
      <c r="F20" s="2" t="s">
        <v>129</v>
      </c>
      <c r="G20" s="2" t="s">
        <v>130</v>
      </c>
      <c r="H20" s="2" t="s">
        <v>615</v>
      </c>
      <c r="I20" s="2" t="s">
        <v>616</v>
      </c>
      <c r="J20" s="2" t="s">
        <v>617</v>
      </c>
    </row>
    <row r="21" spans="1:10" x14ac:dyDescent="0.55000000000000004">
      <c r="A21" s="1" t="s">
        <v>131</v>
      </c>
      <c r="B21" s="2" t="s">
        <v>132</v>
      </c>
      <c r="C21" s="2" t="s">
        <v>133</v>
      </c>
      <c r="D21" s="2" t="s">
        <v>134</v>
      </c>
      <c r="E21" s="2" t="s">
        <v>135</v>
      </c>
      <c r="F21" s="2" t="s">
        <v>136</v>
      </c>
      <c r="G21" s="2" t="s">
        <v>137</v>
      </c>
      <c r="H21" s="2" t="s">
        <v>618</v>
      </c>
      <c r="I21" s="2" t="s">
        <v>619</v>
      </c>
      <c r="J21" s="2" t="s">
        <v>620</v>
      </c>
    </row>
    <row r="22" spans="1:10" x14ac:dyDescent="0.55000000000000004">
      <c r="A22" s="1" t="s">
        <v>138</v>
      </c>
      <c r="B22" s="2" t="s">
        <v>139</v>
      </c>
      <c r="C22" s="2" t="s">
        <v>140</v>
      </c>
      <c r="D22" s="2" t="s">
        <v>141</v>
      </c>
      <c r="E22" s="2" t="s">
        <v>142</v>
      </c>
      <c r="F22" s="2" t="s">
        <v>143</v>
      </c>
      <c r="G22" s="2" t="s">
        <v>144</v>
      </c>
      <c r="H22" s="2" t="s">
        <v>621</v>
      </c>
      <c r="I22" s="2" t="s">
        <v>622</v>
      </c>
      <c r="J22" s="2" t="s">
        <v>623</v>
      </c>
    </row>
    <row r="23" spans="1:10" x14ac:dyDescent="0.55000000000000004">
      <c r="A23" s="1" t="s">
        <v>145</v>
      </c>
      <c r="B23" s="2" t="s">
        <v>146</v>
      </c>
      <c r="C23" s="2" t="s">
        <v>147</v>
      </c>
      <c r="D23" s="2" t="s">
        <v>148</v>
      </c>
      <c r="E23" s="2" t="s">
        <v>149</v>
      </c>
      <c r="F23" s="2" t="s">
        <v>150</v>
      </c>
      <c r="G23" s="2" t="s">
        <v>151</v>
      </c>
      <c r="H23" s="2" t="s">
        <v>624</v>
      </c>
      <c r="I23" s="2" t="s">
        <v>625</v>
      </c>
      <c r="J23" s="2" t="s">
        <v>626</v>
      </c>
    </row>
    <row r="24" spans="1:10" x14ac:dyDescent="0.55000000000000004">
      <c r="A24" s="1" t="s">
        <v>152</v>
      </c>
      <c r="B24" s="2" t="s">
        <v>153</v>
      </c>
      <c r="C24" s="2" t="s">
        <v>154</v>
      </c>
      <c r="D24" s="2" t="s">
        <v>155</v>
      </c>
      <c r="E24" s="2" t="s">
        <v>156</v>
      </c>
      <c r="F24" s="2" t="s">
        <v>157</v>
      </c>
      <c r="G24" s="2" t="s">
        <v>158</v>
      </c>
      <c r="H24" s="2" t="s">
        <v>627</v>
      </c>
      <c r="I24" s="2" t="s">
        <v>628</v>
      </c>
      <c r="J24" s="2" t="s">
        <v>629</v>
      </c>
    </row>
    <row r="25" spans="1:10" x14ac:dyDescent="0.55000000000000004">
      <c r="A25" s="1" t="s">
        <v>159</v>
      </c>
      <c r="B25" s="2" t="s">
        <v>160</v>
      </c>
      <c r="C25" s="2" t="s">
        <v>161</v>
      </c>
      <c r="D25" s="2" t="s">
        <v>162</v>
      </c>
      <c r="E25" s="2" t="s">
        <v>163</v>
      </c>
      <c r="F25" s="2" t="s">
        <v>164</v>
      </c>
      <c r="G25" s="2" t="s">
        <v>165</v>
      </c>
      <c r="H25" s="2" t="s">
        <v>630</v>
      </c>
      <c r="I25" s="2" t="s">
        <v>631</v>
      </c>
      <c r="J25" s="2" t="s">
        <v>632</v>
      </c>
    </row>
    <row r="26" spans="1:10" x14ac:dyDescent="0.55000000000000004">
      <c r="A26" s="1" t="s">
        <v>166</v>
      </c>
      <c r="B26" s="2" t="s">
        <v>167</v>
      </c>
      <c r="C26" s="2" t="s">
        <v>168</v>
      </c>
      <c r="D26" s="2" t="s">
        <v>169</v>
      </c>
      <c r="E26" s="2" t="s">
        <v>170</v>
      </c>
      <c r="F26" s="2" t="s">
        <v>171</v>
      </c>
      <c r="G26" s="2" t="s">
        <v>172</v>
      </c>
      <c r="H26" s="2" t="s">
        <v>633</v>
      </c>
      <c r="I26" s="2" t="s">
        <v>634</v>
      </c>
      <c r="J26" s="2" t="s">
        <v>635</v>
      </c>
    </row>
    <row r="27" spans="1:10" x14ac:dyDescent="0.55000000000000004">
      <c r="A27" s="1" t="s">
        <v>173</v>
      </c>
      <c r="B27" s="2" t="s">
        <v>174</v>
      </c>
      <c r="C27" s="2" t="s">
        <v>175</v>
      </c>
      <c r="D27" s="2" t="s">
        <v>176</v>
      </c>
      <c r="E27" s="2" t="s">
        <v>177</v>
      </c>
      <c r="F27" s="2" t="s">
        <v>178</v>
      </c>
      <c r="G27" s="2" t="s">
        <v>179</v>
      </c>
      <c r="H27" s="2" t="s">
        <v>636</v>
      </c>
      <c r="I27" s="2" t="s">
        <v>637</v>
      </c>
      <c r="J27" s="2" t="s">
        <v>638</v>
      </c>
    </row>
    <row r="28" spans="1:10" x14ac:dyDescent="0.55000000000000004">
      <c r="A28" s="1" t="s">
        <v>180</v>
      </c>
      <c r="B28" s="2" t="s">
        <v>181</v>
      </c>
      <c r="C28" s="2" t="s">
        <v>182</v>
      </c>
      <c r="D28" s="2" t="s">
        <v>183</v>
      </c>
      <c r="E28" s="2" t="s">
        <v>184</v>
      </c>
      <c r="F28" s="2" t="s">
        <v>185</v>
      </c>
      <c r="G28" s="2" t="s">
        <v>186</v>
      </c>
      <c r="H28" s="2" t="s">
        <v>639</v>
      </c>
      <c r="I28" s="2" t="s">
        <v>640</v>
      </c>
      <c r="J28" s="2" t="s">
        <v>641</v>
      </c>
    </row>
    <row r="29" spans="1:10" x14ac:dyDescent="0.55000000000000004">
      <c r="A29" s="1" t="s">
        <v>187</v>
      </c>
      <c r="B29" s="2" t="s">
        <v>188</v>
      </c>
      <c r="C29" s="2" t="s">
        <v>189</v>
      </c>
      <c r="D29" s="2" t="s">
        <v>190</v>
      </c>
      <c r="E29" s="2" t="s">
        <v>191</v>
      </c>
      <c r="F29" s="2" t="s">
        <v>192</v>
      </c>
      <c r="G29" s="2" t="s">
        <v>193</v>
      </c>
      <c r="H29" s="2" t="s">
        <v>642</v>
      </c>
      <c r="I29" s="2" t="s">
        <v>643</v>
      </c>
      <c r="J29" s="2" t="s">
        <v>644</v>
      </c>
    </row>
    <row r="30" spans="1:10" x14ac:dyDescent="0.55000000000000004">
      <c r="A30" s="1" t="s">
        <v>194</v>
      </c>
      <c r="B30" s="2" t="s">
        <v>195</v>
      </c>
      <c r="C30" s="2" t="s">
        <v>196</v>
      </c>
      <c r="D30" s="2" t="s">
        <v>197</v>
      </c>
      <c r="E30" s="2" t="s">
        <v>198</v>
      </c>
      <c r="F30" s="2" t="s">
        <v>199</v>
      </c>
      <c r="G30" s="2" t="s">
        <v>200</v>
      </c>
      <c r="H30" s="2" t="s">
        <v>645</v>
      </c>
      <c r="I30" s="2" t="s">
        <v>646</v>
      </c>
      <c r="J30" s="2" t="s">
        <v>647</v>
      </c>
    </row>
    <row r="31" spans="1:10" x14ac:dyDescent="0.55000000000000004">
      <c r="A31" s="1" t="s">
        <v>201</v>
      </c>
      <c r="B31" s="2" t="s">
        <v>202</v>
      </c>
      <c r="C31" s="2" t="s">
        <v>203</v>
      </c>
      <c r="D31" s="2" t="s">
        <v>204</v>
      </c>
      <c r="E31" s="2" t="s">
        <v>205</v>
      </c>
      <c r="F31" s="2" t="s">
        <v>206</v>
      </c>
      <c r="G31" s="2" t="s">
        <v>207</v>
      </c>
      <c r="H31" s="2" t="s">
        <v>648</v>
      </c>
      <c r="I31" s="2" t="s">
        <v>649</v>
      </c>
      <c r="J31" s="2" t="s">
        <v>650</v>
      </c>
    </row>
    <row r="32" spans="1:10" x14ac:dyDescent="0.55000000000000004">
      <c r="A32" s="1" t="s">
        <v>208</v>
      </c>
      <c r="B32" s="2" t="s">
        <v>209</v>
      </c>
      <c r="C32" s="2" t="s">
        <v>210</v>
      </c>
      <c r="D32" s="2" t="s">
        <v>211</v>
      </c>
      <c r="E32" s="2" t="s">
        <v>212</v>
      </c>
      <c r="F32" s="2" t="s">
        <v>213</v>
      </c>
      <c r="G32" s="2" t="s">
        <v>214</v>
      </c>
      <c r="H32" s="2" t="s">
        <v>651</v>
      </c>
      <c r="I32" s="2" t="s">
        <v>652</v>
      </c>
      <c r="J32" s="2" t="s">
        <v>653</v>
      </c>
    </row>
    <row r="33" spans="1:10" x14ac:dyDescent="0.55000000000000004">
      <c r="A33" s="1" t="s">
        <v>215</v>
      </c>
      <c r="B33" s="2" t="s">
        <v>216</v>
      </c>
      <c r="C33" s="2" t="s">
        <v>217</v>
      </c>
      <c r="D33" s="2" t="s">
        <v>218</v>
      </c>
      <c r="E33" s="2" t="s">
        <v>219</v>
      </c>
      <c r="F33" s="2" t="s">
        <v>220</v>
      </c>
      <c r="G33" s="2" t="s">
        <v>221</v>
      </c>
      <c r="H33" s="2" t="s">
        <v>654</v>
      </c>
      <c r="I33" s="2" t="s">
        <v>655</v>
      </c>
      <c r="J33" s="2" t="s">
        <v>656</v>
      </c>
    </row>
    <row r="34" spans="1:10" x14ac:dyDescent="0.55000000000000004">
      <c r="A34" s="1" t="s">
        <v>222</v>
      </c>
      <c r="B34" s="2" t="s">
        <v>223</v>
      </c>
      <c r="C34" s="2" t="s">
        <v>224</v>
      </c>
      <c r="D34" s="2" t="s">
        <v>225</v>
      </c>
      <c r="E34" s="2" t="s">
        <v>226</v>
      </c>
      <c r="F34" s="2" t="s">
        <v>227</v>
      </c>
      <c r="G34" s="2" t="s">
        <v>228</v>
      </c>
      <c r="H34" s="2" t="s">
        <v>657</v>
      </c>
      <c r="I34" s="2" t="s">
        <v>658</v>
      </c>
      <c r="J34" s="2" t="s">
        <v>659</v>
      </c>
    </row>
    <row r="35" spans="1:10" x14ac:dyDescent="0.55000000000000004">
      <c r="A35" s="1" t="s">
        <v>229</v>
      </c>
      <c r="B35" s="2" t="s">
        <v>230</v>
      </c>
      <c r="C35" s="2" t="s">
        <v>231</v>
      </c>
      <c r="D35" s="2" t="s">
        <v>232</v>
      </c>
      <c r="E35" s="2" t="s">
        <v>233</v>
      </c>
      <c r="F35" s="2" t="s">
        <v>234</v>
      </c>
      <c r="G35" s="2" t="s">
        <v>235</v>
      </c>
      <c r="H35" s="2" t="s">
        <v>660</v>
      </c>
      <c r="I35" s="2" t="s">
        <v>661</v>
      </c>
      <c r="J35" s="2" t="s">
        <v>662</v>
      </c>
    </row>
    <row r="36" spans="1:10" x14ac:dyDescent="0.55000000000000004">
      <c r="A36" s="1" t="s">
        <v>236</v>
      </c>
      <c r="B36" s="2" t="s">
        <v>237</v>
      </c>
      <c r="C36" s="2" t="s">
        <v>238</v>
      </c>
      <c r="D36" s="2" t="s">
        <v>239</v>
      </c>
      <c r="E36" s="2" t="s">
        <v>240</v>
      </c>
      <c r="F36" s="2" t="s">
        <v>241</v>
      </c>
      <c r="G36" s="2" t="s">
        <v>242</v>
      </c>
      <c r="H36" s="2" t="s">
        <v>663</v>
      </c>
      <c r="I36" s="2" t="s">
        <v>664</v>
      </c>
      <c r="J36" s="2" t="s">
        <v>665</v>
      </c>
    </row>
    <row r="37" spans="1:10" x14ac:dyDescent="0.55000000000000004">
      <c r="A37" s="1" t="s">
        <v>243</v>
      </c>
      <c r="B37" s="2" t="s">
        <v>244</v>
      </c>
      <c r="C37" s="2" t="s">
        <v>245</v>
      </c>
      <c r="D37" s="2" t="s">
        <v>246</v>
      </c>
      <c r="E37" s="2" t="s">
        <v>247</v>
      </c>
      <c r="F37" s="2" t="s">
        <v>248</v>
      </c>
      <c r="G37" s="2" t="s">
        <v>249</v>
      </c>
      <c r="H37" s="2" t="s">
        <v>666</v>
      </c>
      <c r="I37" s="2" t="s">
        <v>667</v>
      </c>
      <c r="J37" s="2" t="s">
        <v>668</v>
      </c>
    </row>
    <row r="38" spans="1:10" x14ac:dyDescent="0.55000000000000004">
      <c r="A38" s="1" t="s">
        <v>250</v>
      </c>
      <c r="B38" s="2" t="s">
        <v>251</v>
      </c>
      <c r="C38" s="2" t="s">
        <v>252</v>
      </c>
      <c r="D38" s="2" t="s">
        <v>253</v>
      </c>
      <c r="E38" s="2" t="s">
        <v>254</v>
      </c>
      <c r="F38" s="2" t="s">
        <v>255</v>
      </c>
      <c r="G38" s="2" t="s">
        <v>256</v>
      </c>
      <c r="H38" s="2" t="s">
        <v>669</v>
      </c>
      <c r="I38" s="2" t="s">
        <v>670</v>
      </c>
      <c r="J38" s="2" t="s">
        <v>671</v>
      </c>
    </row>
    <row r="39" spans="1:10" x14ac:dyDescent="0.55000000000000004">
      <c r="A39" s="1" t="s">
        <v>257</v>
      </c>
      <c r="B39" s="2" t="s">
        <v>258</v>
      </c>
      <c r="C39" s="2" t="s">
        <v>259</v>
      </c>
      <c r="D39" s="2" t="s">
        <v>260</v>
      </c>
      <c r="E39" s="2" t="s">
        <v>261</v>
      </c>
      <c r="F39" s="2" t="s">
        <v>262</v>
      </c>
      <c r="G39" s="2" t="s">
        <v>263</v>
      </c>
      <c r="H39" s="2" t="s">
        <v>672</v>
      </c>
      <c r="I39" s="2" t="s">
        <v>673</v>
      </c>
      <c r="J39" s="2" t="s">
        <v>674</v>
      </c>
    </row>
    <row r="40" spans="1:10" x14ac:dyDescent="0.55000000000000004">
      <c r="A40" s="1" t="s">
        <v>264</v>
      </c>
      <c r="B40" s="2" t="s">
        <v>265</v>
      </c>
      <c r="C40" s="2" t="s">
        <v>266</v>
      </c>
      <c r="D40" s="2" t="s">
        <v>267</v>
      </c>
      <c r="E40" s="2" t="s">
        <v>268</v>
      </c>
      <c r="F40" s="2" t="s">
        <v>269</v>
      </c>
      <c r="G40" s="2" t="s">
        <v>270</v>
      </c>
      <c r="H40" s="2" t="s">
        <v>675</v>
      </c>
      <c r="I40" s="2" t="s">
        <v>676</v>
      </c>
      <c r="J40" s="2" t="s">
        <v>677</v>
      </c>
    </row>
    <row r="41" spans="1:10" x14ac:dyDescent="0.55000000000000004">
      <c r="A41" s="1" t="s">
        <v>271</v>
      </c>
      <c r="B41" s="2" t="s">
        <v>272</v>
      </c>
      <c r="C41" s="2" t="s">
        <v>273</v>
      </c>
      <c r="D41" s="2" t="s">
        <v>274</v>
      </c>
      <c r="E41" s="2" t="s">
        <v>275</v>
      </c>
      <c r="F41" s="2" t="s">
        <v>276</v>
      </c>
      <c r="G41" s="2" t="s">
        <v>277</v>
      </c>
      <c r="H41" s="2" t="s">
        <v>678</v>
      </c>
      <c r="I41" s="2" t="s">
        <v>679</v>
      </c>
      <c r="J41" s="2" t="s">
        <v>680</v>
      </c>
    </row>
    <row r="42" spans="1:10" x14ac:dyDescent="0.55000000000000004">
      <c r="A42" s="1" t="s">
        <v>278</v>
      </c>
      <c r="B42" s="2" t="s">
        <v>279</v>
      </c>
      <c r="C42" s="2" t="s">
        <v>280</v>
      </c>
      <c r="D42" s="2" t="s">
        <v>281</v>
      </c>
      <c r="E42" s="2" t="s">
        <v>282</v>
      </c>
      <c r="F42" s="2" t="s">
        <v>283</v>
      </c>
      <c r="G42" s="2" t="s">
        <v>284</v>
      </c>
      <c r="H42" s="2" t="s">
        <v>681</v>
      </c>
      <c r="I42" s="2" t="s">
        <v>682</v>
      </c>
      <c r="J42" s="2" t="s">
        <v>683</v>
      </c>
    </row>
    <row r="43" spans="1:10" x14ac:dyDescent="0.55000000000000004">
      <c r="A43" s="1" t="s">
        <v>285</v>
      </c>
      <c r="B43" s="2" t="s">
        <v>286</v>
      </c>
      <c r="C43" s="2" t="s">
        <v>287</v>
      </c>
      <c r="D43" s="2" t="s">
        <v>288</v>
      </c>
      <c r="E43" s="2" t="s">
        <v>289</v>
      </c>
      <c r="F43" s="2" t="s">
        <v>290</v>
      </c>
      <c r="G43" s="2" t="s">
        <v>291</v>
      </c>
      <c r="H43" s="2" t="s">
        <v>684</v>
      </c>
      <c r="I43" s="2" t="s">
        <v>685</v>
      </c>
      <c r="J43" s="2" t="s">
        <v>686</v>
      </c>
    </row>
    <row r="44" spans="1:10" x14ac:dyDescent="0.55000000000000004">
      <c r="A44" s="1" t="s">
        <v>292</v>
      </c>
      <c r="B44" s="2" t="s">
        <v>293</v>
      </c>
      <c r="C44" s="2" t="s">
        <v>294</v>
      </c>
      <c r="D44" s="2" t="s">
        <v>295</v>
      </c>
      <c r="E44" s="2" t="s">
        <v>296</v>
      </c>
      <c r="F44" s="2" t="s">
        <v>297</v>
      </c>
      <c r="G44" s="2" t="s">
        <v>298</v>
      </c>
      <c r="H44" s="2" t="s">
        <v>687</v>
      </c>
      <c r="I44" s="2" t="s">
        <v>688</v>
      </c>
      <c r="J44" s="2" t="s">
        <v>689</v>
      </c>
    </row>
    <row r="45" spans="1:10" x14ac:dyDescent="0.55000000000000004">
      <c r="A45" s="1" t="s">
        <v>299</v>
      </c>
      <c r="B45" s="2" t="s">
        <v>300</v>
      </c>
      <c r="C45" s="2" t="s">
        <v>301</v>
      </c>
      <c r="D45" s="2" t="s">
        <v>302</v>
      </c>
      <c r="E45" s="2" t="s">
        <v>303</v>
      </c>
      <c r="F45" s="2" t="s">
        <v>304</v>
      </c>
      <c r="G45" s="2" t="s">
        <v>305</v>
      </c>
      <c r="H45" s="2" t="s">
        <v>690</v>
      </c>
      <c r="I45" s="2" t="s">
        <v>691</v>
      </c>
      <c r="J45" s="2" t="s">
        <v>692</v>
      </c>
    </row>
    <row r="46" spans="1:10" x14ac:dyDescent="0.55000000000000004">
      <c r="A46" s="1" t="s">
        <v>306</v>
      </c>
      <c r="B46" s="2" t="s">
        <v>307</v>
      </c>
      <c r="C46" s="2" t="s">
        <v>308</v>
      </c>
      <c r="D46" s="2" t="s">
        <v>309</v>
      </c>
      <c r="E46" s="2" t="s">
        <v>310</v>
      </c>
      <c r="F46" s="2" t="s">
        <v>311</v>
      </c>
      <c r="G46" s="2" t="s">
        <v>312</v>
      </c>
      <c r="H46" s="2" t="s">
        <v>693</v>
      </c>
      <c r="I46" s="2" t="s">
        <v>694</v>
      </c>
      <c r="J46" s="2" t="s">
        <v>695</v>
      </c>
    </row>
    <row r="47" spans="1:10" x14ac:dyDescent="0.55000000000000004">
      <c r="A47" s="1" t="s">
        <v>313</v>
      </c>
      <c r="B47" s="2" t="s">
        <v>314</v>
      </c>
      <c r="C47" s="2" t="s">
        <v>315</v>
      </c>
      <c r="D47" s="2" t="s">
        <v>316</v>
      </c>
      <c r="E47" s="2" t="s">
        <v>317</v>
      </c>
      <c r="F47" s="2" t="s">
        <v>318</v>
      </c>
      <c r="G47" s="2" t="s">
        <v>263</v>
      </c>
      <c r="H47" s="2" t="s">
        <v>696</v>
      </c>
      <c r="I47" s="2" t="s">
        <v>697</v>
      </c>
      <c r="J47" s="2" t="s">
        <v>698</v>
      </c>
    </row>
    <row r="48" spans="1:10" x14ac:dyDescent="0.55000000000000004">
      <c r="A48" s="1" t="s">
        <v>319</v>
      </c>
      <c r="B48" s="2" t="s">
        <v>320</v>
      </c>
      <c r="C48" s="2" t="s">
        <v>321</v>
      </c>
      <c r="D48" s="2" t="s">
        <v>322</v>
      </c>
      <c r="E48" s="2" t="s">
        <v>323</v>
      </c>
      <c r="F48" s="2" t="s">
        <v>324</v>
      </c>
      <c r="G48" s="2" t="s">
        <v>325</v>
      </c>
      <c r="H48" s="2" t="s">
        <v>699</v>
      </c>
      <c r="I48" s="2" t="s">
        <v>700</v>
      </c>
      <c r="J48" s="2" t="s">
        <v>701</v>
      </c>
    </row>
    <row r="49" spans="1:10" x14ac:dyDescent="0.55000000000000004">
      <c r="A49" s="1" t="s">
        <v>326</v>
      </c>
      <c r="B49" s="2" t="s">
        <v>327</v>
      </c>
      <c r="C49" s="2" t="s">
        <v>328</v>
      </c>
      <c r="D49" s="2" t="s">
        <v>329</v>
      </c>
      <c r="E49" s="2" t="s">
        <v>330</v>
      </c>
      <c r="F49" s="2" t="s">
        <v>331</v>
      </c>
      <c r="G49" s="2" t="s">
        <v>332</v>
      </c>
      <c r="H49" s="2" t="s">
        <v>702</v>
      </c>
      <c r="I49" s="2" t="s">
        <v>703</v>
      </c>
      <c r="J49" s="2" t="s">
        <v>704</v>
      </c>
    </row>
    <row r="50" spans="1:10" x14ac:dyDescent="0.55000000000000004">
      <c r="A50" s="1" t="s">
        <v>333</v>
      </c>
      <c r="B50" s="2" t="s">
        <v>334</v>
      </c>
      <c r="C50" s="2" t="s">
        <v>335</v>
      </c>
      <c r="D50" s="2" t="s">
        <v>336</v>
      </c>
      <c r="E50" s="2" t="s">
        <v>337</v>
      </c>
      <c r="F50" s="2" t="s">
        <v>338</v>
      </c>
      <c r="G50" s="2" t="s">
        <v>339</v>
      </c>
      <c r="H50" s="2" t="s">
        <v>705</v>
      </c>
      <c r="I50" s="2" t="s">
        <v>706</v>
      </c>
      <c r="J50" s="2" t="s">
        <v>707</v>
      </c>
    </row>
    <row r="51" spans="1:10" x14ac:dyDescent="0.55000000000000004">
      <c r="A51" s="1" t="s">
        <v>340</v>
      </c>
      <c r="B51" s="2" t="s">
        <v>341</v>
      </c>
      <c r="C51" s="2" t="s">
        <v>342</v>
      </c>
      <c r="D51" s="2" t="s">
        <v>343</v>
      </c>
      <c r="E51" s="2" t="s">
        <v>344</v>
      </c>
      <c r="F51" s="2" t="s">
        <v>345</v>
      </c>
      <c r="G51" s="2" t="s">
        <v>346</v>
      </c>
      <c r="H51" s="2" t="s">
        <v>708</v>
      </c>
      <c r="I51" s="2" t="s">
        <v>709</v>
      </c>
      <c r="J51" s="2" t="s">
        <v>710</v>
      </c>
    </row>
    <row r="52" spans="1:10" x14ac:dyDescent="0.55000000000000004">
      <c r="A52" s="1" t="s">
        <v>347</v>
      </c>
      <c r="B52" s="2" t="s">
        <v>348</v>
      </c>
      <c r="C52" s="2" t="s">
        <v>349</v>
      </c>
      <c r="D52" s="2" t="s">
        <v>350</v>
      </c>
      <c r="E52" s="2" t="s">
        <v>351</v>
      </c>
      <c r="F52" s="2" t="s">
        <v>352</v>
      </c>
      <c r="G52" s="2" t="s">
        <v>353</v>
      </c>
      <c r="H52" s="2" t="s">
        <v>711</v>
      </c>
      <c r="I52" s="2" t="s">
        <v>712</v>
      </c>
      <c r="J52" s="2" t="s">
        <v>713</v>
      </c>
    </row>
    <row r="53" spans="1:10" x14ac:dyDescent="0.55000000000000004">
      <c r="A53" s="1" t="s">
        <v>354</v>
      </c>
      <c r="B53" s="2" t="s">
        <v>355</v>
      </c>
      <c r="C53" s="2" t="s">
        <v>356</v>
      </c>
      <c r="D53" s="2" t="s">
        <v>357</v>
      </c>
      <c r="E53" s="2" t="s">
        <v>358</v>
      </c>
      <c r="F53" s="2" t="s">
        <v>359</v>
      </c>
      <c r="G53" s="2" t="s">
        <v>360</v>
      </c>
      <c r="H53" s="2" t="s">
        <v>714</v>
      </c>
      <c r="I53" s="2" t="s">
        <v>715</v>
      </c>
      <c r="J53" s="2" t="s">
        <v>716</v>
      </c>
    </row>
    <row r="54" spans="1:10" x14ac:dyDescent="0.55000000000000004">
      <c r="A54" s="1" t="s">
        <v>361</v>
      </c>
      <c r="B54" s="2" t="s">
        <v>362</v>
      </c>
      <c r="C54" s="2" t="s">
        <v>363</v>
      </c>
      <c r="D54" s="2" t="s">
        <v>364</v>
      </c>
      <c r="E54" s="2" t="s">
        <v>365</v>
      </c>
      <c r="F54" s="2" t="s">
        <v>366</v>
      </c>
      <c r="G54" s="2" t="s">
        <v>367</v>
      </c>
      <c r="H54" s="2" t="s">
        <v>717</v>
      </c>
      <c r="I54" s="2" t="s">
        <v>718</v>
      </c>
      <c r="J54" s="2" t="s">
        <v>719</v>
      </c>
    </row>
    <row r="55" spans="1:10" x14ac:dyDescent="0.55000000000000004">
      <c r="A55" s="1" t="s">
        <v>368</v>
      </c>
      <c r="B55" s="2" t="s">
        <v>369</v>
      </c>
      <c r="C55" s="2" t="s">
        <v>370</v>
      </c>
      <c r="D55" s="2" t="s">
        <v>371</v>
      </c>
      <c r="E55" s="2" t="s">
        <v>372</v>
      </c>
      <c r="F55" s="2" t="s">
        <v>373</v>
      </c>
      <c r="G55" s="2" t="s">
        <v>374</v>
      </c>
      <c r="H55" s="2" t="s">
        <v>720</v>
      </c>
      <c r="I55" s="2" t="s">
        <v>721</v>
      </c>
      <c r="J55" s="2" t="s">
        <v>722</v>
      </c>
    </row>
    <row r="56" spans="1:10" x14ac:dyDescent="0.55000000000000004">
      <c r="A56" s="1" t="s">
        <v>375</v>
      </c>
      <c r="B56" s="2" t="s">
        <v>376</v>
      </c>
      <c r="C56" s="2" t="s">
        <v>377</v>
      </c>
      <c r="D56" s="2" t="s">
        <v>378</v>
      </c>
      <c r="E56" s="2" t="s">
        <v>379</v>
      </c>
      <c r="F56" s="2" t="s">
        <v>380</v>
      </c>
      <c r="G56" s="2" t="s">
        <v>381</v>
      </c>
      <c r="H56" s="2" t="s">
        <v>723</v>
      </c>
      <c r="I56" s="2" t="s">
        <v>724</v>
      </c>
      <c r="J56" s="2" t="s">
        <v>725</v>
      </c>
    </row>
    <row r="57" spans="1:10" x14ac:dyDescent="0.55000000000000004">
      <c r="A57" s="1" t="s">
        <v>382</v>
      </c>
      <c r="B57" s="2" t="s">
        <v>383</v>
      </c>
      <c r="C57" s="2" t="s">
        <v>384</v>
      </c>
      <c r="D57" s="2" t="s">
        <v>385</v>
      </c>
      <c r="E57" s="2" t="s">
        <v>386</v>
      </c>
      <c r="F57" s="2" t="s">
        <v>387</v>
      </c>
      <c r="G57" s="2" t="s">
        <v>388</v>
      </c>
      <c r="H57" s="2" t="s">
        <v>726</v>
      </c>
      <c r="I57" s="2" t="s">
        <v>727</v>
      </c>
      <c r="J57" s="2" t="s">
        <v>728</v>
      </c>
    </row>
    <row r="58" spans="1:10" x14ac:dyDescent="0.55000000000000004">
      <c r="A58" s="1" t="s">
        <v>389</v>
      </c>
      <c r="B58" s="2" t="s">
        <v>390</v>
      </c>
      <c r="C58" s="2" t="s">
        <v>391</v>
      </c>
      <c r="D58" s="2" t="s">
        <v>392</v>
      </c>
      <c r="E58" s="2" t="s">
        <v>393</v>
      </c>
      <c r="F58" s="2" t="s">
        <v>394</v>
      </c>
      <c r="G58" s="2" t="s">
        <v>395</v>
      </c>
      <c r="H58" s="2" t="s">
        <v>729</v>
      </c>
      <c r="I58" s="2" t="s">
        <v>730</v>
      </c>
      <c r="J58" s="2" t="s">
        <v>731</v>
      </c>
    </row>
    <row r="59" spans="1:10" x14ac:dyDescent="0.55000000000000004">
      <c r="A59" s="1" t="s">
        <v>396</v>
      </c>
      <c r="B59" s="2" t="s">
        <v>397</v>
      </c>
      <c r="C59" s="2" t="s">
        <v>398</v>
      </c>
      <c r="D59" s="2" t="s">
        <v>399</v>
      </c>
      <c r="E59" s="2" t="s">
        <v>400</v>
      </c>
      <c r="F59" s="2" t="s">
        <v>401</v>
      </c>
      <c r="G59" s="2" t="s">
        <v>402</v>
      </c>
      <c r="H59" s="2" t="s">
        <v>732</v>
      </c>
      <c r="I59" s="2" t="s">
        <v>733</v>
      </c>
      <c r="J59" s="2" t="s">
        <v>734</v>
      </c>
    </row>
    <row r="60" spans="1:10" x14ac:dyDescent="0.55000000000000004">
      <c r="A60" s="1" t="s">
        <v>403</v>
      </c>
      <c r="B60" s="2" t="s">
        <v>404</v>
      </c>
      <c r="C60" s="2" t="s">
        <v>405</v>
      </c>
      <c r="D60" s="2" t="s">
        <v>406</v>
      </c>
      <c r="E60" s="2" t="s">
        <v>407</v>
      </c>
      <c r="F60" s="2" t="s">
        <v>408</v>
      </c>
      <c r="G60" s="2" t="s">
        <v>409</v>
      </c>
      <c r="H60" s="2" t="s">
        <v>735</v>
      </c>
      <c r="I60" s="2" t="s">
        <v>736</v>
      </c>
      <c r="J60" s="2" t="s">
        <v>737</v>
      </c>
    </row>
    <row r="61" spans="1:10" x14ac:dyDescent="0.55000000000000004">
      <c r="A61" s="1" t="s">
        <v>410</v>
      </c>
      <c r="B61" s="2" t="s">
        <v>411</v>
      </c>
      <c r="C61" s="2" t="s">
        <v>412</v>
      </c>
      <c r="D61" s="2" t="s">
        <v>413</v>
      </c>
      <c r="E61" s="2" t="s">
        <v>414</v>
      </c>
      <c r="F61" s="2" t="s">
        <v>415</v>
      </c>
      <c r="G61" s="2" t="s">
        <v>416</v>
      </c>
      <c r="H61" s="2" t="s">
        <v>738</v>
      </c>
      <c r="I61" s="2" t="s">
        <v>739</v>
      </c>
      <c r="J61" s="2" t="s">
        <v>740</v>
      </c>
    </row>
    <row r="62" spans="1:10" x14ac:dyDescent="0.55000000000000004">
      <c r="A62" s="1" t="s">
        <v>417</v>
      </c>
      <c r="B62" s="2" t="s">
        <v>418</v>
      </c>
      <c r="C62" s="2" t="s">
        <v>419</v>
      </c>
      <c r="D62" s="2" t="s">
        <v>420</v>
      </c>
      <c r="E62" s="2" t="s">
        <v>421</v>
      </c>
      <c r="F62" s="2" t="s">
        <v>422</v>
      </c>
      <c r="G62" s="2" t="s">
        <v>423</v>
      </c>
      <c r="H62" s="2" t="s">
        <v>741</v>
      </c>
      <c r="I62" s="2" t="s">
        <v>742</v>
      </c>
      <c r="J62" s="2" t="s">
        <v>743</v>
      </c>
    </row>
    <row r="63" spans="1:10" x14ac:dyDescent="0.55000000000000004">
      <c r="A63" s="1" t="s">
        <v>424</v>
      </c>
      <c r="B63" s="2" t="s">
        <v>425</v>
      </c>
      <c r="C63" s="2" t="s">
        <v>426</v>
      </c>
      <c r="D63" s="2" t="s">
        <v>427</v>
      </c>
      <c r="E63" s="2" t="s">
        <v>428</v>
      </c>
      <c r="F63" s="2" t="s">
        <v>429</v>
      </c>
      <c r="G63" s="2" t="s">
        <v>430</v>
      </c>
      <c r="H63" s="2" t="s">
        <v>744</v>
      </c>
      <c r="I63" s="2" t="s">
        <v>745</v>
      </c>
      <c r="J63" s="2" t="s">
        <v>746</v>
      </c>
    </row>
    <row r="64" spans="1:10" x14ac:dyDescent="0.55000000000000004">
      <c r="A64" s="1" t="s">
        <v>431</v>
      </c>
      <c r="B64" s="2" t="s">
        <v>432</v>
      </c>
      <c r="C64" s="2" t="s">
        <v>433</v>
      </c>
      <c r="D64" s="2" t="s">
        <v>434</v>
      </c>
      <c r="E64" s="2" t="s">
        <v>435</v>
      </c>
      <c r="F64" s="2" t="s">
        <v>436</v>
      </c>
      <c r="G64" s="2" t="s">
        <v>437</v>
      </c>
      <c r="H64" s="2" t="s">
        <v>747</v>
      </c>
      <c r="I64" s="2" t="s">
        <v>748</v>
      </c>
      <c r="J64" s="2" t="s">
        <v>749</v>
      </c>
    </row>
    <row r="65" spans="1:10" x14ac:dyDescent="0.55000000000000004">
      <c r="A65" s="1" t="s">
        <v>438</v>
      </c>
      <c r="B65" s="2" t="s">
        <v>439</v>
      </c>
      <c r="C65" s="2" t="s">
        <v>440</v>
      </c>
      <c r="D65" s="2" t="s">
        <v>441</v>
      </c>
      <c r="E65" s="2" t="s">
        <v>442</v>
      </c>
      <c r="F65" s="2" t="s">
        <v>443</v>
      </c>
      <c r="G65" s="2" t="s">
        <v>444</v>
      </c>
      <c r="H65" s="2" t="s">
        <v>750</v>
      </c>
      <c r="I65" s="2" t="s">
        <v>751</v>
      </c>
      <c r="J65" s="2" t="s">
        <v>752</v>
      </c>
    </row>
    <row r="66" spans="1:10" x14ac:dyDescent="0.55000000000000004">
      <c r="A66" s="1" t="s">
        <v>445</v>
      </c>
      <c r="B66" s="2" t="s">
        <v>446</v>
      </c>
      <c r="C66" s="2" t="s">
        <v>447</v>
      </c>
      <c r="D66" s="2" t="s">
        <v>448</v>
      </c>
      <c r="E66" s="2" t="s">
        <v>449</v>
      </c>
      <c r="F66" s="2" t="s">
        <v>450</v>
      </c>
      <c r="G66" s="2" t="s">
        <v>451</v>
      </c>
      <c r="H66" s="2" t="s">
        <v>753</v>
      </c>
      <c r="I66" s="2" t="s">
        <v>754</v>
      </c>
      <c r="J66" s="2" t="s">
        <v>755</v>
      </c>
    </row>
    <row r="67" spans="1:10" x14ac:dyDescent="0.55000000000000004">
      <c r="A67" s="1" t="s">
        <v>452</v>
      </c>
      <c r="B67" s="2" t="s">
        <v>453</v>
      </c>
      <c r="C67" s="2" t="s">
        <v>454</v>
      </c>
      <c r="D67" s="2" t="s">
        <v>455</v>
      </c>
      <c r="E67" s="2" t="s">
        <v>456</v>
      </c>
      <c r="F67" s="2" t="s">
        <v>457</v>
      </c>
      <c r="G67" s="2" t="s">
        <v>458</v>
      </c>
      <c r="H67" s="2" t="s">
        <v>756</v>
      </c>
      <c r="I67" s="2" t="s">
        <v>757</v>
      </c>
      <c r="J67" s="2" t="s">
        <v>116</v>
      </c>
    </row>
    <row r="68" spans="1:10" x14ac:dyDescent="0.55000000000000004">
      <c r="A68" s="1" t="s">
        <v>459</v>
      </c>
      <c r="B68" s="2" t="s">
        <v>460</v>
      </c>
      <c r="C68" s="2" t="s">
        <v>461</v>
      </c>
      <c r="D68" s="2" t="s">
        <v>462</v>
      </c>
      <c r="E68" s="2" t="s">
        <v>463</v>
      </c>
      <c r="F68" s="2" t="s">
        <v>464</v>
      </c>
      <c r="G68" s="2" t="s">
        <v>465</v>
      </c>
      <c r="H68" s="2" t="s">
        <v>758</v>
      </c>
      <c r="I68" s="2" t="s">
        <v>759</v>
      </c>
      <c r="J68" s="2" t="s">
        <v>760</v>
      </c>
    </row>
    <row r="69" spans="1:10" x14ac:dyDescent="0.55000000000000004">
      <c r="A69" s="1" t="s">
        <v>466</v>
      </c>
      <c r="B69" s="2" t="s">
        <v>467</v>
      </c>
      <c r="C69" s="2" t="s">
        <v>468</v>
      </c>
      <c r="D69" s="2" t="s">
        <v>469</v>
      </c>
      <c r="E69" s="2" t="s">
        <v>470</v>
      </c>
      <c r="F69" s="2" t="s">
        <v>471</v>
      </c>
      <c r="G69" s="2" t="s">
        <v>472</v>
      </c>
      <c r="H69" s="2" t="s">
        <v>761</v>
      </c>
      <c r="I69" s="2" t="s">
        <v>762</v>
      </c>
      <c r="J69" s="2" t="s">
        <v>763</v>
      </c>
    </row>
    <row r="70" spans="1:10" x14ac:dyDescent="0.55000000000000004">
      <c r="A70" s="1" t="s">
        <v>473</v>
      </c>
      <c r="B70" s="2" t="s">
        <v>474</v>
      </c>
      <c r="C70" s="2" t="s">
        <v>475</v>
      </c>
      <c r="D70" s="2" t="s">
        <v>476</v>
      </c>
      <c r="E70" s="2" t="s">
        <v>477</v>
      </c>
      <c r="F70" s="2" t="s">
        <v>478</v>
      </c>
      <c r="G70" s="2" t="s">
        <v>479</v>
      </c>
      <c r="H70" s="2" t="s">
        <v>764</v>
      </c>
      <c r="I70" s="2" t="s">
        <v>765</v>
      </c>
      <c r="J70" s="2" t="s">
        <v>766</v>
      </c>
    </row>
    <row r="71" spans="1:10" x14ac:dyDescent="0.55000000000000004">
      <c r="A71" s="1" t="s">
        <v>480</v>
      </c>
      <c r="B71" s="2" t="s">
        <v>481</v>
      </c>
      <c r="C71" s="2" t="s">
        <v>482</v>
      </c>
      <c r="D71" s="2" t="s">
        <v>483</v>
      </c>
      <c r="E71" s="2" t="s">
        <v>484</v>
      </c>
      <c r="F71" s="2" t="s">
        <v>485</v>
      </c>
      <c r="G71" s="2" t="s">
        <v>486</v>
      </c>
      <c r="H71" s="2" t="s">
        <v>767</v>
      </c>
      <c r="I71" s="2" t="s">
        <v>768</v>
      </c>
      <c r="J71" s="2" t="s">
        <v>769</v>
      </c>
    </row>
    <row r="72" spans="1:10" x14ac:dyDescent="0.55000000000000004">
      <c r="A72" s="1" t="s">
        <v>487</v>
      </c>
      <c r="B72" s="2" t="s">
        <v>488</v>
      </c>
      <c r="C72" s="2" t="s">
        <v>489</v>
      </c>
      <c r="D72" s="2" t="s">
        <v>490</v>
      </c>
      <c r="E72" s="2" t="s">
        <v>491</v>
      </c>
      <c r="F72" s="2" t="s">
        <v>492</v>
      </c>
      <c r="G72" s="2" t="s">
        <v>493</v>
      </c>
      <c r="H72" s="2" t="s">
        <v>770</v>
      </c>
      <c r="I72" s="2" t="s">
        <v>771</v>
      </c>
      <c r="J72" s="2" t="s">
        <v>772</v>
      </c>
    </row>
    <row r="73" spans="1:10" x14ac:dyDescent="0.55000000000000004">
      <c r="A73" s="1" t="s">
        <v>494</v>
      </c>
      <c r="B73" s="2" t="s">
        <v>495</v>
      </c>
      <c r="C73" s="2" t="s">
        <v>496</v>
      </c>
      <c r="D73" s="2" t="s">
        <v>497</v>
      </c>
      <c r="E73" s="2" t="s">
        <v>498</v>
      </c>
      <c r="F73" s="2" t="s">
        <v>499</v>
      </c>
      <c r="G73" s="2" t="s">
        <v>500</v>
      </c>
      <c r="H73" s="2" t="s">
        <v>773</v>
      </c>
      <c r="I73" s="2" t="s">
        <v>774</v>
      </c>
      <c r="J73" s="2" t="s">
        <v>775</v>
      </c>
    </row>
    <row r="74" spans="1:10" x14ac:dyDescent="0.55000000000000004">
      <c r="A74" s="1" t="s">
        <v>501</v>
      </c>
      <c r="B74" s="2" t="s">
        <v>502</v>
      </c>
      <c r="C74" s="2" t="s">
        <v>503</v>
      </c>
      <c r="D74" s="2" t="s">
        <v>504</v>
      </c>
      <c r="E74" s="2" t="s">
        <v>505</v>
      </c>
      <c r="F74" s="2" t="s">
        <v>506</v>
      </c>
      <c r="G74" s="2" t="s">
        <v>507</v>
      </c>
      <c r="H74" s="2" t="s">
        <v>776</v>
      </c>
      <c r="I74" s="2" t="s">
        <v>777</v>
      </c>
      <c r="J74" s="2" t="s">
        <v>778</v>
      </c>
    </row>
    <row r="75" spans="1:10" x14ac:dyDescent="0.55000000000000004">
      <c r="A75" s="1" t="s">
        <v>508</v>
      </c>
      <c r="B75" s="2" t="s">
        <v>509</v>
      </c>
      <c r="C75" s="2" t="s">
        <v>510</v>
      </c>
      <c r="D75" s="2" t="s">
        <v>511</v>
      </c>
      <c r="E75" s="2" t="s">
        <v>512</v>
      </c>
      <c r="F75" s="2" t="s">
        <v>513</v>
      </c>
      <c r="G75" s="2" t="s">
        <v>514</v>
      </c>
      <c r="H75" s="2" t="s">
        <v>779</v>
      </c>
      <c r="I75" s="2" t="s">
        <v>780</v>
      </c>
      <c r="J75" s="2" t="s">
        <v>781</v>
      </c>
    </row>
    <row r="76" spans="1:10" x14ac:dyDescent="0.55000000000000004">
      <c r="A76" s="1" t="s">
        <v>515</v>
      </c>
      <c r="B76" s="2" t="s">
        <v>516</v>
      </c>
      <c r="C76" s="2" t="s">
        <v>517</v>
      </c>
      <c r="D76" s="2" t="s">
        <v>518</v>
      </c>
      <c r="E76" s="2" t="s">
        <v>519</v>
      </c>
      <c r="F76" s="2" t="s">
        <v>520</v>
      </c>
      <c r="G76" s="2" t="s">
        <v>521</v>
      </c>
      <c r="H76" s="2" t="s">
        <v>782</v>
      </c>
      <c r="I76" s="2" t="s">
        <v>783</v>
      </c>
      <c r="J76" s="2" t="s">
        <v>784</v>
      </c>
    </row>
    <row r="77" spans="1:10" x14ac:dyDescent="0.55000000000000004">
      <c r="A77" s="1" t="s">
        <v>522</v>
      </c>
      <c r="B77" s="2" t="s">
        <v>523</v>
      </c>
      <c r="C77" s="2" t="s">
        <v>524</v>
      </c>
      <c r="D77" s="2" t="s">
        <v>525</v>
      </c>
      <c r="E77" s="2" t="s">
        <v>526</v>
      </c>
      <c r="F77" s="2" t="s">
        <v>527</v>
      </c>
      <c r="G77" s="2" t="s">
        <v>528</v>
      </c>
      <c r="H77" s="2" t="s">
        <v>785</v>
      </c>
      <c r="I77" s="2" t="s">
        <v>786</v>
      </c>
      <c r="J77" s="2" t="s">
        <v>787</v>
      </c>
    </row>
    <row r="78" spans="1:10" x14ac:dyDescent="0.55000000000000004">
      <c r="A78" s="1" t="s">
        <v>529</v>
      </c>
      <c r="B78" s="2" t="s">
        <v>530</v>
      </c>
      <c r="C78" s="2" t="s">
        <v>531</v>
      </c>
      <c r="D78" s="2" t="s">
        <v>532</v>
      </c>
      <c r="E78" s="2" t="s">
        <v>533</v>
      </c>
      <c r="F78" s="2" t="s">
        <v>534</v>
      </c>
      <c r="G78" s="2" t="s">
        <v>535</v>
      </c>
      <c r="H78" s="2" t="s">
        <v>788</v>
      </c>
      <c r="I78" s="2" t="s">
        <v>789</v>
      </c>
      <c r="J78" s="2" t="s">
        <v>790</v>
      </c>
    </row>
    <row r="79" spans="1:10" x14ac:dyDescent="0.55000000000000004">
      <c r="A79" s="1" t="s">
        <v>536</v>
      </c>
      <c r="B79" s="2" t="s">
        <v>537</v>
      </c>
      <c r="C79" s="2" t="s">
        <v>538</v>
      </c>
      <c r="D79" s="2" t="s">
        <v>539</v>
      </c>
      <c r="E79" s="2" t="s">
        <v>540</v>
      </c>
      <c r="F79" s="2" t="s">
        <v>541</v>
      </c>
      <c r="G79" s="2" t="s">
        <v>542</v>
      </c>
      <c r="H79" s="2" t="s">
        <v>791</v>
      </c>
      <c r="I79" s="2" t="s">
        <v>792</v>
      </c>
      <c r="J79" s="2" t="s">
        <v>793</v>
      </c>
    </row>
    <row r="80" spans="1:10" x14ac:dyDescent="0.55000000000000004">
      <c r="A80" s="1" t="s">
        <v>543</v>
      </c>
      <c r="B80" s="2" t="s">
        <v>544</v>
      </c>
      <c r="C80" s="2" t="s">
        <v>545</v>
      </c>
      <c r="D80" s="2" t="s">
        <v>546</v>
      </c>
      <c r="E80" s="2" t="s">
        <v>547</v>
      </c>
      <c r="F80" s="2" t="s">
        <v>548</v>
      </c>
      <c r="G80" s="2" t="s">
        <v>549</v>
      </c>
      <c r="H80" s="2" t="s">
        <v>794</v>
      </c>
      <c r="I80" s="2" t="s">
        <v>795</v>
      </c>
      <c r="J80" s="2" t="s">
        <v>796</v>
      </c>
    </row>
    <row r="81" spans="1:10" x14ac:dyDescent="0.55000000000000004">
      <c r="A81" s="1" t="s">
        <v>550</v>
      </c>
      <c r="B81" s="2" t="s">
        <v>551</v>
      </c>
      <c r="C81" s="2" t="s">
        <v>552</v>
      </c>
      <c r="D81" s="2" t="s">
        <v>553</v>
      </c>
      <c r="E81" s="2" t="s">
        <v>554</v>
      </c>
      <c r="F81" s="2" t="s">
        <v>555</v>
      </c>
      <c r="G81" s="2" t="s">
        <v>556</v>
      </c>
      <c r="H81" s="2" t="s">
        <v>797</v>
      </c>
      <c r="I81" s="2" t="s">
        <v>798</v>
      </c>
      <c r="J81" s="2" t="s">
        <v>799</v>
      </c>
    </row>
    <row r="82" spans="1:10" x14ac:dyDescent="0.55000000000000004">
      <c r="A82" s="1"/>
      <c r="B82" s="2" t="s">
        <v>557</v>
      </c>
      <c r="C82" s="2" t="s">
        <v>558</v>
      </c>
      <c r="D82" s="2" t="s">
        <v>559</v>
      </c>
      <c r="E82" s="2" t="s">
        <v>560</v>
      </c>
      <c r="F82" s="2" t="s">
        <v>561</v>
      </c>
      <c r="G82" s="2" t="s">
        <v>562</v>
      </c>
      <c r="H82" s="2" t="s">
        <v>800</v>
      </c>
      <c r="I82" s="2" t="s">
        <v>801</v>
      </c>
      <c r="J82" s="2" t="s">
        <v>802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1FA4-0FAF-4D19-BCDD-A8B95B585543}">
  <dimension ref="A1:S82"/>
  <sheetViews>
    <sheetView workbookViewId="0">
      <selection activeCell="H1" sqref="H1:H1048576"/>
    </sheetView>
  </sheetViews>
  <sheetFormatPr defaultRowHeight="14.4" x14ac:dyDescent="0.55000000000000004"/>
  <cols>
    <col min="1" max="2" width="20.47265625" bestFit="1" customWidth="1"/>
    <col min="3" max="3" width="17.41796875" bestFit="1" customWidth="1"/>
    <col min="4" max="4" width="16.7890625" bestFit="1" customWidth="1"/>
    <col min="5" max="5" width="13.89453125" bestFit="1" customWidth="1"/>
    <col min="6" max="6" width="10.734375" bestFit="1" customWidth="1"/>
    <col min="9" max="9" width="20.47265625" bestFit="1" customWidth="1"/>
    <col min="10" max="10" width="9" bestFit="1" customWidth="1"/>
    <col min="11" max="11" width="20.05078125" bestFit="1" customWidth="1"/>
    <col min="12" max="12" width="16.7890625" bestFit="1" customWidth="1"/>
    <col min="13" max="13" width="9" bestFit="1" customWidth="1"/>
    <col min="15" max="16" width="9" bestFit="1" customWidth="1"/>
    <col min="17" max="17" width="8.734375" bestFit="1" customWidth="1"/>
    <col min="18" max="18" width="44.7890625" bestFit="1" customWidth="1"/>
    <col min="19" max="19" width="14.15625" bestFit="1" customWidth="1"/>
  </cols>
  <sheetData>
    <row r="1" spans="1:19" x14ac:dyDescent="0.55000000000000004">
      <c r="A1" s="3"/>
      <c r="B1" s="21" t="s">
        <v>0</v>
      </c>
      <c r="C1" s="21"/>
      <c r="D1" s="21" t="s">
        <v>1</v>
      </c>
      <c r="E1" s="21"/>
      <c r="F1" s="22"/>
      <c r="H1" t="s">
        <v>809</v>
      </c>
      <c r="I1" s="23" t="s">
        <v>0</v>
      </c>
      <c r="J1" s="23"/>
      <c r="K1" t="s">
        <v>812</v>
      </c>
      <c r="L1" s="23" t="s">
        <v>1</v>
      </c>
      <c r="M1" s="23"/>
      <c r="O1" s="24" t="s">
        <v>813</v>
      </c>
      <c r="P1" s="24"/>
      <c r="Q1" s="24"/>
      <c r="R1" t="s">
        <v>817</v>
      </c>
      <c r="S1" t="s">
        <v>818</v>
      </c>
    </row>
    <row r="2" spans="1:19" x14ac:dyDescent="0.55000000000000004">
      <c r="A2" s="5"/>
      <c r="B2" s="6" t="s">
        <v>803</v>
      </c>
      <c r="C2" s="6" t="s">
        <v>804</v>
      </c>
      <c r="D2" s="6" t="s">
        <v>805</v>
      </c>
      <c r="E2" s="6" t="s">
        <v>806</v>
      </c>
      <c r="F2" s="7" t="s">
        <v>807</v>
      </c>
      <c r="H2" s="8">
        <v>45078</v>
      </c>
      <c r="I2" t="s">
        <v>810</v>
      </c>
      <c r="J2" t="s">
        <v>811</v>
      </c>
      <c r="K2" s="8">
        <v>45078</v>
      </c>
      <c r="L2" t="s">
        <v>810</v>
      </c>
      <c r="M2" t="s">
        <v>811</v>
      </c>
      <c r="O2" t="s">
        <v>814</v>
      </c>
      <c r="P2" t="s">
        <v>815</v>
      </c>
      <c r="Q2" t="s">
        <v>816</v>
      </c>
    </row>
    <row r="3" spans="1:19" x14ac:dyDescent="0.55000000000000004">
      <c r="A3" s="3" t="s">
        <v>5</v>
      </c>
      <c r="B3" s="9">
        <v>3423344</v>
      </c>
      <c r="C3" s="4"/>
      <c r="D3" s="9">
        <v>1369493</v>
      </c>
      <c r="E3" s="9">
        <v>16312</v>
      </c>
      <c r="F3" s="11">
        <v>4809149</v>
      </c>
      <c r="G3" s="4"/>
      <c r="H3" s="9">
        <v>13578</v>
      </c>
      <c r="I3" s="9">
        <v>3423344</v>
      </c>
      <c r="J3" s="4">
        <v>252.12</v>
      </c>
      <c r="K3" s="4">
        <v>656</v>
      </c>
      <c r="L3" s="9">
        <v>1369493</v>
      </c>
      <c r="M3" s="12">
        <v>2087.6</v>
      </c>
      <c r="N3" s="13"/>
      <c r="O3" s="13">
        <v>17500</v>
      </c>
      <c r="P3" s="13">
        <v>20000</v>
      </c>
      <c r="Q3" s="13">
        <v>14763</v>
      </c>
      <c r="R3" s="13">
        <v>5266</v>
      </c>
      <c r="S3" s="14">
        <v>7608</v>
      </c>
    </row>
    <row r="4" spans="1:19" x14ac:dyDescent="0.55000000000000004">
      <c r="A4" s="5" t="s">
        <v>12</v>
      </c>
      <c r="B4" s="13">
        <v>4727648</v>
      </c>
      <c r="C4" s="13">
        <v>35000</v>
      </c>
      <c r="D4" s="13">
        <v>3051330</v>
      </c>
      <c r="E4" s="13">
        <v>33659</v>
      </c>
      <c r="F4" s="14">
        <v>7847637</v>
      </c>
      <c r="G4" s="6" t="s">
        <v>808</v>
      </c>
      <c r="H4" s="13">
        <v>11683</v>
      </c>
      <c r="I4" s="13">
        <v>4727648</v>
      </c>
      <c r="J4" s="6">
        <v>404.66</v>
      </c>
      <c r="K4" s="13">
        <v>2459</v>
      </c>
      <c r="L4" s="13">
        <v>3051330</v>
      </c>
      <c r="M4" s="15">
        <v>1240.9000000000001</v>
      </c>
      <c r="N4" s="9"/>
      <c r="O4" s="9">
        <v>17500</v>
      </c>
      <c r="P4" s="9">
        <v>20000</v>
      </c>
      <c r="Q4" s="9">
        <v>11718</v>
      </c>
      <c r="R4" s="9">
        <v>4760</v>
      </c>
      <c r="S4" s="11">
        <v>5359</v>
      </c>
    </row>
    <row r="5" spans="1:19" x14ac:dyDescent="0.55000000000000004">
      <c r="A5" s="3" t="s">
        <v>19</v>
      </c>
      <c r="B5" s="9">
        <v>14962454</v>
      </c>
      <c r="C5" s="4"/>
      <c r="D5" s="9">
        <v>3280885</v>
      </c>
      <c r="E5" s="9">
        <v>24342</v>
      </c>
      <c r="F5" s="11">
        <v>18267681</v>
      </c>
      <c r="G5" s="4"/>
      <c r="H5" s="9">
        <v>118137</v>
      </c>
      <c r="I5" s="9">
        <v>14962454</v>
      </c>
      <c r="J5" s="4">
        <v>126.65</v>
      </c>
      <c r="K5" s="9">
        <v>1491</v>
      </c>
      <c r="L5" s="9">
        <v>3280885</v>
      </c>
      <c r="M5" s="12">
        <v>2201</v>
      </c>
      <c r="N5" s="13"/>
      <c r="O5" s="13">
        <v>118137</v>
      </c>
      <c r="P5" s="13">
        <v>118137</v>
      </c>
      <c r="Q5" s="13">
        <v>118137</v>
      </c>
      <c r="R5" s="13">
        <v>37867</v>
      </c>
      <c r="S5" s="14">
        <v>52433</v>
      </c>
    </row>
    <row r="6" spans="1:19" x14ac:dyDescent="0.55000000000000004">
      <c r="A6" s="5" t="s">
        <v>26</v>
      </c>
      <c r="B6" s="13">
        <v>3317393</v>
      </c>
      <c r="C6" s="6"/>
      <c r="D6" s="13">
        <v>1219607</v>
      </c>
      <c r="E6" s="13">
        <v>15244</v>
      </c>
      <c r="F6" s="14">
        <v>4552244</v>
      </c>
      <c r="G6" s="6"/>
      <c r="H6" s="13">
        <v>129602</v>
      </c>
      <c r="I6" s="13">
        <v>3317393</v>
      </c>
      <c r="J6" s="6">
        <v>25.6</v>
      </c>
      <c r="K6" s="6">
        <v>545</v>
      </c>
      <c r="L6" s="13">
        <v>1219607</v>
      </c>
      <c r="M6" s="15">
        <v>2237.8000000000002</v>
      </c>
      <c r="N6" s="9"/>
      <c r="O6" s="9">
        <v>129602</v>
      </c>
      <c r="P6" s="9">
        <v>129602</v>
      </c>
      <c r="Q6" s="9">
        <v>129602</v>
      </c>
      <c r="R6" s="9">
        <v>37591</v>
      </c>
      <c r="S6" s="11">
        <v>53053</v>
      </c>
    </row>
    <row r="7" spans="1:19" x14ac:dyDescent="0.55000000000000004">
      <c r="A7" s="3" t="s">
        <v>33</v>
      </c>
      <c r="B7" s="9">
        <v>6878468</v>
      </c>
      <c r="C7" s="4"/>
      <c r="D7" s="9">
        <v>1885154</v>
      </c>
      <c r="E7" s="9">
        <v>19381</v>
      </c>
      <c r="F7" s="11">
        <v>8783003</v>
      </c>
      <c r="G7" s="4"/>
      <c r="H7" s="9">
        <v>42729</v>
      </c>
      <c r="I7" s="9">
        <v>6878468</v>
      </c>
      <c r="J7" s="4">
        <v>160.97999999999999</v>
      </c>
      <c r="K7" s="4">
        <v>975</v>
      </c>
      <c r="L7" s="9">
        <v>1885154</v>
      </c>
      <c r="M7" s="12">
        <v>1933.5</v>
      </c>
      <c r="N7" s="13"/>
      <c r="O7" s="13">
        <v>54943</v>
      </c>
      <c r="P7" s="13">
        <v>54943</v>
      </c>
      <c r="Q7" s="13">
        <v>54943</v>
      </c>
      <c r="R7" s="13">
        <v>19445</v>
      </c>
      <c r="S7" s="14">
        <v>31842</v>
      </c>
    </row>
    <row r="8" spans="1:19" x14ac:dyDescent="0.55000000000000004">
      <c r="A8" s="5" t="s">
        <v>40</v>
      </c>
      <c r="B8" s="13">
        <v>8876660</v>
      </c>
      <c r="C8" s="13">
        <v>35000</v>
      </c>
      <c r="D8" s="13">
        <v>3729434</v>
      </c>
      <c r="E8" s="13">
        <v>29713</v>
      </c>
      <c r="F8" s="14">
        <v>12670807</v>
      </c>
      <c r="G8" s="6" t="s">
        <v>808</v>
      </c>
      <c r="H8" s="13">
        <v>60774</v>
      </c>
      <c r="I8" s="13">
        <v>8876660</v>
      </c>
      <c r="J8" s="6">
        <v>146.06</v>
      </c>
      <c r="K8" s="13">
        <v>2049</v>
      </c>
      <c r="L8" s="13">
        <v>3729434</v>
      </c>
      <c r="M8" s="15">
        <v>1820.2</v>
      </c>
      <c r="N8" s="9"/>
      <c r="O8" s="9">
        <v>60774</v>
      </c>
      <c r="P8" s="9">
        <v>60774</v>
      </c>
      <c r="Q8" s="9">
        <v>60774</v>
      </c>
      <c r="R8" s="9">
        <v>20592</v>
      </c>
      <c r="S8" s="11">
        <v>26304</v>
      </c>
    </row>
    <row r="9" spans="1:19" x14ac:dyDescent="0.55000000000000004">
      <c r="A9" s="3" t="s">
        <v>47</v>
      </c>
      <c r="B9" s="9">
        <v>2669027</v>
      </c>
      <c r="C9" s="4"/>
      <c r="D9" s="9">
        <v>660371</v>
      </c>
      <c r="E9" s="9">
        <v>13425</v>
      </c>
      <c r="F9" s="11">
        <v>3342823</v>
      </c>
      <c r="G9" s="4"/>
      <c r="H9" s="9">
        <v>104272</v>
      </c>
      <c r="I9" s="9">
        <v>2669027</v>
      </c>
      <c r="J9" s="4">
        <v>25.6</v>
      </c>
      <c r="K9" s="4">
        <v>356</v>
      </c>
      <c r="L9" s="9">
        <v>660371</v>
      </c>
      <c r="M9" s="12">
        <v>1855</v>
      </c>
      <c r="N9" s="13"/>
      <c r="O9" s="13">
        <v>104272</v>
      </c>
      <c r="P9" s="13">
        <v>104272</v>
      </c>
      <c r="Q9" s="13">
        <v>104272</v>
      </c>
      <c r="R9" s="13">
        <v>31612</v>
      </c>
      <c r="S9" s="14">
        <v>42528</v>
      </c>
    </row>
    <row r="10" spans="1:19" x14ac:dyDescent="0.55000000000000004">
      <c r="A10" s="5" t="s">
        <v>54</v>
      </c>
      <c r="B10" s="13">
        <v>3546096</v>
      </c>
      <c r="C10" s="6"/>
      <c r="D10" s="13">
        <v>1893151</v>
      </c>
      <c r="E10" s="13">
        <v>22796</v>
      </c>
      <c r="F10" s="14">
        <v>5462043</v>
      </c>
      <c r="G10" s="6"/>
      <c r="H10" s="13">
        <v>14529</v>
      </c>
      <c r="I10" s="13">
        <v>3546096</v>
      </c>
      <c r="J10" s="6">
        <v>244.07</v>
      </c>
      <c r="K10" s="13">
        <v>1330</v>
      </c>
      <c r="L10" s="13">
        <v>1893151</v>
      </c>
      <c r="M10" s="15">
        <v>1423.4</v>
      </c>
      <c r="N10" s="9"/>
      <c r="O10" s="9">
        <v>17500</v>
      </c>
      <c r="P10" s="9">
        <v>20000</v>
      </c>
      <c r="Q10" s="9">
        <v>14529</v>
      </c>
      <c r="R10" s="9">
        <v>6787</v>
      </c>
      <c r="S10" s="11">
        <v>7401</v>
      </c>
    </row>
    <row r="11" spans="1:19" x14ac:dyDescent="0.55000000000000004">
      <c r="A11" s="3" t="s">
        <v>61</v>
      </c>
      <c r="B11" s="9">
        <v>4467584</v>
      </c>
      <c r="C11" s="4"/>
      <c r="D11" s="9">
        <v>1188602</v>
      </c>
      <c r="E11" s="9">
        <v>15454</v>
      </c>
      <c r="F11" s="11">
        <v>5671640</v>
      </c>
      <c r="G11" s="4"/>
      <c r="H11" s="9">
        <v>174537</v>
      </c>
      <c r="I11" s="9">
        <v>4467584</v>
      </c>
      <c r="J11" s="4">
        <v>25.6</v>
      </c>
      <c r="K11" s="4">
        <v>567</v>
      </c>
      <c r="L11" s="9">
        <v>1188602</v>
      </c>
      <c r="M11" s="12">
        <v>2096.6999999999998</v>
      </c>
      <c r="N11" s="13"/>
      <c r="O11" s="13">
        <v>175297</v>
      </c>
      <c r="P11" s="13">
        <v>175297</v>
      </c>
      <c r="Q11" s="13">
        <v>175297</v>
      </c>
      <c r="R11" s="13">
        <v>45074</v>
      </c>
      <c r="S11" s="14">
        <v>71951</v>
      </c>
    </row>
    <row r="12" spans="1:19" x14ac:dyDescent="0.55000000000000004">
      <c r="A12" s="5" t="s">
        <v>68</v>
      </c>
      <c r="B12" s="13">
        <v>14138817</v>
      </c>
      <c r="C12" s="6"/>
      <c r="D12" s="13">
        <v>2258302</v>
      </c>
      <c r="E12" s="13">
        <v>18707</v>
      </c>
      <c r="F12" s="14">
        <v>16415826</v>
      </c>
      <c r="G12" s="6"/>
      <c r="H12" s="13">
        <v>196046</v>
      </c>
      <c r="I12" s="13">
        <v>14138817</v>
      </c>
      <c r="J12" s="6">
        <v>72.12</v>
      </c>
      <c r="K12" s="6">
        <v>905</v>
      </c>
      <c r="L12" s="13">
        <v>2258302</v>
      </c>
      <c r="M12" s="15">
        <v>2495.4</v>
      </c>
      <c r="N12" s="9"/>
      <c r="O12" s="9">
        <v>196046</v>
      </c>
      <c r="P12" s="9">
        <v>196046</v>
      </c>
      <c r="Q12" s="9">
        <v>196046</v>
      </c>
      <c r="R12" s="9">
        <v>58155</v>
      </c>
      <c r="S12" s="11">
        <v>69804</v>
      </c>
    </row>
    <row r="13" spans="1:19" x14ac:dyDescent="0.55000000000000004">
      <c r="A13" s="3" t="s">
        <v>75</v>
      </c>
      <c r="B13" s="9">
        <v>5020959</v>
      </c>
      <c r="C13" s="4"/>
      <c r="D13" s="9">
        <v>3217230</v>
      </c>
      <c r="E13" s="9">
        <v>61773</v>
      </c>
      <c r="F13" s="11">
        <v>8299962</v>
      </c>
      <c r="G13" s="4"/>
      <c r="H13" s="9">
        <v>6040</v>
      </c>
      <c r="I13" s="9">
        <v>5020959</v>
      </c>
      <c r="J13" s="4">
        <v>831.28</v>
      </c>
      <c r="K13" s="9">
        <v>5381</v>
      </c>
      <c r="L13" s="9">
        <v>3217230</v>
      </c>
      <c r="M13" s="10">
        <v>597.9</v>
      </c>
      <c r="N13" s="13"/>
      <c r="O13" s="13">
        <v>17500</v>
      </c>
      <c r="P13" s="13">
        <v>20000</v>
      </c>
      <c r="Q13" s="13">
        <v>6327</v>
      </c>
      <c r="R13" s="13">
        <v>2835</v>
      </c>
      <c r="S13" s="14">
        <v>3354</v>
      </c>
    </row>
    <row r="14" spans="1:19" x14ac:dyDescent="0.55000000000000004">
      <c r="A14" s="5" t="s">
        <v>82</v>
      </c>
      <c r="B14" s="13">
        <v>9957181</v>
      </c>
      <c r="C14" s="6"/>
      <c r="D14" s="13">
        <v>5181336</v>
      </c>
      <c r="E14" s="13">
        <v>48649</v>
      </c>
      <c r="F14" s="14">
        <v>15187166</v>
      </c>
      <c r="G14" s="6"/>
      <c r="H14" s="13">
        <v>38299</v>
      </c>
      <c r="I14" s="13">
        <v>9957181</v>
      </c>
      <c r="J14" s="6">
        <v>259.99</v>
      </c>
      <c r="K14" s="13">
        <v>4017</v>
      </c>
      <c r="L14" s="13">
        <v>5181336</v>
      </c>
      <c r="M14" s="15">
        <v>1289.9000000000001</v>
      </c>
      <c r="N14" s="9"/>
      <c r="O14" s="9">
        <v>38799</v>
      </c>
      <c r="P14" s="9">
        <v>38799</v>
      </c>
      <c r="Q14" s="9">
        <v>38799</v>
      </c>
      <c r="R14" s="9">
        <v>15639</v>
      </c>
      <c r="S14" s="11">
        <v>18036</v>
      </c>
    </row>
    <row r="15" spans="1:19" x14ac:dyDescent="0.55000000000000004">
      <c r="A15" s="3" t="s">
        <v>89</v>
      </c>
      <c r="B15" s="9">
        <v>12570442</v>
      </c>
      <c r="C15" s="4"/>
      <c r="D15" s="9">
        <v>3437463</v>
      </c>
      <c r="E15" s="9">
        <v>25558</v>
      </c>
      <c r="F15" s="11">
        <v>16033463</v>
      </c>
      <c r="G15" s="4"/>
      <c r="H15" s="9">
        <v>126960</v>
      </c>
      <c r="I15" s="9">
        <v>12570442</v>
      </c>
      <c r="J15" s="4">
        <v>99.01</v>
      </c>
      <c r="K15" s="9">
        <v>1617</v>
      </c>
      <c r="L15" s="9">
        <v>3437463</v>
      </c>
      <c r="M15" s="12">
        <v>2125.8000000000002</v>
      </c>
      <c r="N15" s="13"/>
      <c r="O15" s="13">
        <v>126960</v>
      </c>
      <c r="P15" s="13">
        <v>126960</v>
      </c>
      <c r="Q15" s="13">
        <v>126960</v>
      </c>
      <c r="R15" s="13">
        <v>27066</v>
      </c>
      <c r="S15" s="14">
        <v>46546</v>
      </c>
    </row>
    <row r="16" spans="1:19" x14ac:dyDescent="0.55000000000000004">
      <c r="A16" s="5" t="s">
        <v>96</v>
      </c>
      <c r="B16" s="13">
        <v>25316169</v>
      </c>
      <c r="C16" s="6"/>
      <c r="D16" s="13">
        <v>3597393</v>
      </c>
      <c r="E16" s="13">
        <v>28472</v>
      </c>
      <c r="F16" s="14">
        <v>28942034</v>
      </c>
      <c r="G16" s="6"/>
      <c r="H16" s="13">
        <v>392110</v>
      </c>
      <c r="I16" s="13">
        <v>25316169</v>
      </c>
      <c r="J16" s="6">
        <v>64.56</v>
      </c>
      <c r="K16" s="13">
        <v>1920</v>
      </c>
      <c r="L16" s="13">
        <v>3597393</v>
      </c>
      <c r="M16" s="15">
        <v>1873.7</v>
      </c>
      <c r="N16" s="9"/>
      <c r="O16" s="9">
        <v>392110</v>
      </c>
      <c r="P16" s="9">
        <v>392110</v>
      </c>
      <c r="Q16" s="9">
        <v>392110</v>
      </c>
      <c r="R16" s="9">
        <v>78651</v>
      </c>
      <c r="S16" s="11">
        <v>130306</v>
      </c>
    </row>
    <row r="17" spans="1:19" x14ac:dyDescent="0.55000000000000004">
      <c r="A17" s="3" t="s">
        <v>103</v>
      </c>
      <c r="B17" s="9">
        <v>3647164</v>
      </c>
      <c r="C17" s="9">
        <v>35000</v>
      </c>
      <c r="D17" s="9">
        <v>1632443</v>
      </c>
      <c r="E17" s="9">
        <v>22469</v>
      </c>
      <c r="F17" s="11">
        <v>5337076</v>
      </c>
      <c r="G17" s="4" t="s">
        <v>808</v>
      </c>
      <c r="H17" s="9">
        <v>13574</v>
      </c>
      <c r="I17" s="9">
        <v>3647164</v>
      </c>
      <c r="J17" s="4">
        <v>268.69</v>
      </c>
      <c r="K17" s="9">
        <v>1296</v>
      </c>
      <c r="L17" s="9">
        <v>1632443</v>
      </c>
      <c r="M17" s="12">
        <v>1259.5999999999999</v>
      </c>
      <c r="N17" s="13"/>
      <c r="O17" s="13">
        <v>17500</v>
      </c>
      <c r="P17" s="13">
        <v>20000</v>
      </c>
      <c r="Q17" s="13">
        <v>13645</v>
      </c>
      <c r="R17" s="13">
        <v>7026</v>
      </c>
      <c r="S17" s="14">
        <v>7211</v>
      </c>
    </row>
    <row r="18" spans="1:19" x14ac:dyDescent="0.55000000000000004">
      <c r="A18" s="5" t="s">
        <v>110</v>
      </c>
      <c r="B18" s="13">
        <v>5389205</v>
      </c>
      <c r="C18" s="6"/>
      <c r="D18" s="13">
        <v>3391284</v>
      </c>
      <c r="E18" s="13">
        <v>25664</v>
      </c>
      <c r="F18" s="14">
        <v>8806153</v>
      </c>
      <c r="G18" s="6"/>
      <c r="H18" s="13">
        <v>22273</v>
      </c>
      <c r="I18" s="13">
        <v>5389205</v>
      </c>
      <c r="J18" s="6">
        <v>241.96</v>
      </c>
      <c r="K18" s="13">
        <v>1628</v>
      </c>
      <c r="L18" s="13">
        <v>3391284</v>
      </c>
      <c r="M18" s="15">
        <v>2083.1</v>
      </c>
      <c r="N18" s="9"/>
      <c r="O18" s="9">
        <v>24583</v>
      </c>
      <c r="P18" s="9">
        <v>24583</v>
      </c>
      <c r="Q18" s="9">
        <v>24583</v>
      </c>
      <c r="R18" s="9">
        <v>8536</v>
      </c>
      <c r="S18" s="11">
        <v>12828</v>
      </c>
    </row>
    <row r="19" spans="1:19" x14ac:dyDescent="0.55000000000000004">
      <c r="A19" s="3" t="s">
        <v>117</v>
      </c>
      <c r="B19" s="9">
        <v>5506746</v>
      </c>
      <c r="C19" s="4"/>
      <c r="D19" s="9">
        <v>4476328</v>
      </c>
      <c r="E19" s="9">
        <v>32678</v>
      </c>
      <c r="F19" s="11">
        <v>10015752</v>
      </c>
      <c r="G19" s="4"/>
      <c r="H19" s="9">
        <v>15948</v>
      </c>
      <c r="I19" s="9">
        <v>5506746</v>
      </c>
      <c r="J19" s="4">
        <v>345.29</v>
      </c>
      <c r="K19" s="9">
        <v>2357</v>
      </c>
      <c r="L19" s="9">
        <v>4476328</v>
      </c>
      <c r="M19" s="12">
        <v>1899.2</v>
      </c>
      <c r="N19" s="13"/>
      <c r="O19" s="13">
        <v>17500</v>
      </c>
      <c r="P19" s="13">
        <v>20000</v>
      </c>
      <c r="Q19" s="13">
        <v>16332</v>
      </c>
      <c r="R19" s="13">
        <v>6417</v>
      </c>
      <c r="S19" s="14">
        <v>7913</v>
      </c>
    </row>
    <row r="20" spans="1:19" x14ac:dyDescent="0.55000000000000004">
      <c r="A20" s="5" t="s">
        <v>124</v>
      </c>
      <c r="B20" s="13">
        <v>3984983</v>
      </c>
      <c r="C20" s="6"/>
      <c r="D20" s="13">
        <v>1149509</v>
      </c>
      <c r="E20" s="13">
        <v>14945</v>
      </c>
      <c r="F20" s="14">
        <v>5149437</v>
      </c>
      <c r="G20" s="6"/>
      <c r="H20" s="13">
        <v>155683</v>
      </c>
      <c r="I20" s="13">
        <v>3984983</v>
      </c>
      <c r="J20" s="6">
        <v>25.6</v>
      </c>
      <c r="K20" s="6">
        <v>514</v>
      </c>
      <c r="L20" s="13">
        <v>1149509</v>
      </c>
      <c r="M20" s="15">
        <v>2236.4</v>
      </c>
      <c r="N20" s="9"/>
      <c r="O20" s="9">
        <v>155683</v>
      </c>
      <c r="P20" s="9">
        <v>155683</v>
      </c>
      <c r="Q20" s="9">
        <v>155683</v>
      </c>
      <c r="R20" s="9">
        <v>38625</v>
      </c>
      <c r="S20" s="11">
        <v>65388</v>
      </c>
    </row>
    <row r="21" spans="1:19" x14ac:dyDescent="0.55000000000000004">
      <c r="A21" s="3" t="s">
        <v>131</v>
      </c>
      <c r="B21" s="9">
        <v>14220189</v>
      </c>
      <c r="C21" s="9">
        <v>35000</v>
      </c>
      <c r="D21" s="9">
        <v>6049809</v>
      </c>
      <c r="E21" s="9">
        <v>38672</v>
      </c>
      <c r="F21" s="11">
        <v>20343670</v>
      </c>
      <c r="G21" s="4" t="s">
        <v>808</v>
      </c>
      <c r="H21" s="9">
        <v>49179</v>
      </c>
      <c r="I21" s="9">
        <v>14220189</v>
      </c>
      <c r="J21" s="4">
        <v>289.14999999999998</v>
      </c>
      <c r="K21" s="9">
        <v>2980</v>
      </c>
      <c r="L21" s="9">
        <v>6049809</v>
      </c>
      <c r="M21" s="12">
        <v>2030.1</v>
      </c>
      <c r="N21" s="13"/>
      <c r="O21" s="13">
        <v>51956</v>
      </c>
      <c r="P21" s="13">
        <v>51956</v>
      </c>
      <c r="Q21" s="13">
        <v>51956</v>
      </c>
      <c r="R21" s="13">
        <v>23684</v>
      </c>
      <c r="S21" s="14">
        <v>26380</v>
      </c>
    </row>
    <row r="22" spans="1:19" x14ac:dyDescent="0.55000000000000004">
      <c r="A22" s="5" t="s">
        <v>138</v>
      </c>
      <c r="B22" s="13">
        <v>9070814</v>
      </c>
      <c r="C22" s="6"/>
      <c r="D22" s="13">
        <v>1399107</v>
      </c>
      <c r="E22" s="13">
        <v>16773</v>
      </c>
      <c r="F22" s="14">
        <v>10486694</v>
      </c>
      <c r="G22" s="6"/>
      <c r="H22" s="13">
        <v>142826</v>
      </c>
      <c r="I22" s="13">
        <v>9070814</v>
      </c>
      <c r="J22" s="6">
        <v>63.51</v>
      </c>
      <c r="K22" s="6">
        <v>704</v>
      </c>
      <c r="L22" s="13">
        <v>1399107</v>
      </c>
      <c r="M22" s="15">
        <v>1987.4</v>
      </c>
      <c r="N22" s="9"/>
      <c r="O22" s="9">
        <v>142826</v>
      </c>
      <c r="P22" s="9">
        <v>142826</v>
      </c>
      <c r="Q22" s="9">
        <v>142826</v>
      </c>
      <c r="R22" s="9">
        <v>41013</v>
      </c>
      <c r="S22" s="11">
        <v>59051</v>
      </c>
    </row>
    <row r="23" spans="1:19" x14ac:dyDescent="0.55000000000000004">
      <c r="A23" s="3" t="s">
        <v>145</v>
      </c>
      <c r="B23" s="9">
        <v>4528473</v>
      </c>
      <c r="C23" s="9">
        <v>35000</v>
      </c>
      <c r="D23" s="9">
        <v>2593825</v>
      </c>
      <c r="E23" s="9">
        <v>31946</v>
      </c>
      <c r="F23" s="11">
        <v>7189244</v>
      </c>
      <c r="G23" s="4" t="s">
        <v>808</v>
      </c>
      <c r="H23" s="9">
        <v>10420</v>
      </c>
      <c r="I23" s="9">
        <v>4528473</v>
      </c>
      <c r="J23" s="4">
        <v>434.59</v>
      </c>
      <c r="K23" s="9">
        <v>2281</v>
      </c>
      <c r="L23" s="9">
        <v>2593825</v>
      </c>
      <c r="M23" s="12">
        <v>1137.0999999999999</v>
      </c>
      <c r="N23" s="13"/>
      <c r="O23" s="13">
        <v>17500</v>
      </c>
      <c r="P23" s="13">
        <v>20000</v>
      </c>
      <c r="Q23" s="13">
        <v>10493</v>
      </c>
      <c r="R23" s="13">
        <v>4866</v>
      </c>
      <c r="S23" s="14">
        <v>5304</v>
      </c>
    </row>
    <row r="24" spans="1:19" x14ac:dyDescent="0.55000000000000004">
      <c r="A24" s="5" t="s">
        <v>152</v>
      </c>
      <c r="B24" s="13">
        <v>4014521</v>
      </c>
      <c r="C24" s="6"/>
      <c r="D24" s="13">
        <v>818023</v>
      </c>
      <c r="E24" s="13">
        <v>14166</v>
      </c>
      <c r="F24" s="14">
        <v>4846710</v>
      </c>
      <c r="G24" s="6"/>
      <c r="H24" s="13">
        <v>156837</v>
      </c>
      <c r="I24" s="13">
        <v>4014521</v>
      </c>
      <c r="J24" s="6">
        <v>25.6</v>
      </c>
      <c r="K24" s="6">
        <v>433</v>
      </c>
      <c r="L24" s="13">
        <v>818023</v>
      </c>
      <c r="M24" s="15">
        <v>1889.2</v>
      </c>
      <c r="N24" s="9"/>
      <c r="O24" s="9">
        <v>156837</v>
      </c>
      <c r="P24" s="9">
        <v>156837</v>
      </c>
      <c r="Q24" s="9">
        <v>156837</v>
      </c>
      <c r="R24" s="9">
        <v>37772</v>
      </c>
      <c r="S24" s="11">
        <v>66890</v>
      </c>
    </row>
    <row r="25" spans="1:19" x14ac:dyDescent="0.55000000000000004">
      <c r="A25" s="3" t="s">
        <v>159</v>
      </c>
      <c r="B25" s="9">
        <v>6467850</v>
      </c>
      <c r="C25" s="4"/>
      <c r="D25" s="9">
        <v>4434897</v>
      </c>
      <c r="E25" s="9">
        <v>35295</v>
      </c>
      <c r="F25" s="11">
        <v>10938042</v>
      </c>
      <c r="G25" s="4"/>
      <c r="H25" s="9">
        <v>20022</v>
      </c>
      <c r="I25" s="9">
        <v>6467850</v>
      </c>
      <c r="J25" s="4">
        <v>323.04000000000002</v>
      </c>
      <c r="K25" s="9">
        <v>2629</v>
      </c>
      <c r="L25" s="9">
        <v>4434897</v>
      </c>
      <c r="M25" s="12">
        <v>1686.9</v>
      </c>
      <c r="N25" s="13"/>
      <c r="O25" s="13">
        <v>20475</v>
      </c>
      <c r="P25" s="13">
        <v>20475</v>
      </c>
      <c r="Q25" s="13">
        <v>20475</v>
      </c>
      <c r="R25" s="13">
        <v>8756</v>
      </c>
      <c r="S25" s="14">
        <v>10379</v>
      </c>
    </row>
    <row r="26" spans="1:19" x14ac:dyDescent="0.55000000000000004">
      <c r="A26" s="5" t="s">
        <v>166</v>
      </c>
      <c r="B26" s="13">
        <v>4933233</v>
      </c>
      <c r="C26" s="6"/>
      <c r="D26" s="13">
        <v>2754480</v>
      </c>
      <c r="E26" s="13">
        <v>26792</v>
      </c>
      <c r="F26" s="14">
        <v>7714505</v>
      </c>
      <c r="G26" s="6"/>
      <c r="H26" s="13">
        <v>25818</v>
      </c>
      <c r="I26" s="13">
        <v>4933233</v>
      </c>
      <c r="J26" s="6">
        <v>191.08</v>
      </c>
      <c r="K26" s="13">
        <v>1745</v>
      </c>
      <c r="L26" s="13">
        <v>2754480</v>
      </c>
      <c r="M26" s="15">
        <v>1578.2</v>
      </c>
      <c r="N26" s="9"/>
      <c r="O26" s="9">
        <v>25818</v>
      </c>
      <c r="P26" s="9">
        <v>25818</v>
      </c>
      <c r="Q26" s="9">
        <v>25818</v>
      </c>
      <c r="R26" s="9">
        <v>6933</v>
      </c>
      <c r="S26" s="11">
        <v>9802</v>
      </c>
    </row>
    <row r="27" spans="1:19" x14ac:dyDescent="0.55000000000000004">
      <c r="A27" s="3" t="s">
        <v>173</v>
      </c>
      <c r="B27" s="9">
        <v>17703184</v>
      </c>
      <c r="C27" s="9">
        <v>35000</v>
      </c>
      <c r="D27" s="9">
        <v>4547610</v>
      </c>
      <c r="E27" s="9">
        <v>40375</v>
      </c>
      <c r="F27" s="11">
        <v>22326169</v>
      </c>
      <c r="G27" s="4" t="s">
        <v>808</v>
      </c>
      <c r="H27" s="9">
        <v>124174</v>
      </c>
      <c r="I27" s="9">
        <v>17703184</v>
      </c>
      <c r="J27" s="4">
        <v>142.57</v>
      </c>
      <c r="K27" s="9">
        <v>3157</v>
      </c>
      <c r="L27" s="9">
        <v>4547610</v>
      </c>
      <c r="M27" s="12">
        <v>1440.5</v>
      </c>
      <c r="N27" s="13"/>
      <c r="O27" s="13">
        <v>124174</v>
      </c>
      <c r="P27" s="13">
        <v>124174</v>
      </c>
      <c r="Q27" s="13">
        <v>124174</v>
      </c>
      <c r="R27" s="13">
        <v>41840</v>
      </c>
      <c r="S27" s="14">
        <v>54280</v>
      </c>
    </row>
    <row r="28" spans="1:19" x14ac:dyDescent="0.55000000000000004">
      <c r="A28" s="5" t="s">
        <v>180</v>
      </c>
      <c r="B28" s="13">
        <v>11876827</v>
      </c>
      <c r="C28" s="6"/>
      <c r="D28" s="13">
        <v>2023237</v>
      </c>
      <c r="E28" s="13">
        <v>16681</v>
      </c>
      <c r="F28" s="14">
        <v>13916745</v>
      </c>
      <c r="G28" s="6"/>
      <c r="H28" s="13">
        <v>163792</v>
      </c>
      <c r="I28" s="13">
        <v>11876827</v>
      </c>
      <c r="J28" s="6">
        <v>72.510000000000005</v>
      </c>
      <c r="K28" s="6">
        <v>694</v>
      </c>
      <c r="L28" s="13">
        <v>2023237</v>
      </c>
      <c r="M28" s="15">
        <v>2913.5</v>
      </c>
      <c r="N28" s="9"/>
      <c r="O28" s="9">
        <v>163792</v>
      </c>
      <c r="P28" s="9">
        <v>163792</v>
      </c>
      <c r="Q28" s="9">
        <v>163792</v>
      </c>
      <c r="R28" s="9">
        <v>45272</v>
      </c>
      <c r="S28" s="11">
        <v>58243</v>
      </c>
    </row>
    <row r="29" spans="1:19" x14ac:dyDescent="0.55000000000000004">
      <c r="A29" s="3" t="s">
        <v>187</v>
      </c>
      <c r="B29" s="9">
        <v>23676291</v>
      </c>
      <c r="C29" s="4"/>
      <c r="D29" s="9">
        <v>4721751</v>
      </c>
      <c r="E29" s="9">
        <v>33314</v>
      </c>
      <c r="F29" s="11">
        <v>28431356</v>
      </c>
      <c r="G29" s="4"/>
      <c r="H29" s="9">
        <v>282809</v>
      </c>
      <c r="I29" s="9">
        <v>23676291</v>
      </c>
      <c r="J29" s="4">
        <v>83.72</v>
      </c>
      <c r="K29" s="9">
        <v>2423</v>
      </c>
      <c r="L29" s="9">
        <v>4721751</v>
      </c>
      <c r="M29" s="12">
        <v>1948.7</v>
      </c>
      <c r="N29" s="13"/>
      <c r="O29" s="13">
        <v>282809</v>
      </c>
      <c r="P29" s="13">
        <v>282809</v>
      </c>
      <c r="Q29" s="13">
        <v>282809</v>
      </c>
      <c r="R29" s="13">
        <v>89166</v>
      </c>
      <c r="S29" s="14">
        <v>126537</v>
      </c>
    </row>
    <row r="30" spans="1:19" x14ac:dyDescent="0.55000000000000004">
      <c r="A30" s="5" t="s">
        <v>194</v>
      </c>
      <c r="B30" s="13">
        <v>12943841</v>
      </c>
      <c r="C30" s="6"/>
      <c r="D30" s="13">
        <v>4054750</v>
      </c>
      <c r="E30" s="13">
        <v>34535</v>
      </c>
      <c r="F30" s="14">
        <v>17033126</v>
      </c>
      <c r="G30" s="6"/>
      <c r="H30" s="13">
        <v>69135</v>
      </c>
      <c r="I30" s="13">
        <v>12943841</v>
      </c>
      <c r="J30" s="6">
        <v>187.23</v>
      </c>
      <c r="K30" s="13">
        <v>2550</v>
      </c>
      <c r="L30" s="13">
        <v>4054750</v>
      </c>
      <c r="M30" s="15">
        <v>1590.1</v>
      </c>
      <c r="N30" s="9"/>
      <c r="O30" s="9">
        <v>69135</v>
      </c>
      <c r="P30" s="9">
        <v>69135</v>
      </c>
      <c r="Q30" s="9">
        <v>69135</v>
      </c>
      <c r="R30" s="9">
        <v>23138</v>
      </c>
      <c r="S30" s="11">
        <v>29816</v>
      </c>
    </row>
    <row r="31" spans="1:19" x14ac:dyDescent="0.55000000000000004">
      <c r="A31" s="3" t="s">
        <v>201</v>
      </c>
      <c r="B31" s="9">
        <v>4306413</v>
      </c>
      <c r="C31" s="9">
        <v>70000</v>
      </c>
      <c r="D31" s="9">
        <v>1997073</v>
      </c>
      <c r="E31" s="9">
        <v>23995</v>
      </c>
      <c r="F31" s="11">
        <v>6397481</v>
      </c>
      <c r="G31" s="4" t="s">
        <v>808</v>
      </c>
      <c r="H31" s="9">
        <v>16670</v>
      </c>
      <c r="I31" s="9">
        <v>4306413</v>
      </c>
      <c r="J31" s="4">
        <v>258.33</v>
      </c>
      <c r="K31" s="9">
        <v>1455</v>
      </c>
      <c r="L31" s="9">
        <v>1997073</v>
      </c>
      <c r="M31" s="12">
        <v>1373</v>
      </c>
      <c r="N31" s="13"/>
      <c r="O31" s="13">
        <v>18162</v>
      </c>
      <c r="P31" s="13">
        <v>20000</v>
      </c>
      <c r="Q31" s="13">
        <v>18162</v>
      </c>
      <c r="R31" s="13">
        <v>7321</v>
      </c>
      <c r="S31" s="14">
        <v>9703</v>
      </c>
    </row>
    <row r="32" spans="1:19" x14ac:dyDescent="0.55000000000000004">
      <c r="A32" s="5" t="s">
        <v>208</v>
      </c>
      <c r="B32" s="13">
        <v>3504533</v>
      </c>
      <c r="C32" s="6"/>
      <c r="D32" s="13">
        <v>1868686</v>
      </c>
      <c r="E32" s="13">
        <v>39105</v>
      </c>
      <c r="F32" s="14">
        <v>5412324</v>
      </c>
      <c r="G32" s="6"/>
      <c r="H32" s="13">
        <v>5559</v>
      </c>
      <c r="I32" s="13">
        <v>3504533</v>
      </c>
      <c r="J32" s="6">
        <v>630.42999999999995</v>
      </c>
      <c r="K32" s="13">
        <v>3025</v>
      </c>
      <c r="L32" s="13">
        <v>1868686</v>
      </c>
      <c r="M32" s="7">
        <v>617.70000000000005</v>
      </c>
      <c r="N32" s="9"/>
      <c r="O32" s="9">
        <v>17500</v>
      </c>
      <c r="P32" s="9">
        <v>20000</v>
      </c>
      <c r="Q32" s="9">
        <v>5944</v>
      </c>
      <c r="R32" s="9">
        <v>2510</v>
      </c>
      <c r="S32" s="11">
        <v>3082</v>
      </c>
    </row>
    <row r="33" spans="1:19" x14ac:dyDescent="0.55000000000000004">
      <c r="A33" s="3" t="s">
        <v>215</v>
      </c>
      <c r="B33" s="9">
        <v>2399390</v>
      </c>
      <c r="C33" s="4"/>
      <c r="D33" s="9">
        <v>952241</v>
      </c>
      <c r="E33" s="9">
        <v>14147</v>
      </c>
      <c r="F33" s="11">
        <v>3365778</v>
      </c>
      <c r="G33" s="4"/>
      <c r="H33" s="9">
        <v>93738</v>
      </c>
      <c r="I33" s="9">
        <v>2399390</v>
      </c>
      <c r="J33" s="4">
        <v>25.6</v>
      </c>
      <c r="K33" s="4">
        <v>431</v>
      </c>
      <c r="L33" s="9">
        <v>952241</v>
      </c>
      <c r="M33" s="12">
        <v>2209.4</v>
      </c>
      <c r="N33" s="13"/>
      <c r="O33" s="13">
        <v>93738</v>
      </c>
      <c r="P33" s="13">
        <v>93738</v>
      </c>
      <c r="Q33" s="13">
        <v>93738</v>
      </c>
      <c r="R33" s="13">
        <v>25327</v>
      </c>
      <c r="S33" s="14">
        <v>38229</v>
      </c>
    </row>
    <row r="34" spans="1:19" x14ac:dyDescent="0.55000000000000004">
      <c r="A34" s="5" t="s">
        <v>222</v>
      </c>
      <c r="B34" s="13">
        <v>5142601</v>
      </c>
      <c r="C34" s="6"/>
      <c r="D34" s="13">
        <v>2880720</v>
      </c>
      <c r="E34" s="13">
        <v>38712</v>
      </c>
      <c r="F34" s="14">
        <v>8062033</v>
      </c>
      <c r="G34" s="6"/>
      <c r="H34" s="13">
        <v>20315</v>
      </c>
      <c r="I34" s="13">
        <v>5142601</v>
      </c>
      <c r="J34" s="6">
        <v>253.14</v>
      </c>
      <c r="K34" s="13">
        <v>2984</v>
      </c>
      <c r="L34" s="13">
        <v>2880720</v>
      </c>
      <c r="M34" s="7">
        <v>965.3</v>
      </c>
      <c r="N34" s="9"/>
      <c r="O34" s="9">
        <v>20315</v>
      </c>
      <c r="P34" s="9">
        <v>20315</v>
      </c>
      <c r="Q34" s="9">
        <v>20315</v>
      </c>
      <c r="R34" s="9">
        <v>7101</v>
      </c>
      <c r="S34" s="11">
        <v>9774</v>
      </c>
    </row>
    <row r="35" spans="1:19" x14ac:dyDescent="0.55000000000000004">
      <c r="A35" s="3" t="s">
        <v>229</v>
      </c>
      <c r="B35" s="9">
        <v>18925740</v>
      </c>
      <c r="C35" s="9">
        <v>20809</v>
      </c>
      <c r="D35" s="9">
        <v>3614817</v>
      </c>
      <c r="E35" s="9">
        <v>24098</v>
      </c>
      <c r="F35" s="11">
        <v>22585464</v>
      </c>
      <c r="G35" s="4" t="s">
        <v>808</v>
      </c>
      <c r="H35" s="9">
        <v>262764</v>
      </c>
      <c r="I35" s="9">
        <v>18925740</v>
      </c>
      <c r="J35" s="4">
        <v>72.03</v>
      </c>
      <c r="K35" s="9">
        <v>1465</v>
      </c>
      <c r="L35" s="9">
        <v>3614817</v>
      </c>
      <c r="M35" s="12">
        <v>2466.9</v>
      </c>
      <c r="N35" s="13"/>
      <c r="O35" s="13">
        <v>262764</v>
      </c>
      <c r="P35" s="13">
        <v>262764</v>
      </c>
      <c r="Q35" s="13">
        <v>262764</v>
      </c>
      <c r="R35" s="13">
        <v>61210</v>
      </c>
      <c r="S35" s="14">
        <v>90477</v>
      </c>
    </row>
    <row r="36" spans="1:19" x14ac:dyDescent="0.55000000000000004">
      <c r="A36" s="5" t="s">
        <v>236</v>
      </c>
      <c r="B36" s="13">
        <v>4099891</v>
      </c>
      <c r="C36" s="6"/>
      <c r="D36" s="13">
        <v>2172825</v>
      </c>
      <c r="E36" s="13">
        <v>25120</v>
      </c>
      <c r="F36" s="14">
        <v>6297836</v>
      </c>
      <c r="G36" s="6"/>
      <c r="H36" s="13">
        <v>17662</v>
      </c>
      <c r="I36" s="13">
        <v>4099891</v>
      </c>
      <c r="J36" s="6">
        <v>232.13</v>
      </c>
      <c r="K36" s="13">
        <v>1571</v>
      </c>
      <c r="L36" s="13">
        <v>2172825</v>
      </c>
      <c r="M36" s="15">
        <v>1382.7</v>
      </c>
      <c r="N36" s="9"/>
      <c r="O36" s="9">
        <v>17662</v>
      </c>
      <c r="P36" s="9">
        <v>20000</v>
      </c>
      <c r="Q36" s="9">
        <v>17662</v>
      </c>
      <c r="R36" s="9">
        <v>6477</v>
      </c>
      <c r="S36" s="11">
        <v>8039</v>
      </c>
    </row>
    <row r="37" spans="1:19" x14ac:dyDescent="0.55000000000000004">
      <c r="A37" s="3" t="s">
        <v>243</v>
      </c>
      <c r="B37" s="9">
        <v>4190806</v>
      </c>
      <c r="C37" s="4"/>
      <c r="D37" s="9">
        <v>1352991</v>
      </c>
      <c r="E37" s="9">
        <v>15811</v>
      </c>
      <c r="F37" s="11">
        <v>5559608</v>
      </c>
      <c r="G37" s="4"/>
      <c r="H37" s="9">
        <v>163724</v>
      </c>
      <c r="I37" s="9">
        <v>4190806</v>
      </c>
      <c r="J37" s="4">
        <v>25.6</v>
      </c>
      <c r="K37" s="4">
        <v>604</v>
      </c>
      <c r="L37" s="9">
        <v>1352991</v>
      </c>
      <c r="M37" s="12">
        <v>2240.1</v>
      </c>
      <c r="N37" s="13"/>
      <c r="O37" s="13">
        <v>163724</v>
      </c>
      <c r="P37" s="13">
        <v>163724</v>
      </c>
      <c r="Q37" s="13">
        <v>163724</v>
      </c>
      <c r="R37" s="13">
        <v>46772</v>
      </c>
      <c r="S37" s="14">
        <v>67169</v>
      </c>
    </row>
    <row r="38" spans="1:19" x14ac:dyDescent="0.55000000000000004">
      <c r="A38" s="5" t="s">
        <v>250</v>
      </c>
      <c r="B38" s="13">
        <v>7683592</v>
      </c>
      <c r="C38" s="6"/>
      <c r="D38" s="13">
        <v>1470267</v>
      </c>
      <c r="E38" s="13">
        <v>16976</v>
      </c>
      <c r="F38" s="14">
        <v>9170835</v>
      </c>
      <c r="G38" s="6"/>
      <c r="H38" s="13">
        <v>161766</v>
      </c>
      <c r="I38" s="13">
        <v>7683592</v>
      </c>
      <c r="J38" s="6">
        <v>47.5</v>
      </c>
      <c r="K38" s="6">
        <v>725</v>
      </c>
      <c r="L38" s="13">
        <v>1470267</v>
      </c>
      <c r="M38" s="15">
        <v>2028</v>
      </c>
      <c r="N38" s="9"/>
      <c r="O38" s="9">
        <v>161766</v>
      </c>
      <c r="P38" s="9">
        <v>161766</v>
      </c>
      <c r="Q38" s="9">
        <v>161766</v>
      </c>
      <c r="R38" s="9">
        <v>46696</v>
      </c>
      <c r="S38" s="11">
        <v>61570</v>
      </c>
    </row>
    <row r="39" spans="1:19" x14ac:dyDescent="0.55000000000000004">
      <c r="A39" s="3" t="s">
        <v>257</v>
      </c>
      <c r="B39" s="9">
        <v>12776902</v>
      </c>
      <c r="C39" s="9">
        <v>70000</v>
      </c>
      <c r="D39" s="9">
        <v>3312635</v>
      </c>
      <c r="E39" s="9">
        <v>25866</v>
      </c>
      <c r="F39" s="11">
        <v>16185403</v>
      </c>
      <c r="G39" s="4" t="s">
        <v>808</v>
      </c>
      <c r="H39" s="9">
        <v>78154</v>
      </c>
      <c r="I39" s="9">
        <v>12776902</v>
      </c>
      <c r="J39" s="4">
        <v>163.47999999999999</v>
      </c>
      <c r="K39" s="9">
        <v>1649</v>
      </c>
      <c r="L39" s="9">
        <v>3312635</v>
      </c>
      <c r="M39" s="12">
        <v>2008.9</v>
      </c>
      <c r="N39" s="13"/>
      <c r="O39" s="13">
        <v>78154</v>
      </c>
      <c r="P39" s="13">
        <v>78154</v>
      </c>
      <c r="Q39" s="13">
        <v>78154</v>
      </c>
      <c r="R39" s="13">
        <v>29531</v>
      </c>
      <c r="S39" s="14">
        <v>36561</v>
      </c>
    </row>
    <row r="40" spans="1:19" x14ac:dyDescent="0.55000000000000004">
      <c r="A40" s="5" t="s">
        <v>264</v>
      </c>
      <c r="B40" s="13">
        <v>6479302</v>
      </c>
      <c r="C40" s="13">
        <v>35000</v>
      </c>
      <c r="D40" s="13">
        <v>4671815</v>
      </c>
      <c r="E40" s="13">
        <v>55548</v>
      </c>
      <c r="F40" s="14">
        <v>11241665</v>
      </c>
      <c r="G40" s="6" t="s">
        <v>808</v>
      </c>
      <c r="H40" s="13">
        <v>7747</v>
      </c>
      <c r="I40" s="13">
        <v>6479302</v>
      </c>
      <c r="J40" s="6">
        <v>836.36</v>
      </c>
      <c r="K40" s="13">
        <v>4734</v>
      </c>
      <c r="L40" s="13">
        <v>4671815</v>
      </c>
      <c r="M40" s="7">
        <v>986.9</v>
      </c>
      <c r="N40" s="9"/>
      <c r="O40" s="9">
        <v>17500</v>
      </c>
      <c r="P40" s="9">
        <v>20000</v>
      </c>
      <c r="Q40" s="9">
        <v>8371</v>
      </c>
      <c r="R40" s="9">
        <v>3864</v>
      </c>
      <c r="S40" s="11">
        <v>4451</v>
      </c>
    </row>
    <row r="41" spans="1:19" x14ac:dyDescent="0.55000000000000004">
      <c r="A41" s="3" t="s">
        <v>271</v>
      </c>
      <c r="B41" s="9">
        <v>7058725</v>
      </c>
      <c r="C41" s="9">
        <v>70000</v>
      </c>
      <c r="D41" s="9">
        <v>2861307</v>
      </c>
      <c r="E41" s="9">
        <v>26048</v>
      </c>
      <c r="F41" s="11">
        <v>10016080</v>
      </c>
      <c r="G41" s="4" t="s">
        <v>808</v>
      </c>
      <c r="H41" s="9">
        <v>52920</v>
      </c>
      <c r="I41" s="9">
        <v>7058725</v>
      </c>
      <c r="J41" s="4">
        <v>133.38</v>
      </c>
      <c r="K41" s="9">
        <v>1668</v>
      </c>
      <c r="L41" s="9">
        <v>2861307</v>
      </c>
      <c r="M41" s="12">
        <v>1715.4</v>
      </c>
      <c r="N41" s="13"/>
      <c r="O41" s="13">
        <v>52920</v>
      </c>
      <c r="P41" s="13">
        <v>52920</v>
      </c>
      <c r="Q41" s="13">
        <v>52920</v>
      </c>
      <c r="R41" s="13">
        <v>15785</v>
      </c>
      <c r="S41" s="14">
        <v>21077</v>
      </c>
    </row>
    <row r="42" spans="1:19" x14ac:dyDescent="0.55000000000000004">
      <c r="A42" s="5" t="s">
        <v>278</v>
      </c>
      <c r="B42" s="13">
        <v>3315141</v>
      </c>
      <c r="C42" s="6"/>
      <c r="D42" s="13">
        <v>1086284</v>
      </c>
      <c r="E42" s="13">
        <v>15840</v>
      </c>
      <c r="F42" s="14">
        <v>4417265</v>
      </c>
      <c r="G42" s="6"/>
      <c r="H42" s="13">
        <v>129514</v>
      </c>
      <c r="I42" s="13">
        <v>3315141</v>
      </c>
      <c r="J42" s="6">
        <v>25.6</v>
      </c>
      <c r="K42" s="6">
        <v>607</v>
      </c>
      <c r="L42" s="13">
        <v>1086284</v>
      </c>
      <c r="M42" s="15">
        <v>1789.6</v>
      </c>
      <c r="N42" s="9"/>
      <c r="O42" s="9">
        <v>129514</v>
      </c>
      <c r="P42" s="9">
        <v>129514</v>
      </c>
      <c r="Q42" s="9">
        <v>129514</v>
      </c>
      <c r="R42" s="9">
        <v>40580</v>
      </c>
      <c r="S42" s="11">
        <v>50903</v>
      </c>
    </row>
    <row r="43" spans="1:19" x14ac:dyDescent="0.55000000000000004">
      <c r="A43" s="3" t="s">
        <v>285</v>
      </c>
      <c r="B43" s="9">
        <v>2835304</v>
      </c>
      <c r="C43" s="4"/>
      <c r="D43" s="9">
        <v>1209825</v>
      </c>
      <c r="E43" s="9">
        <v>18118</v>
      </c>
      <c r="F43" s="11">
        <v>4063247</v>
      </c>
      <c r="G43" s="4"/>
      <c r="H43" s="9">
        <v>10905</v>
      </c>
      <c r="I43" s="9">
        <v>2835304</v>
      </c>
      <c r="J43" s="4">
        <v>260</v>
      </c>
      <c r="K43" s="4">
        <v>844</v>
      </c>
      <c r="L43" s="9">
        <v>1209825</v>
      </c>
      <c r="M43" s="12">
        <v>1433.8</v>
      </c>
      <c r="N43" s="13"/>
      <c r="O43" s="13">
        <v>17500</v>
      </c>
      <c r="P43" s="13">
        <v>20000</v>
      </c>
      <c r="Q43" s="13">
        <v>13607</v>
      </c>
      <c r="R43" s="13">
        <v>4211</v>
      </c>
      <c r="S43" s="14">
        <v>7480</v>
      </c>
    </row>
    <row r="44" spans="1:19" x14ac:dyDescent="0.55000000000000004">
      <c r="A44" s="5" t="s">
        <v>292</v>
      </c>
      <c r="B44" s="13">
        <v>2348811</v>
      </c>
      <c r="C44" s="6"/>
      <c r="D44" s="13">
        <v>767113</v>
      </c>
      <c r="E44" s="13">
        <v>12962</v>
      </c>
      <c r="F44" s="14">
        <v>3128886</v>
      </c>
      <c r="G44" s="6"/>
      <c r="H44" s="13">
        <v>91762</v>
      </c>
      <c r="I44" s="13">
        <v>2348811</v>
      </c>
      <c r="J44" s="6">
        <v>25.6</v>
      </c>
      <c r="K44" s="6">
        <v>308</v>
      </c>
      <c r="L44" s="13">
        <v>767113</v>
      </c>
      <c r="M44" s="15">
        <v>2491.8000000000002</v>
      </c>
      <c r="N44" s="9"/>
      <c r="O44" s="9">
        <v>92911</v>
      </c>
      <c r="P44" s="9">
        <v>92911</v>
      </c>
      <c r="Q44" s="9">
        <v>92911</v>
      </c>
      <c r="R44" s="9">
        <v>18128</v>
      </c>
      <c r="S44" s="11">
        <v>39690</v>
      </c>
    </row>
    <row r="45" spans="1:19" x14ac:dyDescent="0.55000000000000004">
      <c r="A45" s="3" t="s">
        <v>299</v>
      </c>
      <c r="B45" s="9">
        <v>4732393</v>
      </c>
      <c r="C45" s="4"/>
      <c r="D45" s="9">
        <v>1011393</v>
      </c>
      <c r="E45" s="9">
        <v>14580</v>
      </c>
      <c r="F45" s="11">
        <v>5758366</v>
      </c>
      <c r="G45" s="4"/>
      <c r="H45" s="9">
        <v>117434</v>
      </c>
      <c r="I45" s="9">
        <v>4732393</v>
      </c>
      <c r="J45" s="4">
        <v>40.299999999999997</v>
      </c>
      <c r="K45" s="4">
        <v>476</v>
      </c>
      <c r="L45" s="9">
        <v>1011393</v>
      </c>
      <c r="M45" s="12">
        <v>2124.8000000000002</v>
      </c>
      <c r="N45" s="13"/>
      <c r="O45" s="13">
        <v>117434</v>
      </c>
      <c r="P45" s="13">
        <v>117434</v>
      </c>
      <c r="Q45" s="13">
        <v>117434</v>
      </c>
      <c r="R45" s="13">
        <v>32695</v>
      </c>
      <c r="S45" s="14">
        <v>46848</v>
      </c>
    </row>
    <row r="46" spans="1:19" x14ac:dyDescent="0.55000000000000004">
      <c r="A46" s="5" t="s">
        <v>306</v>
      </c>
      <c r="B46" s="13">
        <v>4540765</v>
      </c>
      <c r="C46" s="6"/>
      <c r="D46" s="13">
        <v>928764</v>
      </c>
      <c r="E46" s="13">
        <v>12339</v>
      </c>
      <c r="F46" s="14">
        <v>5481868</v>
      </c>
      <c r="G46" s="6"/>
      <c r="H46" s="13">
        <v>177396</v>
      </c>
      <c r="I46" s="13">
        <v>4540765</v>
      </c>
      <c r="J46" s="6">
        <v>25.6</v>
      </c>
      <c r="K46" s="6">
        <v>243</v>
      </c>
      <c r="L46" s="13">
        <v>928764</v>
      </c>
      <c r="M46" s="15">
        <v>3819.7</v>
      </c>
      <c r="N46" s="9"/>
      <c r="O46" s="9">
        <v>200659</v>
      </c>
      <c r="P46" s="9">
        <v>200659</v>
      </c>
      <c r="Q46" s="9">
        <v>200659</v>
      </c>
      <c r="R46" s="9">
        <v>19879</v>
      </c>
      <c r="S46" s="11">
        <v>107611</v>
      </c>
    </row>
    <row r="47" spans="1:19" x14ac:dyDescent="0.55000000000000004">
      <c r="A47" s="3" t="s">
        <v>313</v>
      </c>
      <c r="B47" s="9">
        <v>22416970</v>
      </c>
      <c r="C47" s="4"/>
      <c r="D47" s="9">
        <v>3448381</v>
      </c>
      <c r="E47" s="9">
        <v>24050</v>
      </c>
      <c r="F47" s="11">
        <v>25889401</v>
      </c>
      <c r="G47" s="4"/>
      <c r="H47" s="9">
        <v>206070</v>
      </c>
      <c r="I47" s="9">
        <v>22416970</v>
      </c>
      <c r="J47" s="4">
        <v>108.78</v>
      </c>
      <c r="K47" s="9">
        <v>1460</v>
      </c>
      <c r="L47" s="9">
        <v>3448381</v>
      </c>
      <c r="M47" s="12">
        <v>2361.5</v>
      </c>
      <c r="N47" s="13"/>
      <c r="O47" s="13">
        <v>206070</v>
      </c>
      <c r="P47" s="13">
        <v>206070</v>
      </c>
      <c r="Q47" s="13">
        <v>206070</v>
      </c>
      <c r="R47" s="13">
        <v>37018</v>
      </c>
      <c r="S47" s="14">
        <v>69421</v>
      </c>
    </row>
    <row r="48" spans="1:19" x14ac:dyDescent="0.55000000000000004">
      <c r="A48" s="5" t="s">
        <v>319</v>
      </c>
      <c r="B48" s="13">
        <v>4638724</v>
      </c>
      <c r="C48" s="6"/>
      <c r="D48" s="13">
        <v>1201058</v>
      </c>
      <c r="E48" s="13">
        <v>15032</v>
      </c>
      <c r="F48" s="14">
        <v>5854814</v>
      </c>
      <c r="G48" s="6"/>
      <c r="H48" s="13">
        <v>181223</v>
      </c>
      <c r="I48" s="13">
        <v>4638724</v>
      </c>
      <c r="J48" s="6">
        <v>25.6</v>
      </c>
      <c r="K48" s="6">
        <v>523</v>
      </c>
      <c r="L48" s="13">
        <v>1201058</v>
      </c>
      <c r="M48" s="15">
        <v>2296.5</v>
      </c>
      <c r="N48" s="9"/>
      <c r="O48" s="9">
        <v>181223</v>
      </c>
      <c r="P48" s="9">
        <v>181223</v>
      </c>
      <c r="Q48" s="9">
        <v>181223</v>
      </c>
      <c r="R48" s="9">
        <v>40333</v>
      </c>
      <c r="S48" s="11">
        <v>76750</v>
      </c>
    </row>
    <row r="49" spans="1:19" x14ac:dyDescent="0.55000000000000004">
      <c r="A49" s="3" t="s">
        <v>326</v>
      </c>
      <c r="B49" s="9">
        <v>14113790</v>
      </c>
      <c r="C49" s="4"/>
      <c r="D49" s="9">
        <v>5376457</v>
      </c>
      <c r="E49" s="9">
        <v>60368</v>
      </c>
      <c r="F49" s="11">
        <v>19550615</v>
      </c>
      <c r="G49" s="4"/>
      <c r="H49" s="9">
        <v>57554</v>
      </c>
      <c r="I49" s="9">
        <v>14113790</v>
      </c>
      <c r="J49" s="4">
        <v>245.23</v>
      </c>
      <c r="K49" s="9">
        <v>5235</v>
      </c>
      <c r="L49" s="9">
        <v>5376457</v>
      </c>
      <c r="M49" s="12">
        <v>1027</v>
      </c>
      <c r="N49" s="13"/>
      <c r="O49" s="13">
        <v>57554</v>
      </c>
      <c r="P49" s="13">
        <v>57554</v>
      </c>
      <c r="Q49" s="13">
        <v>57554</v>
      </c>
      <c r="R49" s="13">
        <v>19805</v>
      </c>
      <c r="S49" s="14">
        <v>26357</v>
      </c>
    </row>
    <row r="50" spans="1:19" x14ac:dyDescent="0.55000000000000004">
      <c r="A50" s="5" t="s">
        <v>333</v>
      </c>
      <c r="B50" s="13">
        <v>8572851</v>
      </c>
      <c r="C50" s="13">
        <v>35000</v>
      </c>
      <c r="D50" s="13">
        <v>2657327</v>
      </c>
      <c r="E50" s="13">
        <v>25117</v>
      </c>
      <c r="F50" s="14">
        <v>11290295</v>
      </c>
      <c r="G50" s="6" t="s">
        <v>808</v>
      </c>
      <c r="H50" s="13">
        <v>53723</v>
      </c>
      <c r="I50" s="13">
        <v>8572851</v>
      </c>
      <c r="J50" s="6">
        <v>159.58000000000001</v>
      </c>
      <c r="K50" s="13">
        <v>1571</v>
      </c>
      <c r="L50" s="13">
        <v>2657327</v>
      </c>
      <c r="M50" s="15">
        <v>1691.3</v>
      </c>
      <c r="N50" s="9"/>
      <c r="O50" s="9">
        <v>53723</v>
      </c>
      <c r="P50" s="9">
        <v>53723</v>
      </c>
      <c r="Q50" s="9">
        <v>53723</v>
      </c>
      <c r="R50" s="9">
        <v>14224</v>
      </c>
      <c r="S50" s="11">
        <v>21349</v>
      </c>
    </row>
    <row r="51" spans="1:19" x14ac:dyDescent="0.55000000000000004">
      <c r="A51" s="3" t="s">
        <v>340</v>
      </c>
      <c r="B51" s="9">
        <v>9039230</v>
      </c>
      <c r="C51" s="4"/>
      <c r="D51" s="9">
        <v>4999298</v>
      </c>
      <c r="E51" s="9">
        <v>45185</v>
      </c>
      <c r="F51" s="11">
        <v>14083713</v>
      </c>
      <c r="G51" s="4"/>
      <c r="H51" s="9">
        <v>30775</v>
      </c>
      <c r="I51" s="9">
        <v>9039230</v>
      </c>
      <c r="J51" s="4">
        <v>293.72000000000003</v>
      </c>
      <c r="K51" s="9">
        <v>3657</v>
      </c>
      <c r="L51" s="9">
        <v>4999298</v>
      </c>
      <c r="M51" s="12">
        <v>1367</v>
      </c>
      <c r="N51" s="13"/>
      <c r="O51" s="13">
        <v>31631</v>
      </c>
      <c r="P51" s="13">
        <v>31631</v>
      </c>
      <c r="Q51" s="13">
        <v>31631</v>
      </c>
      <c r="R51" s="13">
        <v>13316</v>
      </c>
      <c r="S51" s="14">
        <v>15293</v>
      </c>
    </row>
    <row r="52" spans="1:19" x14ac:dyDescent="0.55000000000000004">
      <c r="A52" s="5" t="s">
        <v>347</v>
      </c>
      <c r="B52" s="13">
        <v>5210479</v>
      </c>
      <c r="C52" s="6"/>
      <c r="D52" s="13">
        <v>1577613</v>
      </c>
      <c r="E52" s="13">
        <v>17081</v>
      </c>
      <c r="F52" s="14">
        <v>6805173</v>
      </c>
      <c r="G52" s="6"/>
      <c r="H52" s="13">
        <v>203560</v>
      </c>
      <c r="I52" s="13">
        <v>5210479</v>
      </c>
      <c r="J52" s="6">
        <v>25.6</v>
      </c>
      <c r="K52" s="6">
        <v>736</v>
      </c>
      <c r="L52" s="13">
        <v>1577613</v>
      </c>
      <c r="M52" s="15">
        <v>2143.5</v>
      </c>
      <c r="N52" s="9"/>
      <c r="O52" s="9">
        <v>203560</v>
      </c>
      <c r="P52" s="9">
        <v>203560</v>
      </c>
      <c r="Q52" s="9">
        <v>203560</v>
      </c>
      <c r="R52" s="9">
        <v>52371</v>
      </c>
      <c r="S52" s="11">
        <v>78326</v>
      </c>
    </row>
    <row r="53" spans="1:19" x14ac:dyDescent="0.55000000000000004">
      <c r="A53" s="3" t="s">
        <v>354</v>
      </c>
      <c r="B53" s="9">
        <v>3237634</v>
      </c>
      <c r="C53" s="4"/>
      <c r="D53" s="9">
        <v>896883</v>
      </c>
      <c r="E53" s="9">
        <v>13950</v>
      </c>
      <c r="F53" s="11">
        <v>4148467</v>
      </c>
      <c r="G53" s="4"/>
      <c r="H53" s="9">
        <v>126486</v>
      </c>
      <c r="I53" s="9">
        <v>3237634</v>
      </c>
      <c r="J53" s="4">
        <v>25.6</v>
      </c>
      <c r="K53" s="4">
        <v>411</v>
      </c>
      <c r="L53" s="9">
        <v>896883</v>
      </c>
      <c r="M53" s="12">
        <v>2184.9</v>
      </c>
      <c r="N53" s="13"/>
      <c r="O53" s="13">
        <v>126486</v>
      </c>
      <c r="P53" s="13">
        <v>126486</v>
      </c>
      <c r="Q53" s="13">
        <v>126486</v>
      </c>
      <c r="R53" s="13">
        <v>33850</v>
      </c>
      <c r="S53" s="14">
        <v>53824</v>
      </c>
    </row>
    <row r="54" spans="1:19" x14ac:dyDescent="0.55000000000000004">
      <c r="A54" s="5" t="s">
        <v>361</v>
      </c>
      <c r="B54" s="13">
        <v>6226469</v>
      </c>
      <c r="C54" s="13">
        <v>34719</v>
      </c>
      <c r="D54" s="13">
        <v>2547167</v>
      </c>
      <c r="E54" s="13">
        <v>24805</v>
      </c>
      <c r="F54" s="14">
        <v>8833160</v>
      </c>
      <c r="G54" s="6" t="s">
        <v>808</v>
      </c>
      <c r="H54" s="13">
        <v>39092</v>
      </c>
      <c r="I54" s="13">
        <v>6226469</v>
      </c>
      <c r="J54" s="6">
        <v>159.28</v>
      </c>
      <c r="K54" s="13">
        <v>1539</v>
      </c>
      <c r="L54" s="13">
        <v>2547167</v>
      </c>
      <c r="M54" s="15">
        <v>1655.3</v>
      </c>
      <c r="N54" s="9"/>
      <c r="O54" s="9">
        <v>39092</v>
      </c>
      <c r="P54" s="9">
        <v>39092</v>
      </c>
      <c r="Q54" s="9">
        <v>39092</v>
      </c>
      <c r="R54" s="9">
        <v>11038</v>
      </c>
      <c r="S54" s="11">
        <v>16432</v>
      </c>
    </row>
    <row r="55" spans="1:19" x14ac:dyDescent="0.55000000000000004">
      <c r="A55" s="3" t="s">
        <v>368</v>
      </c>
      <c r="B55" s="9">
        <v>4357672</v>
      </c>
      <c r="C55" s="4"/>
      <c r="D55" s="9">
        <v>3217802</v>
      </c>
      <c r="E55" s="9">
        <v>26491</v>
      </c>
      <c r="F55" s="11">
        <v>7601965</v>
      </c>
      <c r="G55" s="4"/>
      <c r="H55" s="9">
        <v>170243</v>
      </c>
      <c r="I55" s="9">
        <v>4357672</v>
      </c>
      <c r="J55" s="4">
        <v>25.6</v>
      </c>
      <c r="K55" s="9">
        <v>1714</v>
      </c>
      <c r="L55" s="9">
        <v>3217802</v>
      </c>
      <c r="M55" s="12">
        <v>1877.4</v>
      </c>
      <c r="N55" s="13"/>
      <c r="O55" s="13">
        <v>194276</v>
      </c>
      <c r="P55" s="13">
        <v>194276</v>
      </c>
      <c r="Q55" s="13">
        <v>194276</v>
      </c>
      <c r="R55" s="13">
        <v>67183</v>
      </c>
      <c r="S55" s="14">
        <v>94265</v>
      </c>
    </row>
    <row r="56" spans="1:19" x14ac:dyDescent="0.55000000000000004">
      <c r="A56" s="5" t="s">
        <v>375</v>
      </c>
      <c r="B56" s="13">
        <v>4289210</v>
      </c>
      <c r="C56" s="6"/>
      <c r="D56" s="13">
        <v>2299199</v>
      </c>
      <c r="E56" s="13">
        <v>23732</v>
      </c>
      <c r="F56" s="14">
        <v>6612141</v>
      </c>
      <c r="G56" s="6"/>
      <c r="H56" s="13">
        <v>20576</v>
      </c>
      <c r="I56" s="13">
        <v>4289210</v>
      </c>
      <c r="J56" s="6">
        <v>208.46</v>
      </c>
      <c r="K56" s="13">
        <v>1427</v>
      </c>
      <c r="L56" s="13">
        <v>2299199</v>
      </c>
      <c r="M56" s="15">
        <v>1610.9</v>
      </c>
      <c r="N56" s="9"/>
      <c r="O56" s="9">
        <v>20759</v>
      </c>
      <c r="P56" s="9">
        <v>20759</v>
      </c>
      <c r="Q56" s="9">
        <v>20759</v>
      </c>
      <c r="R56" s="9">
        <v>8909</v>
      </c>
      <c r="S56" s="11">
        <v>10322</v>
      </c>
    </row>
    <row r="57" spans="1:19" x14ac:dyDescent="0.55000000000000004">
      <c r="A57" s="3" t="s">
        <v>382</v>
      </c>
      <c r="B57" s="9">
        <v>5513608</v>
      </c>
      <c r="C57" s="9">
        <v>35000</v>
      </c>
      <c r="D57" s="9">
        <v>5309915</v>
      </c>
      <c r="E57" s="9">
        <v>36411</v>
      </c>
      <c r="F57" s="11">
        <v>10894934</v>
      </c>
      <c r="G57" s="4" t="s">
        <v>808</v>
      </c>
      <c r="H57" s="9">
        <v>17610</v>
      </c>
      <c r="I57" s="9">
        <v>5513608</v>
      </c>
      <c r="J57" s="4">
        <v>313.10000000000002</v>
      </c>
      <c r="K57" s="9">
        <v>2745</v>
      </c>
      <c r="L57" s="9">
        <v>5309915</v>
      </c>
      <c r="M57" s="12">
        <v>1934.4</v>
      </c>
      <c r="N57" s="13"/>
      <c r="O57" s="13">
        <v>18833</v>
      </c>
      <c r="P57" s="13">
        <v>20000</v>
      </c>
      <c r="Q57" s="13">
        <v>18833</v>
      </c>
      <c r="R57" s="13">
        <v>6072</v>
      </c>
      <c r="S57" s="14">
        <v>8726</v>
      </c>
    </row>
    <row r="58" spans="1:19" x14ac:dyDescent="0.55000000000000004">
      <c r="A58" s="5" t="s">
        <v>389</v>
      </c>
      <c r="B58" s="13">
        <v>3857444</v>
      </c>
      <c r="C58" s="13">
        <v>35000</v>
      </c>
      <c r="D58" s="13">
        <v>2124518</v>
      </c>
      <c r="E58" s="13">
        <v>21584</v>
      </c>
      <c r="F58" s="14">
        <v>6038546</v>
      </c>
      <c r="G58" s="6" t="s">
        <v>808</v>
      </c>
      <c r="H58" s="13">
        <v>15482</v>
      </c>
      <c r="I58" s="13">
        <v>3857444</v>
      </c>
      <c r="J58" s="6">
        <v>249.16</v>
      </c>
      <c r="K58" s="13">
        <v>1204</v>
      </c>
      <c r="L58" s="13">
        <v>2124518</v>
      </c>
      <c r="M58" s="15">
        <v>1764.5</v>
      </c>
      <c r="N58" s="9"/>
      <c r="O58" s="9">
        <v>17500</v>
      </c>
      <c r="P58" s="9">
        <v>20000</v>
      </c>
      <c r="Q58" s="9">
        <v>16720</v>
      </c>
      <c r="R58" s="9">
        <v>6461</v>
      </c>
      <c r="S58" s="11">
        <v>8650</v>
      </c>
    </row>
    <row r="59" spans="1:19" x14ac:dyDescent="0.55000000000000004">
      <c r="A59" s="3" t="s">
        <v>396</v>
      </c>
      <c r="B59" s="9">
        <v>2198549</v>
      </c>
      <c r="C59" s="4"/>
      <c r="D59" s="9">
        <v>1492205</v>
      </c>
      <c r="E59" s="9">
        <v>17466</v>
      </c>
      <c r="F59" s="11">
        <v>3708220</v>
      </c>
      <c r="G59" s="4"/>
      <c r="H59" s="9">
        <v>63264</v>
      </c>
      <c r="I59" s="9">
        <v>2198549</v>
      </c>
      <c r="J59" s="4">
        <v>34.75</v>
      </c>
      <c r="K59" s="4">
        <v>776</v>
      </c>
      <c r="L59" s="9">
        <v>1492205</v>
      </c>
      <c r="M59" s="12">
        <v>1922.9</v>
      </c>
      <c r="N59" s="13"/>
      <c r="O59" s="13">
        <v>63264</v>
      </c>
      <c r="P59" s="13">
        <v>63264</v>
      </c>
      <c r="Q59" s="13">
        <v>63264</v>
      </c>
      <c r="R59" s="13">
        <v>17189</v>
      </c>
      <c r="S59" s="14">
        <v>21908</v>
      </c>
    </row>
    <row r="60" spans="1:19" x14ac:dyDescent="0.55000000000000004">
      <c r="A60" s="5" t="s">
        <v>403</v>
      </c>
      <c r="B60" s="13">
        <v>5990323</v>
      </c>
      <c r="C60" s="6"/>
      <c r="D60" s="13">
        <v>3728249</v>
      </c>
      <c r="E60" s="13">
        <v>42463</v>
      </c>
      <c r="F60" s="14">
        <v>9761035</v>
      </c>
      <c r="G60" s="6"/>
      <c r="H60" s="13">
        <v>11879</v>
      </c>
      <c r="I60" s="13">
        <v>5990323</v>
      </c>
      <c r="J60" s="6">
        <v>504.28</v>
      </c>
      <c r="K60" s="13">
        <v>3374</v>
      </c>
      <c r="L60" s="13">
        <v>3728249</v>
      </c>
      <c r="M60" s="15">
        <v>1105</v>
      </c>
      <c r="N60" s="9"/>
      <c r="O60" s="9">
        <v>17500</v>
      </c>
      <c r="P60" s="9">
        <v>20000</v>
      </c>
      <c r="Q60" s="9">
        <v>12201</v>
      </c>
      <c r="R60" s="9">
        <v>5322</v>
      </c>
      <c r="S60" s="11">
        <v>6448</v>
      </c>
    </row>
    <row r="61" spans="1:19" x14ac:dyDescent="0.55000000000000004">
      <c r="A61" s="3" t="s">
        <v>410</v>
      </c>
      <c r="B61" s="9">
        <v>2803231</v>
      </c>
      <c r="C61" s="4"/>
      <c r="D61" s="9">
        <v>546161</v>
      </c>
      <c r="E61" s="9">
        <v>12069</v>
      </c>
      <c r="F61" s="11">
        <v>3361461</v>
      </c>
      <c r="G61" s="4"/>
      <c r="H61" s="9">
        <v>109515</v>
      </c>
      <c r="I61" s="9">
        <v>2803231</v>
      </c>
      <c r="J61" s="4">
        <v>25.6</v>
      </c>
      <c r="K61" s="4">
        <v>215</v>
      </c>
      <c r="L61" s="9">
        <v>546161</v>
      </c>
      <c r="M61" s="12">
        <v>2540.3000000000002</v>
      </c>
      <c r="N61" s="13"/>
      <c r="O61" s="13">
        <v>115630</v>
      </c>
      <c r="P61" s="13">
        <v>115630</v>
      </c>
      <c r="Q61" s="13">
        <v>115630</v>
      </c>
      <c r="R61" s="13">
        <v>24658</v>
      </c>
      <c r="S61" s="14">
        <v>61720</v>
      </c>
    </row>
    <row r="62" spans="1:19" x14ac:dyDescent="0.55000000000000004">
      <c r="A62" s="5" t="s">
        <v>417</v>
      </c>
      <c r="B62" s="13">
        <v>4203231</v>
      </c>
      <c r="C62" s="6"/>
      <c r="D62" s="13">
        <v>2720951</v>
      </c>
      <c r="E62" s="13">
        <v>29416</v>
      </c>
      <c r="F62" s="14">
        <v>6953598</v>
      </c>
      <c r="G62" s="6"/>
      <c r="H62" s="13">
        <v>7786</v>
      </c>
      <c r="I62" s="13">
        <v>4203231</v>
      </c>
      <c r="J62" s="6">
        <v>539.84</v>
      </c>
      <c r="K62" s="13">
        <v>2018</v>
      </c>
      <c r="L62" s="13">
        <v>2720951</v>
      </c>
      <c r="M62" s="15">
        <v>1348.3</v>
      </c>
      <c r="N62" s="9"/>
      <c r="O62" s="9">
        <v>17500</v>
      </c>
      <c r="P62" s="9">
        <v>20000</v>
      </c>
      <c r="Q62" s="9">
        <v>8229</v>
      </c>
      <c r="R62" s="9">
        <v>3471</v>
      </c>
      <c r="S62" s="11">
        <v>4008</v>
      </c>
    </row>
    <row r="63" spans="1:19" x14ac:dyDescent="0.55000000000000004">
      <c r="A63" s="3" t="s">
        <v>424</v>
      </c>
      <c r="B63" s="9">
        <v>475506</v>
      </c>
      <c r="C63" s="4"/>
      <c r="D63" s="9">
        <v>75692</v>
      </c>
      <c r="E63" s="9">
        <v>10414</v>
      </c>
      <c r="F63" s="11">
        <v>561612</v>
      </c>
      <c r="G63" s="4"/>
      <c r="H63" s="9">
        <v>3238</v>
      </c>
      <c r="I63" s="9">
        <v>475506</v>
      </c>
      <c r="J63" s="4">
        <v>146.85</v>
      </c>
      <c r="K63" s="4">
        <v>43</v>
      </c>
      <c r="L63" s="9">
        <v>75692</v>
      </c>
      <c r="M63" s="12">
        <v>1760.3</v>
      </c>
      <c r="N63" s="13"/>
      <c r="O63" s="13">
        <v>17500</v>
      </c>
      <c r="P63" s="13">
        <v>20000</v>
      </c>
      <c r="Q63" s="13">
        <v>4456</v>
      </c>
      <c r="R63" s="13">
        <v>1941</v>
      </c>
      <c r="S63" s="14">
        <v>3076</v>
      </c>
    </row>
    <row r="64" spans="1:19" x14ac:dyDescent="0.55000000000000004">
      <c r="A64" s="5" t="s">
        <v>431</v>
      </c>
      <c r="B64" s="13">
        <v>7726755</v>
      </c>
      <c r="C64" s="13">
        <v>35000</v>
      </c>
      <c r="D64" s="13">
        <v>4792173</v>
      </c>
      <c r="E64" s="13">
        <v>30364</v>
      </c>
      <c r="F64" s="14">
        <v>12584292</v>
      </c>
      <c r="G64" s="6" t="s">
        <v>808</v>
      </c>
      <c r="H64" s="13">
        <v>30823</v>
      </c>
      <c r="I64" s="13">
        <v>7726755</v>
      </c>
      <c r="J64" s="6">
        <v>250.68</v>
      </c>
      <c r="K64" s="13">
        <v>2117</v>
      </c>
      <c r="L64" s="13">
        <v>4792173</v>
      </c>
      <c r="M64" s="15">
        <v>2264.1</v>
      </c>
      <c r="N64" s="9"/>
      <c r="O64" s="9">
        <v>34517</v>
      </c>
      <c r="P64" s="9">
        <v>34517</v>
      </c>
      <c r="Q64" s="9">
        <v>34517</v>
      </c>
      <c r="R64" s="9">
        <v>12621</v>
      </c>
      <c r="S64" s="11">
        <v>17327</v>
      </c>
    </row>
    <row r="65" spans="1:19" x14ac:dyDescent="0.55000000000000004">
      <c r="A65" s="3" t="s">
        <v>438</v>
      </c>
      <c r="B65" s="9">
        <v>5531501</v>
      </c>
      <c r="C65" s="4"/>
      <c r="D65" s="9">
        <v>3947459</v>
      </c>
      <c r="E65" s="9">
        <v>38729</v>
      </c>
      <c r="F65" s="11">
        <v>9517689</v>
      </c>
      <c r="G65" s="4"/>
      <c r="H65" s="9">
        <v>16470</v>
      </c>
      <c r="I65" s="9">
        <v>5531501</v>
      </c>
      <c r="J65" s="4">
        <v>335.85</v>
      </c>
      <c r="K65" s="9">
        <v>2986</v>
      </c>
      <c r="L65" s="9">
        <v>3947459</v>
      </c>
      <c r="M65" s="12">
        <v>1322</v>
      </c>
      <c r="N65" s="13"/>
      <c r="O65" s="13">
        <v>17500</v>
      </c>
      <c r="P65" s="13">
        <v>20000</v>
      </c>
      <c r="Q65" s="13">
        <v>16690</v>
      </c>
      <c r="R65" s="13">
        <v>6664</v>
      </c>
      <c r="S65" s="14">
        <v>8473</v>
      </c>
    </row>
    <row r="66" spans="1:19" x14ac:dyDescent="0.55000000000000004">
      <c r="A66" s="5" t="s">
        <v>445</v>
      </c>
      <c r="B66" s="13">
        <v>2849817</v>
      </c>
      <c r="C66" s="6"/>
      <c r="D66" s="13">
        <v>579183</v>
      </c>
      <c r="E66" s="13">
        <v>12461</v>
      </c>
      <c r="F66" s="14">
        <v>3441461</v>
      </c>
      <c r="G66" s="6"/>
      <c r="H66" s="13">
        <v>111335</v>
      </c>
      <c r="I66" s="13">
        <v>2849817</v>
      </c>
      <c r="J66" s="6">
        <v>25.6</v>
      </c>
      <c r="K66" s="6">
        <v>256</v>
      </c>
      <c r="L66" s="13">
        <v>579183</v>
      </c>
      <c r="M66" s="15">
        <v>2264.6</v>
      </c>
      <c r="N66" s="9"/>
      <c r="O66" s="9">
        <v>116623</v>
      </c>
      <c r="P66" s="9">
        <v>116623</v>
      </c>
      <c r="Q66" s="9">
        <v>116623</v>
      </c>
      <c r="R66" s="9">
        <v>26412</v>
      </c>
      <c r="S66" s="11">
        <v>57944</v>
      </c>
    </row>
    <row r="67" spans="1:19" x14ac:dyDescent="0.55000000000000004">
      <c r="A67" s="3" t="s">
        <v>452</v>
      </c>
      <c r="B67" s="9">
        <v>4127746</v>
      </c>
      <c r="C67" s="4"/>
      <c r="D67" s="9">
        <v>2835609</v>
      </c>
      <c r="E67" s="9">
        <v>31307</v>
      </c>
      <c r="F67" s="11">
        <v>6994662</v>
      </c>
      <c r="G67" s="4"/>
      <c r="H67" s="9">
        <v>11578</v>
      </c>
      <c r="I67" s="9">
        <v>4127746</v>
      </c>
      <c r="J67" s="4">
        <v>356.52</v>
      </c>
      <c r="K67" s="9">
        <v>2215</v>
      </c>
      <c r="L67" s="9">
        <v>2835609</v>
      </c>
      <c r="M67" s="12">
        <v>1280.4000000000001</v>
      </c>
      <c r="N67" s="13"/>
      <c r="O67" s="13">
        <v>17500</v>
      </c>
      <c r="P67" s="13">
        <v>20000</v>
      </c>
      <c r="Q67" s="13">
        <v>12064</v>
      </c>
      <c r="R67" s="13">
        <v>5434</v>
      </c>
      <c r="S67" s="14">
        <v>6374</v>
      </c>
    </row>
    <row r="68" spans="1:19" x14ac:dyDescent="0.55000000000000004">
      <c r="A68" s="5" t="s">
        <v>459</v>
      </c>
      <c r="B68" s="13">
        <v>3533987</v>
      </c>
      <c r="C68" s="6"/>
      <c r="D68" s="13">
        <v>2116040</v>
      </c>
      <c r="E68" s="13">
        <v>20853</v>
      </c>
      <c r="F68" s="14">
        <v>5670880</v>
      </c>
      <c r="G68" s="6"/>
      <c r="H68" s="13">
        <v>39292</v>
      </c>
      <c r="I68" s="13">
        <v>3533987</v>
      </c>
      <c r="J68" s="6">
        <v>89.94</v>
      </c>
      <c r="K68" s="13">
        <v>1128</v>
      </c>
      <c r="L68" s="13">
        <v>2116040</v>
      </c>
      <c r="M68" s="15">
        <v>1875.9</v>
      </c>
      <c r="N68" s="9"/>
      <c r="O68" s="9">
        <v>46699</v>
      </c>
      <c r="P68" s="9">
        <v>46699</v>
      </c>
      <c r="Q68" s="9">
        <v>46699</v>
      </c>
      <c r="R68" s="9">
        <v>11470</v>
      </c>
      <c r="S68" s="11">
        <v>22349</v>
      </c>
    </row>
    <row r="69" spans="1:19" x14ac:dyDescent="0.55000000000000004">
      <c r="A69" s="3" t="s">
        <v>466</v>
      </c>
      <c r="B69" s="9">
        <v>6048372</v>
      </c>
      <c r="C69" s="4"/>
      <c r="D69" s="9">
        <v>2960031</v>
      </c>
      <c r="E69" s="9">
        <v>43502</v>
      </c>
      <c r="F69" s="11">
        <v>9051905</v>
      </c>
      <c r="G69" s="4"/>
      <c r="H69" s="9">
        <v>21212</v>
      </c>
      <c r="I69" s="9">
        <v>6048372</v>
      </c>
      <c r="J69" s="4">
        <v>285.14</v>
      </c>
      <c r="K69" s="9">
        <v>3482</v>
      </c>
      <c r="L69" s="9">
        <v>2960031</v>
      </c>
      <c r="M69" s="10">
        <v>850.1</v>
      </c>
      <c r="N69" s="13"/>
      <c r="O69" s="13">
        <v>21212</v>
      </c>
      <c r="P69" s="13">
        <v>21212</v>
      </c>
      <c r="Q69" s="13">
        <v>21212</v>
      </c>
      <c r="R69" s="13">
        <v>6933</v>
      </c>
      <c r="S69" s="14">
        <v>10008</v>
      </c>
    </row>
    <row r="70" spans="1:19" x14ac:dyDescent="0.55000000000000004">
      <c r="A70" s="5" t="s">
        <v>473</v>
      </c>
      <c r="B70" s="13">
        <v>3821997</v>
      </c>
      <c r="C70" s="6"/>
      <c r="D70" s="13">
        <v>2300837</v>
      </c>
      <c r="E70" s="13">
        <v>21382</v>
      </c>
      <c r="F70" s="14">
        <v>6144216</v>
      </c>
      <c r="G70" s="6"/>
      <c r="H70" s="13">
        <v>6243</v>
      </c>
      <c r="I70" s="13">
        <v>3821997</v>
      </c>
      <c r="J70" s="6">
        <v>612.21</v>
      </c>
      <c r="K70" s="13">
        <v>1183</v>
      </c>
      <c r="L70" s="13">
        <v>2300837</v>
      </c>
      <c r="M70" s="15">
        <v>1944.9</v>
      </c>
      <c r="N70" s="9"/>
      <c r="O70" s="9">
        <v>17500</v>
      </c>
      <c r="P70" s="9">
        <v>20000</v>
      </c>
      <c r="Q70" s="9">
        <v>6482</v>
      </c>
      <c r="R70" s="9">
        <v>2766</v>
      </c>
      <c r="S70" s="11">
        <v>3198</v>
      </c>
    </row>
    <row r="71" spans="1:19" x14ac:dyDescent="0.55000000000000004">
      <c r="A71" s="3" t="s">
        <v>480</v>
      </c>
      <c r="B71" s="9">
        <v>6217832</v>
      </c>
      <c r="C71" s="4"/>
      <c r="D71" s="9">
        <v>3079038</v>
      </c>
      <c r="E71" s="9">
        <v>27886</v>
      </c>
      <c r="F71" s="11">
        <v>9324756</v>
      </c>
      <c r="G71" s="4"/>
      <c r="H71" s="9">
        <v>30002</v>
      </c>
      <c r="I71" s="9">
        <v>6217832</v>
      </c>
      <c r="J71" s="4">
        <v>207.25</v>
      </c>
      <c r="K71" s="9">
        <v>1859</v>
      </c>
      <c r="L71" s="9">
        <v>3079038</v>
      </c>
      <c r="M71" s="12">
        <v>1656.3</v>
      </c>
      <c r="N71" s="13"/>
      <c r="O71" s="13">
        <v>30002</v>
      </c>
      <c r="P71" s="13">
        <v>30002</v>
      </c>
      <c r="Q71" s="13">
        <v>30002</v>
      </c>
      <c r="R71" s="13">
        <v>11559</v>
      </c>
      <c r="S71" s="14">
        <v>13936</v>
      </c>
    </row>
    <row r="72" spans="1:19" x14ac:dyDescent="0.55000000000000004">
      <c r="A72" s="5" t="s">
        <v>487</v>
      </c>
      <c r="B72" s="13">
        <v>4573842</v>
      </c>
      <c r="C72" s="6"/>
      <c r="D72" s="13">
        <v>852177</v>
      </c>
      <c r="E72" s="13">
        <v>13271</v>
      </c>
      <c r="F72" s="14">
        <v>5439290</v>
      </c>
      <c r="G72" s="6"/>
      <c r="H72" s="13">
        <v>35907</v>
      </c>
      <c r="I72" s="13">
        <v>4573842</v>
      </c>
      <c r="J72" s="6">
        <v>127.38</v>
      </c>
      <c r="K72" s="6">
        <v>340</v>
      </c>
      <c r="L72" s="13">
        <v>852177</v>
      </c>
      <c r="M72" s="15">
        <v>2506.4</v>
      </c>
      <c r="N72" s="9"/>
      <c r="O72" s="9">
        <v>35907</v>
      </c>
      <c r="P72" s="9">
        <v>35907</v>
      </c>
      <c r="Q72" s="9">
        <v>35907</v>
      </c>
      <c r="R72" s="9">
        <v>12518</v>
      </c>
      <c r="S72" s="11">
        <v>16103</v>
      </c>
    </row>
    <row r="73" spans="1:19" x14ac:dyDescent="0.55000000000000004">
      <c r="A73" s="3" t="s">
        <v>494</v>
      </c>
      <c r="B73" s="9">
        <v>11588402</v>
      </c>
      <c r="C73" s="9">
        <v>63734</v>
      </c>
      <c r="D73" s="9">
        <v>6206844</v>
      </c>
      <c r="E73" s="9">
        <v>39221</v>
      </c>
      <c r="F73" s="11">
        <v>17898201</v>
      </c>
      <c r="G73" s="4" t="s">
        <v>808</v>
      </c>
      <c r="H73" s="9">
        <v>46124</v>
      </c>
      <c r="I73" s="9">
        <v>11588402</v>
      </c>
      <c r="J73" s="4">
        <v>251.24</v>
      </c>
      <c r="K73" s="9">
        <v>3037</v>
      </c>
      <c r="L73" s="9">
        <v>6206844</v>
      </c>
      <c r="M73" s="12">
        <v>2043.7</v>
      </c>
      <c r="N73" s="13"/>
      <c r="O73" s="13">
        <v>49574</v>
      </c>
      <c r="P73" s="13">
        <v>49574</v>
      </c>
      <c r="Q73" s="13">
        <v>49574</v>
      </c>
      <c r="R73" s="13">
        <v>17784</v>
      </c>
      <c r="S73" s="14">
        <v>24038</v>
      </c>
    </row>
    <row r="74" spans="1:19" x14ac:dyDescent="0.55000000000000004">
      <c r="A74" s="5" t="s">
        <v>501</v>
      </c>
      <c r="B74" s="13">
        <v>4392570</v>
      </c>
      <c r="C74" s="6"/>
      <c r="D74" s="13">
        <v>2991880</v>
      </c>
      <c r="E74" s="13">
        <v>37152</v>
      </c>
      <c r="F74" s="14">
        <v>7421602</v>
      </c>
      <c r="G74" s="6"/>
      <c r="H74" s="13">
        <v>3933</v>
      </c>
      <c r="I74" s="13">
        <v>4392570</v>
      </c>
      <c r="J74" s="6">
        <v>1116.8499999999999</v>
      </c>
      <c r="K74" s="13">
        <v>2822</v>
      </c>
      <c r="L74" s="13">
        <v>2991880</v>
      </c>
      <c r="M74" s="15">
        <v>1060.2</v>
      </c>
      <c r="N74" s="9"/>
      <c r="O74" s="9">
        <v>17500</v>
      </c>
      <c r="P74" s="9">
        <v>20000</v>
      </c>
      <c r="Q74" s="9">
        <v>4231</v>
      </c>
      <c r="R74" s="9">
        <v>1690</v>
      </c>
      <c r="S74" s="11">
        <v>2356</v>
      </c>
    </row>
    <row r="75" spans="1:19" x14ac:dyDescent="0.55000000000000004">
      <c r="A75" s="3" t="s">
        <v>508</v>
      </c>
      <c r="B75" s="9">
        <v>4572582</v>
      </c>
      <c r="C75" s="4"/>
      <c r="D75" s="9">
        <v>1379581</v>
      </c>
      <c r="E75" s="9">
        <v>16138</v>
      </c>
      <c r="F75" s="11">
        <v>5968301</v>
      </c>
      <c r="G75" s="4"/>
      <c r="H75" s="9">
        <v>178639</v>
      </c>
      <c r="I75" s="9">
        <v>4572582</v>
      </c>
      <c r="J75" s="4">
        <v>25.6</v>
      </c>
      <c r="K75" s="4">
        <v>638</v>
      </c>
      <c r="L75" s="9">
        <v>1379581</v>
      </c>
      <c r="M75" s="12">
        <v>2162.4</v>
      </c>
      <c r="N75" s="13"/>
      <c r="O75" s="13">
        <v>178639</v>
      </c>
      <c r="P75" s="13">
        <v>178639</v>
      </c>
      <c r="Q75" s="13">
        <v>178639</v>
      </c>
      <c r="R75" s="13">
        <v>47507</v>
      </c>
      <c r="S75" s="14">
        <v>72610</v>
      </c>
    </row>
    <row r="76" spans="1:19" x14ac:dyDescent="0.55000000000000004">
      <c r="A76" s="5" t="s">
        <v>515</v>
      </c>
      <c r="B76" s="13">
        <v>16392870</v>
      </c>
      <c r="C76" s="6"/>
      <c r="D76" s="13">
        <v>3035830</v>
      </c>
      <c r="E76" s="13">
        <v>23573</v>
      </c>
      <c r="F76" s="14">
        <v>19452273</v>
      </c>
      <c r="G76" s="6"/>
      <c r="H76" s="13">
        <v>245029</v>
      </c>
      <c r="I76" s="13">
        <v>16392870</v>
      </c>
      <c r="J76" s="6">
        <v>66.900000000000006</v>
      </c>
      <c r="K76" s="13">
        <v>1411</v>
      </c>
      <c r="L76" s="13">
        <v>3035830</v>
      </c>
      <c r="M76" s="15">
        <v>2152</v>
      </c>
      <c r="N76" s="9"/>
      <c r="O76" s="9">
        <v>245029</v>
      </c>
      <c r="P76" s="9">
        <v>245029</v>
      </c>
      <c r="Q76" s="9">
        <v>245029</v>
      </c>
      <c r="R76" s="9">
        <v>57638</v>
      </c>
      <c r="S76" s="11">
        <v>85405</v>
      </c>
    </row>
    <row r="77" spans="1:19" x14ac:dyDescent="0.55000000000000004">
      <c r="A77" s="3" t="s">
        <v>522</v>
      </c>
      <c r="B77" s="9">
        <v>6212683</v>
      </c>
      <c r="C77" s="4"/>
      <c r="D77" s="9">
        <v>1094036</v>
      </c>
      <c r="E77" s="9">
        <v>15301</v>
      </c>
      <c r="F77" s="11">
        <v>7322020</v>
      </c>
      <c r="G77" s="4"/>
      <c r="H77" s="9">
        <v>44276</v>
      </c>
      <c r="I77" s="9">
        <v>6212683</v>
      </c>
      <c r="J77" s="4">
        <v>140.32</v>
      </c>
      <c r="K77" s="4">
        <v>551</v>
      </c>
      <c r="L77" s="9">
        <v>1094036</v>
      </c>
      <c r="M77" s="12">
        <v>1985.5</v>
      </c>
      <c r="N77" s="13"/>
      <c r="O77" s="13">
        <v>44276</v>
      </c>
      <c r="P77" s="13">
        <v>44276</v>
      </c>
      <c r="Q77" s="13">
        <v>44276</v>
      </c>
      <c r="R77" s="13">
        <v>13791</v>
      </c>
      <c r="S77" s="14">
        <v>18644</v>
      </c>
    </row>
    <row r="78" spans="1:19" x14ac:dyDescent="0.55000000000000004">
      <c r="A78" s="5" t="s">
        <v>529</v>
      </c>
      <c r="B78" s="13">
        <v>23528337</v>
      </c>
      <c r="C78" s="6"/>
      <c r="D78" s="13">
        <v>3595264</v>
      </c>
      <c r="E78" s="13">
        <v>27270</v>
      </c>
      <c r="F78" s="14">
        <v>27150871</v>
      </c>
      <c r="G78" s="6"/>
      <c r="H78" s="13">
        <v>324087</v>
      </c>
      <c r="I78" s="13">
        <v>23528337</v>
      </c>
      <c r="J78" s="6">
        <v>72.599999999999994</v>
      </c>
      <c r="K78" s="13">
        <v>1795</v>
      </c>
      <c r="L78" s="13">
        <v>3595264</v>
      </c>
      <c r="M78" s="15">
        <v>2002.9</v>
      </c>
      <c r="N78" s="9"/>
      <c r="O78" s="9">
        <v>324087</v>
      </c>
      <c r="P78" s="9">
        <v>324087</v>
      </c>
      <c r="Q78" s="9">
        <v>324087</v>
      </c>
      <c r="R78" s="9">
        <v>47435</v>
      </c>
      <c r="S78" s="11">
        <v>112285</v>
      </c>
    </row>
    <row r="79" spans="1:19" x14ac:dyDescent="0.55000000000000004">
      <c r="A79" s="3" t="s">
        <v>536</v>
      </c>
      <c r="B79" s="9">
        <v>2494354</v>
      </c>
      <c r="C79" s="4"/>
      <c r="D79" s="9">
        <v>516189</v>
      </c>
      <c r="E79" s="9">
        <v>12078</v>
      </c>
      <c r="F79" s="11">
        <v>3022621</v>
      </c>
      <c r="G79" s="4"/>
      <c r="H79" s="9">
        <v>97448</v>
      </c>
      <c r="I79" s="9">
        <v>2494354</v>
      </c>
      <c r="J79" s="4">
        <v>25.6</v>
      </c>
      <c r="K79" s="4">
        <v>216</v>
      </c>
      <c r="L79" s="9">
        <v>516189</v>
      </c>
      <c r="M79" s="12">
        <v>2389.8000000000002</v>
      </c>
      <c r="N79" s="13"/>
      <c r="O79" s="13">
        <v>100257</v>
      </c>
      <c r="P79" s="13">
        <v>100257</v>
      </c>
      <c r="Q79" s="13">
        <v>100257</v>
      </c>
      <c r="R79" s="13">
        <v>18753</v>
      </c>
      <c r="S79" s="14">
        <v>48868</v>
      </c>
    </row>
    <row r="80" spans="1:19" x14ac:dyDescent="0.55000000000000004">
      <c r="A80" s="5" t="s">
        <v>543</v>
      </c>
      <c r="B80" s="13">
        <v>13583877</v>
      </c>
      <c r="C80" s="6"/>
      <c r="D80" s="13">
        <v>4236611</v>
      </c>
      <c r="E80" s="13">
        <v>26980</v>
      </c>
      <c r="F80" s="14">
        <v>17847468</v>
      </c>
      <c r="G80" s="6"/>
      <c r="H80" s="13">
        <v>158694</v>
      </c>
      <c r="I80" s="13">
        <v>13583877</v>
      </c>
      <c r="J80" s="6">
        <v>85.6</v>
      </c>
      <c r="K80" s="13">
        <v>1765</v>
      </c>
      <c r="L80" s="13">
        <v>4236611</v>
      </c>
      <c r="M80" s="15">
        <v>2400.6999999999998</v>
      </c>
      <c r="N80" s="9"/>
      <c r="O80" s="9">
        <v>158694</v>
      </c>
      <c r="P80" s="9">
        <v>158694</v>
      </c>
      <c r="Q80" s="9">
        <v>158694</v>
      </c>
      <c r="R80" s="9">
        <v>45582</v>
      </c>
      <c r="S80" s="11">
        <v>61436</v>
      </c>
    </row>
    <row r="81" spans="1:19" x14ac:dyDescent="0.55000000000000004">
      <c r="A81" s="3" t="s">
        <v>550</v>
      </c>
      <c r="B81" s="9">
        <v>4272630</v>
      </c>
      <c r="C81" s="4"/>
      <c r="D81" s="9">
        <v>2667303</v>
      </c>
      <c r="E81" s="9">
        <v>56414</v>
      </c>
      <c r="F81" s="11">
        <v>6996347</v>
      </c>
      <c r="G81" s="4"/>
      <c r="H81" s="9">
        <v>6389</v>
      </c>
      <c r="I81" s="9">
        <v>4272630</v>
      </c>
      <c r="J81" s="4">
        <v>668.75</v>
      </c>
      <c r="K81" s="9">
        <v>4824</v>
      </c>
      <c r="L81" s="9">
        <v>2667303</v>
      </c>
      <c r="M81" s="10">
        <v>552.9</v>
      </c>
      <c r="N81" s="13"/>
      <c r="O81" s="13">
        <v>17500</v>
      </c>
      <c r="P81" s="13">
        <v>20000</v>
      </c>
      <c r="Q81" s="13">
        <v>6789</v>
      </c>
      <c r="R81" s="13">
        <v>3272</v>
      </c>
      <c r="S81" s="14">
        <v>3550</v>
      </c>
    </row>
    <row r="82" spans="1:19" x14ac:dyDescent="0.55000000000000004">
      <c r="A82" s="5"/>
      <c r="B82" s="13">
        <v>580790947</v>
      </c>
      <c r="C82" s="13">
        <v>714262</v>
      </c>
      <c r="D82" s="13">
        <v>205580521</v>
      </c>
      <c r="E82" s="13">
        <v>2076571</v>
      </c>
      <c r="F82" s="14">
        <v>789162301</v>
      </c>
      <c r="G82" s="6"/>
      <c r="H82" s="13">
        <v>6815373</v>
      </c>
      <c r="I82" s="13">
        <v>580790947</v>
      </c>
      <c r="J82" s="6">
        <v>85.22</v>
      </c>
      <c r="K82" s="13">
        <v>133720</v>
      </c>
      <c r="L82" s="13">
        <v>205580521</v>
      </c>
      <c r="M82" s="15">
        <v>1537.4</v>
      </c>
      <c r="N82" s="9"/>
      <c r="O82" s="9">
        <v>7054867</v>
      </c>
      <c r="P82" s="9">
        <v>7107710</v>
      </c>
      <c r="Q82" s="9">
        <v>6925958</v>
      </c>
      <c r="R82" s="9">
        <v>1855463</v>
      </c>
      <c r="S82" s="11">
        <v>2870989</v>
      </c>
    </row>
  </sheetData>
  <mergeCells count="5">
    <mergeCell ref="B1:C1"/>
    <mergeCell ref="D1:F1"/>
    <mergeCell ref="I1:J1"/>
    <mergeCell ref="L1:M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C6F0-C2ED-419A-8D1C-2D999321DF03}">
  <dimension ref="A1:F12"/>
  <sheetViews>
    <sheetView workbookViewId="0">
      <selection activeCell="D27" sqref="D27"/>
    </sheetView>
  </sheetViews>
  <sheetFormatPr defaultRowHeight="14.4" x14ac:dyDescent="0.55000000000000004"/>
  <cols>
    <col min="1" max="1" width="58.1015625" customWidth="1"/>
    <col min="2" max="2" width="9.89453125" customWidth="1"/>
    <col min="3" max="3" width="27.3125" bestFit="1" customWidth="1"/>
    <col min="4" max="4" width="39.26171875" bestFit="1" customWidth="1"/>
    <col min="5" max="5" width="29.41796875" customWidth="1"/>
    <col min="6" max="6" width="41.3671875" bestFit="1" customWidth="1"/>
  </cols>
  <sheetData>
    <row r="1" spans="1:6" x14ac:dyDescent="0.55000000000000004">
      <c r="B1" s="16" t="s">
        <v>833</v>
      </c>
      <c r="C1" s="16"/>
      <c r="D1" s="16"/>
      <c r="E1" s="16" t="s">
        <v>834</v>
      </c>
      <c r="F1" s="16"/>
    </row>
    <row r="2" spans="1:6" x14ac:dyDescent="0.55000000000000004">
      <c r="A2" t="s">
        <v>819</v>
      </c>
      <c r="B2" t="s">
        <v>820</v>
      </c>
      <c r="C2" t="s">
        <v>823</v>
      </c>
      <c r="D2" t="s">
        <v>821</v>
      </c>
      <c r="E2" t="s">
        <v>822</v>
      </c>
      <c r="F2" t="s">
        <v>824</v>
      </c>
    </row>
    <row r="3" spans="1:6" x14ac:dyDescent="0.55000000000000004">
      <c r="A3" t="s">
        <v>825</v>
      </c>
      <c r="B3" s="17">
        <v>7107710</v>
      </c>
      <c r="C3" s="17">
        <v>525380174</v>
      </c>
      <c r="D3">
        <v>73.92</v>
      </c>
      <c r="E3" s="17">
        <v>35935046</v>
      </c>
      <c r="F3">
        <v>5.0599999999999996</v>
      </c>
    </row>
    <row r="4" spans="1:6" x14ac:dyDescent="0.55000000000000004">
      <c r="A4" t="s">
        <v>826</v>
      </c>
      <c r="B4" s="17">
        <v>6815373</v>
      </c>
      <c r="C4" s="17">
        <v>1072475496</v>
      </c>
      <c r="D4">
        <v>157.36000000000001</v>
      </c>
      <c r="E4" s="17">
        <v>331248682</v>
      </c>
      <c r="F4">
        <v>48.6</v>
      </c>
    </row>
    <row r="5" spans="1:6" x14ac:dyDescent="0.55000000000000004">
      <c r="A5" t="s">
        <v>827</v>
      </c>
      <c r="B5" s="17">
        <v>1855463</v>
      </c>
      <c r="C5" s="17">
        <v>510018313</v>
      </c>
      <c r="D5">
        <v>274.87</v>
      </c>
      <c r="E5" s="17">
        <v>242119223</v>
      </c>
      <c r="F5">
        <v>130.49</v>
      </c>
    </row>
    <row r="6" spans="1:6" x14ac:dyDescent="0.55000000000000004">
      <c r="A6" t="s">
        <v>828</v>
      </c>
      <c r="B6" s="17">
        <v>6925958</v>
      </c>
      <c r="C6" s="17">
        <v>2687764847</v>
      </c>
      <c r="D6">
        <v>388.07</v>
      </c>
      <c r="E6" s="17">
        <v>41285828</v>
      </c>
      <c r="F6">
        <v>5.96</v>
      </c>
    </row>
    <row r="7" spans="1:6" x14ac:dyDescent="0.55000000000000004">
      <c r="A7" t="s">
        <v>829</v>
      </c>
      <c r="B7" s="17">
        <v>2870989</v>
      </c>
      <c r="C7" s="17">
        <v>1205463792</v>
      </c>
      <c r="D7">
        <v>419.88</v>
      </c>
      <c r="E7" s="17">
        <v>1340757</v>
      </c>
      <c r="F7">
        <v>0.47</v>
      </c>
    </row>
    <row r="8" spans="1:6" x14ac:dyDescent="0.55000000000000004">
      <c r="A8" t="s">
        <v>830</v>
      </c>
      <c r="B8" s="17">
        <v>6925958</v>
      </c>
      <c r="C8" s="17">
        <v>1057234382</v>
      </c>
      <c r="D8">
        <v>152.65</v>
      </c>
      <c r="E8" s="17">
        <v>24235445</v>
      </c>
      <c r="F8">
        <v>3.5</v>
      </c>
    </row>
    <row r="9" spans="1:6" x14ac:dyDescent="0.55000000000000004">
      <c r="A9" t="s">
        <v>831</v>
      </c>
      <c r="B9" s="17">
        <v>7054867</v>
      </c>
      <c r="C9" s="17">
        <v>603970692</v>
      </c>
      <c r="D9">
        <v>85.61</v>
      </c>
      <c r="E9" s="17">
        <v>7968331</v>
      </c>
      <c r="F9">
        <v>1.1299999999999999</v>
      </c>
    </row>
    <row r="10" spans="1:6" x14ac:dyDescent="0.55000000000000004">
      <c r="A10" t="s">
        <v>832</v>
      </c>
      <c r="B10" s="17">
        <v>7054867</v>
      </c>
      <c r="C10" s="17">
        <v>1074411477</v>
      </c>
      <c r="D10">
        <v>152.29</v>
      </c>
      <c r="E10" s="17">
        <v>7799328</v>
      </c>
      <c r="F10">
        <v>1.1100000000000001</v>
      </c>
    </row>
    <row r="11" spans="1:6" x14ac:dyDescent="0.55000000000000004">
      <c r="A11" t="s">
        <v>835</v>
      </c>
      <c r="C11" s="17">
        <v>1492606568</v>
      </c>
      <c r="E11" s="17">
        <v>183936468</v>
      </c>
    </row>
    <row r="12" spans="1:6" x14ac:dyDescent="0.55000000000000004">
      <c r="A12" t="s">
        <v>836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31B7-E617-4973-A391-B07BDBCBBEF2}">
  <dimension ref="A1:V81"/>
  <sheetViews>
    <sheetView tabSelected="1" topLeftCell="I1" workbookViewId="0">
      <selection activeCell="T7" sqref="T7"/>
    </sheetView>
  </sheetViews>
  <sheetFormatPr defaultRowHeight="14.4" x14ac:dyDescent="0.55000000000000004"/>
  <cols>
    <col min="1" max="1" width="20.47265625" style="18" bestFit="1" customWidth="1"/>
    <col min="2" max="2" width="28.47265625" style="18" customWidth="1"/>
    <col min="3" max="3" width="25.734375" style="18" customWidth="1"/>
    <col min="4" max="4" width="16" style="18" bestFit="1" customWidth="1"/>
    <col min="5" max="5" width="21.15625" style="18" bestFit="1" customWidth="1"/>
    <col min="6" max="6" width="34.26171875" style="18" customWidth="1"/>
    <col min="7" max="7" width="12.41796875" style="18" bestFit="1" customWidth="1"/>
    <col min="8" max="8" width="14.41796875" style="18" bestFit="1" customWidth="1"/>
    <col min="9" max="9" width="9.9453125" style="18" bestFit="1" customWidth="1"/>
    <col min="10" max="10" width="13.89453125" style="18" bestFit="1" customWidth="1"/>
    <col min="11" max="11" width="26.7890625" style="18" bestFit="1" customWidth="1"/>
    <col min="12" max="12" width="19.26171875" style="18" bestFit="1" customWidth="1"/>
    <col min="13" max="14" width="13.47265625" style="18" customWidth="1"/>
    <col min="15" max="15" width="6.7890625" style="18" customWidth="1"/>
    <col min="16" max="16" width="13.47265625" style="18" customWidth="1"/>
    <col min="17" max="17" width="17.41796875" style="18" bestFit="1" customWidth="1"/>
    <col min="18" max="18" width="17.15625" style="18" bestFit="1" customWidth="1"/>
    <col min="19" max="20" width="17.15625" style="18" customWidth="1"/>
    <col min="21" max="21" width="14.9453125" style="18" customWidth="1"/>
    <col min="22" max="22" width="14.47265625" style="18" bestFit="1" customWidth="1"/>
    <col min="23" max="16384" width="8.83984375" style="18"/>
  </cols>
  <sheetData>
    <row r="1" spans="1:22" x14ac:dyDescent="0.55000000000000004">
      <c r="A1" s="18" t="s">
        <v>842</v>
      </c>
      <c r="B1" s="18" t="s">
        <v>837</v>
      </c>
      <c r="C1" s="18" t="s">
        <v>838</v>
      </c>
      <c r="D1" s="18" t="s">
        <v>839</v>
      </c>
      <c r="E1" s="18" t="s">
        <v>840</v>
      </c>
      <c r="F1" s="18" t="s">
        <v>841</v>
      </c>
      <c r="G1" s="18" t="s">
        <v>809</v>
      </c>
      <c r="H1" s="18" t="s">
        <v>843</v>
      </c>
      <c r="I1" s="18" t="s">
        <v>844</v>
      </c>
      <c r="J1" s="18" t="s">
        <v>850</v>
      </c>
      <c r="K1" s="18" t="s">
        <v>846</v>
      </c>
      <c r="L1" s="18" t="s">
        <v>851</v>
      </c>
      <c r="M1" s="18" t="s">
        <v>852</v>
      </c>
      <c r="N1" s="18" t="s">
        <v>853</v>
      </c>
      <c r="O1" s="18" t="s">
        <v>854</v>
      </c>
      <c r="P1" s="18" t="s">
        <v>855</v>
      </c>
      <c r="Q1" s="18" t="s">
        <v>857</v>
      </c>
      <c r="R1" s="18" t="s">
        <v>856</v>
      </c>
      <c r="S1" s="18" t="s">
        <v>858</v>
      </c>
    </row>
    <row r="2" spans="1:22" x14ac:dyDescent="0.55000000000000004">
      <c r="A2" s="18" t="s">
        <v>5</v>
      </c>
      <c r="B2" s="18">
        <v>33015659</v>
      </c>
      <c r="C2" s="18">
        <v>12720962</v>
      </c>
      <c r="D2" s="18">
        <v>20294697</v>
      </c>
      <c r="E2" s="18">
        <v>3407971</v>
      </c>
      <c r="F2" s="18">
        <v>3423344</v>
      </c>
      <c r="G2" s="19">
        <v>13578</v>
      </c>
      <c r="H2" s="18">
        <f>Table114__Page_104_105[[#This Row],[General
Purpose Grant*
Actual '#
($)]]/G2</f>
        <v>252.12431875092059</v>
      </c>
      <c r="I2" s="18">
        <f>IF(H2&lt;=25.6, 1, 0)</f>
        <v>0</v>
      </c>
      <c r="J2" s="18">
        <f>1-I2</f>
        <v>1</v>
      </c>
      <c r="K2" s="18">
        <f>G2/$V$4 * $V$3 * 0.3 * I2</f>
        <v>0</v>
      </c>
      <c r="L2" s="18">
        <f>Table114__Page_104_105[[#This Row],[Raw Grant
($)]]*J2</f>
        <v>20294697</v>
      </c>
      <c r="M2" s="18">
        <f>$V$6 * L2/$L$81</f>
        <v>3408502.5937564671</v>
      </c>
      <c r="N2" s="18">
        <f>$V$3 * L2/$L$81</f>
        <v>3840518.5157421757</v>
      </c>
      <c r="O2" s="18">
        <f>(N2-M2)/M2 * 100</f>
        <v>12.674654341676456</v>
      </c>
      <c r="P2" s="18">
        <f>IF(Table114__Page_104_105[[#This Row],[Raw Grant
($)]]&lt;0, 0, 1)</f>
        <v>1</v>
      </c>
      <c r="Q2" s="18">
        <f>Table114__Page_104_105[[#This Row],[Raw Grant
($)]]*P2</f>
        <v>20294697</v>
      </c>
      <c r="R2" s="18">
        <f>Q2/$Q$81 * $V$3</f>
        <v>3738298.3631261596</v>
      </c>
      <c r="S2" s="18">
        <f>(R2-M2)/M2 * 100</f>
        <v>9.6756789909386232</v>
      </c>
    </row>
    <row r="3" spans="1:22" x14ac:dyDescent="0.55000000000000004">
      <c r="A3" s="18" t="s">
        <v>12</v>
      </c>
      <c r="B3" s="18">
        <v>36751217</v>
      </c>
      <c r="C3" s="18">
        <v>8724183</v>
      </c>
      <c r="D3" s="18">
        <v>28027034</v>
      </c>
      <c r="E3" s="18">
        <v>4706418</v>
      </c>
      <c r="F3" s="18">
        <v>4727648</v>
      </c>
      <c r="G3" s="20">
        <v>11683</v>
      </c>
      <c r="H3" s="18">
        <f>Table114__Page_104_105[[#This Row],[General
Purpose Grant*
Actual '#
($)]]/G3</f>
        <v>404.66044680304714</v>
      </c>
      <c r="I3" s="18">
        <f t="shared" ref="I3:I66" si="0">IF(H3&lt;=25.6, 1, 0)</f>
        <v>0</v>
      </c>
      <c r="J3" s="18">
        <f t="shared" ref="J3:J66" si="1">1-I3</f>
        <v>1</v>
      </c>
      <c r="K3" s="18">
        <f t="shared" ref="K3:K66" si="2">G3/$V$4 * $V$3 * 0.3 * I3</f>
        <v>0</v>
      </c>
      <c r="L3" s="18">
        <f>Table114__Page_104_105[[#This Row],[Raw Grant
($)]]*J3</f>
        <v>28027034</v>
      </c>
      <c r="M3" s="18">
        <f t="shared" ref="M3:M66" si="3">$V$6 * L3/$L$81</f>
        <v>4707151.7295528324</v>
      </c>
      <c r="N3" s="18">
        <f t="shared" ref="N3:N66" si="4">$V$3 * L3/$L$81</f>
        <v>5303766.9406118989</v>
      </c>
      <c r="O3" s="18">
        <f t="shared" ref="O3:O66" si="5">(N3-M3)/M3 * 100</f>
        <v>12.674654341676456</v>
      </c>
      <c r="P3" s="18">
        <f>IF(Table114__Page_104_105[[#This Row],[Raw Grant
($)]]&lt;0, 0, 1)</f>
        <v>1</v>
      </c>
      <c r="Q3" s="18">
        <f>Table114__Page_104_105[[#This Row],[Raw Grant
($)]]*P3</f>
        <v>28027034</v>
      </c>
      <c r="R3" s="18">
        <f t="shared" ref="R3:R66" si="6">Q3/$Q$81 * $V$3</f>
        <v>5162600.6205207808</v>
      </c>
      <c r="S3" s="18">
        <f t="shared" ref="S3:S66" si="7">(R3-M3)/M3 * 100</f>
        <v>9.6756789909386427</v>
      </c>
      <c r="U3" s="18" t="s">
        <v>845</v>
      </c>
      <c r="V3" s="20">
        <v>580790947</v>
      </c>
    </row>
    <row r="4" spans="1:22" x14ac:dyDescent="0.55000000000000004">
      <c r="A4" s="18" t="s">
        <v>19</v>
      </c>
      <c r="B4" s="18">
        <v>166858908</v>
      </c>
      <c r="C4" s="18">
        <v>78156611</v>
      </c>
      <c r="D4" s="18">
        <v>88702296</v>
      </c>
      <c r="E4" s="18">
        <v>14895265</v>
      </c>
      <c r="F4" s="18">
        <v>14962454</v>
      </c>
      <c r="G4" s="19">
        <v>118137</v>
      </c>
      <c r="H4" s="18">
        <f>Table114__Page_104_105[[#This Row],[General
Purpose Grant*
Actual '#
($)]]/G4</f>
        <v>126.65341087043009</v>
      </c>
      <c r="I4" s="18">
        <f t="shared" si="0"/>
        <v>0</v>
      </c>
      <c r="J4" s="18">
        <f t="shared" si="1"/>
        <v>1</v>
      </c>
      <c r="K4" s="18">
        <f t="shared" si="2"/>
        <v>0</v>
      </c>
      <c r="L4" s="18">
        <f>Table114__Page_104_105[[#This Row],[Raw Grant
($)]]*J4</f>
        <v>88702296</v>
      </c>
      <c r="M4" s="18">
        <f t="shared" si="3"/>
        <v>14897586.595560106</v>
      </c>
      <c r="N4" s="18">
        <f t="shared" si="4"/>
        <v>16785804.201799273</v>
      </c>
      <c r="O4" s="18">
        <f t="shared" si="5"/>
        <v>12.674654341676451</v>
      </c>
      <c r="P4" s="18">
        <f>IF(Table114__Page_104_105[[#This Row],[Raw Grant
($)]]&lt;0, 0, 1)</f>
        <v>1</v>
      </c>
      <c r="Q4" s="18">
        <f>Table114__Page_104_105[[#This Row],[Raw Grant
($)]]*P4</f>
        <v>88702296</v>
      </c>
      <c r="R4" s="18">
        <f t="shared" si="6"/>
        <v>16339029.251943603</v>
      </c>
      <c r="S4" s="18">
        <f t="shared" si="7"/>
        <v>9.6756789909386232</v>
      </c>
      <c r="U4" s="18" t="s">
        <v>847</v>
      </c>
      <c r="V4" s="20">
        <v>6815373</v>
      </c>
    </row>
    <row r="5" spans="1:22" x14ac:dyDescent="0.55000000000000004">
      <c r="A5" s="18" t="s">
        <v>26</v>
      </c>
      <c r="B5" s="18">
        <v>150894932</v>
      </c>
      <c r="C5" s="18">
        <v>136357102</v>
      </c>
      <c r="D5" s="18">
        <v>14537830</v>
      </c>
      <c r="E5" s="18">
        <v>3317393</v>
      </c>
      <c r="F5" s="18">
        <v>3317393</v>
      </c>
      <c r="G5" s="20">
        <v>129602</v>
      </c>
      <c r="H5" s="18">
        <f>Table114__Page_104_105[[#This Row],[General
Purpose Grant*
Actual '#
($)]]/G5</f>
        <v>25.596773197944476</v>
      </c>
      <c r="I5" s="18">
        <f t="shared" si="0"/>
        <v>1</v>
      </c>
      <c r="J5" s="18">
        <f t="shared" si="1"/>
        <v>0</v>
      </c>
      <c r="K5" s="18">
        <f t="shared" si="2"/>
        <v>3313318.3604078894</v>
      </c>
      <c r="L5" s="18">
        <f>Table114__Page_104_105[[#This Row],[Raw Grant
($)]]*J5</f>
        <v>0</v>
      </c>
      <c r="M5" s="18">
        <f t="shared" si="3"/>
        <v>0</v>
      </c>
      <c r="N5" s="18">
        <f t="shared" si="4"/>
        <v>0</v>
      </c>
      <c r="O5" s="18" t="e">
        <f t="shared" si="5"/>
        <v>#DIV/0!</v>
      </c>
      <c r="P5" s="18">
        <f>IF(Table114__Page_104_105[[#This Row],[Raw Grant
($)]]&lt;0, 0, 1)</f>
        <v>1</v>
      </c>
      <c r="Q5" s="18">
        <f>Table114__Page_104_105[[#This Row],[Raw Grant
($)]]*P5</f>
        <v>14537830</v>
      </c>
      <c r="R5" s="18">
        <f t="shared" si="6"/>
        <v>2677879.1569249043</v>
      </c>
      <c r="S5" s="18" t="e">
        <f t="shared" si="7"/>
        <v>#DIV/0!</v>
      </c>
      <c r="U5" s="18" t="s">
        <v>848</v>
      </c>
      <c r="V5" s="18">
        <f>V3/V4 * 0.3</f>
        <v>25.565333562814537</v>
      </c>
    </row>
    <row r="6" spans="1:22" x14ac:dyDescent="0.55000000000000004">
      <c r="A6" s="18" t="s">
        <v>33</v>
      </c>
      <c r="B6" s="18">
        <v>93645282</v>
      </c>
      <c r="C6" s="18">
        <v>52867488</v>
      </c>
      <c r="D6" s="18">
        <v>40777794</v>
      </c>
      <c r="E6" s="18">
        <v>6847580</v>
      </c>
      <c r="F6" s="18">
        <v>6878468</v>
      </c>
      <c r="G6" s="19">
        <v>42729</v>
      </c>
      <c r="H6" s="18">
        <f>Table114__Page_104_105[[#This Row],[General
Purpose Grant*
Actual '#
($)]]/G6</f>
        <v>160.97891361838563</v>
      </c>
      <c r="I6" s="18">
        <f t="shared" si="0"/>
        <v>0</v>
      </c>
      <c r="J6" s="18">
        <f t="shared" si="1"/>
        <v>1</v>
      </c>
      <c r="K6" s="18">
        <f t="shared" si="2"/>
        <v>0</v>
      </c>
      <c r="L6" s="18">
        <f>Table114__Page_104_105[[#This Row],[Raw Grant
($)]]*J6</f>
        <v>40777794</v>
      </c>
      <c r="M6" s="18">
        <f t="shared" si="3"/>
        <v>6848647.0439379755</v>
      </c>
      <c r="N6" s="18">
        <f t="shared" si="4"/>
        <v>7716689.3838385567</v>
      </c>
      <c r="O6" s="18">
        <f t="shared" si="5"/>
        <v>12.674654341676462</v>
      </c>
      <c r="P6" s="18">
        <f>IF(Table114__Page_104_105[[#This Row],[Raw Grant
($)]]&lt;0, 0, 1)</f>
        <v>1</v>
      </c>
      <c r="Q6" s="18">
        <f>Table114__Page_104_105[[#This Row],[Raw Grant
($)]]*P6</f>
        <v>40777794</v>
      </c>
      <c r="R6" s="18">
        <f t="shared" si="6"/>
        <v>7511300.1471318221</v>
      </c>
      <c r="S6" s="18">
        <f t="shared" si="7"/>
        <v>9.6756789909386338</v>
      </c>
      <c r="U6" s="18" t="s">
        <v>849</v>
      </c>
      <c r="V6" s="18">
        <f>V3-K81</f>
        <v>515458379.16555756</v>
      </c>
    </row>
    <row r="7" spans="1:22" x14ac:dyDescent="0.55000000000000004">
      <c r="A7" s="18" t="s">
        <v>40</v>
      </c>
      <c r="B7" s="18">
        <v>98911203</v>
      </c>
      <c r="C7" s="18">
        <v>46287473</v>
      </c>
      <c r="D7" s="18">
        <v>52623730</v>
      </c>
      <c r="E7" s="18">
        <v>8836799</v>
      </c>
      <c r="F7" s="18">
        <v>8876660</v>
      </c>
      <c r="G7" s="20">
        <v>60774</v>
      </c>
      <c r="H7" s="18">
        <f>Table114__Page_104_105[[#This Row],[General
Purpose Grant*
Actual '#
($)]]/G7</f>
        <v>146.06015730411031</v>
      </c>
      <c r="I7" s="18">
        <f t="shared" si="0"/>
        <v>0</v>
      </c>
      <c r="J7" s="18">
        <f t="shared" si="1"/>
        <v>1</v>
      </c>
      <c r="K7" s="18">
        <f t="shared" si="2"/>
        <v>0</v>
      </c>
      <c r="L7" s="18">
        <f>Table114__Page_104_105[[#This Row],[Raw Grant
($)]]*J7</f>
        <v>52623730</v>
      </c>
      <c r="M7" s="18">
        <f t="shared" si="3"/>
        <v>8838176.8004784696</v>
      </c>
      <c r="N7" s="18">
        <f t="shared" si="4"/>
        <v>9958385.1600453556</v>
      </c>
      <c r="O7" s="18">
        <f t="shared" si="5"/>
        <v>12.674654341676462</v>
      </c>
      <c r="P7" s="18">
        <f>IF(Table114__Page_104_105[[#This Row],[Raw Grant
($)]]&lt;0, 0, 1)</f>
        <v>1</v>
      </c>
      <c r="Q7" s="18">
        <f>Table114__Page_104_105[[#This Row],[Raw Grant
($)]]*P7</f>
        <v>52623730</v>
      </c>
      <c r="R7" s="18">
        <f t="shared" si="6"/>
        <v>9693330.4163443781</v>
      </c>
      <c r="S7" s="18">
        <f t="shared" si="7"/>
        <v>9.6756789909386445</v>
      </c>
    </row>
    <row r="8" spans="1:22" x14ac:dyDescent="0.55000000000000004">
      <c r="A8" s="18" t="s">
        <v>47</v>
      </c>
      <c r="B8" s="18">
        <v>114027679</v>
      </c>
      <c r="C8" s="18">
        <v>200113691</v>
      </c>
      <c r="D8" s="18">
        <v>-86086012</v>
      </c>
      <c r="E8" s="18">
        <v>2669027</v>
      </c>
      <c r="F8" s="18">
        <v>2669027</v>
      </c>
      <c r="G8" s="19">
        <v>104272</v>
      </c>
      <c r="H8" s="18">
        <f>Table114__Page_104_105[[#This Row],[General
Purpose Grant*
Actual '#
($)]]/G8</f>
        <v>25.596775740371335</v>
      </c>
      <c r="I8" s="18">
        <f t="shared" si="0"/>
        <v>1</v>
      </c>
      <c r="J8" s="18">
        <f t="shared" si="1"/>
        <v>0</v>
      </c>
      <c r="K8" s="18">
        <f t="shared" si="2"/>
        <v>2665748.4612617972</v>
      </c>
      <c r="L8" s="18">
        <f>Table114__Page_104_105[[#This Row],[Raw Grant
($)]]*J8</f>
        <v>0</v>
      </c>
      <c r="M8" s="18">
        <f t="shared" si="3"/>
        <v>0</v>
      </c>
      <c r="N8" s="18">
        <f t="shared" si="4"/>
        <v>0</v>
      </c>
      <c r="O8" s="18" t="e">
        <f t="shared" si="5"/>
        <v>#DIV/0!</v>
      </c>
      <c r="P8" s="18">
        <f>IF(Table114__Page_104_105[[#This Row],[Raw Grant
($)]]&lt;0, 0, 1)</f>
        <v>0</v>
      </c>
      <c r="Q8" s="18">
        <f>Table114__Page_104_105[[#This Row],[Raw Grant
($)]]*P8</f>
        <v>0</v>
      </c>
      <c r="R8" s="18">
        <f t="shared" si="6"/>
        <v>0</v>
      </c>
      <c r="S8" s="18" t="e">
        <f t="shared" si="7"/>
        <v>#DIV/0!</v>
      </c>
    </row>
    <row r="9" spans="1:22" x14ac:dyDescent="0.55000000000000004">
      <c r="A9" s="18" t="s">
        <v>54</v>
      </c>
      <c r="B9" s="18">
        <v>31879990</v>
      </c>
      <c r="C9" s="18">
        <v>10857579</v>
      </c>
      <c r="D9" s="18">
        <v>21022410</v>
      </c>
      <c r="E9" s="18">
        <v>3530172</v>
      </c>
      <c r="F9" s="18">
        <v>3546096</v>
      </c>
      <c r="G9" s="20">
        <v>14529</v>
      </c>
      <c r="H9" s="18">
        <f>Table114__Page_104_105[[#This Row],[General
Purpose Grant*
Actual '#
($)]]/G9</f>
        <v>244.07020441874872</v>
      </c>
      <c r="I9" s="18">
        <f t="shared" si="0"/>
        <v>0</v>
      </c>
      <c r="J9" s="18">
        <f t="shared" si="1"/>
        <v>1</v>
      </c>
      <c r="K9" s="18">
        <f t="shared" si="2"/>
        <v>0</v>
      </c>
      <c r="L9" s="18">
        <f>Table114__Page_104_105[[#This Row],[Raw Grant
($)]]*J9</f>
        <v>21022410</v>
      </c>
      <c r="M9" s="18">
        <f t="shared" si="3"/>
        <v>3530722.2873054906</v>
      </c>
      <c r="N9" s="18">
        <f t="shared" si="4"/>
        <v>3978229.1329859947</v>
      </c>
      <c r="O9" s="18">
        <f t="shared" si="5"/>
        <v>12.674654341676469</v>
      </c>
      <c r="P9" s="18">
        <f>IF(Table114__Page_104_105[[#This Row],[Raw Grant
($)]]&lt;0, 0, 1)</f>
        <v>1</v>
      </c>
      <c r="Q9" s="18">
        <f>Table114__Page_104_105[[#This Row],[Raw Grant
($)]]*P9</f>
        <v>21022410</v>
      </c>
      <c r="R9" s="18">
        <f t="shared" si="6"/>
        <v>3872343.6418866962</v>
      </c>
      <c r="S9" s="18">
        <f t="shared" si="7"/>
        <v>9.6756789909386427</v>
      </c>
    </row>
    <row r="10" spans="1:22" x14ac:dyDescent="0.55000000000000004">
      <c r="A10" s="18" t="s">
        <v>61</v>
      </c>
      <c r="B10" s="18">
        <v>203686103</v>
      </c>
      <c r="C10" s="18">
        <v>316888238</v>
      </c>
      <c r="D10" s="18">
        <v>-113202135</v>
      </c>
      <c r="E10" s="18">
        <v>4467584</v>
      </c>
      <c r="F10" s="18">
        <v>4467584</v>
      </c>
      <c r="G10" s="19">
        <v>174537</v>
      </c>
      <c r="H10" s="18">
        <f>Table114__Page_104_105[[#This Row],[General
Purpose Grant*
Actual '#
($)]]/G10</f>
        <v>25.596773177034095</v>
      </c>
      <c r="I10" s="18">
        <f t="shared" si="0"/>
        <v>1</v>
      </c>
      <c r="J10" s="18">
        <f t="shared" si="1"/>
        <v>0</v>
      </c>
      <c r="K10" s="18">
        <f t="shared" si="2"/>
        <v>4462096.6240529604</v>
      </c>
      <c r="L10" s="18">
        <f>Table114__Page_104_105[[#This Row],[Raw Grant
($)]]*J10</f>
        <v>0</v>
      </c>
      <c r="M10" s="18">
        <f t="shared" si="3"/>
        <v>0</v>
      </c>
      <c r="N10" s="18">
        <f t="shared" si="4"/>
        <v>0</v>
      </c>
      <c r="O10" s="18" t="e">
        <f t="shared" si="5"/>
        <v>#DIV/0!</v>
      </c>
      <c r="P10" s="18">
        <f>IF(Table114__Page_104_105[[#This Row],[Raw Grant
($)]]&lt;0, 0, 1)</f>
        <v>0</v>
      </c>
      <c r="Q10" s="18">
        <f>Table114__Page_104_105[[#This Row],[Raw Grant
($)]]*P10</f>
        <v>0</v>
      </c>
      <c r="R10" s="18">
        <f t="shared" si="6"/>
        <v>0</v>
      </c>
      <c r="S10" s="18" t="e">
        <f t="shared" si="7"/>
        <v>#DIV/0!</v>
      </c>
    </row>
    <row r="11" spans="1:22" x14ac:dyDescent="0.55000000000000004">
      <c r="A11" s="18" t="s">
        <v>68</v>
      </c>
      <c r="B11" s="18">
        <v>225054250</v>
      </c>
      <c r="C11" s="18">
        <v>141234742</v>
      </c>
      <c r="D11" s="18">
        <v>83819507</v>
      </c>
      <c r="E11" s="18">
        <v>14075326</v>
      </c>
      <c r="F11" s="18">
        <v>14138817</v>
      </c>
      <c r="G11" s="20">
        <v>196046</v>
      </c>
      <c r="H11" s="18">
        <f>Table114__Page_104_105[[#This Row],[General
Purpose Grant*
Actual '#
($)]]/G11</f>
        <v>72.119895330687697</v>
      </c>
      <c r="I11" s="18">
        <f t="shared" si="0"/>
        <v>0</v>
      </c>
      <c r="J11" s="18">
        <f t="shared" si="1"/>
        <v>1</v>
      </c>
      <c r="K11" s="18">
        <f t="shared" si="2"/>
        <v>0</v>
      </c>
      <c r="L11" s="18">
        <f>Table114__Page_104_105[[#This Row],[Raw Grant
($)]]*J11</f>
        <v>83819507</v>
      </c>
      <c r="M11" s="18">
        <f t="shared" si="3"/>
        <v>14077520.202291679</v>
      </c>
      <c r="N11" s="18">
        <f t="shared" si="4"/>
        <v>15861797.227811821</v>
      </c>
      <c r="O11" s="18">
        <f t="shared" si="5"/>
        <v>12.674654341676453</v>
      </c>
      <c r="P11" s="18">
        <f>IF(Table114__Page_104_105[[#This Row],[Raw Grant
($)]]&lt;0, 0, 1)</f>
        <v>1</v>
      </c>
      <c r="Q11" s="18">
        <f>Table114__Page_104_105[[#This Row],[Raw Grant
($)]]*P11</f>
        <v>83819507</v>
      </c>
      <c r="R11" s="18">
        <f t="shared" si="6"/>
        <v>15439615.866949959</v>
      </c>
      <c r="S11" s="18">
        <f t="shared" si="7"/>
        <v>9.6756789909386498</v>
      </c>
    </row>
    <row r="12" spans="1:22" x14ac:dyDescent="0.55000000000000004">
      <c r="A12" s="18" t="s">
        <v>75</v>
      </c>
      <c r="B12" s="18">
        <v>34991862</v>
      </c>
      <c r="C12" s="18">
        <v>5225984</v>
      </c>
      <c r="D12" s="18">
        <v>29765878</v>
      </c>
      <c r="E12" s="18">
        <v>4998412</v>
      </c>
      <c r="F12" s="18">
        <v>5020959</v>
      </c>
      <c r="G12" s="19">
        <v>6040</v>
      </c>
      <c r="H12" s="18">
        <f>Table114__Page_104_105[[#This Row],[General
Purpose Grant*
Actual '#
($)]]/G12</f>
        <v>831.28460264900662</v>
      </c>
      <c r="I12" s="18">
        <f t="shared" si="0"/>
        <v>0</v>
      </c>
      <c r="J12" s="18">
        <f t="shared" si="1"/>
        <v>1</v>
      </c>
      <c r="K12" s="18">
        <f t="shared" si="2"/>
        <v>0</v>
      </c>
      <c r="L12" s="18">
        <f>Table114__Page_104_105[[#This Row],[Raw Grant
($)]]*J12</f>
        <v>29765878</v>
      </c>
      <c r="M12" s="18">
        <f t="shared" si="3"/>
        <v>4999191.2847202672</v>
      </c>
      <c r="N12" s="18">
        <f t="shared" si="4"/>
        <v>5632821.4999377755</v>
      </c>
      <c r="O12" s="18">
        <f t="shared" si="5"/>
        <v>12.674654341676456</v>
      </c>
      <c r="P12" s="18">
        <f>IF(Table114__Page_104_105[[#This Row],[Raw Grant
($)]]&lt;0, 0, 1)</f>
        <v>1</v>
      </c>
      <c r="Q12" s="18">
        <f>Table114__Page_104_105[[#This Row],[Raw Grant
($)]]*P12</f>
        <v>29765878</v>
      </c>
      <c r="R12" s="18">
        <f t="shared" si="6"/>
        <v>5482896.9855727814</v>
      </c>
      <c r="S12" s="18">
        <f t="shared" si="7"/>
        <v>9.6756789909386374</v>
      </c>
    </row>
    <row r="13" spans="1:22" x14ac:dyDescent="0.55000000000000004">
      <c r="A13" s="18" t="s">
        <v>82</v>
      </c>
      <c r="B13" s="18">
        <v>87094189</v>
      </c>
      <c r="C13" s="18">
        <v>28064781</v>
      </c>
      <c r="D13" s="18">
        <v>59029408</v>
      </c>
      <c r="E13" s="18">
        <v>9912468</v>
      </c>
      <c r="F13" s="18">
        <v>9957181</v>
      </c>
      <c r="G13" s="20">
        <v>38299</v>
      </c>
      <c r="H13" s="18">
        <f>Table114__Page_104_105[[#This Row],[General
Purpose Grant*
Actual '#
($)]]/G13</f>
        <v>259.98540431865064</v>
      </c>
      <c r="I13" s="18">
        <f t="shared" si="0"/>
        <v>0</v>
      </c>
      <c r="J13" s="18">
        <f t="shared" si="1"/>
        <v>1</v>
      </c>
      <c r="K13" s="18">
        <f t="shared" si="2"/>
        <v>0</v>
      </c>
      <c r="L13" s="18">
        <f>Table114__Page_104_105[[#This Row],[Raw Grant
($)]]*J13</f>
        <v>59029408</v>
      </c>
      <c r="M13" s="18">
        <f t="shared" si="3"/>
        <v>9914013.019061517</v>
      </c>
      <c r="N13" s="18">
        <f t="shared" si="4"/>
        <v>11170579.900616368</v>
      </c>
      <c r="O13" s="18">
        <f t="shared" si="5"/>
        <v>12.674654341676472</v>
      </c>
      <c r="P13" s="18">
        <f>IF(Table114__Page_104_105[[#This Row],[Raw Grant
($)]]&lt;0, 0, 1)</f>
        <v>1</v>
      </c>
      <c r="Q13" s="18">
        <f>Table114__Page_104_105[[#This Row],[Raw Grant
($)]]*P13</f>
        <v>59029408</v>
      </c>
      <c r="R13" s="18">
        <f t="shared" si="6"/>
        <v>10873261.093905773</v>
      </c>
      <c r="S13" s="18">
        <f t="shared" si="7"/>
        <v>9.675678990938632</v>
      </c>
    </row>
    <row r="14" spans="1:22" x14ac:dyDescent="0.55000000000000004">
      <c r="A14" s="18" t="s">
        <v>89</v>
      </c>
      <c r="B14" s="18">
        <v>165458394</v>
      </c>
      <c r="C14" s="18">
        <v>90936723</v>
      </c>
      <c r="D14" s="18">
        <v>74521671</v>
      </c>
      <c r="E14" s="18">
        <v>12513994</v>
      </c>
      <c r="F14" s="18">
        <v>12570442</v>
      </c>
      <c r="G14" s="19">
        <v>126960</v>
      </c>
      <c r="H14" s="18">
        <f>Table114__Page_104_105[[#This Row],[General
Purpose Grant*
Actual '#
($)]]/G14</f>
        <v>99.011042848141145</v>
      </c>
      <c r="I14" s="18">
        <f t="shared" si="0"/>
        <v>0</v>
      </c>
      <c r="J14" s="18">
        <f t="shared" si="1"/>
        <v>1</v>
      </c>
      <c r="K14" s="18">
        <f t="shared" si="2"/>
        <v>0</v>
      </c>
      <c r="L14" s="18">
        <f>Table114__Page_104_105[[#This Row],[Raw Grant
($)]]*J14</f>
        <v>74521671</v>
      </c>
      <c r="M14" s="18">
        <f t="shared" si="3"/>
        <v>12515944.874395812</v>
      </c>
      <c r="N14" s="18">
        <f t="shared" si="4"/>
        <v>14102297.624820255</v>
      </c>
      <c r="O14" s="18">
        <f t="shared" si="5"/>
        <v>12.674654341676472</v>
      </c>
      <c r="P14" s="18">
        <f>IF(Table114__Page_104_105[[#This Row],[Raw Grant
($)]]&lt;0, 0, 1)</f>
        <v>1</v>
      </c>
      <c r="Q14" s="18">
        <f>Table114__Page_104_105[[#This Row],[Raw Grant
($)]]*P14</f>
        <v>74521671</v>
      </c>
      <c r="R14" s="18">
        <f t="shared" si="6"/>
        <v>13726947.52312519</v>
      </c>
      <c r="S14" s="18">
        <f t="shared" si="7"/>
        <v>9.6756789909386498</v>
      </c>
    </row>
    <row r="15" spans="1:22" x14ac:dyDescent="0.55000000000000004">
      <c r="A15" s="18" t="s">
        <v>96</v>
      </c>
      <c r="B15" s="18">
        <v>403601636</v>
      </c>
      <c r="C15" s="18">
        <v>253519144</v>
      </c>
      <c r="D15" s="18">
        <v>150082492</v>
      </c>
      <c r="E15" s="18">
        <v>25202486</v>
      </c>
      <c r="F15" s="18">
        <v>25316169</v>
      </c>
      <c r="G15" s="20">
        <v>392110</v>
      </c>
      <c r="H15" s="18">
        <f>Table114__Page_104_105[[#This Row],[General
Purpose Grant*
Actual '#
($)]]/G15</f>
        <v>64.563946341587823</v>
      </c>
      <c r="I15" s="18">
        <f t="shared" si="0"/>
        <v>0</v>
      </c>
      <c r="J15" s="18">
        <f t="shared" si="1"/>
        <v>1</v>
      </c>
      <c r="K15" s="18">
        <f t="shared" si="2"/>
        <v>0</v>
      </c>
      <c r="L15" s="18">
        <f>Table114__Page_104_105[[#This Row],[Raw Grant
($)]]*J15</f>
        <v>150082492</v>
      </c>
      <c r="M15" s="18">
        <f t="shared" si="3"/>
        <v>25206415.412826028</v>
      </c>
      <c r="N15" s="18">
        <f t="shared" si="4"/>
        <v>28401241.438328788</v>
      </c>
      <c r="O15" s="18">
        <f t="shared" si="5"/>
        <v>12.674654341676467</v>
      </c>
      <c r="P15" s="18">
        <f>IF(Table114__Page_104_105[[#This Row],[Raw Grant
($)]]&lt;0, 0, 1)</f>
        <v>1</v>
      </c>
      <c r="Q15" s="18">
        <f>Table114__Page_104_105[[#This Row],[Raw Grant
($)]]*P15</f>
        <v>150082492</v>
      </c>
      <c r="R15" s="18">
        <f t="shared" si="6"/>
        <v>27645307.253293555</v>
      </c>
      <c r="S15" s="18">
        <f t="shared" si="7"/>
        <v>9.6756789909386409</v>
      </c>
    </row>
    <row r="16" spans="1:22" x14ac:dyDescent="0.55000000000000004">
      <c r="A16" s="18" t="s">
        <v>103</v>
      </c>
      <c r="B16" s="18">
        <v>29646668</v>
      </c>
      <c r="C16" s="18">
        <v>8025091</v>
      </c>
      <c r="D16" s="18">
        <v>21621577</v>
      </c>
      <c r="E16" s="18">
        <v>3630787</v>
      </c>
      <c r="F16" s="18">
        <v>3647164</v>
      </c>
      <c r="G16" s="19">
        <v>13574</v>
      </c>
      <c r="H16" s="18">
        <f>Table114__Page_104_105[[#This Row],[General
Purpose Grant*
Actual '#
($)]]/G16</f>
        <v>268.68749079121852</v>
      </c>
      <c r="I16" s="18">
        <f t="shared" si="0"/>
        <v>0</v>
      </c>
      <c r="J16" s="18">
        <f t="shared" si="1"/>
        <v>1</v>
      </c>
      <c r="K16" s="18">
        <f t="shared" si="2"/>
        <v>0</v>
      </c>
      <c r="L16" s="18">
        <f>Table114__Page_104_105[[#This Row],[Raw Grant
($)]]*J16</f>
        <v>21621577</v>
      </c>
      <c r="M16" s="18">
        <f t="shared" si="3"/>
        <v>3631352.6280094334</v>
      </c>
      <c r="N16" s="18">
        <f t="shared" si="4"/>
        <v>4091614.0215370138</v>
      </c>
      <c r="O16" s="18">
        <f t="shared" si="5"/>
        <v>12.674654341676476</v>
      </c>
      <c r="P16" s="18">
        <f>IF(Table114__Page_104_105[[#This Row],[Raw Grant
($)]]&lt;0, 0, 1)</f>
        <v>1</v>
      </c>
      <c r="Q16" s="18">
        <f>Table114__Page_104_105[[#This Row],[Raw Grant
($)]]*P16</f>
        <v>21621577</v>
      </c>
      <c r="R16" s="18">
        <f t="shared" si="6"/>
        <v>3982710.6513246405</v>
      </c>
      <c r="S16" s="18">
        <f t="shared" si="7"/>
        <v>9.6756789909386445</v>
      </c>
    </row>
    <row r="17" spans="1:19" x14ac:dyDescent="0.55000000000000004">
      <c r="A17" s="18" t="s">
        <v>110</v>
      </c>
      <c r="B17" s="18">
        <v>55858673</v>
      </c>
      <c r="C17" s="18">
        <v>23909709</v>
      </c>
      <c r="D17" s="18">
        <v>31948964</v>
      </c>
      <c r="E17" s="18">
        <v>5365005</v>
      </c>
      <c r="F17" s="18">
        <v>5389205</v>
      </c>
      <c r="G17" s="20">
        <v>22273</v>
      </c>
      <c r="H17" s="18">
        <f>Table114__Page_104_105[[#This Row],[General
Purpose Grant*
Actual '#
($)]]/G17</f>
        <v>241.96134333048983</v>
      </c>
      <c r="I17" s="18">
        <f t="shared" si="0"/>
        <v>0</v>
      </c>
      <c r="J17" s="18">
        <f t="shared" si="1"/>
        <v>1</v>
      </c>
      <c r="K17" s="18">
        <f t="shared" si="2"/>
        <v>0</v>
      </c>
      <c r="L17" s="18">
        <f>Table114__Page_104_105[[#This Row],[Raw Grant
($)]]*J17</f>
        <v>31948964</v>
      </c>
      <c r="M17" s="18">
        <f t="shared" si="3"/>
        <v>5365841.4639958395</v>
      </c>
      <c r="N17" s="18">
        <f t="shared" si="4"/>
        <v>6045943.3220796641</v>
      </c>
      <c r="O17" s="18">
        <f t="shared" si="5"/>
        <v>12.674654341676463</v>
      </c>
      <c r="P17" s="18">
        <f>IF(Table114__Page_104_105[[#This Row],[Raw Grant
($)]]&lt;0, 0, 1)</f>
        <v>1</v>
      </c>
      <c r="Q17" s="18">
        <f>Table114__Page_104_105[[#This Row],[Raw Grant
($)]]*P17</f>
        <v>31948964</v>
      </c>
      <c r="R17" s="18">
        <f t="shared" si="6"/>
        <v>5885023.0592147596</v>
      </c>
      <c r="S17" s="18">
        <f t="shared" si="7"/>
        <v>9.6756789909386463</v>
      </c>
    </row>
    <row r="18" spans="1:19" x14ac:dyDescent="0.55000000000000004">
      <c r="A18" s="18" t="s">
        <v>117</v>
      </c>
      <c r="B18" s="18">
        <v>51229268</v>
      </c>
      <c r="C18" s="18">
        <v>18583487</v>
      </c>
      <c r="D18" s="18">
        <v>32645781</v>
      </c>
      <c r="E18" s="18">
        <v>5482017</v>
      </c>
      <c r="F18" s="18">
        <v>5506746</v>
      </c>
      <c r="G18" s="19">
        <v>15948</v>
      </c>
      <c r="H18" s="18">
        <f>Table114__Page_104_105[[#This Row],[General
Purpose Grant*
Actual '#
($)]]/G18</f>
        <v>345.29382994732885</v>
      </c>
      <c r="I18" s="18">
        <f t="shared" si="0"/>
        <v>0</v>
      </c>
      <c r="J18" s="18">
        <f t="shared" si="1"/>
        <v>1</v>
      </c>
      <c r="K18" s="18">
        <f t="shared" si="2"/>
        <v>0</v>
      </c>
      <c r="L18" s="18">
        <f>Table114__Page_104_105[[#This Row],[Raw Grant
($)]]*J18</f>
        <v>32645781</v>
      </c>
      <c r="M18" s="18">
        <f t="shared" si="3"/>
        <v>5482872.1618118063</v>
      </c>
      <c r="N18" s="18">
        <f t="shared" si="4"/>
        <v>6177807.2563174572</v>
      </c>
      <c r="O18" s="18">
        <f t="shared" si="5"/>
        <v>12.674654341676476</v>
      </c>
      <c r="P18" s="18">
        <f>IF(Table114__Page_104_105[[#This Row],[Raw Grant
($)]]&lt;0, 0, 1)</f>
        <v>1</v>
      </c>
      <c r="Q18" s="18">
        <f>Table114__Page_104_105[[#This Row],[Raw Grant
($)]]*P18</f>
        <v>32645781</v>
      </c>
      <c r="R18" s="18">
        <f t="shared" si="6"/>
        <v>6013377.2716722544</v>
      </c>
      <c r="S18" s="18">
        <f t="shared" si="7"/>
        <v>9.6756789909386391</v>
      </c>
    </row>
    <row r="19" spans="1:19" x14ac:dyDescent="0.55000000000000004">
      <c r="A19" s="18" t="s">
        <v>124</v>
      </c>
      <c r="B19" s="18">
        <v>176402674</v>
      </c>
      <c r="C19" s="18">
        <v>173106107</v>
      </c>
      <c r="D19" s="18">
        <v>3296566</v>
      </c>
      <c r="E19" s="18">
        <v>3984983</v>
      </c>
      <c r="F19" s="18">
        <v>3984983</v>
      </c>
      <c r="G19" s="20">
        <v>155683</v>
      </c>
      <c r="H19" s="18">
        <f>Table114__Page_104_105[[#This Row],[General
Purpose Grant*
Actual '#
($)]]/G19</f>
        <v>25.596776783592301</v>
      </c>
      <c r="I19" s="18">
        <f t="shared" si="0"/>
        <v>1</v>
      </c>
      <c r="J19" s="18">
        <f t="shared" si="1"/>
        <v>0</v>
      </c>
      <c r="K19" s="18">
        <f t="shared" si="2"/>
        <v>3980087.8250596551</v>
      </c>
      <c r="L19" s="18">
        <f>Table114__Page_104_105[[#This Row],[Raw Grant
($)]]*J19</f>
        <v>0</v>
      </c>
      <c r="M19" s="18">
        <f t="shared" si="3"/>
        <v>0</v>
      </c>
      <c r="N19" s="18">
        <f t="shared" si="4"/>
        <v>0</v>
      </c>
      <c r="O19" s="18" t="e">
        <f t="shared" si="5"/>
        <v>#DIV/0!</v>
      </c>
      <c r="P19" s="18">
        <f>IF(Table114__Page_104_105[[#This Row],[Raw Grant
($)]]&lt;0, 0, 1)</f>
        <v>1</v>
      </c>
      <c r="Q19" s="18">
        <f>Table114__Page_104_105[[#This Row],[Raw Grant
($)]]*P19</f>
        <v>3296566</v>
      </c>
      <c r="R19" s="18">
        <f t="shared" si="6"/>
        <v>607229.92226675537</v>
      </c>
      <c r="S19" s="18" t="e">
        <f t="shared" si="7"/>
        <v>#DIV/0!</v>
      </c>
    </row>
    <row r="20" spans="1:19" x14ac:dyDescent="0.55000000000000004">
      <c r="A20" s="18" t="s">
        <v>131</v>
      </c>
      <c r="B20" s="18">
        <v>121535613</v>
      </c>
      <c r="C20" s="18">
        <v>37233702</v>
      </c>
      <c r="D20" s="18">
        <v>84301912</v>
      </c>
      <c r="E20" s="18">
        <v>14156333</v>
      </c>
      <c r="F20" s="18">
        <v>14220189</v>
      </c>
      <c r="G20" s="19">
        <v>49179</v>
      </c>
      <c r="H20" s="18">
        <f>Table114__Page_104_105[[#This Row],[General
Purpose Grant*
Actual '#
($)]]/G20</f>
        <v>289.15165009455256</v>
      </c>
      <c r="I20" s="18">
        <f t="shared" si="0"/>
        <v>0</v>
      </c>
      <c r="J20" s="18">
        <f t="shared" si="1"/>
        <v>1</v>
      </c>
      <c r="K20" s="18">
        <f t="shared" si="2"/>
        <v>0</v>
      </c>
      <c r="L20" s="18">
        <f>Table114__Page_104_105[[#This Row],[Raw Grant
($)]]*J20</f>
        <v>84301912</v>
      </c>
      <c r="M20" s="18">
        <f t="shared" si="3"/>
        <v>14158540.317730755</v>
      </c>
      <c r="N20" s="18">
        <f t="shared" si="4"/>
        <v>15953086.362830028</v>
      </c>
      <c r="O20" s="18">
        <f t="shared" si="5"/>
        <v>12.674654341676462</v>
      </c>
      <c r="P20" s="18">
        <f>IF(Table114__Page_104_105[[#This Row],[Raw Grant
($)]]&lt;0, 0, 1)</f>
        <v>1</v>
      </c>
      <c r="Q20" s="18">
        <f>Table114__Page_104_105[[#This Row],[Raw Grant
($)]]*P20</f>
        <v>84301912</v>
      </c>
      <c r="R20" s="18">
        <f t="shared" si="6"/>
        <v>15528475.228677008</v>
      </c>
      <c r="S20" s="18">
        <f t="shared" si="7"/>
        <v>9.6756789909386551</v>
      </c>
    </row>
    <row r="21" spans="1:19" x14ac:dyDescent="0.55000000000000004">
      <c r="A21" s="18" t="s">
        <v>138</v>
      </c>
      <c r="B21" s="18">
        <v>164659472</v>
      </c>
      <c r="C21" s="18">
        <v>110884732</v>
      </c>
      <c r="D21" s="18">
        <v>53774741</v>
      </c>
      <c r="E21" s="18">
        <v>9030082</v>
      </c>
      <c r="F21" s="18">
        <v>9070814</v>
      </c>
      <c r="G21" s="20">
        <v>142826</v>
      </c>
      <c r="H21" s="18">
        <f>Table114__Page_104_105[[#This Row],[General
Purpose Grant*
Actual '#
($)]]/G21</f>
        <v>63.509543080391524</v>
      </c>
      <c r="I21" s="18">
        <f t="shared" si="0"/>
        <v>0</v>
      </c>
      <c r="J21" s="18">
        <f t="shared" si="1"/>
        <v>1</v>
      </c>
      <c r="K21" s="18">
        <f t="shared" si="2"/>
        <v>0</v>
      </c>
      <c r="L21" s="18">
        <f>Table114__Page_104_105[[#This Row],[Raw Grant
($)]]*J21</f>
        <v>53774741</v>
      </c>
      <c r="M21" s="18">
        <f t="shared" si="3"/>
        <v>9031489.564839635</v>
      </c>
      <c r="N21" s="18">
        <f t="shared" si="4"/>
        <v>10176199.649087638</v>
      </c>
      <c r="O21" s="18">
        <f t="shared" si="5"/>
        <v>12.674654341676453</v>
      </c>
      <c r="P21" s="18">
        <f>IF(Table114__Page_104_105[[#This Row],[Raw Grant
($)]]&lt;0, 0, 1)</f>
        <v>1</v>
      </c>
      <c r="Q21" s="18">
        <f>Table114__Page_104_105[[#This Row],[Raw Grant
($)]]*P21</f>
        <v>53774741</v>
      </c>
      <c r="R21" s="18">
        <f t="shared" si="6"/>
        <v>9905347.5032336377</v>
      </c>
      <c r="S21" s="18">
        <f t="shared" si="7"/>
        <v>9.6756789909386232</v>
      </c>
    </row>
    <row r="22" spans="1:19" x14ac:dyDescent="0.55000000000000004">
      <c r="A22" s="18" t="s">
        <v>145</v>
      </c>
      <c r="B22" s="18">
        <v>33504167</v>
      </c>
      <c r="C22" s="18">
        <v>6657903</v>
      </c>
      <c r="D22" s="18">
        <v>26846264</v>
      </c>
      <c r="E22" s="18">
        <v>4508138</v>
      </c>
      <c r="F22" s="18">
        <v>4528473</v>
      </c>
      <c r="G22" s="19">
        <v>10420</v>
      </c>
      <c r="H22" s="18">
        <f>Table114__Page_104_105[[#This Row],[General
Purpose Grant*
Actual '#
($)]]/G22</f>
        <v>434.59433781190017</v>
      </c>
      <c r="I22" s="18">
        <f t="shared" si="0"/>
        <v>0</v>
      </c>
      <c r="J22" s="18">
        <f t="shared" si="1"/>
        <v>1</v>
      </c>
      <c r="K22" s="18">
        <f t="shared" si="2"/>
        <v>0</v>
      </c>
      <c r="L22" s="18">
        <f>Table114__Page_104_105[[#This Row],[Raw Grant
($)]]*J22</f>
        <v>26846264</v>
      </c>
      <c r="M22" s="18">
        <f t="shared" si="3"/>
        <v>4508840.9290698385</v>
      </c>
      <c r="N22" s="18">
        <f t="shared" si="4"/>
        <v>5080320.9316454735</v>
      </c>
      <c r="O22" s="18">
        <f t="shared" si="5"/>
        <v>12.674654341676447</v>
      </c>
      <c r="P22" s="18">
        <f>IF(Table114__Page_104_105[[#This Row],[Raw Grant
($)]]&lt;0, 0, 1)</f>
        <v>1</v>
      </c>
      <c r="Q22" s="18">
        <f>Table114__Page_104_105[[#This Row],[Raw Grant
($)]]*P22</f>
        <v>26846264</v>
      </c>
      <c r="R22" s="18">
        <f t="shared" si="6"/>
        <v>4945101.9035786903</v>
      </c>
      <c r="S22" s="18">
        <f t="shared" si="7"/>
        <v>9.6756789909386125</v>
      </c>
    </row>
    <row r="23" spans="1:19" x14ac:dyDescent="0.55000000000000004">
      <c r="A23" s="18" t="s">
        <v>152</v>
      </c>
      <c r="B23" s="18">
        <v>170583925</v>
      </c>
      <c r="C23" s="18">
        <v>208219657</v>
      </c>
      <c r="D23" s="18">
        <v>-37635732</v>
      </c>
      <c r="E23" s="18">
        <v>4014521</v>
      </c>
      <c r="F23" s="18">
        <v>4014521</v>
      </c>
      <c r="G23" s="20">
        <v>156837</v>
      </c>
      <c r="H23" s="18">
        <f>Table114__Page_104_105[[#This Row],[General
Purpose Grant*
Actual '#
($)]]/G23</f>
        <v>25.59677244527758</v>
      </c>
      <c r="I23" s="18">
        <f t="shared" si="0"/>
        <v>1</v>
      </c>
      <c r="J23" s="18">
        <f t="shared" si="1"/>
        <v>0</v>
      </c>
      <c r="K23" s="18">
        <f t="shared" si="2"/>
        <v>4009590.2199911438</v>
      </c>
      <c r="L23" s="18">
        <f>Table114__Page_104_105[[#This Row],[Raw Grant
($)]]*J23</f>
        <v>0</v>
      </c>
      <c r="M23" s="18">
        <f t="shared" si="3"/>
        <v>0</v>
      </c>
      <c r="N23" s="18">
        <f t="shared" si="4"/>
        <v>0</v>
      </c>
      <c r="O23" s="18" t="e">
        <f t="shared" si="5"/>
        <v>#DIV/0!</v>
      </c>
      <c r="P23" s="18">
        <f>IF(Table114__Page_104_105[[#This Row],[Raw Grant
($)]]&lt;0, 0, 1)</f>
        <v>0</v>
      </c>
      <c r="Q23" s="18">
        <f>Table114__Page_104_105[[#This Row],[Raw Grant
($)]]*P23</f>
        <v>0</v>
      </c>
      <c r="R23" s="18">
        <f t="shared" si="6"/>
        <v>0</v>
      </c>
      <c r="S23" s="18" t="e">
        <f t="shared" si="7"/>
        <v>#DIV/0!</v>
      </c>
    </row>
    <row r="24" spans="1:19" x14ac:dyDescent="0.55000000000000004">
      <c r="A24" s="18" t="s">
        <v>159</v>
      </c>
      <c r="B24" s="18">
        <v>56627475</v>
      </c>
      <c r="C24" s="18">
        <v>18283953</v>
      </c>
      <c r="D24" s="18">
        <v>38343522</v>
      </c>
      <c r="E24" s="18">
        <v>6438806</v>
      </c>
      <c r="F24" s="18">
        <v>6467850</v>
      </c>
      <c r="G24" s="19">
        <v>20022</v>
      </c>
      <c r="H24" s="18">
        <f>Table114__Page_104_105[[#This Row],[General
Purpose Grant*
Actual '#
($)]]/G24</f>
        <v>323.03715912496256</v>
      </c>
      <c r="I24" s="18">
        <f t="shared" si="0"/>
        <v>0</v>
      </c>
      <c r="J24" s="18">
        <f t="shared" si="1"/>
        <v>1</v>
      </c>
      <c r="K24" s="18">
        <f t="shared" si="2"/>
        <v>0</v>
      </c>
      <c r="L24" s="18">
        <f>Table114__Page_104_105[[#This Row],[Raw Grant
($)]]*J24</f>
        <v>38343522</v>
      </c>
      <c r="M24" s="18">
        <f t="shared" si="3"/>
        <v>6439810.0740680266</v>
      </c>
      <c r="N24" s="18">
        <f t="shared" si="4"/>
        <v>7256033.7412166074</v>
      </c>
      <c r="O24" s="18">
        <f t="shared" si="5"/>
        <v>12.674654341676453</v>
      </c>
      <c r="P24" s="18">
        <f>IF(Table114__Page_104_105[[#This Row],[Raw Grant
($)]]&lt;0, 0, 1)</f>
        <v>1</v>
      </c>
      <c r="Q24" s="18">
        <f>Table114__Page_104_105[[#This Row],[Raw Grant
($)]]*P24</f>
        <v>38343522</v>
      </c>
      <c r="R24" s="18">
        <f t="shared" si="6"/>
        <v>7062905.4244609764</v>
      </c>
      <c r="S24" s="18">
        <f t="shared" si="7"/>
        <v>9.6756789909386338</v>
      </c>
    </row>
    <row r="25" spans="1:19" x14ac:dyDescent="0.55000000000000004">
      <c r="A25" s="18" t="s">
        <v>166</v>
      </c>
      <c r="B25" s="18">
        <v>47434834</v>
      </c>
      <c r="C25" s="18">
        <v>18189024</v>
      </c>
      <c r="D25" s="18">
        <v>29245809</v>
      </c>
      <c r="E25" s="18">
        <v>4911080</v>
      </c>
      <c r="F25" s="18">
        <v>4933233</v>
      </c>
      <c r="G25" s="20">
        <v>25818</v>
      </c>
      <c r="H25" s="18">
        <f>Table114__Page_104_105[[#This Row],[General
Purpose Grant*
Actual '#
($)]]/G25</f>
        <v>191.07727167092725</v>
      </c>
      <c r="I25" s="18">
        <f t="shared" si="0"/>
        <v>0</v>
      </c>
      <c r="J25" s="18">
        <f t="shared" si="1"/>
        <v>1</v>
      </c>
      <c r="K25" s="18">
        <f t="shared" si="2"/>
        <v>0</v>
      </c>
      <c r="L25" s="18">
        <f>Table114__Page_104_105[[#This Row],[Raw Grant
($)]]*J25</f>
        <v>29245809</v>
      </c>
      <c r="M25" s="18">
        <f t="shared" si="3"/>
        <v>4911845.4852026729</v>
      </c>
      <c r="N25" s="18">
        <f t="shared" si="4"/>
        <v>5534404.9222493526</v>
      </c>
      <c r="O25" s="18">
        <f t="shared" si="5"/>
        <v>12.674654341676458</v>
      </c>
      <c r="P25" s="18">
        <f>IF(Table114__Page_104_105[[#This Row],[Raw Grant
($)]]&lt;0, 0, 1)</f>
        <v>1</v>
      </c>
      <c r="Q25" s="18">
        <f>Table114__Page_104_105[[#This Row],[Raw Grant
($)]]*P25</f>
        <v>29245809</v>
      </c>
      <c r="R25" s="18">
        <f t="shared" si="6"/>
        <v>5387099.8868817957</v>
      </c>
      <c r="S25" s="18">
        <f t="shared" si="7"/>
        <v>9.6756789909386338</v>
      </c>
    </row>
    <row r="26" spans="1:19" x14ac:dyDescent="0.55000000000000004">
      <c r="A26" s="18" t="s">
        <v>173</v>
      </c>
      <c r="B26" s="18">
        <v>185859051</v>
      </c>
      <c r="C26" s="18">
        <v>80908814</v>
      </c>
      <c r="D26" s="18">
        <v>104950237</v>
      </c>
      <c r="E26" s="18">
        <v>17623687</v>
      </c>
      <c r="F26" s="18">
        <v>17703184</v>
      </c>
      <c r="G26" s="19">
        <v>124174</v>
      </c>
      <c r="H26" s="18">
        <f>Table114__Page_104_105[[#This Row],[General
Purpose Grant*
Actual '#
($)]]/G26</f>
        <v>142.56755842607953</v>
      </c>
      <c r="I26" s="18">
        <f t="shared" si="0"/>
        <v>0</v>
      </c>
      <c r="J26" s="18">
        <f t="shared" si="1"/>
        <v>1</v>
      </c>
      <c r="K26" s="18">
        <f t="shared" si="2"/>
        <v>0</v>
      </c>
      <c r="L26" s="18">
        <f>Table114__Page_104_105[[#This Row],[Raw Grant
($)]]*J26</f>
        <v>104950237</v>
      </c>
      <c r="M26" s="18">
        <f t="shared" si="3"/>
        <v>17626434.877537511</v>
      </c>
      <c r="N26" s="18">
        <f t="shared" si="4"/>
        <v>19860524.571026094</v>
      </c>
      <c r="O26" s="18">
        <f t="shared" si="5"/>
        <v>12.674654341676467</v>
      </c>
      <c r="P26" s="18">
        <f>IF(Table114__Page_104_105[[#This Row],[Raw Grant
($)]]&lt;0, 0, 1)</f>
        <v>1</v>
      </c>
      <c r="Q26" s="18">
        <f>Table114__Page_104_105[[#This Row],[Raw Grant
($)]]*P26</f>
        <v>104950237</v>
      </c>
      <c r="R26" s="18">
        <f t="shared" si="6"/>
        <v>19331912.133834891</v>
      </c>
      <c r="S26" s="18">
        <f t="shared" si="7"/>
        <v>9.6756789909386498</v>
      </c>
    </row>
    <row r="27" spans="1:19" x14ac:dyDescent="0.55000000000000004">
      <c r="A27" s="18" t="s">
        <v>180</v>
      </c>
      <c r="B27" s="18">
        <v>204305263</v>
      </c>
      <c r="C27" s="18">
        <v>133895564</v>
      </c>
      <c r="D27" s="18">
        <v>70409699</v>
      </c>
      <c r="E27" s="18">
        <v>11823494</v>
      </c>
      <c r="F27" s="18">
        <v>11876827</v>
      </c>
      <c r="G27" s="20">
        <v>163792</v>
      </c>
      <c r="H27" s="18">
        <f>Table114__Page_104_105[[#This Row],[General
Purpose Grant*
Actual '#
($)]]/G27</f>
        <v>72.511642815277909</v>
      </c>
      <c r="I27" s="18">
        <f t="shared" si="0"/>
        <v>0</v>
      </c>
      <c r="J27" s="18">
        <f t="shared" si="1"/>
        <v>1</v>
      </c>
      <c r="K27" s="18">
        <f t="shared" si="2"/>
        <v>0</v>
      </c>
      <c r="L27" s="18">
        <f>Table114__Page_104_105[[#This Row],[Raw Grant
($)]]*J27</f>
        <v>70409699</v>
      </c>
      <c r="M27" s="18">
        <f t="shared" si="3"/>
        <v>11825337.508961679</v>
      </c>
      <c r="N27" s="18">
        <f t="shared" si="4"/>
        <v>13324158.162959188</v>
      </c>
      <c r="O27" s="18">
        <f t="shared" si="5"/>
        <v>12.674654341676481</v>
      </c>
      <c r="P27" s="18">
        <f>IF(Table114__Page_104_105[[#This Row],[Raw Grant
($)]]&lt;0, 0, 1)</f>
        <v>1</v>
      </c>
      <c r="Q27" s="18">
        <f>Table114__Page_104_105[[#This Row],[Raw Grant
($)]]*P27</f>
        <v>70409699</v>
      </c>
      <c r="R27" s="18">
        <f t="shared" si="6"/>
        <v>12969519.205923872</v>
      </c>
      <c r="S27" s="18">
        <f t="shared" si="7"/>
        <v>9.6756789909386463</v>
      </c>
    </row>
    <row r="28" spans="1:19" x14ac:dyDescent="0.55000000000000004">
      <c r="A28" s="18" t="s">
        <v>187</v>
      </c>
      <c r="B28" s="18">
        <v>381246930</v>
      </c>
      <c r="C28" s="18">
        <v>240886174</v>
      </c>
      <c r="D28" s="18">
        <v>140360756</v>
      </c>
      <c r="E28" s="18">
        <v>23569971</v>
      </c>
      <c r="F28" s="18">
        <v>23676291</v>
      </c>
      <c r="G28" s="19">
        <v>282809</v>
      </c>
      <c r="H28" s="18">
        <f>Table114__Page_104_105[[#This Row],[General
Purpose Grant*
Actual '#
($)]]/G28</f>
        <v>83.718308116078347</v>
      </c>
      <c r="I28" s="18">
        <f t="shared" si="0"/>
        <v>0</v>
      </c>
      <c r="J28" s="18">
        <f t="shared" si="1"/>
        <v>1</v>
      </c>
      <c r="K28" s="18">
        <f t="shared" si="2"/>
        <v>0</v>
      </c>
      <c r="L28" s="18">
        <f>Table114__Page_104_105[[#This Row],[Raw Grant
($)]]*J28</f>
        <v>140360756</v>
      </c>
      <c r="M28" s="18">
        <f t="shared" si="3"/>
        <v>23573645.907973818</v>
      </c>
      <c r="N28" s="18">
        <f t="shared" si="4"/>
        <v>26561524.04254026</v>
      </c>
      <c r="O28" s="18">
        <f t="shared" si="5"/>
        <v>12.674654341676469</v>
      </c>
      <c r="P28" s="18">
        <f>IF(Table114__Page_104_105[[#This Row],[Raw Grant
($)]]&lt;0, 0, 1)</f>
        <v>1</v>
      </c>
      <c r="Q28" s="18">
        <f>Table114__Page_104_105[[#This Row],[Raw Grant
($)]]*P28</f>
        <v>140360756</v>
      </c>
      <c r="R28" s="18">
        <f t="shared" si="6"/>
        <v>25854556.21248991</v>
      </c>
      <c r="S28" s="18">
        <f t="shared" si="7"/>
        <v>9.6756789909386516</v>
      </c>
    </row>
    <row r="29" spans="1:19" x14ac:dyDescent="0.55000000000000004">
      <c r="A29" s="18" t="s">
        <v>194</v>
      </c>
      <c r="B29" s="18">
        <v>117606715</v>
      </c>
      <c r="C29" s="18">
        <v>40871415</v>
      </c>
      <c r="D29" s="18">
        <v>76735300</v>
      </c>
      <c r="E29" s="18">
        <v>12885716</v>
      </c>
      <c r="F29" s="18">
        <v>12943841</v>
      </c>
      <c r="G29" s="20">
        <v>69135</v>
      </c>
      <c r="H29" s="18">
        <f>Table114__Page_104_105[[#This Row],[General
Purpose Grant*
Actual '#
($)]]/G29</f>
        <v>187.22558761842771</v>
      </c>
      <c r="I29" s="18">
        <f t="shared" si="0"/>
        <v>0</v>
      </c>
      <c r="J29" s="18">
        <f t="shared" si="1"/>
        <v>1</v>
      </c>
      <c r="K29" s="18">
        <f t="shared" si="2"/>
        <v>0</v>
      </c>
      <c r="L29" s="18">
        <f>Table114__Page_104_105[[#This Row],[Raw Grant
($)]]*J29</f>
        <v>76735300</v>
      </c>
      <c r="M29" s="18">
        <f t="shared" si="3"/>
        <v>12887724.762911247</v>
      </c>
      <c r="N29" s="18">
        <f t="shared" si="4"/>
        <v>14521199.329116892</v>
      </c>
      <c r="O29" s="18">
        <f t="shared" si="5"/>
        <v>12.674654341676478</v>
      </c>
      <c r="P29" s="18">
        <f>IF(Table114__Page_104_105[[#This Row],[Raw Grant
($)]]&lt;0, 0, 1)</f>
        <v>1</v>
      </c>
      <c r="Q29" s="18">
        <f>Table114__Page_104_105[[#This Row],[Raw Grant
($)]]*P29</f>
        <v>76735300</v>
      </c>
      <c r="R29" s="18">
        <f t="shared" si="6"/>
        <v>14134699.640206248</v>
      </c>
      <c r="S29" s="18">
        <f t="shared" si="7"/>
        <v>9.6756789909386427</v>
      </c>
    </row>
    <row r="30" spans="1:19" x14ac:dyDescent="0.55000000000000004">
      <c r="A30" s="18" t="s">
        <v>201</v>
      </c>
      <c r="B30" s="18">
        <v>38293801</v>
      </c>
      <c r="C30" s="18">
        <v>12763984</v>
      </c>
      <c r="D30" s="18">
        <v>25529817</v>
      </c>
      <c r="E30" s="18">
        <v>4287075</v>
      </c>
      <c r="F30" s="18">
        <v>4306413</v>
      </c>
      <c r="G30" s="19">
        <v>16670</v>
      </c>
      <c r="H30" s="18">
        <f>Table114__Page_104_105[[#This Row],[General
Purpose Grant*
Actual '#
($)]]/G30</f>
        <v>258.33311337732454</v>
      </c>
      <c r="I30" s="18">
        <f t="shared" si="0"/>
        <v>0</v>
      </c>
      <c r="J30" s="18">
        <f t="shared" si="1"/>
        <v>1</v>
      </c>
      <c r="K30" s="18">
        <f t="shared" si="2"/>
        <v>0</v>
      </c>
      <c r="L30" s="18">
        <f>Table114__Page_104_105[[#This Row],[Raw Grant
($)]]*J30</f>
        <v>25529817</v>
      </c>
      <c r="M30" s="18">
        <f t="shared" si="3"/>
        <v>4287743.1213990506</v>
      </c>
      <c r="N30" s="18">
        <f t="shared" si="4"/>
        <v>4831199.7410953892</v>
      </c>
      <c r="O30" s="18">
        <f t="shared" si="5"/>
        <v>12.674654341676463</v>
      </c>
      <c r="P30" s="18">
        <f>IF(Table114__Page_104_105[[#This Row],[Raw Grant
($)]]&lt;0, 0, 1)</f>
        <v>1</v>
      </c>
      <c r="Q30" s="18">
        <f>Table114__Page_104_105[[#This Row],[Raw Grant
($)]]*P30</f>
        <v>25529817</v>
      </c>
      <c r="R30" s="18">
        <f t="shared" si="6"/>
        <v>4702611.3817816749</v>
      </c>
      <c r="S30" s="18">
        <f t="shared" si="7"/>
        <v>9.6756789909386338</v>
      </c>
    </row>
    <row r="31" spans="1:19" x14ac:dyDescent="0.55000000000000004">
      <c r="A31" s="18" t="s">
        <v>208</v>
      </c>
      <c r="B31" s="18">
        <v>25328305</v>
      </c>
      <c r="C31" s="18">
        <v>4552293</v>
      </c>
      <c r="D31" s="18">
        <v>20776012</v>
      </c>
      <c r="E31" s="18">
        <v>3488796</v>
      </c>
      <c r="F31" s="18">
        <v>3504533</v>
      </c>
      <c r="G31" s="20">
        <v>5559</v>
      </c>
      <c r="H31" s="18">
        <f>Table114__Page_104_105[[#This Row],[General
Purpose Grant*
Actual '#
($)]]/G31</f>
        <v>630.42507645259934</v>
      </c>
      <c r="I31" s="18">
        <f t="shared" si="0"/>
        <v>0</v>
      </c>
      <c r="J31" s="18">
        <f t="shared" si="1"/>
        <v>1</v>
      </c>
      <c r="K31" s="18">
        <f t="shared" si="2"/>
        <v>0</v>
      </c>
      <c r="L31" s="18">
        <f>Table114__Page_104_105[[#This Row],[Raw Grant
($)]]*J31</f>
        <v>20776012</v>
      </c>
      <c r="M31" s="18">
        <f t="shared" si="3"/>
        <v>3489339.6432533818</v>
      </c>
      <c r="N31" s="18">
        <f t="shared" si="4"/>
        <v>3931601.3818428344</v>
      </c>
      <c r="O31" s="18">
        <f t="shared" si="5"/>
        <v>12.674654341676458</v>
      </c>
      <c r="P31" s="18">
        <f>IF(Table114__Page_104_105[[#This Row],[Raw Grant
($)]]&lt;0, 0, 1)</f>
        <v>1</v>
      </c>
      <c r="Q31" s="18">
        <f>Table114__Page_104_105[[#This Row],[Raw Grant
($)]]*P31</f>
        <v>20776012</v>
      </c>
      <c r="R31" s="18">
        <f t="shared" si="6"/>
        <v>3826956.9460381428</v>
      </c>
      <c r="S31" s="18">
        <f t="shared" si="7"/>
        <v>9.6756789909386445</v>
      </c>
    </row>
    <row r="32" spans="1:19" x14ac:dyDescent="0.55000000000000004">
      <c r="A32" s="18" t="s">
        <v>215</v>
      </c>
      <c r="B32" s="18">
        <v>106262899</v>
      </c>
      <c r="C32" s="18">
        <v>108692334</v>
      </c>
      <c r="D32" s="18">
        <v>-2429434</v>
      </c>
      <c r="E32" s="18">
        <v>2399390</v>
      </c>
      <c r="F32" s="18">
        <v>2399390</v>
      </c>
      <c r="G32" s="19">
        <v>93738</v>
      </c>
      <c r="H32" s="18">
        <f>Table114__Page_104_105[[#This Row],[General
Purpose Grant*
Actual '#
($)]]/G32</f>
        <v>25.596769719857477</v>
      </c>
      <c r="I32" s="18">
        <f t="shared" si="0"/>
        <v>1</v>
      </c>
      <c r="J32" s="18">
        <f t="shared" si="1"/>
        <v>0</v>
      </c>
      <c r="K32" s="18">
        <f t="shared" si="2"/>
        <v>2396443.2375111091</v>
      </c>
      <c r="L32" s="18">
        <f>Table114__Page_104_105[[#This Row],[Raw Grant
($)]]*J32</f>
        <v>0</v>
      </c>
      <c r="M32" s="18">
        <f t="shared" si="3"/>
        <v>0</v>
      </c>
      <c r="N32" s="18">
        <f t="shared" si="4"/>
        <v>0</v>
      </c>
      <c r="O32" s="18" t="e">
        <f t="shared" si="5"/>
        <v>#DIV/0!</v>
      </c>
      <c r="P32" s="18">
        <f>IF(Table114__Page_104_105[[#This Row],[Raw Grant
($)]]&lt;0, 0, 1)</f>
        <v>0</v>
      </c>
      <c r="Q32" s="18">
        <f>Table114__Page_104_105[[#This Row],[Raw Grant
($)]]*P32</f>
        <v>0</v>
      </c>
      <c r="R32" s="18">
        <f t="shared" si="6"/>
        <v>0</v>
      </c>
      <c r="S32" s="18" t="e">
        <f t="shared" si="7"/>
        <v>#DIV/0!</v>
      </c>
    </row>
    <row r="33" spans="1:19" x14ac:dyDescent="0.55000000000000004">
      <c r="A33" s="18" t="s">
        <v>222</v>
      </c>
      <c r="B33" s="18">
        <v>45700824</v>
      </c>
      <c r="C33" s="18">
        <v>15213809</v>
      </c>
      <c r="D33" s="18">
        <v>30487015</v>
      </c>
      <c r="E33" s="18">
        <v>5119508</v>
      </c>
      <c r="F33" s="18">
        <v>5142601</v>
      </c>
      <c r="G33" s="20">
        <v>20315</v>
      </c>
      <c r="H33" s="18">
        <f>Table114__Page_104_105[[#This Row],[General
Purpose Grant*
Actual '#
($)]]/G33</f>
        <v>253.14304700959883</v>
      </c>
      <c r="I33" s="18">
        <f t="shared" si="0"/>
        <v>0</v>
      </c>
      <c r="J33" s="18">
        <f t="shared" si="1"/>
        <v>1</v>
      </c>
      <c r="K33" s="18">
        <f t="shared" si="2"/>
        <v>0</v>
      </c>
      <c r="L33" s="18">
        <f>Table114__Page_104_105[[#This Row],[Raw Grant
($)]]*J33</f>
        <v>30487015</v>
      </c>
      <c r="M33" s="18">
        <f t="shared" si="3"/>
        <v>5120306.5364017161</v>
      </c>
      <c r="N33" s="18">
        <f t="shared" si="4"/>
        <v>5769287.6911249002</v>
      </c>
      <c r="O33" s="18">
        <f t="shared" si="5"/>
        <v>12.674654341676469</v>
      </c>
      <c r="P33" s="18">
        <f>IF(Table114__Page_104_105[[#This Row],[Raw Grant
($)]]&lt;0, 0, 1)</f>
        <v>1</v>
      </c>
      <c r="Q33" s="18">
        <f>Table114__Page_104_105[[#This Row],[Raw Grant
($)]]*P33</f>
        <v>30487015</v>
      </c>
      <c r="R33" s="18">
        <f t="shared" si="6"/>
        <v>5615730.9602159951</v>
      </c>
      <c r="S33" s="18">
        <f t="shared" si="7"/>
        <v>9.6756789909386445</v>
      </c>
    </row>
    <row r="34" spans="1:19" x14ac:dyDescent="0.55000000000000004">
      <c r="A34" s="18" t="s">
        <v>229</v>
      </c>
      <c r="B34" s="18">
        <v>307344089</v>
      </c>
      <c r="C34" s="18">
        <v>195146145</v>
      </c>
      <c r="D34" s="18">
        <v>112197945</v>
      </c>
      <c r="E34" s="18">
        <v>18840753</v>
      </c>
      <c r="F34" s="18">
        <v>18925740</v>
      </c>
      <c r="G34" s="19">
        <v>262764</v>
      </c>
      <c r="H34" s="18">
        <f>Table114__Page_104_105[[#This Row],[General
Purpose Grant*
Actual '#
($)]]/G34</f>
        <v>72.025619947938068</v>
      </c>
      <c r="I34" s="18">
        <f t="shared" si="0"/>
        <v>0</v>
      </c>
      <c r="J34" s="18">
        <f t="shared" si="1"/>
        <v>1</v>
      </c>
      <c r="K34" s="18">
        <f t="shared" si="2"/>
        <v>0</v>
      </c>
      <c r="L34" s="18">
        <f>Table114__Page_104_105[[#This Row],[Raw Grant
($)]]*J34</f>
        <v>112197945</v>
      </c>
      <c r="M34" s="18">
        <f t="shared" si="3"/>
        <v>18843690.376192629</v>
      </c>
      <c r="N34" s="18">
        <f t="shared" si="4"/>
        <v>21232062.996590797</v>
      </c>
      <c r="O34" s="18">
        <f t="shared" si="5"/>
        <v>12.674654341676456</v>
      </c>
      <c r="P34" s="18">
        <f>IF(Table114__Page_104_105[[#This Row],[Raw Grant
($)]]&lt;0, 0, 1)</f>
        <v>1</v>
      </c>
      <c r="Q34" s="18">
        <f>Table114__Page_104_105[[#This Row],[Raw Grant
($)]]*P34</f>
        <v>112197945</v>
      </c>
      <c r="R34" s="18">
        <f t="shared" si="6"/>
        <v>20666945.367039423</v>
      </c>
      <c r="S34" s="18">
        <f t="shared" si="7"/>
        <v>9.6756789909386267</v>
      </c>
    </row>
    <row r="35" spans="1:19" x14ac:dyDescent="0.55000000000000004">
      <c r="A35" s="18" t="s">
        <v>236</v>
      </c>
      <c r="B35" s="18">
        <v>37704082</v>
      </c>
      <c r="C35" s="18">
        <v>13398593</v>
      </c>
      <c r="D35" s="18">
        <v>24305489</v>
      </c>
      <c r="E35" s="18">
        <v>4081480</v>
      </c>
      <c r="F35" s="18">
        <v>4099891</v>
      </c>
      <c r="G35" s="20">
        <v>17662</v>
      </c>
      <c r="H35" s="18">
        <f>Table114__Page_104_105[[#This Row],[General
Purpose Grant*
Actual '#
($)]]/G35</f>
        <v>232.13061940890046</v>
      </c>
      <c r="I35" s="18">
        <f t="shared" si="0"/>
        <v>0</v>
      </c>
      <c r="J35" s="18">
        <f t="shared" si="1"/>
        <v>1</v>
      </c>
      <c r="K35" s="18">
        <f t="shared" si="2"/>
        <v>0</v>
      </c>
      <c r="L35" s="18">
        <f>Table114__Page_104_105[[#This Row],[Raw Grant
($)]]*J35</f>
        <v>24305489</v>
      </c>
      <c r="M35" s="18">
        <f t="shared" si="3"/>
        <v>4082116.7371466188</v>
      </c>
      <c r="N35" s="18">
        <f t="shared" si="4"/>
        <v>4599510.9234036747</v>
      </c>
      <c r="O35" s="18">
        <f t="shared" si="5"/>
        <v>12.674654341676476</v>
      </c>
      <c r="P35" s="18">
        <f>IF(Table114__Page_104_105[[#This Row],[Raw Grant
($)]]&lt;0, 0, 1)</f>
        <v>1</v>
      </c>
      <c r="Q35" s="18">
        <f>Table114__Page_104_105[[#This Row],[Raw Grant
($)]]*P35</f>
        <v>24305489</v>
      </c>
      <c r="R35" s="18">
        <f t="shared" si="6"/>
        <v>4477089.2486683037</v>
      </c>
      <c r="S35" s="18">
        <f t="shared" si="7"/>
        <v>9.675678990938632</v>
      </c>
    </row>
    <row r="36" spans="1:19" x14ac:dyDescent="0.55000000000000004">
      <c r="A36" s="18" t="s">
        <v>243</v>
      </c>
      <c r="B36" s="18">
        <v>186327019</v>
      </c>
      <c r="C36" s="18">
        <v>195135846</v>
      </c>
      <c r="D36" s="18">
        <v>-8808827</v>
      </c>
      <c r="E36" s="18">
        <v>4190806</v>
      </c>
      <c r="F36" s="18">
        <v>4190806</v>
      </c>
      <c r="G36" s="19">
        <v>163724</v>
      </c>
      <c r="H36" s="18">
        <f>Table114__Page_104_105[[#This Row],[General
Purpose Grant*
Actual '#
($)]]/G36</f>
        <v>25.596772617331606</v>
      </c>
      <c r="I36" s="18">
        <f t="shared" si="0"/>
        <v>1</v>
      </c>
      <c r="J36" s="18">
        <f t="shared" si="1"/>
        <v>0</v>
      </c>
      <c r="K36" s="18">
        <f t="shared" si="2"/>
        <v>4185658.6722382465</v>
      </c>
      <c r="L36" s="18">
        <f>Table114__Page_104_105[[#This Row],[Raw Grant
($)]]*J36</f>
        <v>0</v>
      </c>
      <c r="M36" s="18">
        <f t="shared" si="3"/>
        <v>0</v>
      </c>
      <c r="N36" s="18">
        <f t="shared" si="4"/>
        <v>0</v>
      </c>
      <c r="O36" s="18" t="e">
        <f t="shared" si="5"/>
        <v>#DIV/0!</v>
      </c>
      <c r="P36" s="18">
        <f>IF(Table114__Page_104_105[[#This Row],[Raw Grant
($)]]&lt;0, 0, 1)</f>
        <v>0</v>
      </c>
      <c r="Q36" s="18">
        <f>Table114__Page_104_105[[#This Row],[Raw Grant
($)]]*P36</f>
        <v>0</v>
      </c>
      <c r="R36" s="18">
        <f t="shared" si="6"/>
        <v>0</v>
      </c>
      <c r="S36" s="18" t="e">
        <f t="shared" si="7"/>
        <v>#DIV/0!</v>
      </c>
    </row>
    <row r="37" spans="1:19" x14ac:dyDescent="0.55000000000000004">
      <c r="A37" s="18" t="s">
        <v>250</v>
      </c>
      <c r="B37" s="18">
        <v>181106533</v>
      </c>
      <c r="C37" s="18">
        <v>135555697</v>
      </c>
      <c r="D37" s="18">
        <v>45550836</v>
      </c>
      <c r="E37" s="18">
        <v>7649089</v>
      </c>
      <c r="F37" s="18">
        <v>7683592</v>
      </c>
      <c r="G37" s="20">
        <v>161766</v>
      </c>
      <c r="H37" s="18">
        <f>Table114__Page_104_105[[#This Row],[General
Purpose Grant*
Actual '#
($)]]/G37</f>
        <v>47.498188741762796</v>
      </c>
      <c r="I37" s="18">
        <f t="shared" si="0"/>
        <v>0</v>
      </c>
      <c r="J37" s="18">
        <f t="shared" si="1"/>
        <v>1</v>
      </c>
      <c r="K37" s="18">
        <f t="shared" si="2"/>
        <v>0</v>
      </c>
      <c r="L37" s="18">
        <f>Table114__Page_104_105[[#This Row],[Raw Grant
($)]]*J37</f>
        <v>45550836</v>
      </c>
      <c r="M37" s="18">
        <f t="shared" si="3"/>
        <v>7650281.384037191</v>
      </c>
      <c r="N37" s="18">
        <f t="shared" si="4"/>
        <v>8619928.1056295279</v>
      </c>
      <c r="O37" s="18">
        <f t="shared" si="5"/>
        <v>12.674654341676476</v>
      </c>
      <c r="P37" s="18">
        <f>IF(Table114__Page_104_105[[#This Row],[Raw Grant
($)]]&lt;0, 0, 1)</f>
        <v>1</v>
      </c>
      <c r="Q37" s="18">
        <f>Table114__Page_104_105[[#This Row],[Raw Grant
($)]]*P37</f>
        <v>45550836</v>
      </c>
      <c r="R37" s="18">
        <f t="shared" si="6"/>
        <v>8390498.0526601672</v>
      </c>
      <c r="S37" s="18">
        <f t="shared" si="7"/>
        <v>9.6756789909386374</v>
      </c>
    </row>
    <row r="38" spans="1:19" x14ac:dyDescent="0.55000000000000004">
      <c r="A38" s="18" t="s">
        <v>257</v>
      </c>
      <c r="B38" s="18">
        <v>128030998</v>
      </c>
      <c r="C38" s="18">
        <v>52285367</v>
      </c>
      <c r="D38" s="18">
        <v>75745631</v>
      </c>
      <c r="E38" s="18">
        <v>12719527</v>
      </c>
      <c r="F38" s="18">
        <v>12776902</v>
      </c>
      <c r="G38" s="19">
        <v>78154</v>
      </c>
      <c r="H38" s="18">
        <f>Table114__Page_104_105[[#This Row],[General
Purpose Grant*
Actual '#
($)]]/G38</f>
        <v>163.48366046523532</v>
      </c>
      <c r="I38" s="18">
        <f t="shared" si="0"/>
        <v>0</v>
      </c>
      <c r="J38" s="18">
        <f t="shared" si="1"/>
        <v>1</v>
      </c>
      <c r="K38" s="18">
        <f t="shared" si="2"/>
        <v>0</v>
      </c>
      <c r="L38" s="18">
        <f>Table114__Page_104_105[[#This Row],[Raw Grant
($)]]*J38</f>
        <v>75745631</v>
      </c>
      <c r="M38" s="18">
        <f t="shared" si="3"/>
        <v>12721509.452898962</v>
      </c>
      <c r="N38" s="18">
        <f t="shared" si="4"/>
        <v>14333916.803097604</v>
      </c>
      <c r="O38" s="18">
        <f t="shared" si="5"/>
        <v>12.674654341676476</v>
      </c>
      <c r="P38" s="18">
        <f>IF(Table114__Page_104_105[[#This Row],[Raw Grant
($)]]&lt;0, 0, 1)</f>
        <v>1</v>
      </c>
      <c r="Q38" s="18">
        <f>Table114__Page_104_105[[#This Row],[Raw Grant
($)]]*P38</f>
        <v>75745631</v>
      </c>
      <c r="R38" s="18">
        <f t="shared" si="6"/>
        <v>13952401.870363383</v>
      </c>
      <c r="S38" s="18">
        <f t="shared" si="7"/>
        <v>9.6756789909386569</v>
      </c>
    </row>
    <row r="39" spans="1:19" x14ac:dyDescent="0.55000000000000004">
      <c r="A39" s="18" t="s">
        <v>264</v>
      </c>
      <c r="B39" s="18">
        <v>45637731</v>
      </c>
      <c r="C39" s="18">
        <v>7226317</v>
      </c>
      <c r="D39" s="18">
        <v>38411414</v>
      </c>
      <c r="E39" s="18">
        <v>6450207</v>
      </c>
      <c r="F39" s="18">
        <v>6479302</v>
      </c>
      <c r="G39" s="20">
        <v>7747</v>
      </c>
      <c r="H39" s="18">
        <f>Table114__Page_104_105[[#This Row],[General
Purpose Grant*
Actual '#
($)]]/G39</f>
        <v>836.36272105331091</v>
      </c>
      <c r="I39" s="18">
        <f t="shared" si="0"/>
        <v>0</v>
      </c>
      <c r="J39" s="18">
        <f t="shared" si="1"/>
        <v>1</v>
      </c>
      <c r="K39" s="18">
        <f t="shared" si="2"/>
        <v>0</v>
      </c>
      <c r="L39" s="18">
        <f>Table114__Page_104_105[[#This Row],[Raw Grant
($)]]*J39</f>
        <v>38411414</v>
      </c>
      <c r="M39" s="18">
        <f t="shared" si="3"/>
        <v>6451212.563008626</v>
      </c>
      <c r="N39" s="18">
        <f t="shared" si="4"/>
        <v>7268881.4562167749</v>
      </c>
      <c r="O39" s="18">
        <f t="shared" si="5"/>
        <v>12.674654341676442</v>
      </c>
      <c r="P39" s="18">
        <f>IF(Table114__Page_104_105[[#This Row],[Raw Grant
($)]]&lt;0, 0, 1)</f>
        <v>1</v>
      </c>
      <c r="Q39" s="18">
        <f>Table114__Page_104_105[[#This Row],[Raw Grant
($)]]*P39</f>
        <v>38411414</v>
      </c>
      <c r="R39" s="18">
        <f t="shared" si="6"/>
        <v>7075411.1816284452</v>
      </c>
      <c r="S39" s="18">
        <f t="shared" si="7"/>
        <v>9.6756789909386303</v>
      </c>
    </row>
    <row r="40" spans="1:19" x14ac:dyDescent="0.55000000000000004">
      <c r="A40" s="18" t="s">
        <v>271</v>
      </c>
      <c r="B40" s="18">
        <v>85981427</v>
      </c>
      <c r="C40" s="18">
        <v>44135008</v>
      </c>
      <c r="D40" s="18">
        <v>41846419</v>
      </c>
      <c r="E40" s="18">
        <v>7027028</v>
      </c>
      <c r="F40" s="18">
        <v>7058725</v>
      </c>
      <c r="G40" s="19">
        <v>52920</v>
      </c>
      <c r="H40" s="18">
        <f>Table114__Page_104_105[[#This Row],[General
Purpose Grant*
Actual '#
($)]]/G40</f>
        <v>133.3848261526833</v>
      </c>
      <c r="I40" s="18">
        <f t="shared" si="0"/>
        <v>0</v>
      </c>
      <c r="J40" s="18">
        <f t="shared" si="1"/>
        <v>1</v>
      </c>
      <c r="K40" s="18">
        <f t="shared" si="2"/>
        <v>0</v>
      </c>
      <c r="L40" s="18">
        <f>Table114__Page_104_105[[#This Row],[Raw Grant
($)]]*J40</f>
        <v>41846419</v>
      </c>
      <c r="M40" s="18">
        <f t="shared" si="3"/>
        <v>7028123.046179004</v>
      </c>
      <c r="N40" s="18">
        <f t="shared" si="4"/>
        <v>7918913.3489898946</v>
      </c>
      <c r="O40" s="18">
        <f t="shared" si="5"/>
        <v>12.674654341676453</v>
      </c>
      <c r="P40" s="18">
        <f>IF(Table114__Page_104_105[[#This Row],[Raw Grant
($)]]&lt;0, 0, 1)</f>
        <v>1</v>
      </c>
      <c r="Q40" s="18">
        <f>Table114__Page_104_105[[#This Row],[Raw Grant
($)]]*P40</f>
        <v>41846419</v>
      </c>
      <c r="R40" s="18">
        <f t="shared" si="6"/>
        <v>7708141.6712154625</v>
      </c>
      <c r="S40" s="18">
        <f t="shared" si="7"/>
        <v>9.6756789909386374</v>
      </c>
    </row>
    <row r="41" spans="1:19" x14ac:dyDescent="0.55000000000000004">
      <c r="A41" s="18" t="s">
        <v>278</v>
      </c>
      <c r="B41" s="18">
        <v>145227809</v>
      </c>
      <c r="C41" s="18">
        <v>153804663</v>
      </c>
      <c r="D41" s="18">
        <v>-8576854</v>
      </c>
      <c r="E41" s="18">
        <v>3315141</v>
      </c>
      <c r="F41" s="18">
        <v>3315141</v>
      </c>
      <c r="G41" s="20">
        <v>129514</v>
      </c>
      <c r="H41" s="18">
        <f>Table114__Page_104_105[[#This Row],[General
Purpose Grant*
Actual '#
($)]]/G41</f>
        <v>25.596777182389548</v>
      </c>
      <c r="I41" s="18">
        <f t="shared" si="0"/>
        <v>1</v>
      </c>
      <c r="J41" s="18">
        <f t="shared" si="1"/>
        <v>0</v>
      </c>
      <c r="K41" s="18">
        <f t="shared" si="2"/>
        <v>3311068.6110543618</v>
      </c>
      <c r="L41" s="18">
        <f>Table114__Page_104_105[[#This Row],[Raw Grant
($)]]*J41</f>
        <v>0</v>
      </c>
      <c r="M41" s="18">
        <f t="shared" si="3"/>
        <v>0</v>
      </c>
      <c r="N41" s="18">
        <f t="shared" si="4"/>
        <v>0</v>
      </c>
      <c r="O41" s="18" t="e">
        <f t="shared" si="5"/>
        <v>#DIV/0!</v>
      </c>
      <c r="P41" s="18">
        <f>IF(Table114__Page_104_105[[#This Row],[Raw Grant
($)]]&lt;0, 0, 1)</f>
        <v>0</v>
      </c>
      <c r="Q41" s="18">
        <f>Table114__Page_104_105[[#This Row],[Raw Grant
($)]]*P41</f>
        <v>0</v>
      </c>
      <c r="R41" s="18">
        <f t="shared" si="6"/>
        <v>0</v>
      </c>
      <c r="S41" s="18" t="e">
        <f t="shared" si="7"/>
        <v>#DIV/0!</v>
      </c>
    </row>
    <row r="42" spans="1:19" x14ac:dyDescent="0.55000000000000004">
      <c r="A42" s="18" t="s">
        <v>285</v>
      </c>
      <c r="B42" s="18">
        <v>29283653</v>
      </c>
      <c r="C42" s="18">
        <v>12475046</v>
      </c>
      <c r="D42" s="18">
        <v>16808607</v>
      </c>
      <c r="E42" s="18">
        <v>2822572</v>
      </c>
      <c r="F42" s="18">
        <v>2835304</v>
      </c>
      <c r="G42" s="19">
        <v>10905</v>
      </c>
      <c r="H42" s="18">
        <f>Table114__Page_104_105[[#This Row],[General
Purpose Grant*
Actual '#
($)]]/G42</f>
        <v>260.00036680421823</v>
      </c>
      <c r="I42" s="18">
        <f t="shared" si="0"/>
        <v>0</v>
      </c>
      <c r="J42" s="18">
        <f t="shared" si="1"/>
        <v>1</v>
      </c>
      <c r="K42" s="18">
        <f t="shared" si="2"/>
        <v>0</v>
      </c>
      <c r="L42" s="18">
        <f>Table114__Page_104_105[[#This Row],[Raw Grant
($)]]*J42</f>
        <v>16808607</v>
      </c>
      <c r="M42" s="18">
        <f t="shared" si="3"/>
        <v>2823012.3641133006</v>
      </c>
      <c r="N42" s="18">
        <f t="shared" si="4"/>
        <v>3180819.4232874499</v>
      </c>
      <c r="O42" s="18">
        <f t="shared" si="5"/>
        <v>12.674654341676444</v>
      </c>
      <c r="P42" s="18">
        <f>IF(Table114__Page_104_105[[#This Row],[Raw Grant
($)]]&lt;0, 0, 1)</f>
        <v>1</v>
      </c>
      <c r="Q42" s="18">
        <f>Table114__Page_104_105[[#This Row],[Raw Grant
($)]]*P42</f>
        <v>16808607</v>
      </c>
      <c r="R42" s="18">
        <f t="shared" si="6"/>
        <v>3096157.9783394113</v>
      </c>
      <c r="S42" s="18">
        <f t="shared" si="7"/>
        <v>9.6756789909386374</v>
      </c>
    </row>
    <row r="43" spans="1:19" x14ac:dyDescent="0.55000000000000004">
      <c r="A43" s="18" t="s">
        <v>292</v>
      </c>
      <c r="B43" s="18">
        <v>113296752</v>
      </c>
      <c r="C43" s="18">
        <v>101898775</v>
      </c>
      <c r="D43" s="18">
        <v>11397978</v>
      </c>
      <c r="E43" s="18">
        <v>2348811</v>
      </c>
      <c r="F43" s="18">
        <v>2348811</v>
      </c>
      <c r="G43" s="20">
        <v>91762</v>
      </c>
      <c r="H43" s="18">
        <f>Table114__Page_104_105[[#This Row],[General
Purpose Grant*
Actual '#
($)]]/G43</f>
        <v>25.596772084305051</v>
      </c>
      <c r="I43" s="18">
        <f t="shared" si="0"/>
        <v>1</v>
      </c>
      <c r="J43" s="18">
        <f t="shared" si="1"/>
        <v>0</v>
      </c>
      <c r="K43" s="18">
        <f t="shared" si="2"/>
        <v>2345926.1383909872</v>
      </c>
      <c r="L43" s="18">
        <f>Table114__Page_104_105[[#This Row],[Raw Grant
($)]]*J43</f>
        <v>0</v>
      </c>
      <c r="M43" s="18">
        <f t="shared" si="3"/>
        <v>0</v>
      </c>
      <c r="N43" s="18">
        <f t="shared" si="4"/>
        <v>0</v>
      </c>
      <c r="O43" s="18" t="e">
        <f t="shared" si="5"/>
        <v>#DIV/0!</v>
      </c>
      <c r="P43" s="18">
        <f>IF(Table114__Page_104_105[[#This Row],[Raw Grant
($)]]&lt;0, 0, 1)</f>
        <v>1</v>
      </c>
      <c r="Q43" s="18">
        <f>Table114__Page_104_105[[#This Row],[Raw Grant
($)]]*P43</f>
        <v>11397978</v>
      </c>
      <c r="R43" s="18">
        <f t="shared" si="6"/>
        <v>2099516.070643872</v>
      </c>
      <c r="S43" s="18" t="e">
        <f t="shared" si="7"/>
        <v>#DIV/0!</v>
      </c>
    </row>
    <row r="44" spans="1:19" x14ac:dyDescent="0.55000000000000004">
      <c r="A44" s="18" t="s">
        <v>299</v>
      </c>
      <c r="B44" s="18">
        <v>134093510</v>
      </c>
      <c r="C44" s="18">
        <v>106038344</v>
      </c>
      <c r="D44" s="18">
        <v>28055166</v>
      </c>
      <c r="E44" s="18">
        <v>4711142</v>
      </c>
      <c r="F44" s="18">
        <v>4732393</v>
      </c>
      <c r="G44" s="19">
        <v>117434</v>
      </c>
      <c r="H44" s="18">
        <f>Table114__Page_104_105[[#This Row],[General
Purpose Grant*
Actual '#
($)]]/G44</f>
        <v>40.298320758894356</v>
      </c>
      <c r="I44" s="18">
        <f t="shared" si="0"/>
        <v>0</v>
      </c>
      <c r="J44" s="18">
        <f t="shared" si="1"/>
        <v>1</v>
      </c>
      <c r="K44" s="18">
        <f t="shared" si="2"/>
        <v>0</v>
      </c>
      <c r="L44" s="18">
        <f>Table114__Page_104_105[[#This Row],[Raw Grant
($)]]*J44</f>
        <v>28055166</v>
      </c>
      <c r="M44" s="18">
        <f t="shared" si="3"/>
        <v>4711876.5103646647</v>
      </c>
      <c r="N44" s="18">
        <f t="shared" si="4"/>
        <v>5309090.5710600335</v>
      </c>
      <c r="O44" s="18">
        <f t="shared" si="5"/>
        <v>12.674654341676472</v>
      </c>
      <c r="P44" s="18">
        <f>IF(Table114__Page_104_105[[#This Row],[Raw Grant
($)]]&lt;0, 0, 1)</f>
        <v>1</v>
      </c>
      <c r="Q44" s="18">
        <f>Table114__Page_104_105[[#This Row],[Raw Grant
($)]]*P44</f>
        <v>28055166</v>
      </c>
      <c r="R44" s="18">
        <f t="shared" si="6"/>
        <v>5167782.5559569923</v>
      </c>
      <c r="S44" s="18">
        <f t="shared" si="7"/>
        <v>9.6756789909386622</v>
      </c>
    </row>
    <row r="45" spans="1:19" x14ac:dyDescent="0.55000000000000004">
      <c r="A45" s="18" t="s">
        <v>306</v>
      </c>
      <c r="B45" s="18">
        <v>265492305</v>
      </c>
      <c r="C45" s="18">
        <v>426897167</v>
      </c>
      <c r="D45" s="18">
        <v>-161404862</v>
      </c>
      <c r="E45" s="18">
        <v>4540765</v>
      </c>
      <c r="F45" s="18">
        <v>4540765</v>
      </c>
      <c r="G45" s="20">
        <v>177396</v>
      </c>
      <c r="H45" s="18">
        <f>Table114__Page_104_105[[#This Row],[General
Purpose Grant*
Actual '#
($)]]/G45</f>
        <v>25.59677219328508</v>
      </c>
      <c r="I45" s="18">
        <f t="shared" si="0"/>
        <v>1</v>
      </c>
      <c r="J45" s="18">
        <f t="shared" si="1"/>
        <v>0</v>
      </c>
      <c r="K45" s="18">
        <f t="shared" si="2"/>
        <v>4535187.912709048</v>
      </c>
      <c r="L45" s="18">
        <f>Table114__Page_104_105[[#This Row],[Raw Grant
($)]]*J45</f>
        <v>0</v>
      </c>
      <c r="M45" s="18">
        <f t="shared" si="3"/>
        <v>0</v>
      </c>
      <c r="N45" s="18">
        <f t="shared" si="4"/>
        <v>0</v>
      </c>
      <c r="O45" s="18" t="e">
        <f t="shared" si="5"/>
        <v>#DIV/0!</v>
      </c>
      <c r="P45" s="18">
        <f>IF(Table114__Page_104_105[[#This Row],[Raw Grant
($)]]&lt;0, 0, 1)</f>
        <v>0</v>
      </c>
      <c r="Q45" s="18">
        <f>Table114__Page_104_105[[#This Row],[Raw Grant
($)]]*P45</f>
        <v>0</v>
      </c>
      <c r="R45" s="18">
        <f t="shared" si="6"/>
        <v>0</v>
      </c>
      <c r="S45" s="18" t="e">
        <f t="shared" si="7"/>
        <v>#DIV/0!</v>
      </c>
    </row>
    <row r="46" spans="1:19" x14ac:dyDescent="0.55000000000000004">
      <c r="A46" s="18" t="s">
        <v>313</v>
      </c>
      <c r="B46" s="18">
        <v>249173668</v>
      </c>
      <c r="C46" s="18">
        <v>108386283</v>
      </c>
      <c r="D46" s="18">
        <v>140787384</v>
      </c>
      <c r="E46" s="18">
        <v>23641613</v>
      </c>
      <c r="F46" s="18">
        <v>22416970</v>
      </c>
      <c r="G46" s="19">
        <v>206070</v>
      </c>
      <c r="H46" s="18">
        <f>Table114__Page_104_105[[#This Row],[General
Purpose Grant*
Actual '#
($)]]/G46</f>
        <v>108.78327752705391</v>
      </c>
      <c r="I46" s="18">
        <f t="shared" si="0"/>
        <v>0</v>
      </c>
      <c r="J46" s="18">
        <f t="shared" si="1"/>
        <v>1</v>
      </c>
      <c r="K46" s="18">
        <f t="shared" si="2"/>
        <v>0</v>
      </c>
      <c r="L46" s="18">
        <f>Table114__Page_104_105[[#This Row],[Raw Grant
($)]]*J46</f>
        <v>140787384</v>
      </c>
      <c r="M46" s="18">
        <f t="shared" si="3"/>
        <v>23645298.253636789</v>
      </c>
      <c r="N46" s="18">
        <f t="shared" si="4"/>
        <v>26642258.075343706</v>
      </c>
      <c r="O46" s="18">
        <f t="shared" si="5"/>
        <v>12.674654341676433</v>
      </c>
      <c r="P46" s="18">
        <f>IF(Table114__Page_104_105[[#This Row],[Raw Grant
($)]]&lt;0, 0, 1)</f>
        <v>1</v>
      </c>
      <c r="Q46" s="18">
        <f>Table114__Page_104_105[[#This Row],[Raw Grant
($)]]*P46</f>
        <v>140787384</v>
      </c>
      <c r="R46" s="18">
        <f t="shared" si="6"/>
        <v>25933141.409108702</v>
      </c>
      <c r="S46" s="18">
        <f t="shared" si="7"/>
        <v>9.6756789909386303</v>
      </c>
    </row>
    <row r="47" spans="1:19" x14ac:dyDescent="0.55000000000000004">
      <c r="A47" s="18" t="s">
        <v>319</v>
      </c>
      <c r="B47" s="18">
        <v>195819105</v>
      </c>
      <c r="C47" s="18">
        <v>183289986</v>
      </c>
      <c r="D47" s="18">
        <v>12529119</v>
      </c>
      <c r="E47" s="18">
        <v>4638724</v>
      </c>
      <c r="F47" s="18">
        <v>4638724</v>
      </c>
      <c r="G47" s="20">
        <v>181223</v>
      </c>
      <c r="H47" s="18">
        <f>Table114__Page_104_105[[#This Row],[General
Purpose Grant*
Actual '#
($)]]/G47</f>
        <v>25.596773036535097</v>
      </c>
      <c r="I47" s="18">
        <f t="shared" si="0"/>
        <v>1</v>
      </c>
      <c r="J47" s="18">
        <f t="shared" si="1"/>
        <v>0</v>
      </c>
      <c r="K47" s="18">
        <f t="shared" si="2"/>
        <v>4633026.4442539392</v>
      </c>
      <c r="L47" s="18">
        <f>Table114__Page_104_105[[#This Row],[Raw Grant
($)]]*J47</f>
        <v>0</v>
      </c>
      <c r="M47" s="18">
        <f t="shared" si="3"/>
        <v>0</v>
      </c>
      <c r="N47" s="18">
        <f t="shared" si="4"/>
        <v>0</v>
      </c>
      <c r="O47" s="18" t="e">
        <f t="shared" si="5"/>
        <v>#DIV/0!</v>
      </c>
      <c r="P47" s="18">
        <f>IF(Table114__Page_104_105[[#This Row],[Raw Grant
($)]]&lt;0, 0, 1)</f>
        <v>1</v>
      </c>
      <c r="Q47" s="18">
        <f>Table114__Page_104_105[[#This Row],[Raw Grant
($)]]*P47</f>
        <v>12529119</v>
      </c>
      <c r="R47" s="18">
        <f t="shared" si="6"/>
        <v>2307873.0886749807</v>
      </c>
      <c r="S47" s="18" t="e">
        <f t="shared" si="7"/>
        <v>#DIV/0!</v>
      </c>
    </row>
    <row r="48" spans="1:19" x14ac:dyDescent="0.55000000000000004">
      <c r="A48" s="18" t="s">
        <v>326</v>
      </c>
      <c r="B48" s="18">
        <v>118967455</v>
      </c>
      <c r="C48" s="18">
        <v>35296312</v>
      </c>
      <c r="D48" s="18">
        <v>83671143</v>
      </c>
      <c r="E48" s="18">
        <v>14050412</v>
      </c>
      <c r="F48" s="18">
        <v>14113790</v>
      </c>
      <c r="G48" s="19">
        <v>57554</v>
      </c>
      <c r="H48" s="18">
        <f>Table114__Page_104_105[[#This Row],[General
Purpose Grant*
Actual '#
($)]]/G48</f>
        <v>245.22691732981201</v>
      </c>
      <c r="I48" s="18">
        <f t="shared" si="0"/>
        <v>0</v>
      </c>
      <c r="J48" s="18">
        <f t="shared" si="1"/>
        <v>1</v>
      </c>
      <c r="K48" s="18">
        <f t="shared" si="2"/>
        <v>0</v>
      </c>
      <c r="L48" s="18">
        <f>Table114__Page_104_105[[#This Row],[Raw Grant
($)]]*J48</f>
        <v>83671143</v>
      </c>
      <c r="M48" s="18">
        <f t="shared" si="3"/>
        <v>14052602.408307362</v>
      </c>
      <c r="N48" s="18">
        <f t="shared" si="4"/>
        <v>15833721.189570425</v>
      </c>
      <c r="O48" s="18">
        <f t="shared" si="5"/>
        <v>12.674654341676481</v>
      </c>
      <c r="P48" s="18">
        <f>IF(Table114__Page_104_105[[#This Row],[Raw Grant
($)]]&lt;0, 0, 1)</f>
        <v>1</v>
      </c>
      <c r="Q48" s="18">
        <f>Table114__Page_104_105[[#This Row],[Raw Grant
($)]]*P48</f>
        <v>83671143</v>
      </c>
      <c r="R48" s="18">
        <f t="shared" si="6"/>
        <v>15412287.107208097</v>
      </c>
      <c r="S48" s="18">
        <f t="shared" si="7"/>
        <v>9.6756789909386569</v>
      </c>
    </row>
    <row r="49" spans="1:19" x14ac:dyDescent="0.55000000000000004">
      <c r="A49" s="18" t="s">
        <v>333</v>
      </c>
      <c r="B49" s="18">
        <v>86951972</v>
      </c>
      <c r="C49" s="18">
        <v>36129323</v>
      </c>
      <c r="D49" s="18">
        <v>50822649</v>
      </c>
      <c r="E49" s="18">
        <v>8534354</v>
      </c>
      <c r="F49" s="18">
        <v>8572851</v>
      </c>
      <c r="G49" s="20">
        <v>53723</v>
      </c>
      <c r="H49" s="18">
        <f>Table114__Page_104_105[[#This Row],[General
Purpose Grant*
Actual '#
($)]]/G49</f>
        <v>159.57506096085476</v>
      </c>
      <c r="I49" s="18">
        <f t="shared" si="0"/>
        <v>0</v>
      </c>
      <c r="J49" s="18">
        <f t="shared" si="1"/>
        <v>1</v>
      </c>
      <c r="K49" s="18">
        <f t="shared" si="2"/>
        <v>0</v>
      </c>
      <c r="L49" s="18">
        <f>Table114__Page_104_105[[#This Row],[Raw Grant
($)]]*J49</f>
        <v>50822649</v>
      </c>
      <c r="M49" s="18">
        <f t="shared" si="3"/>
        <v>8535684.5159144029</v>
      </c>
      <c r="N49" s="18">
        <f t="shared" si="4"/>
        <v>9617553.0240025539</v>
      </c>
      <c r="O49" s="18">
        <f t="shared" si="5"/>
        <v>12.674654341676469</v>
      </c>
      <c r="P49" s="18">
        <f>IF(Table114__Page_104_105[[#This Row],[Raw Grant
($)]]&lt;0, 0, 1)</f>
        <v>1</v>
      </c>
      <c r="Q49" s="18">
        <f>Table114__Page_104_105[[#This Row],[Raw Grant
($)]]*P49</f>
        <v>50822649</v>
      </c>
      <c r="R49" s="18">
        <f t="shared" si="6"/>
        <v>9361569.9493535366</v>
      </c>
      <c r="S49" s="18">
        <f t="shared" si="7"/>
        <v>9.6756789909386551</v>
      </c>
    </row>
    <row r="50" spans="1:19" x14ac:dyDescent="0.55000000000000004">
      <c r="A50" s="18" t="s">
        <v>340</v>
      </c>
      <c r="B50" s="18">
        <v>77406181</v>
      </c>
      <c r="C50" s="18">
        <v>23818685</v>
      </c>
      <c r="D50" s="18">
        <v>53587496</v>
      </c>
      <c r="E50" s="18">
        <v>8998639</v>
      </c>
      <c r="F50" s="18">
        <v>9039230</v>
      </c>
      <c r="G50" s="19">
        <v>30775</v>
      </c>
      <c r="H50" s="18">
        <f>Table114__Page_104_105[[#This Row],[General
Purpose Grant*
Actual '#
($)]]/G50</f>
        <v>293.71990251827782</v>
      </c>
      <c r="I50" s="18">
        <f t="shared" si="0"/>
        <v>0</v>
      </c>
      <c r="J50" s="18">
        <f t="shared" si="1"/>
        <v>1</v>
      </c>
      <c r="K50" s="18">
        <f t="shared" si="2"/>
        <v>0</v>
      </c>
      <c r="L50" s="18">
        <f>Table114__Page_104_105[[#This Row],[Raw Grant
($)]]*J50</f>
        <v>53587496</v>
      </c>
      <c r="M50" s="18">
        <f t="shared" si="3"/>
        <v>9000041.691133121</v>
      </c>
      <c r="N50" s="18">
        <f t="shared" si="4"/>
        <v>10140765.866091017</v>
      </c>
      <c r="O50" s="18">
        <f t="shared" si="5"/>
        <v>12.674654341676462</v>
      </c>
      <c r="P50" s="18">
        <f>IF(Table114__Page_104_105[[#This Row],[Raw Grant
($)]]&lt;0, 0, 1)</f>
        <v>1</v>
      </c>
      <c r="Q50" s="18">
        <f>Table114__Page_104_105[[#This Row],[Raw Grant
($)]]*P50</f>
        <v>53587496</v>
      </c>
      <c r="R50" s="18">
        <f t="shared" si="6"/>
        <v>9870856.8342178073</v>
      </c>
      <c r="S50" s="18">
        <f t="shared" si="7"/>
        <v>9.6756789909386427</v>
      </c>
    </row>
    <row r="51" spans="1:19" x14ac:dyDescent="0.55000000000000004">
      <c r="A51" s="18" t="s">
        <v>347</v>
      </c>
      <c r="B51" s="18">
        <v>248017052</v>
      </c>
      <c r="C51" s="18">
        <v>232983848</v>
      </c>
      <c r="D51" s="18">
        <v>15033204</v>
      </c>
      <c r="E51" s="18">
        <v>5210479</v>
      </c>
      <c r="F51" s="18">
        <v>5210479</v>
      </c>
      <c r="G51" s="20">
        <v>203560</v>
      </c>
      <c r="H51" s="18">
        <f>Table114__Page_104_105[[#This Row],[General
Purpose Grant*
Actual '#
($)]]/G51</f>
        <v>25.596772450383181</v>
      </c>
      <c r="I51" s="18">
        <f t="shared" si="0"/>
        <v>1</v>
      </c>
      <c r="J51" s="18">
        <f t="shared" si="1"/>
        <v>0</v>
      </c>
      <c r="K51" s="18">
        <f t="shared" si="2"/>
        <v>5204079.3000465268</v>
      </c>
      <c r="L51" s="18">
        <f>Table114__Page_104_105[[#This Row],[Raw Grant
($)]]*J51</f>
        <v>0</v>
      </c>
      <c r="M51" s="18">
        <f t="shared" si="3"/>
        <v>0</v>
      </c>
      <c r="N51" s="18">
        <f t="shared" si="4"/>
        <v>0</v>
      </c>
      <c r="O51" s="18" t="e">
        <f t="shared" si="5"/>
        <v>#DIV/0!</v>
      </c>
      <c r="P51" s="18">
        <f>IF(Table114__Page_104_105[[#This Row],[Raw Grant
($)]]&lt;0, 0, 1)</f>
        <v>1</v>
      </c>
      <c r="Q51" s="18">
        <f>Table114__Page_104_105[[#This Row],[Raw Grant
($)]]*P51</f>
        <v>15033204</v>
      </c>
      <c r="R51" s="18">
        <f t="shared" si="6"/>
        <v>2769127.4181497581</v>
      </c>
      <c r="S51" s="18" t="e">
        <f t="shared" si="7"/>
        <v>#DIV/0!</v>
      </c>
    </row>
    <row r="52" spans="1:19" x14ac:dyDescent="0.55000000000000004">
      <c r="A52" s="18" t="s">
        <v>354</v>
      </c>
      <c r="B52" s="18">
        <v>142224879</v>
      </c>
      <c r="C52" s="18">
        <v>160571467</v>
      </c>
      <c r="D52" s="18">
        <v>-18346588</v>
      </c>
      <c r="E52" s="18">
        <v>3237634</v>
      </c>
      <c r="F52" s="18">
        <v>3237634</v>
      </c>
      <c r="G52" s="19">
        <v>126486</v>
      </c>
      <c r="H52" s="18">
        <f>Table114__Page_104_105[[#This Row],[General
Purpose Grant*
Actual '#
($)]]/G52</f>
        <v>25.596777508973325</v>
      </c>
      <c r="I52" s="18">
        <f t="shared" si="0"/>
        <v>1</v>
      </c>
      <c r="J52" s="18">
        <f t="shared" si="1"/>
        <v>0</v>
      </c>
      <c r="K52" s="18">
        <f t="shared" si="2"/>
        <v>3233656.7810261594</v>
      </c>
      <c r="L52" s="18">
        <f>Table114__Page_104_105[[#This Row],[Raw Grant
($)]]*J52</f>
        <v>0</v>
      </c>
      <c r="M52" s="18">
        <f t="shared" si="3"/>
        <v>0</v>
      </c>
      <c r="N52" s="18">
        <f t="shared" si="4"/>
        <v>0</v>
      </c>
      <c r="O52" s="18" t="e">
        <f t="shared" si="5"/>
        <v>#DIV/0!</v>
      </c>
      <c r="P52" s="18">
        <f>IF(Table114__Page_104_105[[#This Row],[Raw Grant
($)]]&lt;0, 0, 1)</f>
        <v>0</v>
      </c>
      <c r="Q52" s="18">
        <f>Table114__Page_104_105[[#This Row],[Raw Grant
($)]]*P52</f>
        <v>0</v>
      </c>
      <c r="R52" s="18">
        <f t="shared" si="6"/>
        <v>0</v>
      </c>
      <c r="S52" s="18" t="e">
        <f t="shared" si="7"/>
        <v>#DIV/0!</v>
      </c>
    </row>
    <row r="53" spans="1:19" x14ac:dyDescent="0.55000000000000004">
      <c r="A53" s="18" t="s">
        <v>361</v>
      </c>
      <c r="B53" s="18">
        <v>65245951</v>
      </c>
      <c r="C53" s="18">
        <v>28333417</v>
      </c>
      <c r="D53" s="18">
        <v>36912534</v>
      </c>
      <c r="E53" s="18">
        <v>6198509</v>
      </c>
      <c r="F53" s="18">
        <v>6226469</v>
      </c>
      <c r="G53" s="20">
        <v>39092</v>
      </c>
      <c r="H53" s="18">
        <f>Table114__Page_104_105[[#This Row],[General
Purpose Grant*
Actual '#
($)]]/G53</f>
        <v>159.27732016780928</v>
      </c>
      <c r="I53" s="18">
        <f t="shared" si="0"/>
        <v>0</v>
      </c>
      <c r="J53" s="18">
        <f t="shared" si="1"/>
        <v>1</v>
      </c>
      <c r="K53" s="18">
        <f t="shared" si="2"/>
        <v>0</v>
      </c>
      <c r="L53" s="18">
        <f>Table114__Page_104_105[[#This Row],[Raw Grant
($)]]*J53</f>
        <v>36912534</v>
      </c>
      <c r="M53" s="18">
        <f t="shared" si="3"/>
        <v>6199475.0589833278</v>
      </c>
      <c r="N53" s="18">
        <f t="shared" si="4"/>
        <v>6985237.093707907</v>
      </c>
      <c r="O53" s="18">
        <f t="shared" si="5"/>
        <v>12.674654341676453</v>
      </c>
      <c r="P53" s="18">
        <f>IF(Table114__Page_104_105[[#This Row],[Raw Grant
($)]]&lt;0, 0, 1)</f>
        <v>1</v>
      </c>
      <c r="Q53" s="18">
        <f>Table114__Page_104_105[[#This Row],[Raw Grant
($)]]*P53</f>
        <v>36912534</v>
      </c>
      <c r="R53" s="18">
        <f t="shared" si="6"/>
        <v>6799316.3648138586</v>
      </c>
      <c r="S53" s="18">
        <f t="shared" si="7"/>
        <v>9.6756789909386427</v>
      </c>
    </row>
    <row r="54" spans="1:19" x14ac:dyDescent="0.55000000000000004">
      <c r="A54" s="18" t="s">
        <v>368</v>
      </c>
      <c r="B54" s="18">
        <v>253008274</v>
      </c>
      <c r="C54" s="18">
        <v>231875967</v>
      </c>
      <c r="D54" s="18">
        <v>21132307</v>
      </c>
      <c r="E54" s="18">
        <v>4357672</v>
      </c>
      <c r="F54" s="18">
        <v>4357672</v>
      </c>
      <c r="G54" s="19">
        <v>170243</v>
      </c>
      <c r="H54" s="18">
        <f>Table114__Page_104_105[[#This Row],[General
Purpose Grant*
Actual '#
($)]]/G54</f>
        <v>25.596776372596818</v>
      </c>
      <c r="I54" s="18">
        <f t="shared" si="0"/>
        <v>1</v>
      </c>
      <c r="J54" s="18">
        <f t="shared" si="1"/>
        <v>0</v>
      </c>
      <c r="K54" s="18">
        <f t="shared" si="2"/>
        <v>4352319.0817342354</v>
      </c>
      <c r="L54" s="18">
        <f>Table114__Page_104_105[[#This Row],[Raw Grant
($)]]*J54</f>
        <v>0</v>
      </c>
      <c r="M54" s="18">
        <f t="shared" si="3"/>
        <v>0</v>
      </c>
      <c r="N54" s="18">
        <f t="shared" si="4"/>
        <v>0</v>
      </c>
      <c r="O54" s="18" t="e">
        <f t="shared" si="5"/>
        <v>#DIV/0!</v>
      </c>
      <c r="P54" s="18">
        <f>IF(Table114__Page_104_105[[#This Row],[Raw Grant
($)]]&lt;0, 0, 1)</f>
        <v>1</v>
      </c>
      <c r="Q54" s="18">
        <f>Table114__Page_104_105[[#This Row],[Raw Grant
($)]]*P54</f>
        <v>21132307</v>
      </c>
      <c r="R54" s="18">
        <f t="shared" si="6"/>
        <v>3892586.751464163</v>
      </c>
      <c r="S54" s="18" t="e">
        <f t="shared" si="7"/>
        <v>#DIV/0!</v>
      </c>
    </row>
    <row r="55" spans="1:19" x14ac:dyDescent="0.55000000000000004">
      <c r="A55" s="18" t="s">
        <v>375</v>
      </c>
      <c r="B55" s="18">
        <v>40615549</v>
      </c>
      <c r="C55" s="18">
        <v>15187714</v>
      </c>
      <c r="D55" s="18">
        <v>25427835</v>
      </c>
      <c r="E55" s="18">
        <v>4269949</v>
      </c>
      <c r="F55" s="18">
        <v>4289210</v>
      </c>
      <c r="G55" s="20">
        <v>20576</v>
      </c>
      <c r="H55" s="18">
        <f>Table114__Page_104_105[[#This Row],[General
Purpose Grant*
Actual '#
($)]]/G55</f>
        <v>208.4569401244168</v>
      </c>
      <c r="I55" s="18">
        <f t="shared" si="0"/>
        <v>0</v>
      </c>
      <c r="J55" s="18">
        <f t="shared" si="1"/>
        <v>1</v>
      </c>
      <c r="K55" s="18">
        <f t="shared" si="2"/>
        <v>0</v>
      </c>
      <c r="L55" s="18">
        <f>Table114__Page_104_105[[#This Row],[Raw Grant
($)]]*J55</f>
        <v>25427835</v>
      </c>
      <c r="M55" s="18">
        <f t="shared" si="3"/>
        <v>4270615.2031297376</v>
      </c>
      <c r="N55" s="18">
        <f t="shared" si="4"/>
        <v>4811900.918389515</v>
      </c>
      <c r="O55" s="18">
        <f t="shared" si="5"/>
        <v>12.674654341676439</v>
      </c>
      <c r="P55" s="18">
        <f>IF(Table114__Page_104_105[[#This Row],[Raw Grant
($)]]&lt;0, 0, 1)</f>
        <v>1</v>
      </c>
      <c r="Q55" s="18">
        <f>Table114__Page_104_105[[#This Row],[Raw Grant
($)]]*P55</f>
        <v>25427835</v>
      </c>
      <c r="R55" s="18">
        <f t="shared" si="6"/>
        <v>4683826.221122792</v>
      </c>
      <c r="S55" s="18">
        <f t="shared" si="7"/>
        <v>9.6756789909386125</v>
      </c>
    </row>
    <row r="56" spans="1:19" x14ac:dyDescent="0.55000000000000004">
      <c r="A56" s="18" t="s">
        <v>382</v>
      </c>
      <c r="B56" s="18">
        <v>58586691</v>
      </c>
      <c r="C56" s="18">
        <v>25900228</v>
      </c>
      <c r="D56" s="18">
        <v>32686463</v>
      </c>
      <c r="E56" s="18">
        <v>5488849</v>
      </c>
      <c r="F56" s="18">
        <v>5513608</v>
      </c>
      <c r="G56" s="19">
        <v>17610</v>
      </c>
      <c r="H56" s="18">
        <f>Table114__Page_104_105[[#This Row],[General
Purpose Grant*
Actual '#
($)]]/G56</f>
        <v>313.09528676888129</v>
      </c>
      <c r="I56" s="18">
        <f t="shared" si="0"/>
        <v>0</v>
      </c>
      <c r="J56" s="18">
        <f t="shared" si="1"/>
        <v>1</v>
      </c>
      <c r="K56" s="18">
        <f t="shared" si="2"/>
        <v>0</v>
      </c>
      <c r="L56" s="18">
        <f>Table114__Page_104_105[[#This Row],[Raw Grant
($)]]*J56</f>
        <v>32686463</v>
      </c>
      <c r="M56" s="18">
        <f t="shared" si="3"/>
        <v>5489704.7202145848</v>
      </c>
      <c r="N56" s="18">
        <f t="shared" si="4"/>
        <v>6185505.8178804806</v>
      </c>
      <c r="O56" s="18">
        <f t="shared" si="5"/>
        <v>12.674654341676463</v>
      </c>
      <c r="P56" s="18">
        <f>IF(Table114__Page_104_105[[#This Row],[Raw Grant
($)]]&lt;0, 0, 1)</f>
        <v>1</v>
      </c>
      <c r="Q56" s="18">
        <f>Table114__Page_104_105[[#This Row],[Raw Grant
($)]]*P56</f>
        <v>32686463</v>
      </c>
      <c r="R56" s="18">
        <f t="shared" si="6"/>
        <v>6020870.9264929546</v>
      </c>
      <c r="S56" s="18">
        <f t="shared" si="7"/>
        <v>9.6756789909386463</v>
      </c>
    </row>
    <row r="57" spans="1:19" x14ac:dyDescent="0.55000000000000004">
      <c r="A57" s="18" t="s">
        <v>389</v>
      </c>
      <c r="B57" s="18">
        <v>38813993</v>
      </c>
      <c r="C57" s="18">
        <v>15945812</v>
      </c>
      <c r="D57" s="18">
        <v>22868182</v>
      </c>
      <c r="E57" s="18">
        <v>3840122</v>
      </c>
      <c r="F57" s="18">
        <v>3857444</v>
      </c>
      <c r="G57" s="20">
        <v>15482</v>
      </c>
      <c r="H57" s="18">
        <f>Table114__Page_104_105[[#This Row],[General
Purpose Grant*
Actual '#
($)]]/G57</f>
        <v>249.15669810102054</v>
      </c>
      <c r="I57" s="18">
        <f t="shared" si="0"/>
        <v>0</v>
      </c>
      <c r="J57" s="18">
        <f t="shared" si="1"/>
        <v>1</v>
      </c>
      <c r="K57" s="18">
        <f t="shared" si="2"/>
        <v>0</v>
      </c>
      <c r="L57" s="18">
        <f>Table114__Page_104_105[[#This Row],[Raw Grant
($)]]*J57</f>
        <v>22868182</v>
      </c>
      <c r="M57" s="18">
        <f t="shared" si="3"/>
        <v>3840720.4434485985</v>
      </c>
      <c r="N57" s="18">
        <f t="shared" si="4"/>
        <v>4327518.4838858116</v>
      </c>
      <c r="O57" s="18">
        <f t="shared" si="5"/>
        <v>12.674654341676458</v>
      </c>
      <c r="P57" s="18">
        <f>IF(Table114__Page_104_105[[#This Row],[Raw Grant
($)]]&lt;0, 0, 1)</f>
        <v>1</v>
      </c>
      <c r="Q57" s="18">
        <f>Table114__Page_104_105[[#This Row],[Raw Grant
($)]]*P57</f>
        <v>22868182</v>
      </c>
      <c r="R57" s="18">
        <f t="shared" si="6"/>
        <v>4212336.2244960396</v>
      </c>
      <c r="S57" s="18">
        <f t="shared" si="7"/>
        <v>9.675678990938632</v>
      </c>
    </row>
    <row r="58" spans="1:19" x14ac:dyDescent="0.55000000000000004">
      <c r="A58" s="18" t="s">
        <v>396</v>
      </c>
      <c r="B58" s="18">
        <v>73567209</v>
      </c>
      <c r="C58" s="18">
        <v>60533496</v>
      </c>
      <c r="D58" s="18">
        <v>13033713</v>
      </c>
      <c r="E58" s="18">
        <v>2188676</v>
      </c>
      <c r="F58" s="18">
        <v>2198549</v>
      </c>
      <c r="G58" s="19">
        <v>63264</v>
      </c>
      <c r="H58" s="18">
        <f>Table114__Page_104_105[[#This Row],[General
Purpose Grant*
Actual '#
($)]]/G58</f>
        <v>34.751975847243301</v>
      </c>
      <c r="I58" s="18">
        <f t="shared" si="0"/>
        <v>0</v>
      </c>
      <c r="J58" s="18">
        <f t="shared" si="1"/>
        <v>1</v>
      </c>
      <c r="K58" s="18">
        <f t="shared" si="2"/>
        <v>0</v>
      </c>
      <c r="L58" s="18">
        <f>Table114__Page_104_105[[#This Row],[Raw Grant
($)]]*J58</f>
        <v>13033713</v>
      </c>
      <c r="M58" s="18">
        <f t="shared" si="3"/>
        <v>2189017.3855159003</v>
      </c>
      <c r="N58" s="18">
        <f t="shared" si="4"/>
        <v>2466467.7726092436</v>
      </c>
      <c r="O58" s="18">
        <f t="shared" si="5"/>
        <v>12.674654341676447</v>
      </c>
      <c r="P58" s="18">
        <f>IF(Table114__Page_104_105[[#This Row],[Raw Grant
($)]]&lt;0, 0, 1)</f>
        <v>1</v>
      </c>
      <c r="Q58" s="18">
        <f>Table114__Page_104_105[[#This Row],[Raw Grant
($)]]*P58</f>
        <v>13033713</v>
      </c>
      <c r="R58" s="18">
        <f t="shared" si="6"/>
        <v>2400819.6807942563</v>
      </c>
      <c r="S58" s="18">
        <f t="shared" si="7"/>
        <v>9.6756789909386249</v>
      </c>
    </row>
    <row r="59" spans="1:19" x14ac:dyDescent="0.55000000000000004">
      <c r="A59" s="18" t="s">
        <v>403</v>
      </c>
      <c r="B59" s="18">
        <v>44757732</v>
      </c>
      <c r="C59" s="18">
        <v>9245146</v>
      </c>
      <c r="D59" s="18">
        <v>35512586</v>
      </c>
      <c r="E59" s="18">
        <v>5963423</v>
      </c>
      <c r="F59" s="18">
        <v>5990323</v>
      </c>
      <c r="G59" s="20">
        <v>11879</v>
      </c>
      <c r="H59" s="18">
        <f>Table114__Page_104_105[[#This Row],[General
Purpose Grant*
Actual '#
($)]]/G59</f>
        <v>504.27839043690545</v>
      </c>
      <c r="I59" s="18">
        <f t="shared" si="0"/>
        <v>0</v>
      </c>
      <c r="J59" s="18">
        <f t="shared" si="1"/>
        <v>1</v>
      </c>
      <c r="K59" s="18">
        <f t="shared" si="2"/>
        <v>0</v>
      </c>
      <c r="L59" s="18">
        <f>Table114__Page_104_105[[#This Row],[Raw Grant
($)]]*J59</f>
        <v>35512586</v>
      </c>
      <c r="M59" s="18">
        <f t="shared" si="3"/>
        <v>5964353.2244901014</v>
      </c>
      <c r="N59" s="18">
        <f t="shared" si="4"/>
        <v>6720314.3794108564</v>
      </c>
      <c r="O59" s="18">
        <f t="shared" si="5"/>
        <v>12.674654341676467</v>
      </c>
      <c r="P59" s="18">
        <f>IF(Table114__Page_104_105[[#This Row],[Raw Grant
($)]]&lt;0, 0, 1)</f>
        <v>1</v>
      </c>
      <c r="Q59" s="18">
        <f>Table114__Page_104_105[[#This Row],[Raw Grant
($)]]*P59</f>
        <v>35512586</v>
      </c>
      <c r="R59" s="18">
        <f t="shared" si="6"/>
        <v>6541444.896377462</v>
      </c>
      <c r="S59" s="18">
        <f t="shared" si="7"/>
        <v>9.675678990938648</v>
      </c>
    </row>
    <row r="60" spans="1:19" x14ac:dyDescent="0.55000000000000004">
      <c r="A60" s="18" t="s">
        <v>410</v>
      </c>
      <c r="B60" s="18">
        <v>138586541</v>
      </c>
      <c r="C60" s="18">
        <v>197975430</v>
      </c>
      <c r="D60" s="18">
        <v>-59388888</v>
      </c>
      <c r="E60" s="18">
        <v>2803231</v>
      </c>
      <c r="F60" s="18">
        <v>2803231</v>
      </c>
      <c r="G60" s="19">
        <v>109515</v>
      </c>
      <c r="H60" s="18">
        <f>Table114__Page_104_105[[#This Row],[General
Purpose Grant*
Actual '#
($)]]/G60</f>
        <v>25.596776697256082</v>
      </c>
      <c r="I60" s="18">
        <f t="shared" si="0"/>
        <v>1</v>
      </c>
      <c r="J60" s="18">
        <f t="shared" si="1"/>
        <v>0</v>
      </c>
      <c r="K60" s="18">
        <f t="shared" si="2"/>
        <v>2799787.505131634</v>
      </c>
      <c r="L60" s="18">
        <f>Table114__Page_104_105[[#This Row],[Raw Grant
($)]]*J60</f>
        <v>0</v>
      </c>
      <c r="M60" s="18">
        <f t="shared" si="3"/>
        <v>0</v>
      </c>
      <c r="N60" s="18">
        <f t="shared" si="4"/>
        <v>0</v>
      </c>
      <c r="O60" s="18" t="e">
        <f t="shared" si="5"/>
        <v>#DIV/0!</v>
      </c>
      <c r="P60" s="18">
        <f>IF(Table114__Page_104_105[[#This Row],[Raw Grant
($)]]&lt;0, 0, 1)</f>
        <v>0</v>
      </c>
      <c r="Q60" s="18">
        <f>Table114__Page_104_105[[#This Row],[Raw Grant
($)]]*P60</f>
        <v>0</v>
      </c>
      <c r="R60" s="18">
        <f t="shared" si="6"/>
        <v>0</v>
      </c>
      <c r="S60" s="18" t="e">
        <f t="shared" si="7"/>
        <v>#DIV/0!</v>
      </c>
    </row>
    <row r="61" spans="1:19" x14ac:dyDescent="0.55000000000000004">
      <c r="A61" s="18" t="s">
        <v>417</v>
      </c>
      <c r="B61" s="18">
        <v>31970763</v>
      </c>
      <c r="C61" s="18">
        <v>7052643</v>
      </c>
      <c r="D61" s="18">
        <v>24918121</v>
      </c>
      <c r="E61" s="18">
        <v>4184356</v>
      </c>
      <c r="F61" s="18">
        <v>4203231</v>
      </c>
      <c r="G61" s="20">
        <v>7786</v>
      </c>
      <c r="H61" s="18">
        <f>Table114__Page_104_105[[#This Row],[General
Purpose Grant*
Actual '#
($)]]/G61</f>
        <v>539.84472129463143</v>
      </c>
      <c r="I61" s="18">
        <f t="shared" si="0"/>
        <v>0</v>
      </c>
      <c r="J61" s="18">
        <f t="shared" si="1"/>
        <v>1</v>
      </c>
      <c r="K61" s="18">
        <f t="shared" si="2"/>
        <v>0</v>
      </c>
      <c r="L61" s="18">
        <f>Table114__Page_104_105[[#This Row],[Raw Grant
($)]]*J61</f>
        <v>24918121</v>
      </c>
      <c r="M61" s="18">
        <f t="shared" si="3"/>
        <v>4185008.5300626801</v>
      </c>
      <c r="N61" s="18">
        <f t="shared" si="4"/>
        <v>4715443.8954178002</v>
      </c>
      <c r="O61" s="18">
        <f t="shared" si="5"/>
        <v>12.674654341676469</v>
      </c>
      <c r="P61" s="18">
        <f>IF(Table114__Page_104_105[[#This Row],[Raw Grant
($)]]&lt;0, 0, 1)</f>
        <v>1</v>
      </c>
      <c r="Q61" s="18">
        <f>Table114__Page_104_105[[#This Row],[Raw Grant
($)]]*P61</f>
        <v>24918121</v>
      </c>
      <c r="R61" s="18">
        <f t="shared" si="6"/>
        <v>4589936.5211749449</v>
      </c>
      <c r="S61" s="18">
        <f t="shared" si="7"/>
        <v>9.6756789909386409</v>
      </c>
    </row>
    <row r="62" spans="1:19" x14ac:dyDescent="0.55000000000000004">
      <c r="A62" s="18" t="s">
        <v>424</v>
      </c>
      <c r="B62" s="18">
        <v>11503957</v>
      </c>
      <c r="C62" s="18">
        <v>8783193</v>
      </c>
      <c r="D62" s="18">
        <v>2720764</v>
      </c>
      <c r="E62" s="18">
        <v>456882</v>
      </c>
      <c r="F62" s="18">
        <v>475506</v>
      </c>
      <c r="G62" s="19">
        <v>3238</v>
      </c>
      <c r="H62" s="18">
        <f>Table114__Page_104_105[[#This Row],[General
Purpose Grant*
Actual '#
($)]]/G62</f>
        <v>146.85176034589253</v>
      </c>
      <c r="I62" s="18">
        <f t="shared" si="0"/>
        <v>0</v>
      </c>
      <c r="J62" s="18">
        <f t="shared" si="1"/>
        <v>1</v>
      </c>
      <c r="K62" s="18">
        <f t="shared" si="2"/>
        <v>0</v>
      </c>
      <c r="L62" s="18">
        <f>Table114__Page_104_105[[#This Row],[Raw Grant
($)]]*J62</f>
        <v>2720764</v>
      </c>
      <c r="M62" s="18">
        <f t="shared" si="3"/>
        <v>456953.41748631274</v>
      </c>
      <c r="N62" s="18">
        <f t="shared" si="4"/>
        <v>514870.68365518068</v>
      </c>
      <c r="O62" s="18">
        <f t="shared" si="5"/>
        <v>12.674654341676469</v>
      </c>
      <c r="P62" s="18">
        <f>IF(Table114__Page_104_105[[#This Row],[Raw Grant
($)]]&lt;0, 0, 1)</f>
        <v>1</v>
      </c>
      <c r="Q62" s="18">
        <f>Table114__Page_104_105[[#This Row],[Raw Grant
($)]]*P62</f>
        <v>2720764</v>
      </c>
      <c r="R62" s="18">
        <f t="shared" si="6"/>
        <v>501166.7633004121</v>
      </c>
      <c r="S62" s="18">
        <f t="shared" si="7"/>
        <v>9.6756789909386551</v>
      </c>
    </row>
    <row r="63" spans="1:19" x14ac:dyDescent="0.55000000000000004">
      <c r="A63" s="18" t="s">
        <v>431</v>
      </c>
      <c r="B63" s="18">
        <v>76928642</v>
      </c>
      <c r="C63" s="18">
        <v>31121926</v>
      </c>
      <c r="D63" s="18">
        <v>45806716</v>
      </c>
      <c r="E63" s="18">
        <v>7692057</v>
      </c>
      <c r="F63" s="18">
        <v>7726755</v>
      </c>
      <c r="G63" s="20">
        <v>30823</v>
      </c>
      <c r="H63" s="18">
        <f>Table114__Page_104_105[[#This Row],[General
Purpose Grant*
Actual '#
($)]]/G63</f>
        <v>250.68147162832949</v>
      </c>
      <c r="I63" s="18">
        <f t="shared" si="0"/>
        <v>0</v>
      </c>
      <c r="J63" s="18">
        <f t="shared" si="1"/>
        <v>1</v>
      </c>
      <c r="K63" s="18">
        <f t="shared" si="2"/>
        <v>0</v>
      </c>
      <c r="L63" s="18">
        <f>Table114__Page_104_105[[#This Row],[Raw Grant
($)]]*J63</f>
        <v>45806716</v>
      </c>
      <c r="M63" s="18">
        <f t="shared" si="3"/>
        <v>7693256.5338357035</v>
      </c>
      <c r="N63" s="18">
        <f t="shared" si="4"/>
        <v>8668350.2071178183</v>
      </c>
      <c r="O63" s="18">
        <f t="shared" si="5"/>
        <v>12.674654341676458</v>
      </c>
      <c r="P63" s="18">
        <f>IF(Table114__Page_104_105[[#This Row],[Raw Grant
($)]]&lt;0, 0, 1)</f>
        <v>1</v>
      </c>
      <c r="Q63" s="18">
        <f>Table114__Page_104_105[[#This Row],[Raw Grant
($)]]*P63</f>
        <v>45806716</v>
      </c>
      <c r="R63" s="18">
        <f t="shared" si="6"/>
        <v>8437631.3399990592</v>
      </c>
      <c r="S63" s="18">
        <f t="shared" si="7"/>
        <v>9.6756789909386445</v>
      </c>
    </row>
    <row r="64" spans="1:19" x14ac:dyDescent="0.55000000000000004">
      <c r="A64" s="18" t="s">
        <v>438</v>
      </c>
      <c r="B64" s="18">
        <v>48135413</v>
      </c>
      <c r="C64" s="18">
        <v>15342873</v>
      </c>
      <c r="D64" s="18">
        <v>32792539</v>
      </c>
      <c r="E64" s="18">
        <v>5506662</v>
      </c>
      <c r="F64" s="18">
        <v>5531501</v>
      </c>
      <c r="G64" s="19">
        <v>16470</v>
      </c>
      <c r="H64" s="18">
        <f>Table114__Page_104_105[[#This Row],[General
Purpose Grant*
Actual '#
($)]]/G64</f>
        <v>335.85312689738919</v>
      </c>
      <c r="I64" s="18">
        <f t="shared" si="0"/>
        <v>0</v>
      </c>
      <c r="J64" s="18">
        <f t="shared" si="1"/>
        <v>1</v>
      </c>
      <c r="K64" s="18">
        <f t="shared" si="2"/>
        <v>0</v>
      </c>
      <c r="L64" s="18">
        <f>Table114__Page_104_105[[#This Row],[Raw Grant
($)]]*J64</f>
        <v>32792539</v>
      </c>
      <c r="M64" s="18">
        <f t="shared" si="3"/>
        <v>5507520.2274446422</v>
      </c>
      <c r="N64" s="18">
        <f t="shared" si="4"/>
        <v>6205579.379071163</v>
      </c>
      <c r="O64" s="18">
        <f t="shared" si="5"/>
        <v>12.674654341676444</v>
      </c>
      <c r="P64" s="18">
        <f>IF(Table114__Page_104_105[[#This Row],[Raw Grant
($)]]&lt;0, 0, 1)</f>
        <v>1</v>
      </c>
      <c r="Q64" s="18">
        <f>Table114__Page_104_105[[#This Row],[Raw Grant
($)]]*P64</f>
        <v>32792539</v>
      </c>
      <c r="R64" s="18">
        <f t="shared" si="6"/>
        <v>6040410.2050131997</v>
      </c>
      <c r="S64" s="18">
        <f t="shared" si="7"/>
        <v>9.6756789909386445</v>
      </c>
    </row>
    <row r="65" spans="1:19" x14ac:dyDescent="0.55000000000000004">
      <c r="A65" s="18" t="s">
        <v>445</v>
      </c>
      <c r="B65" s="18">
        <v>137660273</v>
      </c>
      <c r="C65" s="18">
        <v>268718030</v>
      </c>
      <c r="D65" s="18">
        <v>-131057757</v>
      </c>
      <c r="E65" s="18">
        <v>2849817</v>
      </c>
      <c r="F65" s="18">
        <v>2849817</v>
      </c>
      <c r="G65" s="20">
        <v>111335</v>
      </c>
      <c r="H65" s="18">
        <f>Table114__Page_104_105[[#This Row],[General
Purpose Grant*
Actual '#
($)]]/G65</f>
        <v>25.596775497372793</v>
      </c>
      <c r="I65" s="18">
        <f t="shared" si="0"/>
        <v>1</v>
      </c>
      <c r="J65" s="18">
        <f t="shared" si="1"/>
        <v>0</v>
      </c>
      <c r="K65" s="18">
        <f t="shared" si="2"/>
        <v>2846316.412215956</v>
      </c>
      <c r="L65" s="18">
        <f>Table114__Page_104_105[[#This Row],[Raw Grant
($)]]*J65</f>
        <v>0</v>
      </c>
      <c r="M65" s="18">
        <f t="shared" si="3"/>
        <v>0</v>
      </c>
      <c r="N65" s="18">
        <f t="shared" si="4"/>
        <v>0</v>
      </c>
      <c r="O65" s="18" t="e">
        <f t="shared" si="5"/>
        <v>#DIV/0!</v>
      </c>
      <c r="P65" s="18">
        <f>IF(Table114__Page_104_105[[#This Row],[Raw Grant
($)]]&lt;0, 0, 1)</f>
        <v>0</v>
      </c>
      <c r="Q65" s="18">
        <f>Table114__Page_104_105[[#This Row],[Raw Grant
($)]]*P65</f>
        <v>0</v>
      </c>
      <c r="R65" s="18">
        <f t="shared" si="6"/>
        <v>0</v>
      </c>
      <c r="S65" s="18" t="e">
        <f t="shared" si="7"/>
        <v>#DIV/0!</v>
      </c>
    </row>
    <row r="66" spans="1:19" x14ac:dyDescent="0.55000000000000004">
      <c r="A66" s="18" t="s">
        <v>452</v>
      </c>
      <c r="B66" s="18">
        <v>37249620</v>
      </c>
      <c r="C66" s="18">
        <v>12779000</v>
      </c>
      <c r="D66" s="18">
        <v>24470619</v>
      </c>
      <c r="E66" s="18">
        <v>4109210</v>
      </c>
      <c r="F66" s="18">
        <v>4127746</v>
      </c>
      <c r="G66" s="19">
        <v>11578</v>
      </c>
      <c r="H66" s="18">
        <f>Table114__Page_104_105[[#This Row],[General
Purpose Grant*
Actual '#
($)]]/G66</f>
        <v>356.51632406287786</v>
      </c>
      <c r="I66" s="18">
        <f t="shared" si="0"/>
        <v>0</v>
      </c>
      <c r="J66" s="18">
        <f t="shared" si="1"/>
        <v>1</v>
      </c>
      <c r="K66" s="18">
        <f t="shared" si="2"/>
        <v>0</v>
      </c>
      <c r="L66" s="18">
        <f>Table114__Page_104_105[[#This Row],[Raw Grant
($)]]*J66</f>
        <v>24470619</v>
      </c>
      <c r="M66" s="18">
        <f t="shared" si="3"/>
        <v>4109850.387632113</v>
      </c>
      <c r="N66" s="18">
        <f t="shared" si="4"/>
        <v>4630759.7182245329</v>
      </c>
      <c r="O66" s="18">
        <f t="shared" si="5"/>
        <v>12.674654341676447</v>
      </c>
      <c r="P66" s="18">
        <f>IF(Table114__Page_104_105[[#This Row],[Raw Grant
($)]]&lt;0, 0, 1)</f>
        <v>1</v>
      </c>
      <c r="Q66" s="18">
        <f>Table114__Page_104_105[[#This Row],[Raw Grant
($)]]*P66</f>
        <v>24470619</v>
      </c>
      <c r="R66" s="18">
        <f t="shared" si="6"/>
        <v>4507506.3181472439</v>
      </c>
      <c r="S66" s="18">
        <f t="shared" si="7"/>
        <v>9.6756789909386498</v>
      </c>
    </row>
    <row r="67" spans="1:19" x14ac:dyDescent="0.55000000000000004">
      <c r="A67" s="18" t="s">
        <v>459</v>
      </c>
      <c r="B67" s="18">
        <v>75130674</v>
      </c>
      <c r="C67" s="18">
        <v>54191982</v>
      </c>
      <c r="D67" s="18">
        <v>20938693</v>
      </c>
      <c r="E67" s="18">
        <v>3516114</v>
      </c>
      <c r="F67" s="18">
        <v>3533987</v>
      </c>
      <c r="G67" s="20">
        <v>39292</v>
      </c>
      <c r="H67" s="18">
        <f>Table114__Page_104_105[[#This Row],[General
Purpose Grant*
Actual '#
($)]]/G67</f>
        <v>89.941642064542407</v>
      </c>
      <c r="I67" s="18">
        <f t="shared" ref="I67:I80" si="8">IF(H67&lt;=25.6, 1, 0)</f>
        <v>0</v>
      </c>
      <c r="J67" s="18">
        <f t="shared" ref="J67:J80" si="9">1-I67</f>
        <v>1</v>
      </c>
      <c r="K67" s="18">
        <f t="shared" ref="K67:K80" si="10">G67/$V$4 * $V$3 * 0.3 * I67</f>
        <v>0</v>
      </c>
      <c r="L67" s="18">
        <f>Table114__Page_104_105[[#This Row],[Raw Grant
($)]]*J67</f>
        <v>20938693</v>
      </c>
      <c r="M67" s="18">
        <f t="shared" ref="M67:M80" si="11">$V$6 * L67/$L$81</f>
        <v>3516661.9831954315</v>
      </c>
      <c r="N67" s="18">
        <f t="shared" ref="N67:N80" si="12">$V$3 * L67/$L$81</f>
        <v>3962386.7339305971</v>
      </c>
      <c r="O67" s="18">
        <f t="shared" ref="O67:O80" si="13">(N67-M67)/M67 * 100</f>
        <v>12.674654341676469</v>
      </c>
      <c r="P67" s="18">
        <f>IF(Table114__Page_104_105[[#This Row],[Raw Grant
($)]]&lt;0, 0, 1)</f>
        <v>1</v>
      </c>
      <c r="Q67" s="18">
        <f>Table114__Page_104_105[[#This Row],[Raw Grant
($)]]*P67</f>
        <v>20938693</v>
      </c>
      <c r="R67" s="18">
        <f t="shared" ref="R67:R80" si="14">Q67/$Q$81 * $V$3</f>
        <v>3856922.9078857983</v>
      </c>
      <c r="S67" s="18">
        <f t="shared" ref="S67:S80" si="15">(R67-M67)/M67 * 100</f>
        <v>9.6756789909386463</v>
      </c>
    </row>
    <row r="68" spans="1:19" x14ac:dyDescent="0.55000000000000004">
      <c r="A68" s="18" t="s">
        <v>466</v>
      </c>
      <c r="B68" s="18">
        <v>50775737</v>
      </c>
      <c r="C68" s="18">
        <v>14919018</v>
      </c>
      <c r="D68" s="18">
        <v>35856719</v>
      </c>
      <c r="E68" s="18">
        <v>6021212</v>
      </c>
      <c r="F68" s="18">
        <v>6048372</v>
      </c>
      <c r="G68" s="19">
        <v>21212</v>
      </c>
      <c r="H68" s="18">
        <f>Table114__Page_104_105[[#This Row],[General
Purpose Grant*
Actual '#
($)]]/G68</f>
        <v>285.13916650952291</v>
      </c>
      <c r="I68" s="18">
        <f t="shared" si="8"/>
        <v>0</v>
      </c>
      <c r="J68" s="18">
        <f t="shared" si="9"/>
        <v>1</v>
      </c>
      <c r="K68" s="18">
        <f t="shared" si="10"/>
        <v>0</v>
      </c>
      <c r="L68" s="18">
        <f>Table114__Page_104_105[[#This Row],[Raw Grant
($)]]*J68</f>
        <v>35856719</v>
      </c>
      <c r="M68" s="18">
        <f t="shared" si="11"/>
        <v>6022150.5014387146</v>
      </c>
      <c r="N68" s="18">
        <f t="shared" si="12"/>
        <v>6785437.2614316074</v>
      </c>
      <c r="O68" s="18">
        <f t="shared" si="13"/>
        <v>12.674654341676462</v>
      </c>
      <c r="P68" s="18">
        <f>IF(Table114__Page_104_105[[#This Row],[Raw Grant
($)]]&lt;0, 0, 1)</f>
        <v>1</v>
      </c>
      <c r="Q68" s="18">
        <f>Table114__Page_104_105[[#This Row],[Raw Grant
($)]]*P68</f>
        <v>35856719</v>
      </c>
      <c r="R68" s="18">
        <f t="shared" si="14"/>
        <v>6604834.452309127</v>
      </c>
      <c r="S68" s="18">
        <f t="shared" si="15"/>
        <v>9.6756789909386516</v>
      </c>
    </row>
    <row r="69" spans="1:19" x14ac:dyDescent="0.55000000000000004">
      <c r="A69" s="18" t="s">
        <v>473</v>
      </c>
      <c r="B69" s="18">
        <v>28870439</v>
      </c>
      <c r="C69" s="18">
        <v>6212398</v>
      </c>
      <c r="D69" s="18">
        <v>22658040</v>
      </c>
      <c r="E69" s="18">
        <v>3804834</v>
      </c>
      <c r="F69" s="18">
        <v>3821997</v>
      </c>
      <c r="G69" s="20">
        <v>6243</v>
      </c>
      <c r="H69" s="18">
        <f>Table114__Page_104_105[[#This Row],[General
Purpose Grant*
Actual '#
($)]]/G69</f>
        <v>612.20518981259011</v>
      </c>
      <c r="I69" s="18">
        <f t="shared" si="8"/>
        <v>0</v>
      </c>
      <c r="J69" s="18">
        <f t="shared" si="9"/>
        <v>1</v>
      </c>
      <c r="K69" s="18">
        <f t="shared" si="10"/>
        <v>0</v>
      </c>
      <c r="L69" s="18">
        <f>Table114__Page_104_105[[#This Row],[Raw Grant
($)]]*J69</f>
        <v>22658040</v>
      </c>
      <c r="M69" s="18">
        <f t="shared" si="11"/>
        <v>3805427.0093038478</v>
      </c>
      <c r="N69" s="18">
        <f t="shared" si="12"/>
        <v>4287751.7289579064</v>
      </c>
      <c r="O69" s="18">
        <f t="shared" si="13"/>
        <v>12.674654341676453</v>
      </c>
      <c r="P69" s="18">
        <f>IF(Table114__Page_104_105[[#This Row],[Raw Grant
($)]]&lt;0, 0, 1)</f>
        <v>1</v>
      </c>
      <c r="Q69" s="18">
        <f>Table114__Page_104_105[[#This Row],[Raw Grant
($)]]*P69</f>
        <v>22658040</v>
      </c>
      <c r="R69" s="18">
        <f t="shared" si="14"/>
        <v>4173627.9109585648</v>
      </c>
      <c r="S69" s="18">
        <f t="shared" si="15"/>
        <v>9.6756789909386409</v>
      </c>
    </row>
    <row r="70" spans="1:19" x14ac:dyDescent="0.55000000000000004">
      <c r="A70" s="18" t="s">
        <v>480</v>
      </c>
      <c r="B70" s="18">
        <v>58530529</v>
      </c>
      <c r="C70" s="18">
        <v>21669194</v>
      </c>
      <c r="D70" s="18">
        <v>36861335</v>
      </c>
      <c r="E70" s="18">
        <v>6189911</v>
      </c>
      <c r="F70" s="18">
        <v>6217832</v>
      </c>
      <c r="G70" s="19">
        <v>30002</v>
      </c>
      <c r="H70" s="18">
        <f>Table114__Page_104_105[[#This Row],[General
Purpose Grant*
Actual '#
($)]]/G70</f>
        <v>207.24725018332111</v>
      </c>
      <c r="I70" s="18">
        <f t="shared" si="8"/>
        <v>0</v>
      </c>
      <c r="J70" s="18">
        <f t="shared" si="9"/>
        <v>1</v>
      </c>
      <c r="K70" s="18">
        <f t="shared" si="10"/>
        <v>0</v>
      </c>
      <c r="L70" s="18">
        <f>Table114__Page_104_105[[#This Row],[Raw Grant
($)]]*J70</f>
        <v>36861335</v>
      </c>
      <c r="M70" s="18">
        <f t="shared" si="11"/>
        <v>6190876.1661642948</v>
      </c>
      <c r="N70" s="18">
        <f t="shared" si="12"/>
        <v>6975548.3209468508</v>
      </c>
      <c r="O70" s="18">
        <f t="shared" si="13"/>
        <v>12.674654341676462</v>
      </c>
      <c r="P70" s="18">
        <f>IF(Table114__Page_104_105[[#This Row],[Raw Grant
($)]]&lt;0, 0, 1)</f>
        <v>1</v>
      </c>
      <c r="Q70" s="18">
        <f>Table114__Page_104_105[[#This Row],[Raw Grant
($)]]*P70</f>
        <v>36861335</v>
      </c>
      <c r="R70" s="18">
        <f t="shared" si="14"/>
        <v>6789885.4707288826</v>
      </c>
      <c r="S70" s="18">
        <f t="shared" si="15"/>
        <v>9.6756789909386658</v>
      </c>
    </row>
    <row r="71" spans="1:19" x14ac:dyDescent="0.55000000000000004">
      <c r="A71" s="18" t="s">
        <v>487</v>
      </c>
      <c r="B71" s="18">
        <v>51766967</v>
      </c>
      <c r="C71" s="18">
        <v>24651745</v>
      </c>
      <c r="D71" s="18">
        <v>27115222</v>
      </c>
      <c r="E71" s="18">
        <v>4553303</v>
      </c>
      <c r="F71" s="18">
        <v>4573842</v>
      </c>
      <c r="G71" s="20">
        <v>35907</v>
      </c>
      <c r="H71" s="18">
        <f>Table114__Page_104_105[[#This Row],[General
Purpose Grant*
Actual '#
($)]]/G71</f>
        <v>127.38023226668895</v>
      </c>
      <c r="I71" s="18">
        <f t="shared" si="8"/>
        <v>0</v>
      </c>
      <c r="J71" s="18">
        <f t="shared" si="9"/>
        <v>1</v>
      </c>
      <c r="K71" s="18">
        <f t="shared" si="10"/>
        <v>0</v>
      </c>
      <c r="L71" s="18">
        <f>Table114__Page_104_105[[#This Row],[Raw Grant
($)]]*J71</f>
        <v>27115222</v>
      </c>
      <c r="M71" s="18">
        <f t="shared" si="11"/>
        <v>4554012.534273481</v>
      </c>
      <c r="N71" s="18">
        <f t="shared" si="12"/>
        <v>5131217.8816692652</v>
      </c>
      <c r="O71" s="18">
        <f t="shared" si="13"/>
        <v>12.674654341676467</v>
      </c>
      <c r="P71" s="18">
        <f>IF(Table114__Page_104_105[[#This Row],[Raw Grant
($)]]&lt;0, 0, 1)</f>
        <v>1</v>
      </c>
      <c r="Q71" s="18">
        <f>Table114__Page_104_105[[#This Row],[Raw Grant
($)]]*P71</f>
        <v>27115222</v>
      </c>
      <c r="R71" s="18">
        <f t="shared" si="14"/>
        <v>4994644.1682968922</v>
      </c>
      <c r="S71" s="18">
        <f t="shared" si="15"/>
        <v>9.675678990938632</v>
      </c>
    </row>
    <row r="72" spans="1:19" x14ac:dyDescent="0.55000000000000004">
      <c r="A72" s="18" t="s">
        <v>494</v>
      </c>
      <c r="B72" s="18">
        <v>109164355</v>
      </c>
      <c r="C72" s="18">
        <v>40464535</v>
      </c>
      <c r="D72" s="18">
        <v>68699820</v>
      </c>
      <c r="E72" s="18">
        <v>11536364</v>
      </c>
      <c r="F72" s="18">
        <v>11588402</v>
      </c>
      <c r="G72" s="19">
        <v>46124</v>
      </c>
      <c r="H72" s="18">
        <f>Table114__Page_104_105[[#This Row],[General
Purpose Grant*
Actual '#
($)]]/G72</f>
        <v>251.24451478622842</v>
      </c>
      <c r="I72" s="18">
        <f t="shared" si="8"/>
        <v>0</v>
      </c>
      <c r="J72" s="18">
        <f t="shared" si="9"/>
        <v>1</v>
      </c>
      <c r="K72" s="18">
        <f t="shared" si="10"/>
        <v>0</v>
      </c>
      <c r="L72" s="18">
        <f>Table114__Page_104_105[[#This Row],[Raw Grant
($)]]*J72</f>
        <v>68699820</v>
      </c>
      <c r="M72" s="18">
        <f t="shared" si="11"/>
        <v>11538162.637293989</v>
      </c>
      <c r="N72" s="18">
        <f t="shared" si="12"/>
        <v>13000584.86895146</v>
      </c>
      <c r="O72" s="18">
        <f t="shared" si="13"/>
        <v>12.674654341676442</v>
      </c>
      <c r="P72" s="18">
        <f>IF(Table114__Page_104_105[[#This Row],[Raw Grant
($)]]&lt;0, 0, 1)</f>
        <v>1</v>
      </c>
      <c r="Q72" s="18">
        <f>Table114__Page_104_105[[#This Row],[Raw Grant
($)]]*P72</f>
        <v>68699820</v>
      </c>
      <c r="R72" s="18">
        <f t="shared" si="14"/>
        <v>12654558.215530975</v>
      </c>
      <c r="S72" s="18">
        <f t="shared" si="15"/>
        <v>9.6756789909386374</v>
      </c>
    </row>
    <row r="73" spans="1:19" x14ac:dyDescent="0.55000000000000004">
      <c r="A73" s="18" t="s">
        <v>501</v>
      </c>
      <c r="B73" s="18">
        <v>31458580</v>
      </c>
      <c r="C73" s="18">
        <v>5417995</v>
      </c>
      <c r="D73" s="18">
        <v>26040585</v>
      </c>
      <c r="E73" s="18">
        <v>4372845</v>
      </c>
      <c r="F73" s="18">
        <v>4392570</v>
      </c>
      <c r="G73" s="20">
        <v>3933</v>
      </c>
      <c r="H73" s="18">
        <f>Table114__Page_104_105[[#This Row],[General
Purpose Grant*
Actual '#
($)]]/G73</f>
        <v>1116.8497330282228</v>
      </c>
      <c r="I73" s="18">
        <f t="shared" si="8"/>
        <v>0</v>
      </c>
      <c r="J73" s="18">
        <f t="shared" si="9"/>
        <v>1</v>
      </c>
      <c r="K73" s="18">
        <f t="shared" si="10"/>
        <v>0</v>
      </c>
      <c r="L73" s="18">
        <f>Table114__Page_104_105[[#This Row],[Raw Grant
($)]]*J73</f>
        <v>26040585</v>
      </c>
      <c r="M73" s="18">
        <f t="shared" si="11"/>
        <v>4373526.814193665</v>
      </c>
      <c r="N73" s="18">
        <f t="shared" si="12"/>
        <v>4927856.2204332473</v>
      </c>
      <c r="O73" s="18">
        <f t="shared" si="13"/>
        <v>12.674654341676476</v>
      </c>
      <c r="P73" s="18">
        <f>IF(Table114__Page_104_105[[#This Row],[Raw Grant
($)]]&lt;0, 0, 1)</f>
        <v>1</v>
      </c>
      <c r="Q73" s="18">
        <f>Table114__Page_104_105[[#This Row],[Raw Grant
($)]]*P73</f>
        <v>26040585</v>
      </c>
      <c r="R73" s="18">
        <f t="shared" si="14"/>
        <v>4796695.2293176698</v>
      </c>
      <c r="S73" s="18">
        <f t="shared" si="15"/>
        <v>9.6756789909386445</v>
      </c>
    </row>
    <row r="74" spans="1:19" x14ac:dyDescent="0.55000000000000004">
      <c r="A74" s="18" t="s">
        <v>508</v>
      </c>
      <c r="B74" s="18">
        <v>213617168</v>
      </c>
      <c r="C74" s="18">
        <v>207622310</v>
      </c>
      <c r="D74" s="18">
        <v>5994858</v>
      </c>
      <c r="E74" s="18">
        <v>4572582</v>
      </c>
      <c r="F74" s="18">
        <v>4572582</v>
      </c>
      <c r="G74" s="19">
        <v>178639</v>
      </c>
      <c r="H74" s="18">
        <f>Table114__Page_104_105[[#This Row],[General
Purpose Grant*
Actual '#
($)]]/G74</f>
        <v>25.596773380952648</v>
      </c>
      <c r="I74" s="18">
        <f t="shared" si="8"/>
        <v>1</v>
      </c>
      <c r="J74" s="18">
        <f t="shared" si="9"/>
        <v>0</v>
      </c>
      <c r="K74" s="18">
        <f t="shared" si="10"/>
        <v>4566965.6223276258</v>
      </c>
      <c r="L74" s="18">
        <f>Table114__Page_104_105[[#This Row],[Raw Grant
($)]]*J74</f>
        <v>0</v>
      </c>
      <c r="M74" s="18">
        <f t="shared" si="11"/>
        <v>0</v>
      </c>
      <c r="N74" s="18">
        <f t="shared" si="12"/>
        <v>0</v>
      </c>
      <c r="O74" s="18" t="e">
        <f t="shared" si="13"/>
        <v>#DIV/0!</v>
      </c>
      <c r="P74" s="18">
        <f>IF(Table114__Page_104_105[[#This Row],[Raw Grant
($)]]&lt;0, 0, 1)</f>
        <v>1</v>
      </c>
      <c r="Q74" s="18">
        <f>Table114__Page_104_105[[#This Row],[Raw Grant
($)]]*P74</f>
        <v>5994858</v>
      </c>
      <c r="R74" s="18">
        <f t="shared" si="14"/>
        <v>1104257.3263633235</v>
      </c>
      <c r="S74" s="18" t="e">
        <f t="shared" si="15"/>
        <v>#DIV/0!</v>
      </c>
    </row>
    <row r="75" spans="1:19" x14ac:dyDescent="0.55000000000000004">
      <c r="A75" s="18" t="s">
        <v>515</v>
      </c>
      <c r="B75" s="18">
        <v>270658770</v>
      </c>
      <c r="C75" s="18">
        <v>173476498</v>
      </c>
      <c r="D75" s="18">
        <v>97182272</v>
      </c>
      <c r="E75" s="18">
        <v>16319258</v>
      </c>
      <c r="F75" s="18">
        <v>16392870</v>
      </c>
      <c r="G75" s="20">
        <v>245029</v>
      </c>
      <c r="H75" s="18">
        <f>Table114__Page_104_105[[#This Row],[General
Purpose Grant*
Actual '#
($)]]/G75</f>
        <v>66.901754486203671</v>
      </c>
      <c r="I75" s="18">
        <f t="shared" si="8"/>
        <v>0</v>
      </c>
      <c r="J75" s="18">
        <f t="shared" si="9"/>
        <v>1</v>
      </c>
      <c r="K75" s="18">
        <f t="shared" si="10"/>
        <v>0</v>
      </c>
      <c r="L75" s="18">
        <f>Table114__Page_104_105[[#This Row],[Raw Grant
($)]]*J75</f>
        <v>97182272</v>
      </c>
      <c r="M75" s="18">
        <f t="shared" si="11"/>
        <v>16321802.004688539</v>
      </c>
      <c r="N75" s="18">
        <f t="shared" si="12"/>
        <v>18390533.99111563</v>
      </c>
      <c r="O75" s="18">
        <f t="shared" si="13"/>
        <v>12.674654341676458</v>
      </c>
      <c r="P75" s="18">
        <f>IF(Table114__Page_104_105[[#This Row],[Raw Grant
($)]]&lt;0, 0, 1)</f>
        <v>1</v>
      </c>
      <c r="Q75" s="18">
        <f>Table114__Page_104_105[[#This Row],[Raw Grant
($)]]*P75</f>
        <v>97182272</v>
      </c>
      <c r="R75" s="18">
        <f t="shared" si="14"/>
        <v>17901047.172198787</v>
      </c>
      <c r="S75" s="18">
        <f t="shared" si="15"/>
        <v>9.6756789909386285</v>
      </c>
    </row>
    <row r="76" spans="1:19" x14ac:dyDescent="0.55000000000000004">
      <c r="A76" s="18" t="s">
        <v>522</v>
      </c>
      <c r="B76" s="18">
        <v>61963227</v>
      </c>
      <c r="C76" s="18">
        <v>25132421</v>
      </c>
      <c r="D76" s="18">
        <v>36830806</v>
      </c>
      <c r="E76" s="18">
        <v>6184785</v>
      </c>
      <c r="F76" s="18">
        <v>6212683</v>
      </c>
      <c r="G76" s="19">
        <v>44276</v>
      </c>
      <c r="H76" s="18">
        <f>Table114__Page_104_105[[#This Row],[General
Purpose Grant*
Actual '#
($)]]/G76</f>
        <v>140.31716957268046</v>
      </c>
      <c r="I76" s="18">
        <f t="shared" si="8"/>
        <v>0</v>
      </c>
      <c r="J76" s="18">
        <f t="shared" si="9"/>
        <v>1</v>
      </c>
      <c r="K76" s="18">
        <f t="shared" si="10"/>
        <v>0</v>
      </c>
      <c r="L76" s="18">
        <f>Table114__Page_104_105[[#This Row],[Raw Grant
($)]]*J76</f>
        <v>36830806</v>
      </c>
      <c r="M76" s="18">
        <f t="shared" si="11"/>
        <v>6185748.8082301123</v>
      </c>
      <c r="N76" s="18">
        <f t="shared" si="12"/>
        <v>6969771.0881176498</v>
      </c>
      <c r="O76" s="18">
        <f t="shared" si="13"/>
        <v>12.674654341676456</v>
      </c>
      <c r="P76" s="18">
        <f>IF(Table114__Page_104_105[[#This Row],[Raw Grant
($)]]&lt;0, 0, 1)</f>
        <v>1</v>
      </c>
      <c r="Q76" s="18">
        <f>Table114__Page_104_105[[#This Row],[Raw Grant
($)]]*P76</f>
        <v>36830806</v>
      </c>
      <c r="R76" s="18">
        <f t="shared" si="14"/>
        <v>6784262.0061002709</v>
      </c>
      <c r="S76" s="18">
        <f t="shared" si="15"/>
        <v>9.6756789909386445</v>
      </c>
    </row>
    <row r="77" spans="1:19" x14ac:dyDescent="0.55000000000000004">
      <c r="A77" s="18" t="s">
        <v>529</v>
      </c>
      <c r="B77" s="18">
        <v>352482859</v>
      </c>
      <c r="C77" s="18">
        <v>206999459</v>
      </c>
      <c r="D77" s="18">
        <v>145483400</v>
      </c>
      <c r="E77" s="18">
        <v>24430188</v>
      </c>
      <c r="F77" s="18">
        <v>23528337</v>
      </c>
      <c r="G77" s="20">
        <v>324087</v>
      </c>
      <c r="H77" s="18">
        <f>Table114__Page_104_105[[#This Row],[General
Purpose Grant*
Actual '#
($)]]/G77</f>
        <v>72.598829943811381</v>
      </c>
      <c r="I77" s="18">
        <f t="shared" si="8"/>
        <v>0</v>
      </c>
      <c r="J77" s="18">
        <f t="shared" si="9"/>
        <v>1</v>
      </c>
      <c r="K77" s="18">
        <f t="shared" si="10"/>
        <v>0</v>
      </c>
      <c r="L77" s="18">
        <f>Table114__Page_104_105[[#This Row],[Raw Grant
($)]]*J77</f>
        <v>145483400</v>
      </c>
      <c r="M77" s="18">
        <f t="shared" si="11"/>
        <v>24433996.045790169</v>
      </c>
      <c r="N77" s="18">
        <f t="shared" si="12"/>
        <v>27530920.586452968</v>
      </c>
      <c r="O77" s="18">
        <f t="shared" si="13"/>
        <v>12.674654341676463</v>
      </c>
      <c r="P77" s="18">
        <f>IF(Table114__Page_104_105[[#This Row],[Raw Grant
($)]]&lt;0, 0, 1)</f>
        <v>1</v>
      </c>
      <c r="Q77" s="18">
        <f>Table114__Page_104_105[[#This Row],[Raw Grant
($)]]*P77</f>
        <v>145483400</v>
      </c>
      <c r="R77" s="18">
        <f t="shared" si="14"/>
        <v>26798151.067839462</v>
      </c>
      <c r="S77" s="18">
        <f t="shared" si="15"/>
        <v>9.6756789909386214</v>
      </c>
    </row>
    <row r="78" spans="1:19" x14ac:dyDescent="0.55000000000000004">
      <c r="A78" s="18" t="s">
        <v>536</v>
      </c>
      <c r="B78" s="18">
        <v>118797442</v>
      </c>
      <c r="C78" s="18">
        <v>177246432</v>
      </c>
      <c r="D78" s="18">
        <v>-58448991</v>
      </c>
      <c r="E78" s="18">
        <v>2494354</v>
      </c>
      <c r="F78" s="18">
        <v>2494354</v>
      </c>
      <c r="G78" s="19">
        <v>97448</v>
      </c>
      <c r="H78" s="18">
        <f>Table114__Page_104_105[[#This Row],[General
Purpose Grant*
Actual '#
($)]]/G78</f>
        <v>25.596769559149497</v>
      </c>
      <c r="I78" s="18">
        <f t="shared" si="8"/>
        <v>1</v>
      </c>
      <c r="J78" s="18">
        <f t="shared" si="9"/>
        <v>0</v>
      </c>
      <c r="K78" s="18">
        <f t="shared" si="10"/>
        <v>2491290.6250291509</v>
      </c>
      <c r="L78" s="18">
        <f>Table114__Page_104_105[[#This Row],[Raw Grant
($)]]*J78</f>
        <v>0</v>
      </c>
      <c r="M78" s="18">
        <f t="shared" si="11"/>
        <v>0</v>
      </c>
      <c r="N78" s="18">
        <f t="shared" si="12"/>
        <v>0</v>
      </c>
      <c r="O78" s="18" t="e">
        <f t="shared" si="13"/>
        <v>#DIV/0!</v>
      </c>
      <c r="P78" s="18">
        <f>IF(Table114__Page_104_105[[#This Row],[Raw Grant
($)]]&lt;0, 0, 1)</f>
        <v>0</v>
      </c>
      <c r="Q78" s="18">
        <f>Table114__Page_104_105[[#This Row],[Raw Grant
($)]]*P78</f>
        <v>0</v>
      </c>
      <c r="R78" s="18">
        <f t="shared" si="14"/>
        <v>0</v>
      </c>
      <c r="S78" s="18" t="e">
        <f t="shared" si="15"/>
        <v>#DIV/0!</v>
      </c>
    </row>
    <row r="79" spans="1:19" x14ac:dyDescent="0.55000000000000004">
      <c r="A79" s="18" t="s">
        <v>543</v>
      </c>
      <c r="B79" s="18">
        <v>208326919</v>
      </c>
      <c r="C79" s="18">
        <v>127797272</v>
      </c>
      <c r="D79" s="18">
        <v>80529647</v>
      </c>
      <c r="E79" s="18">
        <v>13522879</v>
      </c>
      <c r="F79" s="18">
        <v>13583877</v>
      </c>
      <c r="G79" s="20">
        <v>158694</v>
      </c>
      <c r="H79" s="18">
        <f>Table114__Page_104_105[[#This Row],[General
Purpose Grant*
Actual '#
($)]]/G79</f>
        <v>85.597924307157172</v>
      </c>
      <c r="I79" s="18">
        <f t="shared" si="8"/>
        <v>0</v>
      </c>
      <c r="J79" s="18">
        <f t="shared" si="9"/>
        <v>1</v>
      </c>
      <c r="K79" s="18">
        <f t="shared" si="10"/>
        <v>0</v>
      </c>
      <c r="L79" s="18">
        <f>Table114__Page_104_105[[#This Row],[Raw Grant
($)]]*J79</f>
        <v>80529647</v>
      </c>
      <c r="M79" s="18">
        <f t="shared" si="11"/>
        <v>13524986.880749816</v>
      </c>
      <c r="N79" s="18">
        <f t="shared" si="12"/>
        <v>15239232.217641946</v>
      </c>
      <c r="O79" s="18">
        <f t="shared" si="13"/>
        <v>12.674654341676472</v>
      </c>
      <c r="P79" s="18">
        <f>IF(Table114__Page_104_105[[#This Row],[Raw Grant
($)]]&lt;0, 0, 1)</f>
        <v>1</v>
      </c>
      <c r="Q79" s="18">
        <f>Table114__Page_104_105[[#This Row],[Raw Grant
($)]]*P79</f>
        <v>80529647</v>
      </c>
      <c r="R79" s="18">
        <f t="shared" si="14"/>
        <v>14833621.194897734</v>
      </c>
      <c r="S79" s="18">
        <f t="shared" si="15"/>
        <v>9.6756789909386427</v>
      </c>
    </row>
    <row r="80" spans="1:19" x14ac:dyDescent="0.55000000000000004">
      <c r="A80" s="18" t="s">
        <v>550</v>
      </c>
      <c r="B80" s="18">
        <v>31328713</v>
      </c>
      <c r="C80" s="18">
        <v>5999173</v>
      </c>
      <c r="D80" s="18">
        <v>25329540</v>
      </c>
      <c r="E80" s="18">
        <v>4253443</v>
      </c>
      <c r="F80" s="18">
        <v>4272630</v>
      </c>
      <c r="G80" s="19">
        <v>6389</v>
      </c>
      <c r="H80" s="18">
        <f>Table114__Page_104_105[[#This Row],[General
Purpose Grant*
Actual '#
($)]]/G80</f>
        <v>668.7478478635154</v>
      </c>
      <c r="I80" s="18">
        <f t="shared" si="8"/>
        <v>0</v>
      </c>
      <c r="J80" s="18">
        <f t="shared" si="9"/>
        <v>1</v>
      </c>
      <c r="K80" s="18">
        <f t="shared" si="10"/>
        <v>0</v>
      </c>
      <c r="L80" s="18">
        <f>Table114__Page_104_105[[#This Row],[Raw Grant
($)]]*J80</f>
        <v>25329540</v>
      </c>
      <c r="M80" s="18">
        <f t="shared" si="11"/>
        <v>4254106.5180060668</v>
      </c>
      <c r="N80" s="18">
        <f t="shared" si="12"/>
        <v>4793299.814490064</v>
      </c>
      <c r="O80" s="18">
        <f t="shared" si="13"/>
        <v>12.674654341676462</v>
      </c>
      <c r="P80" s="18">
        <f>IF(Table114__Page_104_105[[#This Row],[Raw Grant
($)]]&lt;0, 0, 1)</f>
        <v>1</v>
      </c>
      <c r="Q80" s="18">
        <f>Table114__Page_104_105[[#This Row],[Raw Grant
($)]]*P80</f>
        <v>25329540</v>
      </c>
      <c r="R80" s="18">
        <f t="shared" si="14"/>
        <v>4665720.208620931</v>
      </c>
      <c r="S80" s="18">
        <f t="shared" si="15"/>
        <v>9.6756789909386374</v>
      </c>
    </row>
    <row r="81" spans="2:17" x14ac:dyDescent="0.55000000000000004">
      <c r="B81" s="18">
        <v>9355547068</v>
      </c>
      <c r="C81" s="18">
        <v>6887900632</v>
      </c>
      <c r="D81" s="18">
        <v>2467646436</v>
      </c>
      <c r="E81" s="18">
        <v>580790947</v>
      </c>
      <c r="F81" s="18">
        <v>580790947</v>
      </c>
      <c r="G81" s="20">
        <v>6815373</v>
      </c>
      <c r="H81" s="18">
        <f>Table114__Page_104_105[[#This Row],[General
Purpose Grant*
Actual '#
($)]]/G81</f>
        <v>85.217778542715124</v>
      </c>
      <c r="K81" s="18">
        <f>SUM(K2:K80)</f>
        <v>65332567.834442422</v>
      </c>
      <c r="L81" s="18">
        <f>SUM(L2:L80)</f>
        <v>3069110653</v>
      </c>
      <c r="Q81" s="18">
        <f>SUM(Q2:Q80)</f>
        <v>3153032515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b m 2 l W q M w 7 K e k A A A A 9 g A A A B I A H A B D b 2 5 m a W c v U G F j a 2 F n Z S 5 4 b W w g o h g A K K A U A A A A A A A A A A A A A A A A A A A A A A A A A A A A h Y 9 N C s I w G E S v U r J v / h S R 8 j V F 3 F o Q R H E b Y m y D b S p N a n o 3 F x 7 J K 1 j R q j u X 8 + Y t Z u 7 X G 2 R 9 X U U X 3 T r T 2 B Q x T F G k r W o O x h Y p 6 v w x n q N M w F q q k y x 0 N M j W J b 0 7 p K j 0 / p w Q E k L A Y Y K b t i C c U k b 2 + W q j S l 1 L 9 J H N f z k 2 1 n l p l U Y C d q 8 x g m M 2 Z X h G O a Z A R g i 5 s V + B D 3 u f 7 Q + E Z V f 5 r t V C 2 3 i x B T J G I O 8 P 4 g F Q S w M E F A A C A A g A b m 2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t p V o V L x w g f A I A A E Q M A A A T A B w A R m 9 y b X V s Y X M v U 2 V j d G l v b j E u b S C i G A A o o B Q A A A A A A A A A A A A A A A A A A A A A A A A A A A D l V k 2 P 2 j A Q v S P x H 6 z Q Q 1 K R L x Y I t O K A a M X S b l s K q / a w Q i s v H p Z U w Y 5 s B 3 a F + O + 1 I X x u w q H a S h X l g v L m Z f z G 8 2 Y U A W M Z M o q G m 3 / / f b F Q L I g p 5 k B Q y b j F D x F 4 9 T o y + / g R U L V u G a i F I p D F A l K / I U v 4 G B T S J x N n z R X m T 3 h w O o x K o F K Y x l T K W L x z 3 c V i 4 U R s j K N H N g d O Z y r q z M O x o x 4 d n L j 3 9 w R L 7 G I h Q A o 3 J p P 7 S R i B 6 3 l + 0 6 3 4 X l A J 3 I p X q d q V m v 3 j p t v t 2 G 1 K E x z Z 7 U g n 1 c L t A c S M S 3 s I s b Q 1 1 1 F Z D K u M 7 n q z O A J 9 4 J r X M n z n y h h Z 5 U 0 F u w J b a T H L u x 5 p 7 e o 2 R q u 7 D 0 r Z K K W X j M 4 U 0 0 d 1 N 7 f P M e i 7 W D O d W 4 6 p m D A + 6 7 A o m V E d F O Y 2 S X m 5 N D a 4 b 5 S R V D E k 4 U m u y m i L V 3 L w q x y 8 m o P X c v B 6 D h 4 c 4 S t r V + U X 4 L r I 7 w n w E M S + z q 8 g J J B P L K T m y V X s k / q G O m F n n W B r n c A 6 5 W R T d P L P I S X O D U z k t 0 Q C 3 8 t q x z F Q k g p 7 3 s v q s N l D S M F c v l B + o K S x P a Z h G S u r W A h p T t r M E T g U e Z E j E G S P Q P A a I x D 8 7 R E 4 7 u e R w M x u H n r h I r v Z y O 5 m 4 z W 6 2 f i v F 1 p z a 5 1 m 7 k I 7 p m Q s t E O z n i j L t O t h w o u 0 a z P b r s 3 X s G v z 3 1 o + v l 9 N u + l 7 V d v 3 a h f Z U l 1 l R k s V / L K l f c 5 m T E 0 h u g Z M g B 9 M Z x p J c X O b Q i l I I 0 r s U N 0 A 5 q I l e Q I j 6 0 9 8 k q H g n G W G E l O C O Q k F k J I Z T a y P T / r z I Z Q J h / W z + U a P f Y / K e t X R J 2 S / N Y A 5 0 O T M G w O 8 Q F 2 l V + Z T 9 u G E Y v I r 0 b v s D B s o c B y t C f 2 E x 0 z A 5 o C 3 a 6 g 9 l q r / q J S d 4 J z J f w N Q S w E C L Q A U A A I A C A B u b a V a o z D s p 6 Q A A A D 2 A A A A E g A A A A A A A A A A A A A A A A A A A A A A Q 2 9 u Z m l n L 1 B h Y 2 t h Z 2 U u e G 1 s U E s B A i 0 A F A A C A A g A b m 2 l W g / K 6 a u k A A A A 6 Q A A A B M A A A A A A A A A A A A A A A A A 8 A A A A F t D b 2 5 0 Z W 5 0 X 1 R 5 c G V z X S 5 4 b W x Q S w E C L Q A U A A I A C A B u b a V a F S 8 c I H w C A A B E D A A A E w A A A A A A A A A A A A A A A A D h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N g A A A A A A A K U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Y l M j A o U G F n Z S U y M D Q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O W N j Z m V j L W I y M 2 I t N D g 1 N S 1 h O D g 3 L T Q 3 Y T A w M m Y z M j E 1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N j Z f X 1 B h Z 2 V f N D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j Y g K F B h Z 2 U g N D Y p L 0 F 1 d G 9 S Z W 1 v d m V k Q 2 9 s d W 1 u c z E u e 0 N v b H V t b j E s M H 0 m c X V v d D s s J n F 1 b 3 Q 7 U 2 V j d G l v b j E v V G F i b G U w N j Y g K F B h Z 2 U g N D Y p L 0 F 1 d G 9 S Z W 1 v d m V k Q 2 9 s d W 1 u c z E u e 0 N v b H V t b j I s M X 0 m c X V v d D s s J n F 1 b 3 Q 7 U 2 V j d G l v b j E v V G F i b G U w N j Y g K F B h Z 2 U g N D Y p L 0 F 1 d G 9 S Z W 1 v d m V k Q 2 9 s d W 1 u c z E u e 0 N v b H V t b j M s M n 0 m c X V v d D s s J n F 1 b 3 Q 7 U 2 V j d G l v b j E v V G F i b G U w N j Y g K F B h Z 2 U g N D Y p L 0 F 1 d G 9 S Z W 1 v d m V k Q 2 9 s d W 1 u c z E u e 0 N v b H V t b j Q s M 3 0 m c X V v d D s s J n F 1 b 3 Q 7 U 2 V j d G l v b j E v V G F i b G U w N j Y g K F B h Z 2 U g N D Y p L 0 F 1 d G 9 S Z W 1 v d m V k Q 2 9 s d W 1 u c z E u e 0 N v b H V t b j U s N H 0 m c X V v d D s s J n F 1 b 3 Q 7 U 2 V j d G l v b j E v V G F i b G U w N j Y g K F B h Z 2 U g N D Y p L 0 F 1 d G 9 S Z W 1 v d m V k Q 2 9 s d W 1 u c z E u e 0 N v b H V t b j Y s N X 0 m c X V v d D s s J n F 1 b 3 Q 7 U 2 V j d G l v b j E v V G F i b G U w N j Y g K F B h Z 2 U g N D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N j Y g K F B h Z 2 U g N D Y p L 0 F 1 d G 9 S Z W 1 v d m V k Q 2 9 s d W 1 u c z E u e 0 N v b H V t b j E s M H 0 m c X V v d D s s J n F 1 b 3 Q 7 U 2 V j d G l v b j E v V G F i b G U w N j Y g K F B h Z 2 U g N D Y p L 0 F 1 d G 9 S Z W 1 v d m V k Q 2 9 s d W 1 u c z E u e 0 N v b H V t b j I s M X 0 m c X V v d D s s J n F 1 b 3 Q 7 U 2 V j d G l v b j E v V G F i b G U w N j Y g K F B h Z 2 U g N D Y p L 0 F 1 d G 9 S Z W 1 v d m V k Q 2 9 s d W 1 u c z E u e 0 N v b H V t b j M s M n 0 m c X V v d D s s J n F 1 b 3 Q 7 U 2 V j d G l v b j E v V G F i b G U w N j Y g K F B h Z 2 U g N D Y p L 0 F 1 d G 9 S Z W 1 v d m V k Q 2 9 s d W 1 u c z E u e 0 N v b H V t b j Q s M 3 0 m c X V v d D s s J n F 1 b 3 Q 7 U 2 V j d G l v b j E v V G F i b G U w N j Y g K F B h Z 2 U g N D Y p L 0 F 1 d G 9 S Z W 1 v d m V k Q 2 9 s d W 1 u c z E u e 0 N v b H V t b j U s N H 0 m c X V v d D s s J n F 1 b 3 Q 7 U 2 V j d G l v b j E v V G F i b G U w N j Y g K F B h Z 2 U g N D Y p L 0 F 1 d G 9 S Z W 1 v d m V k Q 2 9 s d W 1 u c z E u e 0 N v b H V t b j Y s N X 0 m c X V v d D s s J n F 1 b 3 Q 7 U 2 V j d G l v b j E v V G F i b G U w N j Y g K F B h Z 2 U g N D Y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S 0 w N S 0 w N V Q w M j o w M T o x N S 4 w M z U w N T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2 N i U y M C h Q Y W d l J T I w N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2 J T I w K F B h Z 2 U l M j A 0 N i k v V G F i b G U w N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i U y M C h Q Y W d l J T I w N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Y l M j A o U G F n Z S U y M D Q 2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Y l M j A o U G F n Z S U y M D Q 2 K S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c l M j A o U G F n Z S U y M D Q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N j B l O T h m L W Y 5 Y 2 M t N D Y 1 Y S 0 5 Z D M x L T k 4 M W M 0 O W I 5 Y W U 3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j c g K F B h Z 2 U g N D c p L 0 F 1 d G 9 S Z W 1 v d m V k Q 2 9 s d W 1 u c z E u e 0 N v b H V t b j E s M H 0 m c X V v d D s s J n F 1 b 3 Q 7 U 2 V j d G l v b j E v V G F i b G U w N j c g K F B h Z 2 U g N D c p L 0 F 1 d G 9 S Z W 1 v d m V k Q 2 9 s d W 1 u c z E u e 0 N v b H V t b j I s M X 0 m c X V v d D s s J n F 1 b 3 Q 7 U 2 V j d G l v b j E v V G F i b G U w N j c g K F B h Z 2 U g N D c p L 0 F 1 d G 9 S Z W 1 v d m V k Q 2 9 s d W 1 u c z E u e 0 N v b H V t b j M s M n 0 m c X V v d D s s J n F 1 b 3 Q 7 U 2 V j d G l v b j E v V G F i b G U w N j c g K F B h Z 2 U g N D c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N j c g K F B h Z 2 U g N D c p L 0 F 1 d G 9 S Z W 1 v d m V k Q 2 9 s d W 1 u c z E u e 0 N v b H V t b j E s M H 0 m c X V v d D s s J n F 1 b 3 Q 7 U 2 V j d G l v b j E v V G F i b G U w N j c g K F B h Z 2 U g N D c p L 0 F 1 d G 9 S Z W 1 v d m V k Q 2 9 s d W 1 u c z E u e 0 N v b H V t b j I s M X 0 m c X V v d D s s J n F 1 b 3 Q 7 U 2 V j d G l v b j E v V G F i b G U w N j c g K F B h Z 2 U g N D c p L 0 F 1 d G 9 S Z W 1 v d m V k Q 2 9 s d W 1 u c z E u e 0 N v b H V t b j M s M n 0 m c X V v d D s s J n F 1 b 3 Q 7 U 2 V j d G l v b j E v V G F i b G U w N j c g K F B h Z 2 U g N D c p L 0 F 1 d G 9 S Z W 1 v d m V k Q 2 9 s d W 1 u c z E u e 0 N v b H V t b j Q s M 3 0 m c X V v d D t d L C Z x d W 9 0 O 1 J l b G F 0 a W 9 u c 2 h p c E l u Z m 8 m c X V v d D s 6 W 1 1 9 I i A v P j x F b n R y e S B U e X B l P S J G a W x s T G F z d F V w Z G F 0 Z W Q i I F Z h b H V l P S J k M j A y N S 0 w N S 0 w N V Q w M j o w N T o 1 M C 4 5 M T A w N T I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N j c l M j A o U G F n Z S U y M D Q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N y U y M C h Q Y W d l J T I w N D c p L 1 R h Y m x l M D Y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c l M j A o U G F n Z S U y M D Q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4 J T I w K F B h Z 2 U l M j A 0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D J i Z G U 1 N y 1 h O D h l L T R i Y T Q t Y j c z M C 0 w M D F m Y j d k N D k 1 Z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4 I C h Q Y W d l I D Q 4 K S 9 B d X R v U m V t b 3 Z l Z E N v b H V t b n M x L n t D b 2 x 1 b W 4 x L D B 9 J n F 1 b 3 Q 7 L C Z x d W 9 0 O 1 N l Y 3 R p b 2 4 x L 1 R h Y m x l M D Y 4 I C h Q Y W d l I D Q 4 K S 9 B d X R v U m V t b 3 Z l Z E N v b H V t b n M x L n t D b 2 x 1 b W 4 y L D F 9 J n F 1 b 3 Q 7 L C Z x d W 9 0 O 1 N l Y 3 R p b 2 4 x L 1 R h Y m x l M D Y 4 I C h Q Y W d l I D Q 4 K S 9 B d X R v U m V t b 3 Z l Z E N v b H V t b n M x L n t D b 2 x 1 b W 4 z L D J 9 J n F 1 b 3 Q 7 L C Z x d W 9 0 O 1 N l Y 3 R p b 2 4 x L 1 R h Y m x l M D Y 4 I C h Q Y W d l I D Q 4 K S 9 B d X R v U m V t b 3 Z l Z E N v b H V t b n M x L n t D b 2 x 1 b W 4 0 L D N 9 J n F 1 b 3 Q 7 L C Z x d W 9 0 O 1 N l Y 3 R p b 2 4 x L 1 R h Y m x l M D Y 4 I C h Q Y W d l I D Q 4 K S 9 B d X R v U m V t b 3 Z l Z E N v b H V t b n M x L n t D b 2 x 1 b W 4 1 L D R 9 J n F 1 b 3 Q 7 L C Z x d W 9 0 O 1 N l Y 3 R p b 2 4 x L 1 R h Y m x l M D Y 4 I C h Q Y W d l I D Q 4 K S 9 B d X R v U m V t b 3 Z l Z E N v b H V t b n M x L n t D b 2 x 1 b W 4 2 L D V 9 J n F 1 b 3 Q 7 L C Z x d W 9 0 O 1 N l Y 3 R p b 2 4 x L 1 R h Y m x l M D Y 4 I C h Q Y W d l I D Q 4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Y 4 I C h Q Y W d l I D Q 4 K S 9 B d X R v U m V t b 3 Z l Z E N v b H V t b n M x L n t D b 2 x 1 b W 4 x L D B 9 J n F 1 b 3 Q 7 L C Z x d W 9 0 O 1 N l Y 3 R p b 2 4 x L 1 R h Y m x l M D Y 4 I C h Q Y W d l I D Q 4 K S 9 B d X R v U m V t b 3 Z l Z E N v b H V t b n M x L n t D b 2 x 1 b W 4 y L D F 9 J n F 1 b 3 Q 7 L C Z x d W 9 0 O 1 N l Y 3 R p b 2 4 x L 1 R h Y m x l M D Y 4 I C h Q Y W d l I D Q 4 K S 9 B d X R v U m V t b 3 Z l Z E N v b H V t b n M x L n t D b 2 x 1 b W 4 z L D J 9 J n F 1 b 3 Q 7 L C Z x d W 9 0 O 1 N l Y 3 R p b 2 4 x L 1 R h Y m x l M D Y 4 I C h Q Y W d l I D Q 4 K S 9 B d X R v U m V t b 3 Z l Z E N v b H V t b n M x L n t D b 2 x 1 b W 4 0 L D N 9 J n F 1 b 3 Q 7 L C Z x d W 9 0 O 1 N l Y 3 R p b 2 4 x L 1 R h Y m x l M D Y 4 I C h Q Y W d l I D Q 4 K S 9 B d X R v U m V t b 3 Z l Z E N v b H V t b n M x L n t D b 2 x 1 b W 4 1 L D R 9 J n F 1 b 3 Q 7 L C Z x d W 9 0 O 1 N l Y 3 R p b 2 4 x L 1 R h Y m x l M D Y 4 I C h Q Y W d l I D Q 4 K S 9 B d X R v U m V t b 3 Z l Z E N v b H V t b n M x L n t D b 2 x 1 b W 4 2 L D V 9 J n F 1 b 3 Q 7 L C Z x d W 9 0 O 1 N l Y 3 R p b 2 4 x L 1 R h Y m x l M D Y 4 I C h Q Y W d l I D Q 4 K S 9 B d X R v U m V t b 3 Z l Z E N v b H V t b n M x L n t D b 2 x 1 b W 4 3 L D Z 9 J n F 1 b 3 Q 7 X S w m c X V v d D t S Z W x h d G l v b n N o a X B J b m Z v J n F 1 b 3 Q 7 O l t d f S I g L z 4 8 R W 5 0 c n k g V H l w Z T 0 i R m l s b E x h c 3 R V c G R h d G V k I i B W Y W x 1 Z T 0 i Z D I w M j U t M D U t M D V U M D I 6 M D U 6 N T A u O T E w M D U y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Y 4 J T I w K F B h Z 2 U l M j A 0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g l M j A o U G F n Z S U y M D Q 4 K S 9 U Y W J s Z T A 2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4 J T I w K F B h Z 2 U l M j A 0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O C U y M C h Q Y W d l J T I w N D g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O S U y M C h Q Y W d l J T I w N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Y 2 Z m Y y M 2 U t O G M 3 O C 0 0 Y W M 5 L W E 4 Z T g t M z J i N T c x Z T B j N j h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O S A o U G F n Z S A 0 O S k v Q X V 0 b 1 J l b W 9 2 Z W R D b 2 x 1 b W 5 z M S 5 7 Q 2 9 s d W 1 u M S w w f S Z x d W 9 0 O y w m c X V v d D t T Z W N 0 a W 9 u M S 9 U Y W J s Z T A 2 O S A o U G F n Z S A 0 O S k v Q X V 0 b 1 J l b W 9 2 Z W R D b 2 x 1 b W 5 z M S 5 7 Q 2 9 s d W 1 u M i w x f S Z x d W 9 0 O y w m c X V v d D t T Z W N 0 a W 9 u M S 9 U Y W J s Z T A 2 O S A o U G F n Z S A 0 O S k v Q X V 0 b 1 J l b W 9 2 Z W R D b 2 x 1 b W 5 z M S 5 7 Q 2 9 s d W 1 u M y w y f S Z x d W 9 0 O y w m c X V v d D t T Z W N 0 a W 9 u M S 9 U Y W J s Z T A 2 O S A o U G F n Z S A 0 O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2 O S A o U G F n Z S A 0 O S k v Q X V 0 b 1 J l b W 9 2 Z W R D b 2 x 1 b W 5 z M S 5 7 Q 2 9 s d W 1 u M S w w f S Z x d W 9 0 O y w m c X V v d D t T Z W N 0 a W 9 u M S 9 U Y W J s Z T A 2 O S A o U G F n Z S A 0 O S k v Q X V 0 b 1 J l b W 9 2 Z W R D b 2 x 1 b W 5 z M S 5 7 Q 2 9 s d W 1 u M i w x f S Z x d W 9 0 O y w m c X V v d D t T Z W N 0 a W 9 u M S 9 U Y W J s Z T A 2 O S A o U G F n Z S A 0 O S k v Q X V 0 b 1 J l b W 9 2 Z W R D b 2 x 1 b W 5 z M S 5 7 Q 2 9 s d W 1 u M y w y f S Z x d W 9 0 O y w m c X V v d D t T Z W N 0 a W 9 u M S 9 U Y W J s Z T A 2 O S A o U G F n Z S A 0 O S k v Q X V 0 b 1 J l b W 9 2 Z W R D b 2 x 1 b W 5 z M S 5 7 Q 2 9 s d W 1 u N C w z f S Z x d W 9 0 O 1 0 s J n F 1 b 3 Q 7 U m V s Y X R p b 2 5 z a G l w S W 5 m b y Z x d W 9 0 O z p b X X 0 i I C 8 + P E V u d H J 5 I F R 5 c G U 9 I k Z p b G x M Y X N 0 V X B k Y X R l Z C I g V m F s d W U 9 I m Q y M D I 1 L T A 1 L T A 1 V D A y O j A 1 O j U w L j k x M D A 1 M j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2 O S U y M C h Q Y W d l J T I w N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5 J T I w K F B h Z 2 U l M j A 0 O S k v V G F i b G U w N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O S U y M C h Q Y W d l J T I w N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Q l M j A o U G F n Z S U y M D E w N C 0 x M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c 5 N 2 J i M z M t O D I 2 O C 0 0 O T N h L T h j N z M t N j k y M j Q y O T d k Y W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T E 0 X 1 9 Q Y W d l X z E w N F 8 x M D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T Q g K F B h Z 2 U g M T A 0 L T E w N S k v Q X V 0 b 1 J l b W 9 2 Z W R D b 2 x 1 b W 5 z M S 5 7 Q 2 9 s d W 1 u M S w w f S Z x d W 9 0 O y w m c X V v d D t T Z W N 0 a W 9 u M S 9 U Y W J s Z T E x N C A o U G F n Z S A x M D Q t M T A 1 K S 9 B d X R v U m V t b 3 Z l Z E N v b H V t b n M x L n t T d G F u Z G F y Z G l z Z W R c b k V 4 c G V u Z G l 0 d X J l X G 4 o J C k s M X 0 m c X V v d D s s J n F 1 b 3 Q 7 U 2 V j d G l v b j E v V G F i b G U x M T Q g K F B h Z 2 U g M T A 0 L T E w N S k v Q X V 0 b 1 J l b W 9 2 Z W R D b 2 x 1 b W 5 z M S 5 7 U 3 R h b m R h c m R p c 2 V k X G 5 S Z X Z l b n V l X G 4 o J C k s M n 0 m c X V v d D s s J n F 1 b 3 Q 7 U 2 V j d G l v b j E v V G F i b G U x M T Q g K F B h Z 2 U g M T A 0 L T E w N S k v Q X V 0 b 1 J l b W 9 2 Z W R D b 2 x 1 b W 5 z M S 5 7 U m F 3 I E d y Y W 5 0 X G 4 o J C k s M 3 0 m c X V v d D s s J n F 1 b 3 Q 7 U 2 V j d G l v b j E v V G F i b G U x M T Q g K F B h Z 2 U g M T A 0 L T E w N S k v Q X V 0 b 1 J l b W 9 2 Z W R D b 2 x 1 b W 5 z M S 5 7 R 3 J h b n R c b n V u Y W R q d X N 0 Z W R c b i g k K S w 0 f S Z x d W 9 0 O y w m c X V v d D t T Z W N 0 a W 9 u M S 9 U Y W J s Z T E x N C A o U G F n Z S A x M D Q t M T A 1 K S 9 B d X R v U m V t b 3 Z l Z E N v b H V t b n M x L n t H Z W 5 l c m F s X G 5 Q d X J w b 3 N l I E d y Y W 5 0 K l x u Q W N 0 d W F s I C N c b i g k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N C A o U G F n Z S A x M D Q t M T A 1 K S 9 B d X R v U m V t b 3 Z l Z E N v b H V t b n M x L n t D b 2 x 1 b W 4 x L D B 9 J n F 1 b 3 Q 7 L C Z x d W 9 0 O 1 N l Y 3 R p b 2 4 x L 1 R h Y m x l M T E 0 I C h Q Y W d l I D E w N C 0 x M D U p L 0 F 1 d G 9 S Z W 1 v d m V k Q 2 9 s d W 1 u c z E u e 1 N 0 Y W 5 k Y X J k a X N l Z F x u R X h w Z W 5 k a X R 1 c m V c b i g k K S w x f S Z x d W 9 0 O y w m c X V v d D t T Z W N 0 a W 9 u M S 9 U Y W J s Z T E x N C A o U G F n Z S A x M D Q t M T A 1 K S 9 B d X R v U m V t b 3 Z l Z E N v b H V t b n M x L n t T d G F u Z G F y Z G l z Z W R c b l J l d m V u d W V c b i g k K S w y f S Z x d W 9 0 O y w m c X V v d D t T Z W N 0 a W 9 u M S 9 U Y W J s Z T E x N C A o U G F n Z S A x M D Q t M T A 1 K S 9 B d X R v U m V t b 3 Z l Z E N v b H V t b n M x L n t S Y X c g R 3 J h b n R c b i g k K S w z f S Z x d W 9 0 O y w m c X V v d D t T Z W N 0 a W 9 u M S 9 U Y W J s Z T E x N C A o U G F n Z S A x M D Q t M T A 1 K S 9 B d X R v U m V t b 3 Z l Z E N v b H V t b n M x L n t H c m F u d F x u d W 5 h Z G p 1 c 3 R l Z F x u K C Q p L D R 9 J n F 1 b 3 Q 7 L C Z x d W 9 0 O 1 N l Y 3 R p b 2 4 x L 1 R h Y m x l M T E 0 I C h Q Y W d l I D E w N C 0 x M D U p L 0 F 1 d G 9 S Z W 1 v d m V k Q 2 9 s d W 1 u c z E u e 0 d l b m V y Y W x c b l B 1 c n B v c 2 U g R 3 J h b n Q q X G 5 B Y 3 R 1 Y W w g I 1 x u K C Q p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N 0 Y W 5 k Y X J k a X N l Z F x u R X h w Z W 5 k a X R 1 c m V c b i g k K S Z x d W 9 0 O y w m c X V v d D t T d G F u Z G F y Z G l z Z W R c b l J l d m V u d W V c b i g k K S Z x d W 9 0 O y w m c X V v d D t S Y X c g R 3 J h b n R c b i g k K S Z x d W 9 0 O y w m c X V v d D t H c m F u d F x u d W 5 h Z G p 1 c 3 R l Z F x u K C Q p J n F 1 b 3 Q 7 L C Z x d W 9 0 O 0 d l b m V y Y W x c b l B 1 c n B v c 2 U g R 3 J h b n Q q X G 5 B Y 3 R 1 Y W w g I 1 x u K C Q p J n F 1 b 3 Q 7 X S I g L z 4 8 R W 5 0 c n k g V H l w Z T 0 i R m l s b E N v b H V t b l R 5 c G V z I i B W Y W x 1 Z T 0 i c 0 J n T U R B d 0 1 E I i A v P j x F b n R y e S B U e X B l P S J G a W x s T G F z d F V w Z G F 0 Z W Q i I F Z h b H V l P S J k M j A y N S 0 w N S 0 w N V Q w M j o w M T o y M S 4 w O D A x N D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x N C U y M C h Q Y W d l J T I w M T A 0 L T E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Q l M j A o U G F n Z S U y M D E w N C 0 x M D U p L 1 R h Y m x l M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Q l M j A o U G F n Z S U y M D E w N C 0 x M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0 J T I w K F B h Z 2 U l M j A x M D Q t M T A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3 x X c e A r I T 7 i L f U U g o 9 V A A A A A A A I A A A A A A B B m A A A A A Q A A I A A A A K n 1 5 V E V 7 C 4 l e 8 b 6 O Q + w 8 9 G D q X 8 D b 9 t E S / 3 5 D 9 a d R 8 W 5 A A A A A A 6 A A A A A A g A A I A A A A J D s u h 8 E o 7 S + 0 U g v / j V Y 9 7 P 7 v 8 6 X D M V R K u p a H K d t t / k g U A A A A P 2 t 8 j d c t U O H z 6 p i A P O N 7 L z V B G k B a Q Q E i t t u / t O O T R S v c 6 F G 9 p P E a J C Q 6 H Q Y o 5 6 H C U Q J D 2 q m o i k B Y h N X n P v W f T g E Y t 4 + s y z 3 S 8 c R n Z / H 6 1 J 7 Q A A A A K I o n Y t k a n 7 t p 9 p 2 u Y I z O 0 G c x C g p n 1 S 9 M h v u w J z X c j p X 7 P x D 6 d z n V 6 i 2 5 x J f i W q b O 3 8 j / q H x A h B 5 k 7 / / 4 g w O C G s = < / D a t a M a s h u p > 
</file>

<file path=customXml/itemProps1.xml><?xml version="1.0" encoding="utf-8"?>
<ds:datastoreItem xmlns:ds="http://schemas.openxmlformats.org/officeDocument/2006/customXml" ds:itemID="{ACC72962-4DA4-4A66-9619-1DFD8D97E3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Grant Allocations 2023-24</vt:lpstr>
      <vt:lpstr>Grant Allocations 2024-25</vt:lpstr>
      <vt:lpstr>State Exp and Revenue</vt:lpstr>
      <vt:lpstr>General Purpose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</dc:creator>
  <cp:lastModifiedBy>Sreehari Pulickamadhom</cp:lastModifiedBy>
  <dcterms:created xsi:type="dcterms:W3CDTF">2025-04-30T04:59:32Z</dcterms:created>
  <dcterms:modified xsi:type="dcterms:W3CDTF">2025-05-05T04:36:02Z</dcterms:modified>
</cp:coreProperties>
</file>