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ch\Documents\работа\"/>
    </mc:Choice>
  </mc:AlternateContent>
  <xr:revisionPtr revIDLastSave="0" documentId="13_ncr:1_{84D23A0A-9858-432E-BB12-D39DE00F62E7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8" i="2" l="1"/>
  <c r="R29" i="2"/>
  <c r="G9" i="2"/>
  <c r="M24" i="2"/>
  <c r="R19" i="2"/>
  <c r="R8" i="2"/>
  <c r="L3" i="2"/>
  <c r="G23" i="2" l="1"/>
  <c r="L23" i="2" s="1"/>
  <c r="K23" i="2" s="1"/>
  <c r="G24" i="2"/>
  <c r="L24" i="2" s="1"/>
  <c r="K24" i="2" s="1"/>
  <c r="K16" i="2"/>
  <c r="L16" i="2"/>
  <c r="G3" i="2"/>
  <c r="L4" i="2"/>
  <c r="L17" i="2"/>
  <c r="K17" i="2" s="1"/>
  <c r="F7" i="3"/>
  <c r="F15" i="3"/>
  <c r="F19" i="3"/>
  <c r="H10" i="2"/>
  <c r="F4" i="3"/>
  <c r="F5" i="3"/>
  <c r="F6" i="3"/>
  <c r="F8" i="3"/>
  <c r="F9" i="3"/>
  <c r="F10" i="3"/>
  <c r="F11" i="3"/>
  <c r="F12" i="3"/>
  <c r="F13" i="3"/>
  <c r="F14" i="3"/>
  <c r="F16" i="3"/>
  <c r="F17" i="3"/>
  <c r="F18" i="3"/>
  <c r="F3" i="3"/>
  <c r="F2" i="3"/>
  <c r="G22" i="2" l="1"/>
  <c r="G19" i="2"/>
  <c r="L19" i="2" s="1"/>
  <c r="K19" i="2" s="1"/>
  <c r="G18" i="2"/>
  <c r="L18" i="2" s="1"/>
  <c r="G8" i="2"/>
  <c r="L8" i="2" s="1"/>
  <c r="K8" i="2" s="1"/>
  <c r="G15" i="2"/>
  <c r="L15" i="2" s="1"/>
  <c r="K15" i="2" s="1"/>
  <c r="G14" i="2"/>
  <c r="G13" i="2"/>
  <c r="G12" i="2"/>
  <c r="G11" i="2"/>
  <c r="G7" i="2"/>
  <c r="L7" i="2" s="1"/>
  <c r="K7" i="2" s="1"/>
  <c r="G6" i="2"/>
  <c r="L6" i="2" s="1"/>
  <c r="K6" i="2" s="1"/>
  <c r="G5" i="2"/>
  <c r="L5" i="2" s="1"/>
  <c r="K5" i="2" s="1"/>
  <c r="F13" i="1"/>
  <c r="F9" i="1"/>
  <c r="F4" i="1"/>
  <c r="G25" i="2" l="1"/>
  <c r="L22" i="2"/>
  <c r="K3" i="2"/>
  <c r="K18" i="2"/>
  <c r="H15" i="2"/>
  <c r="H6" i="2"/>
  <c r="H18" i="2"/>
  <c r="H12" i="2"/>
  <c r="L12" i="2"/>
  <c r="K12" i="2" s="1"/>
  <c r="H14" i="2"/>
  <c r="L14" i="2"/>
  <c r="K14" i="2" s="1"/>
  <c r="H5" i="2"/>
  <c r="H8" i="2"/>
  <c r="H7" i="2"/>
  <c r="H13" i="2"/>
  <c r="L13" i="2"/>
  <c r="K13" i="2" s="1"/>
  <c r="H11" i="2"/>
  <c r="L11" i="2"/>
  <c r="H22" i="2"/>
  <c r="G20" i="2"/>
  <c r="M5" i="1"/>
  <c r="M4" i="1"/>
  <c r="M6" i="1"/>
  <c r="M3" i="1"/>
  <c r="R27" i="2" l="1"/>
  <c r="K22" i="2"/>
  <c r="K11" i="2"/>
  <c r="H9" i="2"/>
  <c r="G26" i="2"/>
  <c r="M8" i="1"/>
  <c r="M9" i="1" s="1"/>
  <c r="F7" i="1"/>
  <c r="F15" i="1" s="1"/>
  <c r="F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prodanchukiv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prodanchukiv:</t>
        </r>
        <r>
          <rPr>
            <sz val="9"/>
            <color indexed="81"/>
            <rFont val="Tahoma"/>
            <family val="2"/>
            <charset val="204"/>
          </rPr>
          <t xml:space="preserve">
Добавить виды работ которые планируются к выполнению</t>
        </r>
      </text>
    </comment>
    <comment ref="H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prodanchukiv:</t>
        </r>
        <r>
          <rPr>
            <sz val="9"/>
            <color indexed="81"/>
            <rFont val="Tahoma"/>
            <family val="2"/>
            <charset val="204"/>
          </rPr>
          <t xml:space="preserve">
Добавить виды работ которые планируются к выполнению</t>
        </r>
      </text>
    </comment>
    <comment ref="A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prodanchukiv:</t>
        </r>
        <r>
          <rPr>
            <sz val="9"/>
            <color indexed="81"/>
            <rFont val="Tahoma"/>
            <family val="2"/>
            <charset val="204"/>
          </rPr>
          <t xml:space="preserve">
Добавить виды работ которые планируются к выполнению</t>
        </r>
      </text>
    </comment>
    <comment ref="A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prodanchukiv:</t>
        </r>
        <r>
          <rPr>
            <sz val="9"/>
            <color indexed="81"/>
            <rFont val="Tahoma"/>
            <family val="2"/>
            <charset val="204"/>
          </rPr>
          <t xml:space="preserve">
Добавить виды работ которые планируются к выполнению</t>
        </r>
      </text>
    </comment>
    <comment ref="F1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prodanchukiv:</t>
        </r>
        <r>
          <rPr>
            <sz val="9"/>
            <color indexed="81"/>
            <rFont val="Tahoma"/>
            <family val="2"/>
            <charset val="204"/>
          </rPr>
          <t xml:space="preserve">
Указать ваше количество обслуживаемой техники</t>
        </r>
      </text>
    </comment>
  </commentList>
</comments>
</file>

<file path=xl/sharedStrings.xml><?xml version="1.0" encoding="utf-8"?>
<sst xmlns="http://schemas.openxmlformats.org/spreadsheetml/2006/main" count="127" uniqueCount="67">
  <si>
    <t>Еженедельное обслуживание</t>
  </si>
  <si>
    <t>1.</t>
  </si>
  <si>
    <t>Проверка работоспособности устройств на тестах в ускоренном режиме</t>
  </si>
  <si>
    <t>одно устройство</t>
  </si>
  <si>
    <t>2.</t>
  </si>
  <si>
    <t>Очистка магнитных головок устройств внешней памяти (накопители на гибких магнитных дисках (НГМД)</t>
  </si>
  <si>
    <t>одна головка</t>
  </si>
  <si>
    <t>ед. изм</t>
  </si>
  <si>
    <t>норма ч.</t>
  </si>
  <si>
    <t>наименование</t>
  </si>
  <si>
    <t>№пп</t>
  </si>
  <si>
    <t>Полное тестирование всех устройств ПЭВМ с выдачей протокола, в том числе и ЛВС, выявление и исправление ошибок в распределении дискового пространства</t>
  </si>
  <si>
    <t>одна ПЭВМ</t>
  </si>
  <si>
    <t>Ежемесячное обслуживание для ПЭВМ и периферийного оборудования</t>
  </si>
  <si>
    <t>№ п/п</t>
  </si>
  <si>
    <t>Наименование работы</t>
  </si>
  <si>
    <t>Срок начала</t>
  </si>
  <si>
    <t>Срок окончания</t>
  </si>
  <si>
    <t>Повторяемость оп-ций</t>
  </si>
  <si>
    <t>…..</t>
  </si>
  <si>
    <t>Всего</t>
  </si>
  <si>
    <t>Полугодовое обслуживание для ПЭВМ и периферийного оборудования</t>
  </si>
  <si>
    <t>Очистка от пыли внутренних объемов блоков питания ПЭВМ, очистка и смазка вентиляторов</t>
  </si>
  <si>
    <t xml:space="preserve">Время выполнения </t>
  </si>
  <si>
    <t>Расчет  необходимого количества времени час/год  на ТО</t>
  </si>
  <si>
    <t>Количество ПЭВМ</t>
  </si>
  <si>
    <t>Итого времени в год на ТО общее количество техники</t>
  </si>
  <si>
    <t>Число месяца</t>
  </si>
  <si>
    <t>Всего в месяц</t>
  </si>
  <si>
    <t>Итого в год</t>
  </si>
  <si>
    <t>Мин. в год</t>
  </si>
  <si>
    <t>3.</t>
  </si>
  <si>
    <t>Наименование</t>
  </si>
  <si>
    <t>Ед. изм</t>
  </si>
  <si>
    <t>Кол-во, шт</t>
  </si>
  <si>
    <t>Норма, ч.</t>
  </si>
  <si>
    <t>Повторяемость операций</t>
  </si>
  <si>
    <t>Проверка и удаление компьютерных вирусов на устройствах внешней памяти ПЭВМ</t>
  </si>
  <si>
    <t>Резервное копирование данных</t>
  </si>
  <si>
    <t>один накопитель</t>
  </si>
  <si>
    <t xml:space="preserve">Проведение дефрагментации накопителей на жестких магнитных дисках </t>
  </si>
  <si>
    <t>Проверка линий и устройств локальной вычислительной сети с помощью автономных тестов</t>
  </si>
  <si>
    <t>одна ЛВС</t>
  </si>
  <si>
    <t>Ежемесячное обслуживание</t>
  </si>
  <si>
    <t>Поставка обновленных антивирусных программ и полная проверка дисковой памяти на наличие вирусов</t>
  </si>
  <si>
    <t>Смазка механических устройств НГМД, стримеры, принтеры</t>
  </si>
  <si>
    <t>Очистка от пыли внутренних объемов ПЭВМ с разборкой</t>
  </si>
  <si>
    <t>Очистка от пыли и грязи видеомониторов, регулировка и настройка</t>
  </si>
  <si>
    <t>один монитор</t>
  </si>
  <si>
    <t>Очистка и промывка печатающих головок матричных и струйных принтеров</t>
  </si>
  <si>
    <t>один принтер</t>
  </si>
  <si>
    <t>Очистка и промывка перьев и смазка механических узлов графопостроителей</t>
  </si>
  <si>
    <t>один графопостроитель</t>
  </si>
  <si>
    <t>Очистка от использованного тонера элементов печати лазерных принтеров, очистка и промывка оптики и заправка тонера</t>
  </si>
  <si>
    <t>Очистка от пыли и промывка считывающего элемента в сканерах и смазка механических частей</t>
  </si>
  <si>
    <t>один сканер</t>
  </si>
  <si>
    <t>Минуты в год</t>
  </si>
  <si>
    <t>Время выполнения</t>
  </si>
  <si>
    <t>Итого за еженедельное обслуживание за год:</t>
  </si>
  <si>
    <t>Итого за ежемесячное обслуживание за год:</t>
  </si>
  <si>
    <t>Очистка экранов видеомониторов и LCD панели от пыли и грязи, регулировка и настройка</t>
  </si>
  <si>
    <t>Очистка от пыли внутренних объемов внешних модемов, устройств независимого питания (UPS) с последующим их тестированием</t>
  </si>
  <si>
    <t>Итого за полугодовое обслуживание за год:</t>
  </si>
  <si>
    <t>444:88</t>
  </si>
  <si>
    <t>срок начала</t>
  </si>
  <si>
    <t>один видеомонитор</t>
  </si>
  <si>
    <t>Итого времени в год на ТО общее количество техники,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</si>
</sst>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2" xfId="0" applyBorder="1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1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justify" vertical="top" wrapText="1"/>
    </xf>
    <xf numFmtId="14" fontId="3" fillId="0" borderId="0" xfId="0" applyNumberFormat="1" applyFont="1" applyBorder="1" applyAlignment="1">
      <alignment horizontal="justify" vertical="top" wrapText="1"/>
    </xf>
    <xf numFmtId="20" fontId="3" fillId="0" borderId="0" xfId="0" applyNumberFormat="1" applyFont="1" applyBorder="1" applyAlignment="1">
      <alignment horizontal="justify" vertical="top" wrapText="1"/>
    </xf>
    <xf numFmtId="164" fontId="0" fillId="0" borderId="0" xfId="0" applyNumberFormat="1" applyBorder="1"/>
    <xf numFmtId="20" fontId="0" fillId="0" borderId="0" xfId="0" applyNumberFormat="1" applyBorder="1"/>
    <xf numFmtId="0" fontId="3" fillId="0" borderId="2" xfId="0" applyFont="1" applyBorder="1" applyAlignment="1">
      <alignment horizontal="justify" vertical="top" wrapText="1"/>
    </xf>
    <xf numFmtId="14" fontId="3" fillId="0" borderId="2" xfId="0" applyNumberFormat="1" applyFont="1" applyBorder="1" applyAlignment="1">
      <alignment horizontal="justify" vertical="top" wrapText="1"/>
    </xf>
    <xf numFmtId="20" fontId="3" fillId="0" borderId="2" xfId="0" applyNumberFormat="1" applyFont="1" applyBorder="1" applyAlignment="1">
      <alignment horizontal="justify" vertical="top" wrapText="1"/>
    </xf>
    <xf numFmtId="164" fontId="0" fillId="0" borderId="2" xfId="0" applyNumberFormat="1" applyBorder="1"/>
    <xf numFmtId="20" fontId="0" fillId="0" borderId="2" xfId="0" applyNumberFormat="1" applyBorder="1"/>
    <xf numFmtId="1" fontId="3" fillId="0" borderId="2" xfId="0" applyNumberFormat="1" applyFont="1" applyBorder="1" applyAlignment="1">
      <alignment horizontal="justify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2" xfId="0" applyNumberFormat="1" applyBorder="1"/>
    <xf numFmtId="2" fontId="3" fillId="0" borderId="2" xfId="0" applyNumberFormat="1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 wrapText="1"/>
    </xf>
    <xf numFmtId="20" fontId="6" fillId="0" borderId="19" xfId="0" applyNumberFormat="1" applyFont="1" applyBorder="1" applyAlignment="1">
      <alignment horizontal="center" vertical="center" wrapText="1"/>
    </xf>
    <xf numFmtId="20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 wrapText="1"/>
    </xf>
    <xf numFmtId="22" fontId="6" fillId="0" borderId="19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5" fontId="0" fillId="0" borderId="2" xfId="0" applyNumberFormat="1" applyBorder="1"/>
    <xf numFmtId="165" fontId="0" fillId="0" borderId="0" xfId="0" applyNumberFormat="1"/>
    <xf numFmtId="165" fontId="6" fillId="0" borderId="19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 wrapText="1"/>
    </xf>
    <xf numFmtId="21" fontId="0" fillId="0" borderId="2" xfId="0" applyNumberFormat="1" applyBorder="1"/>
    <xf numFmtId="164" fontId="0" fillId="0" borderId="0" xfId="0" applyNumberFormat="1"/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9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opLeftCell="C1" workbookViewId="0">
      <selection activeCell="F11" sqref="F11"/>
    </sheetView>
  </sheetViews>
  <sheetFormatPr defaultRowHeight="14.4" x14ac:dyDescent="0.3"/>
  <cols>
    <col min="2" max="2" width="77.109375" customWidth="1"/>
    <col min="3" max="3" width="20.44140625" customWidth="1"/>
    <col min="5" max="5" width="14.5546875" customWidth="1"/>
    <col min="9" max="9" width="57.33203125" customWidth="1"/>
    <col min="11" max="11" width="12.109375" bestFit="1" customWidth="1"/>
    <col min="13" max="13" width="10.109375" bestFit="1" customWidth="1"/>
  </cols>
  <sheetData>
    <row r="1" spans="1:15" ht="27" customHeight="1" x14ac:dyDescent="0.3">
      <c r="A1" s="58" t="s">
        <v>24</v>
      </c>
      <c r="B1" s="59"/>
      <c r="C1" s="59"/>
      <c r="D1" s="59"/>
      <c r="E1" s="59"/>
      <c r="F1" s="59"/>
    </row>
    <row r="2" spans="1:15" ht="39.6" x14ac:dyDescent="0.3">
      <c r="A2" s="1" t="s">
        <v>10</v>
      </c>
      <c r="B2" s="1" t="s">
        <v>9</v>
      </c>
      <c r="C2" s="1" t="s">
        <v>7</v>
      </c>
      <c r="D2" s="1" t="s">
        <v>8</v>
      </c>
      <c r="E2" s="1" t="s">
        <v>18</v>
      </c>
      <c r="F2" s="1" t="s">
        <v>30</v>
      </c>
      <c r="H2" s="13" t="s">
        <v>14</v>
      </c>
      <c r="I2" s="13" t="s">
        <v>15</v>
      </c>
      <c r="J2" s="13" t="s">
        <v>27</v>
      </c>
      <c r="K2" s="13" t="s">
        <v>16</v>
      </c>
      <c r="L2" s="13" t="s">
        <v>17</v>
      </c>
      <c r="M2" s="13" t="s">
        <v>23</v>
      </c>
    </row>
    <row r="3" spans="1:15" ht="31.2" x14ac:dyDescent="0.3">
      <c r="A3" s="66" t="s">
        <v>0</v>
      </c>
      <c r="B3" s="67"/>
      <c r="C3" s="67"/>
      <c r="D3" s="67"/>
      <c r="E3" s="67"/>
      <c r="F3" s="68"/>
      <c r="H3" s="13">
        <v>1</v>
      </c>
      <c r="I3" s="4" t="s">
        <v>2</v>
      </c>
      <c r="J3" s="18">
        <v>1</v>
      </c>
      <c r="K3" s="15">
        <v>0.61805555555555558</v>
      </c>
      <c r="L3" s="15">
        <v>0.79583333333333339</v>
      </c>
      <c r="M3" s="16">
        <f>L3-K3</f>
        <v>0.17777777777777781</v>
      </c>
    </row>
    <row r="4" spans="1:15" ht="31.2" x14ac:dyDescent="0.3">
      <c r="A4" s="4" t="s">
        <v>1</v>
      </c>
      <c r="B4" s="4" t="s">
        <v>2</v>
      </c>
      <c r="C4" s="4" t="s">
        <v>3</v>
      </c>
      <c r="D4" s="4">
        <v>0.13</v>
      </c>
      <c r="E4" s="2">
        <v>48</v>
      </c>
      <c r="F4" s="22">
        <f>D4*E4*8*60</f>
        <v>2995.2000000000003</v>
      </c>
      <c r="H4" s="13">
        <v>2</v>
      </c>
      <c r="I4" s="4" t="s">
        <v>5</v>
      </c>
      <c r="J4" s="18">
        <v>2</v>
      </c>
      <c r="K4" s="15">
        <v>0.39583333333333331</v>
      </c>
      <c r="L4" s="15">
        <v>0.52013888888888882</v>
      </c>
      <c r="M4" s="16">
        <f>L4-K4</f>
        <v>0.1243055555555555</v>
      </c>
    </row>
    <row r="5" spans="1:15" ht="46.8" x14ac:dyDescent="0.3">
      <c r="A5" s="4" t="s">
        <v>4</v>
      </c>
      <c r="B5" s="4"/>
      <c r="C5" s="4" t="s">
        <v>6</v>
      </c>
      <c r="D5" s="4">
        <v>0.09</v>
      </c>
      <c r="E5" s="2">
        <v>49</v>
      </c>
      <c r="F5" s="2"/>
      <c r="H5" s="13">
        <v>3</v>
      </c>
      <c r="I5" s="4" t="s">
        <v>11</v>
      </c>
      <c r="J5" s="18">
        <v>2</v>
      </c>
      <c r="K5" s="15">
        <v>0.33333333333333331</v>
      </c>
      <c r="L5" s="15">
        <v>0.89722222222222225</v>
      </c>
      <c r="M5" s="16">
        <f>L5-K5</f>
        <v>0.56388888888888888</v>
      </c>
      <c r="N5" s="3"/>
      <c r="O5" s="3"/>
    </row>
    <row r="6" spans="1:15" ht="31.2" x14ac:dyDescent="0.3">
      <c r="A6" s="4" t="s">
        <v>19</v>
      </c>
      <c r="B6" s="4"/>
      <c r="C6" s="4"/>
      <c r="D6" s="4"/>
      <c r="E6" s="2"/>
      <c r="F6" s="2"/>
      <c r="H6" s="13">
        <v>4</v>
      </c>
      <c r="I6" s="4" t="s">
        <v>22</v>
      </c>
      <c r="J6" s="18">
        <v>2</v>
      </c>
      <c r="K6" s="15">
        <v>0.39583333333333331</v>
      </c>
      <c r="L6" s="15">
        <v>0.4381944444444445</v>
      </c>
      <c r="M6" s="16">
        <f>L6-K6</f>
        <v>4.2361111111111183E-2</v>
      </c>
      <c r="N6" s="3"/>
      <c r="O6" s="3"/>
    </row>
    <row r="7" spans="1:15" ht="15.6" x14ac:dyDescent="0.3">
      <c r="A7" s="64" t="s">
        <v>20</v>
      </c>
      <c r="B7" s="64"/>
      <c r="C7" s="64"/>
      <c r="D7" s="64"/>
      <c r="E7" s="64"/>
      <c r="F7" s="2">
        <f>SUM(F4:F6)</f>
        <v>2995.2000000000003</v>
      </c>
      <c r="H7" s="4" t="s">
        <v>19</v>
      </c>
      <c r="I7" s="13"/>
      <c r="J7" s="14"/>
      <c r="K7" s="15"/>
      <c r="L7" s="15"/>
      <c r="M7" s="16"/>
      <c r="N7" s="3"/>
      <c r="O7" s="3"/>
    </row>
    <row r="8" spans="1:15" ht="15.6" x14ac:dyDescent="0.3">
      <c r="A8" s="65" t="s">
        <v>13</v>
      </c>
      <c r="B8" s="65"/>
      <c r="C8" s="65"/>
      <c r="D8" s="65"/>
      <c r="E8" s="65"/>
      <c r="F8" s="65"/>
      <c r="H8" s="60" t="s">
        <v>28</v>
      </c>
      <c r="I8" s="61"/>
      <c r="J8" s="61"/>
      <c r="K8" s="61"/>
      <c r="L8" s="62"/>
      <c r="M8" s="17">
        <f>SUM(M3:M7)</f>
        <v>0.90833333333333333</v>
      </c>
      <c r="N8" s="3"/>
      <c r="O8" s="3"/>
    </row>
    <row r="9" spans="1:15" ht="31.2" x14ac:dyDescent="0.3">
      <c r="A9" s="4" t="s">
        <v>31</v>
      </c>
      <c r="B9" s="4" t="s">
        <v>22</v>
      </c>
      <c r="C9" s="4" t="s">
        <v>12</v>
      </c>
      <c r="D9" s="4">
        <v>1.7</v>
      </c>
      <c r="E9" s="2">
        <v>12</v>
      </c>
      <c r="F9" s="2">
        <f>D9*E9*8*60</f>
        <v>9792</v>
      </c>
      <c r="H9" s="63" t="s">
        <v>29</v>
      </c>
      <c r="I9" s="63"/>
      <c r="J9" s="63"/>
      <c r="K9" s="63"/>
      <c r="L9" s="63"/>
      <c r="M9" s="23">
        <f>M8*12</f>
        <v>10.9</v>
      </c>
      <c r="N9" s="3"/>
      <c r="O9" s="3"/>
    </row>
    <row r="10" spans="1:15" ht="42" customHeight="1" x14ac:dyDescent="0.3">
      <c r="A10" s="4"/>
      <c r="B10" s="4"/>
      <c r="C10" s="4"/>
      <c r="D10" s="4"/>
      <c r="E10" s="2"/>
      <c r="F10" s="2"/>
      <c r="H10" s="7"/>
      <c r="I10" s="8"/>
      <c r="J10" s="9"/>
      <c r="K10" s="10"/>
      <c r="L10" s="10"/>
      <c r="M10" s="12"/>
      <c r="N10" s="3"/>
      <c r="O10" s="3"/>
    </row>
    <row r="11" spans="1:15" ht="34.200000000000003" customHeight="1" x14ac:dyDescent="0.3">
      <c r="A11" s="4" t="s">
        <v>19</v>
      </c>
      <c r="B11" s="2"/>
      <c r="C11" s="2"/>
      <c r="D11" s="2"/>
      <c r="E11" s="2"/>
      <c r="F11" s="2"/>
      <c r="H11" s="7"/>
      <c r="I11" s="8"/>
      <c r="J11" s="9"/>
      <c r="K11" s="10"/>
      <c r="L11" s="10"/>
      <c r="M11" s="12"/>
      <c r="N11" s="3"/>
      <c r="O11" s="3"/>
    </row>
    <row r="12" spans="1:15" ht="15.6" x14ac:dyDescent="0.3">
      <c r="A12" s="5" t="s">
        <v>20</v>
      </c>
      <c r="B12" s="6" t="s">
        <v>21</v>
      </c>
      <c r="C12" s="4"/>
      <c r="D12" s="4"/>
      <c r="E12" s="2"/>
      <c r="F12" s="2"/>
      <c r="H12" s="7"/>
      <c r="I12" s="8"/>
      <c r="J12" s="9"/>
      <c r="K12" s="10"/>
      <c r="L12" s="10"/>
      <c r="M12" s="12"/>
      <c r="N12" s="3"/>
      <c r="O12" s="3"/>
    </row>
    <row r="13" spans="1:15" ht="31.2" x14ac:dyDescent="0.3">
      <c r="A13" s="5"/>
      <c r="B13" s="4" t="s">
        <v>22</v>
      </c>
      <c r="C13" s="4" t="s">
        <v>12</v>
      </c>
      <c r="D13" s="4">
        <v>0.8</v>
      </c>
      <c r="E13" s="2">
        <v>2</v>
      </c>
      <c r="F13" s="2">
        <f>D13*E13*8*60</f>
        <v>768</v>
      </c>
      <c r="H13" s="7"/>
      <c r="I13" s="8"/>
      <c r="J13" s="9"/>
      <c r="K13" s="10"/>
      <c r="L13" s="10"/>
      <c r="M13" s="12"/>
      <c r="N13" s="3"/>
      <c r="O13" s="3"/>
    </row>
    <row r="14" spans="1:15" ht="15.6" x14ac:dyDescent="0.3">
      <c r="A14" s="5"/>
      <c r="B14" s="4"/>
      <c r="C14" s="4"/>
      <c r="D14" s="4"/>
      <c r="E14" s="2"/>
      <c r="F14" s="2"/>
      <c r="H14" s="7"/>
      <c r="I14" s="8"/>
      <c r="J14" s="9"/>
      <c r="K14" s="10"/>
      <c r="L14" s="10"/>
      <c r="M14" s="12"/>
      <c r="N14" s="3"/>
      <c r="O14" s="3"/>
    </row>
    <row r="15" spans="1:15" ht="15.6" x14ac:dyDescent="0.3">
      <c r="A15" s="4" t="s">
        <v>19</v>
      </c>
      <c r="B15" s="2"/>
      <c r="C15" s="2"/>
      <c r="D15" s="2"/>
      <c r="E15" s="2">
        <v>10</v>
      </c>
      <c r="F15" s="2">
        <f>SUM(F7,F11)</f>
        <v>2995.2000000000003</v>
      </c>
      <c r="H15" s="7"/>
      <c r="I15" s="8"/>
      <c r="J15" s="9"/>
      <c r="K15" s="10"/>
      <c r="L15" s="10"/>
      <c r="M15" s="12"/>
      <c r="N15" s="3"/>
      <c r="O15" s="3"/>
    </row>
    <row r="16" spans="1:15" ht="15.6" customHeight="1" x14ac:dyDescent="0.3">
      <c r="A16" s="5" t="s">
        <v>20</v>
      </c>
      <c r="B16" s="20"/>
      <c r="C16" s="20"/>
      <c r="D16" s="20"/>
      <c r="E16" s="21"/>
      <c r="F16" s="4">
        <v>8</v>
      </c>
      <c r="H16" s="7"/>
      <c r="I16" s="8"/>
      <c r="J16" s="9"/>
      <c r="K16" s="10"/>
      <c r="L16" s="10"/>
      <c r="M16" s="12"/>
      <c r="N16" s="3"/>
      <c r="O16" s="3"/>
    </row>
    <row r="17" spans="1:15" ht="15.6" customHeight="1" x14ac:dyDescent="0.3">
      <c r="A17" s="19" t="s">
        <v>25</v>
      </c>
      <c r="B17" s="20"/>
      <c r="C17" s="20"/>
      <c r="D17" s="20"/>
      <c r="E17" s="21"/>
      <c r="F17" s="2">
        <f>E15*F15</f>
        <v>29952.000000000004</v>
      </c>
      <c r="H17" s="7"/>
      <c r="I17" s="8"/>
      <c r="J17" s="9"/>
      <c r="K17" s="10"/>
      <c r="L17" s="10"/>
      <c r="M17" s="12"/>
      <c r="N17" s="3"/>
      <c r="O17" s="3"/>
    </row>
    <row r="18" spans="1:15" ht="124.8" x14ac:dyDescent="0.3">
      <c r="A18" s="19" t="s">
        <v>26</v>
      </c>
      <c r="H18" s="7"/>
      <c r="I18" s="8"/>
      <c r="J18" s="9"/>
      <c r="K18" s="10"/>
      <c r="L18" s="10"/>
      <c r="M18" s="12"/>
      <c r="N18" s="3"/>
      <c r="O18" s="3"/>
    </row>
    <row r="19" spans="1:15" x14ac:dyDescent="0.3">
      <c r="H19" s="7"/>
      <c r="I19" s="8"/>
      <c r="J19" s="9"/>
      <c r="K19" s="10"/>
      <c r="L19" s="10"/>
      <c r="M19" s="12"/>
      <c r="N19" s="3"/>
      <c r="O19" s="3"/>
    </row>
    <row r="20" spans="1:15" x14ac:dyDescent="0.3">
      <c r="H20" s="7"/>
      <c r="I20" s="8"/>
      <c r="J20" s="9"/>
      <c r="K20" s="10"/>
      <c r="L20" s="10"/>
      <c r="M20" s="12"/>
      <c r="N20" s="3"/>
      <c r="O20" s="3"/>
    </row>
    <row r="21" spans="1:15" x14ac:dyDescent="0.3">
      <c r="H21" s="7"/>
      <c r="I21" s="8"/>
      <c r="J21" s="9"/>
      <c r="K21" s="10"/>
      <c r="L21" s="10"/>
      <c r="M21" s="12"/>
      <c r="N21" s="3"/>
      <c r="O21" s="3"/>
    </row>
    <row r="22" spans="1:15" x14ac:dyDescent="0.3">
      <c r="H22" s="7"/>
      <c r="I22" s="8"/>
      <c r="J22" s="9"/>
      <c r="K22" s="10"/>
      <c r="L22" s="10"/>
      <c r="M22" s="12"/>
      <c r="N22" s="3"/>
      <c r="O22" s="3"/>
    </row>
    <row r="23" spans="1:15" x14ac:dyDescent="0.3">
      <c r="H23" s="7"/>
      <c r="I23" s="8"/>
      <c r="J23" s="9"/>
      <c r="K23" s="10"/>
      <c r="L23" s="10"/>
      <c r="M23" s="12"/>
      <c r="N23" s="3"/>
      <c r="O23" s="3"/>
    </row>
    <row r="24" spans="1:15" x14ac:dyDescent="0.3">
      <c r="H24" s="7"/>
      <c r="I24" s="8"/>
      <c r="J24" s="9"/>
      <c r="K24" s="10"/>
      <c r="L24" s="10"/>
      <c r="M24" s="12"/>
      <c r="N24" s="3"/>
      <c r="O24" s="3"/>
    </row>
    <row r="25" spans="1:15" x14ac:dyDescent="0.3">
      <c r="H25" s="7"/>
      <c r="I25" s="8"/>
      <c r="J25" s="9"/>
      <c r="K25" s="10"/>
      <c r="L25" s="10"/>
      <c r="M25" s="12"/>
      <c r="N25" s="3"/>
      <c r="O25" s="3"/>
    </row>
    <row r="26" spans="1:15" x14ac:dyDescent="0.3">
      <c r="H26" s="7"/>
      <c r="I26" s="8"/>
      <c r="J26" s="9"/>
      <c r="K26" s="10"/>
      <c r="L26" s="10"/>
      <c r="M26" s="12"/>
      <c r="N26" s="3"/>
      <c r="O26" s="3"/>
    </row>
    <row r="27" spans="1:15" x14ac:dyDescent="0.3">
      <c r="H27" s="7"/>
      <c r="I27" s="8"/>
      <c r="J27" s="9"/>
      <c r="K27" s="10"/>
      <c r="L27" s="10"/>
      <c r="M27" s="12"/>
      <c r="N27" s="3"/>
      <c r="O27" s="3"/>
    </row>
    <row r="28" spans="1:15" x14ac:dyDescent="0.3">
      <c r="H28" s="7"/>
      <c r="I28" s="8"/>
      <c r="J28" s="9"/>
      <c r="K28" s="10"/>
      <c r="L28" s="10"/>
      <c r="M28" s="12"/>
      <c r="N28" s="3"/>
      <c r="O28" s="3"/>
    </row>
    <row r="29" spans="1:15" x14ac:dyDescent="0.3">
      <c r="H29" s="7"/>
      <c r="I29" s="8"/>
      <c r="J29" s="9"/>
      <c r="K29" s="10"/>
      <c r="L29" s="10"/>
      <c r="M29" s="12"/>
      <c r="N29" s="3"/>
      <c r="O29" s="3"/>
    </row>
    <row r="30" spans="1:15" x14ac:dyDescent="0.3">
      <c r="H30" s="7"/>
      <c r="I30" s="8"/>
      <c r="J30" s="9"/>
      <c r="K30" s="10"/>
      <c r="L30" s="10"/>
      <c r="M30" s="12"/>
      <c r="N30" s="3"/>
      <c r="O30" s="3"/>
    </row>
    <row r="31" spans="1:15" x14ac:dyDescent="0.3">
      <c r="H31" s="7"/>
      <c r="I31" s="8"/>
      <c r="J31" s="9"/>
      <c r="K31" s="10"/>
      <c r="L31" s="10"/>
      <c r="M31" s="12"/>
      <c r="N31" s="3"/>
      <c r="O31" s="3"/>
    </row>
    <row r="32" spans="1:15" x14ac:dyDescent="0.3">
      <c r="H32" s="7"/>
      <c r="I32" s="8"/>
      <c r="J32" s="9"/>
      <c r="K32" s="10"/>
      <c r="L32" s="10"/>
      <c r="M32" s="12"/>
      <c r="N32" s="3"/>
      <c r="O32" s="3"/>
    </row>
    <row r="33" spans="8:15" x14ac:dyDescent="0.3">
      <c r="H33" s="3"/>
      <c r="I33" s="3"/>
      <c r="J33" s="3"/>
      <c r="K33" s="3"/>
      <c r="L33" s="3"/>
      <c r="M33" s="11"/>
      <c r="N33" s="3"/>
      <c r="O33" s="3"/>
    </row>
    <row r="34" spans="8:15" x14ac:dyDescent="0.3">
      <c r="H34" s="3"/>
      <c r="I34" s="3"/>
      <c r="J34" s="3"/>
      <c r="K34" s="3"/>
      <c r="L34" s="3"/>
      <c r="M34" s="3"/>
      <c r="N34" s="3"/>
      <c r="O34" s="3"/>
    </row>
  </sheetData>
  <mergeCells count="6">
    <mergeCell ref="A1:F1"/>
    <mergeCell ref="H8:L8"/>
    <mergeCell ref="H9:L9"/>
    <mergeCell ref="A7:E7"/>
    <mergeCell ref="A8:F8"/>
    <mergeCell ref="A3:F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zoomScale="70" zoomScaleNormal="70" workbookViewId="0">
      <selection activeCell="B3" sqref="B3"/>
    </sheetView>
  </sheetViews>
  <sheetFormatPr defaultRowHeight="14.4" x14ac:dyDescent="0.3"/>
  <cols>
    <col min="2" max="2" width="17.109375" customWidth="1"/>
    <col min="3" max="3" width="12.21875" customWidth="1"/>
    <col min="4" max="4" width="11.44140625" customWidth="1"/>
    <col min="6" max="6" width="10.33203125" customWidth="1"/>
    <col min="9" max="9" width="11" customWidth="1"/>
    <col min="10" max="10" width="10.77734375" customWidth="1"/>
    <col min="12" max="12" width="11.44140625" customWidth="1"/>
    <col min="18" max="18" width="9.44140625" bestFit="1" customWidth="1"/>
  </cols>
  <sheetData>
    <row r="1" spans="1:19" ht="47.4" thickBot="1" x14ac:dyDescent="0.35">
      <c r="A1" s="24" t="s">
        <v>10</v>
      </c>
      <c r="B1" s="25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25" t="s">
        <v>56</v>
      </c>
      <c r="I1" s="51" t="s">
        <v>27</v>
      </c>
      <c r="J1" s="51" t="s">
        <v>64</v>
      </c>
      <c r="K1" s="51" t="s">
        <v>17</v>
      </c>
      <c r="L1" s="51" t="s">
        <v>57</v>
      </c>
    </row>
    <row r="2" spans="1:19" ht="16.2" thickBot="1" x14ac:dyDescent="0.35">
      <c r="A2" s="72" t="s">
        <v>0</v>
      </c>
      <c r="B2" s="73"/>
      <c r="C2" s="73"/>
      <c r="D2" s="73"/>
      <c r="E2" s="73"/>
      <c r="F2" s="73"/>
      <c r="G2" s="74"/>
      <c r="I2" s="2"/>
      <c r="J2" s="2"/>
      <c r="K2" s="2"/>
      <c r="L2" s="2"/>
      <c r="N2" s="72"/>
      <c r="O2" s="73"/>
      <c r="P2" s="73"/>
      <c r="Q2" s="73"/>
      <c r="R2" s="74"/>
      <c r="S2" s="48"/>
    </row>
    <row r="3" spans="1:19" ht="125.4" customHeight="1" thickBot="1" x14ac:dyDescent="0.35">
      <c r="A3" s="26">
        <v>1</v>
      </c>
      <c r="B3" s="27" t="s">
        <v>2</v>
      </c>
      <c r="C3" s="28" t="s">
        <v>3</v>
      </c>
      <c r="D3" s="28">
        <v>13</v>
      </c>
      <c r="E3" s="28">
        <v>0.13</v>
      </c>
      <c r="F3" s="29">
        <v>48</v>
      </c>
      <c r="G3" s="29">
        <f>F3*E3*D3*60</f>
        <v>4867.2000000000007</v>
      </c>
      <c r="I3" s="2">
        <v>1</v>
      </c>
      <c r="J3" s="17">
        <v>0.34027777777777773</v>
      </c>
      <c r="K3" s="17">
        <f>J3+L3</f>
        <v>0.41069444444445002</v>
      </c>
      <c r="L3" s="16">
        <f>G3/12/60/4*0.04166666666667</f>
        <v>7.0416666666672317E-2</v>
      </c>
      <c r="N3" s="69"/>
      <c r="O3" s="70"/>
      <c r="P3" s="70"/>
      <c r="Q3" s="70"/>
      <c r="R3" s="75"/>
      <c r="S3" s="50"/>
    </row>
    <row r="4" spans="1:19" ht="139.19999999999999" customHeight="1" thickBot="1" x14ac:dyDescent="0.35">
      <c r="A4" s="26">
        <v>2</v>
      </c>
      <c r="B4" s="27" t="s">
        <v>5</v>
      </c>
      <c r="C4" s="28" t="s">
        <v>6</v>
      </c>
      <c r="D4" s="28">
        <v>0</v>
      </c>
      <c r="E4" s="28">
        <v>0.09</v>
      </c>
      <c r="F4" s="29">
        <v>48</v>
      </c>
      <c r="G4" s="29">
        <v>0</v>
      </c>
      <c r="I4" s="2">
        <v>1</v>
      </c>
      <c r="J4" s="17"/>
      <c r="K4" s="17"/>
      <c r="L4" s="16">
        <f t="shared" ref="L4:L17" si="0">G4/12/60*0.04166666666667</f>
        <v>0</v>
      </c>
      <c r="N4" s="69"/>
      <c r="O4" s="70"/>
      <c r="P4" s="70"/>
      <c r="Q4" s="70"/>
      <c r="R4" s="75"/>
      <c r="S4" s="28"/>
    </row>
    <row r="5" spans="1:19" ht="132.6" customHeight="1" thickBot="1" x14ac:dyDescent="0.35">
      <c r="A5" s="30">
        <v>3</v>
      </c>
      <c r="B5" s="31" t="s">
        <v>37</v>
      </c>
      <c r="C5" s="30" t="s">
        <v>12</v>
      </c>
      <c r="D5" s="32">
        <v>8</v>
      </c>
      <c r="E5" s="32">
        <v>0.2</v>
      </c>
      <c r="F5" s="33">
        <v>48</v>
      </c>
      <c r="G5" s="33">
        <f>F5*E5*D5*60</f>
        <v>4608.0000000000009</v>
      </c>
      <c r="H5">
        <f>G5/60/12</f>
        <v>6.4000000000000012</v>
      </c>
      <c r="I5" s="2">
        <v>1</v>
      </c>
      <c r="J5" s="17">
        <v>0.39583333333333331</v>
      </c>
      <c r="K5" s="17">
        <f t="shared" ref="K5:K8" si="1">J5+L5</f>
        <v>0.46250000000000535</v>
      </c>
      <c r="L5" s="16">
        <f>G5/12/60/4*0.04166666666667</f>
        <v>6.6666666666672023E-2</v>
      </c>
    </row>
    <row r="6" spans="1:19" ht="47.4" thickBot="1" x14ac:dyDescent="0.35">
      <c r="A6" s="34">
        <v>4</v>
      </c>
      <c r="B6" s="35" t="s">
        <v>38</v>
      </c>
      <c r="C6" s="36" t="s">
        <v>39</v>
      </c>
      <c r="D6" s="36">
        <v>8</v>
      </c>
      <c r="E6" s="36">
        <v>0.4</v>
      </c>
      <c r="F6" s="37">
        <v>48</v>
      </c>
      <c r="G6" s="37">
        <f>F6*E6*D6*60</f>
        <v>9216.0000000000018</v>
      </c>
      <c r="H6">
        <f t="shared" ref="H6:H15" si="2">G6/60/12</f>
        <v>12.800000000000002</v>
      </c>
      <c r="I6" s="2">
        <v>1</v>
      </c>
      <c r="J6" s="17">
        <v>0.46527777777777773</v>
      </c>
      <c r="K6" s="17">
        <f t="shared" si="1"/>
        <v>0.59861111111112175</v>
      </c>
      <c r="L6" s="16">
        <f>G6/12/60/4*0.04166666666667</f>
        <v>0.13333333333334405</v>
      </c>
    </row>
    <row r="7" spans="1:19" ht="143.4" customHeight="1" thickBot="1" x14ac:dyDescent="0.35">
      <c r="A7" s="30">
        <v>5</v>
      </c>
      <c r="B7" s="38" t="s">
        <v>40</v>
      </c>
      <c r="C7" s="39" t="s">
        <v>39</v>
      </c>
      <c r="D7" s="39">
        <v>8</v>
      </c>
      <c r="E7" s="39">
        <v>0.27</v>
      </c>
      <c r="F7" s="29">
        <v>48</v>
      </c>
      <c r="G7" s="29">
        <f>F7*E7*D7*60</f>
        <v>6220.8</v>
      </c>
      <c r="H7">
        <f t="shared" si="2"/>
        <v>8.64</v>
      </c>
      <c r="I7" s="2">
        <v>1</v>
      </c>
      <c r="J7" s="17">
        <v>0.60416666666666663</v>
      </c>
      <c r="K7" s="17">
        <f t="shared" si="1"/>
        <v>0.69416666666667382</v>
      </c>
      <c r="L7" s="16">
        <f>G7/12/60/4*0.04166666666667</f>
        <v>9.0000000000007185E-2</v>
      </c>
    </row>
    <row r="8" spans="1:19" ht="124.8" customHeight="1" thickBot="1" x14ac:dyDescent="0.35">
      <c r="A8" s="34">
        <v>6</v>
      </c>
      <c r="B8" s="38" t="s">
        <v>41</v>
      </c>
      <c r="C8" s="39" t="s">
        <v>42</v>
      </c>
      <c r="D8" s="39">
        <v>1</v>
      </c>
      <c r="E8" s="39">
        <v>0.19</v>
      </c>
      <c r="F8" s="29">
        <v>48</v>
      </c>
      <c r="G8" s="29">
        <f>F8*E8*D8*60</f>
        <v>547.20000000000005</v>
      </c>
      <c r="H8">
        <f t="shared" si="2"/>
        <v>0.76000000000000012</v>
      </c>
      <c r="I8" s="2">
        <v>1</v>
      </c>
      <c r="J8" s="17">
        <v>0.69444444444444453</v>
      </c>
      <c r="K8" s="17">
        <f t="shared" si="1"/>
        <v>0.70236111111111188</v>
      </c>
      <c r="L8" s="16">
        <f>G8/12/60/4*0.04166666666667</f>
        <v>7.9166666666673005E-3</v>
      </c>
      <c r="M8" t="s">
        <v>58</v>
      </c>
      <c r="R8" s="53">
        <f>SUM(L3:L8)*12*4</f>
        <v>17.680000000001417</v>
      </c>
    </row>
    <row r="9" spans="1:19" ht="33" customHeight="1" thickBot="1" x14ac:dyDescent="0.35">
      <c r="A9" s="76" t="s">
        <v>20</v>
      </c>
      <c r="B9" s="77"/>
      <c r="C9" s="77"/>
      <c r="D9" s="77"/>
      <c r="E9" s="77"/>
      <c r="F9" s="78"/>
      <c r="G9" s="33">
        <f>SUM(G3:G8)</f>
        <v>25459.200000000004</v>
      </c>
      <c r="H9">
        <f t="shared" si="2"/>
        <v>35.360000000000007</v>
      </c>
      <c r="I9" s="2"/>
      <c r="J9" s="2"/>
      <c r="K9" s="2"/>
      <c r="L9" s="52"/>
    </row>
    <row r="10" spans="1:19" ht="16.2" thickBot="1" x14ac:dyDescent="0.35">
      <c r="A10" s="79" t="s">
        <v>43</v>
      </c>
      <c r="B10" s="80"/>
      <c r="C10" s="80"/>
      <c r="D10" s="80"/>
      <c r="E10" s="80"/>
      <c r="F10" s="80"/>
      <c r="G10" s="81"/>
      <c r="H10">
        <f t="shared" si="2"/>
        <v>0</v>
      </c>
      <c r="I10" s="2"/>
      <c r="J10" s="2"/>
      <c r="K10" s="2"/>
      <c r="L10" s="16"/>
    </row>
    <row r="11" spans="1:19" ht="193.8" customHeight="1" thickBot="1" x14ac:dyDescent="0.35">
      <c r="A11" s="26">
        <v>7</v>
      </c>
      <c r="B11" s="27" t="s">
        <v>11</v>
      </c>
      <c r="C11" s="28" t="s">
        <v>12</v>
      </c>
      <c r="D11" s="28">
        <v>8</v>
      </c>
      <c r="E11" s="28">
        <v>1.7</v>
      </c>
      <c r="F11" s="29">
        <v>12</v>
      </c>
      <c r="G11" s="29">
        <f>F11*E11*D11*60</f>
        <v>9792</v>
      </c>
      <c r="H11">
        <f t="shared" si="2"/>
        <v>13.6</v>
      </c>
      <c r="I11" s="2">
        <v>2</v>
      </c>
      <c r="J11" s="17">
        <v>0.34027777777777773</v>
      </c>
      <c r="K11" s="16">
        <f>L11+J11</f>
        <v>0.90694444444448985</v>
      </c>
      <c r="L11" s="16">
        <f t="shared" si="0"/>
        <v>0.56666666666671206</v>
      </c>
    </row>
    <row r="12" spans="1:19" ht="178.2" customHeight="1" thickBot="1" x14ac:dyDescent="0.35">
      <c r="A12" s="40">
        <v>8</v>
      </c>
      <c r="B12" s="38" t="s">
        <v>44</v>
      </c>
      <c r="C12" s="39" t="s">
        <v>12</v>
      </c>
      <c r="D12" s="39">
        <v>8</v>
      </c>
      <c r="E12" s="39">
        <v>0.48</v>
      </c>
      <c r="F12" s="29">
        <v>12</v>
      </c>
      <c r="G12" s="29">
        <f>F12*E12*D12*60</f>
        <v>2764.7999999999997</v>
      </c>
      <c r="H12">
        <f t="shared" si="2"/>
        <v>3.84</v>
      </c>
      <c r="I12" s="2">
        <v>3</v>
      </c>
      <c r="J12" s="17">
        <v>0.34027777777777773</v>
      </c>
      <c r="K12" s="16">
        <f t="shared" ref="K12:K19" si="3">L12+J12</f>
        <v>0.50027777777779048</v>
      </c>
      <c r="L12" s="16">
        <f t="shared" si="0"/>
        <v>0.16000000000001277</v>
      </c>
    </row>
    <row r="13" spans="1:19" ht="121.8" customHeight="1" thickBot="1" x14ac:dyDescent="0.35">
      <c r="A13" s="40">
        <v>9</v>
      </c>
      <c r="B13" s="38" t="s">
        <v>45</v>
      </c>
      <c r="C13" s="39" t="s">
        <v>3</v>
      </c>
      <c r="D13" s="39">
        <v>4</v>
      </c>
      <c r="E13" s="39">
        <v>0.34</v>
      </c>
      <c r="F13" s="29">
        <v>12</v>
      </c>
      <c r="G13" s="29">
        <f>F13*E13*D13*60</f>
        <v>979.2</v>
      </c>
      <c r="H13">
        <f t="shared" si="2"/>
        <v>1.36</v>
      </c>
      <c r="I13" s="2">
        <v>3</v>
      </c>
      <c r="J13" s="17">
        <v>0.5</v>
      </c>
      <c r="K13" s="16">
        <f t="shared" si="3"/>
        <v>0.55666666666667119</v>
      </c>
      <c r="L13" s="16">
        <f t="shared" si="0"/>
        <v>5.6666666666671209E-2</v>
      </c>
    </row>
    <row r="14" spans="1:19" ht="78.599999999999994" thickBot="1" x14ac:dyDescent="0.35">
      <c r="A14" s="26">
        <v>10</v>
      </c>
      <c r="B14" s="38" t="s">
        <v>46</v>
      </c>
      <c r="C14" s="39" t="s">
        <v>12</v>
      </c>
      <c r="D14" s="39">
        <v>8</v>
      </c>
      <c r="E14" s="39">
        <v>0.37</v>
      </c>
      <c r="F14" s="29">
        <v>12</v>
      </c>
      <c r="G14" s="29">
        <f>F14*E14*D14*60</f>
        <v>2131.1999999999998</v>
      </c>
      <c r="H14">
        <f t="shared" si="2"/>
        <v>2.9599999999999995</v>
      </c>
      <c r="I14" s="2">
        <v>3</v>
      </c>
      <c r="J14" s="17">
        <v>0.5625</v>
      </c>
      <c r="K14" s="16">
        <f t="shared" si="3"/>
        <v>0.68583333333334318</v>
      </c>
      <c r="L14" s="16">
        <f t="shared" si="0"/>
        <v>0.1233333333333432</v>
      </c>
    </row>
    <row r="15" spans="1:19" ht="78.599999999999994" thickBot="1" x14ac:dyDescent="0.35">
      <c r="A15" s="40">
        <v>11</v>
      </c>
      <c r="B15" s="41" t="s">
        <v>47</v>
      </c>
      <c r="C15" s="42" t="s">
        <v>48</v>
      </c>
      <c r="D15" s="42">
        <v>8</v>
      </c>
      <c r="E15" s="42">
        <v>0.35</v>
      </c>
      <c r="F15" s="33">
        <v>12</v>
      </c>
      <c r="G15" s="29">
        <f>F15*E15*D15*60</f>
        <v>2015.9999999999995</v>
      </c>
      <c r="H15">
        <f t="shared" si="2"/>
        <v>2.7999999999999994</v>
      </c>
      <c r="I15" s="2">
        <v>3</v>
      </c>
      <c r="J15" s="17">
        <v>0.6875</v>
      </c>
      <c r="K15" s="16">
        <f t="shared" si="3"/>
        <v>0.80416666666667602</v>
      </c>
      <c r="L15" s="16">
        <f>G15/12/60*0.04166666666667</f>
        <v>0.11666666666667598</v>
      </c>
    </row>
    <row r="16" spans="1:19" ht="139.19999999999999" customHeight="1" thickBot="1" x14ac:dyDescent="0.35">
      <c r="A16" s="40">
        <v>12</v>
      </c>
      <c r="B16" s="35" t="s">
        <v>49</v>
      </c>
      <c r="C16" s="36" t="s">
        <v>50</v>
      </c>
      <c r="D16" s="36">
        <v>4</v>
      </c>
      <c r="E16" s="36">
        <v>0.17</v>
      </c>
      <c r="F16" s="37">
        <v>12</v>
      </c>
      <c r="G16" s="29">
        <v>0</v>
      </c>
      <c r="I16" s="2"/>
      <c r="J16" s="17"/>
      <c r="K16" s="16" t="str">
        <f>J1</f>
        <v>срок начала</v>
      </c>
      <c r="L16" s="16">
        <f t="shared" si="0"/>
        <v>0</v>
      </c>
    </row>
    <row r="17" spans="1:18" ht="140.4" customHeight="1" thickBot="1" x14ac:dyDescent="0.35">
      <c r="A17" s="26">
        <v>13</v>
      </c>
      <c r="B17" s="27" t="s">
        <v>51</v>
      </c>
      <c r="C17" s="28" t="s">
        <v>52</v>
      </c>
      <c r="D17" s="28">
        <v>0</v>
      </c>
      <c r="E17" s="28">
        <v>0.5</v>
      </c>
      <c r="F17" s="29">
        <v>12</v>
      </c>
      <c r="G17" s="29">
        <v>0</v>
      </c>
      <c r="I17" s="2"/>
      <c r="J17" s="2"/>
      <c r="K17" s="16">
        <f t="shared" si="3"/>
        <v>0</v>
      </c>
      <c r="L17" s="16">
        <f t="shared" si="0"/>
        <v>0</v>
      </c>
    </row>
    <row r="18" spans="1:18" ht="183" customHeight="1" thickBot="1" x14ac:dyDescent="0.35">
      <c r="A18" s="40">
        <v>14</v>
      </c>
      <c r="B18" s="27" t="s">
        <v>53</v>
      </c>
      <c r="C18" s="28" t="s">
        <v>50</v>
      </c>
      <c r="D18" s="28">
        <v>4</v>
      </c>
      <c r="E18" s="28">
        <v>0.34</v>
      </c>
      <c r="F18" s="29">
        <v>12</v>
      </c>
      <c r="G18" s="29">
        <f>F18*E18*D18*60</f>
        <v>979.2</v>
      </c>
      <c r="H18">
        <f>G18/12/60</f>
        <v>1.36</v>
      </c>
      <c r="I18" s="2">
        <v>4</v>
      </c>
      <c r="J18" s="17">
        <v>0.34027777777777773</v>
      </c>
      <c r="K18" s="16">
        <f t="shared" si="3"/>
        <v>0.68027777777780496</v>
      </c>
      <c r="L18" s="16">
        <f>G18/2/60*0.04166666666667</f>
        <v>0.34000000000002722</v>
      </c>
    </row>
    <row r="19" spans="1:18" ht="156" customHeight="1" thickBot="1" x14ac:dyDescent="0.35">
      <c r="A19" s="43">
        <v>15</v>
      </c>
      <c r="B19" s="44" t="s">
        <v>54</v>
      </c>
      <c r="C19" s="32" t="s">
        <v>55</v>
      </c>
      <c r="D19" s="32">
        <v>1</v>
      </c>
      <c r="E19" s="32">
        <v>0.28000000000000003</v>
      </c>
      <c r="F19" s="33">
        <v>12</v>
      </c>
      <c r="G19" s="29">
        <f>F19*E19*D19*60</f>
        <v>201.60000000000002</v>
      </c>
      <c r="I19" s="2">
        <v>4</v>
      </c>
      <c r="J19" s="17">
        <v>0.68055555555555547</v>
      </c>
      <c r="K19" s="16">
        <f t="shared" si="3"/>
        <v>0.75055555555556108</v>
      </c>
      <c r="L19" s="16">
        <f>G19/2/60*0.04166666666667</f>
        <v>7.0000000000005613E-2</v>
      </c>
      <c r="M19" t="s">
        <v>59</v>
      </c>
      <c r="R19" s="53">
        <f>SUM(L11:L19)*12</f>
        <v>17.200000000001374</v>
      </c>
    </row>
    <row r="20" spans="1:18" ht="16.2" thickBot="1" x14ac:dyDescent="0.35">
      <c r="A20" s="69" t="s">
        <v>20</v>
      </c>
      <c r="B20" s="70"/>
      <c r="C20" s="70"/>
      <c r="D20" s="70"/>
      <c r="E20" s="70"/>
      <c r="F20" s="71"/>
      <c r="G20" s="29">
        <f>SUM(G11:G19)</f>
        <v>18864</v>
      </c>
      <c r="I20" s="2"/>
      <c r="J20" s="2"/>
      <c r="K20" s="2"/>
      <c r="L20" s="52"/>
    </row>
    <row r="21" spans="1:18" ht="16.2" customHeight="1" thickBot="1" x14ac:dyDescent="0.35">
      <c r="A21" s="72" t="s">
        <v>21</v>
      </c>
      <c r="B21" s="73"/>
      <c r="C21" s="73"/>
      <c r="D21" s="73"/>
      <c r="E21" s="73"/>
      <c r="F21" s="73"/>
      <c r="G21" s="74"/>
      <c r="I21" s="2"/>
      <c r="J21" s="2"/>
      <c r="K21" s="2"/>
      <c r="L21" s="16"/>
    </row>
    <row r="22" spans="1:18" ht="138.6" customHeight="1" thickBot="1" x14ac:dyDescent="0.35">
      <c r="A22" s="26">
        <v>16</v>
      </c>
      <c r="B22" s="27" t="s">
        <v>22</v>
      </c>
      <c r="C22" s="28" t="s">
        <v>12</v>
      </c>
      <c r="D22" s="28">
        <v>8</v>
      </c>
      <c r="E22" s="28">
        <v>0.8</v>
      </c>
      <c r="F22" s="29">
        <v>2</v>
      </c>
      <c r="G22" s="29">
        <f>F22*E22*D22*60</f>
        <v>768</v>
      </c>
      <c r="H22">
        <f>G22/12/60</f>
        <v>1.0666666666666667</v>
      </c>
      <c r="I22" s="2">
        <v>4</v>
      </c>
      <c r="J22" s="17">
        <v>0.75</v>
      </c>
      <c r="K22" s="16">
        <f>L22+J22</f>
        <v>1.0166666666666879</v>
      </c>
      <c r="L22" s="16">
        <f>G22/2/60*0.04166666666667</f>
        <v>0.26666666666668803</v>
      </c>
    </row>
    <row r="23" spans="1:18" ht="98.4" customHeight="1" thickBot="1" x14ac:dyDescent="0.35">
      <c r="A23" s="40">
        <v>17</v>
      </c>
      <c r="B23" s="38" t="s">
        <v>60</v>
      </c>
      <c r="C23" s="39" t="s">
        <v>65</v>
      </c>
      <c r="D23" s="39">
        <v>8</v>
      </c>
      <c r="E23" s="39">
        <v>0.22</v>
      </c>
      <c r="F23" s="45">
        <v>2</v>
      </c>
      <c r="G23" s="45">
        <f t="shared" ref="G23:G24" si="4">F23*E23*D23*60</f>
        <v>211.2</v>
      </c>
      <c r="I23" s="2">
        <v>5</v>
      </c>
      <c r="J23" s="17">
        <v>0.34027777777777773</v>
      </c>
      <c r="K23" s="16">
        <f t="shared" ref="K23:K24" si="5">L23+J23</f>
        <v>0.41361111111111692</v>
      </c>
      <c r="L23" s="56">
        <f>G23/2/60*0.04166666666667</f>
        <v>7.3333333333339204E-2</v>
      </c>
    </row>
    <row r="24" spans="1:18" ht="168" customHeight="1" thickBot="1" x14ac:dyDescent="0.35">
      <c r="A24" s="26">
        <v>18</v>
      </c>
      <c r="B24" s="41" t="s">
        <v>61</v>
      </c>
      <c r="C24" s="42" t="s">
        <v>3</v>
      </c>
      <c r="D24" s="42">
        <v>8</v>
      </c>
      <c r="E24" s="42">
        <v>0.47</v>
      </c>
      <c r="F24" s="33">
        <v>2</v>
      </c>
      <c r="G24" s="45">
        <f t="shared" si="4"/>
        <v>451.2</v>
      </c>
      <c r="I24" s="2">
        <v>5</v>
      </c>
      <c r="J24" s="17">
        <v>0.41666666666666669</v>
      </c>
      <c r="K24" s="16">
        <f t="shared" si="5"/>
        <v>0.57333333333334591</v>
      </c>
      <c r="L24" s="56">
        <f>G24/2/60*0.04166666666667</f>
        <v>0.15666666666667919</v>
      </c>
      <c r="M24" s="57">
        <f>SUM(L22:L24)*2</f>
        <v>0.99333333333341289</v>
      </c>
    </row>
    <row r="25" spans="1:18" ht="29.4" customHeight="1" thickBot="1" x14ac:dyDescent="0.35">
      <c r="A25" s="76" t="s">
        <v>20</v>
      </c>
      <c r="B25" s="77"/>
      <c r="C25" s="77"/>
      <c r="D25" s="77"/>
      <c r="E25" s="77"/>
      <c r="F25" s="85"/>
      <c r="G25" s="45">
        <f>SUM(G22:G24)</f>
        <v>1430.4</v>
      </c>
    </row>
    <row r="26" spans="1:18" ht="16.2" thickBot="1" x14ac:dyDescent="0.35">
      <c r="A26" s="82" t="s">
        <v>66</v>
      </c>
      <c r="B26" s="83"/>
      <c r="C26" s="83"/>
      <c r="D26" s="83"/>
      <c r="E26" s="83"/>
      <c r="F26" s="84"/>
      <c r="G26" s="45">
        <f>SUM(G25,G20,G9)</f>
        <v>45753.600000000006</v>
      </c>
    </row>
    <row r="27" spans="1:18" ht="16.2" thickBot="1" x14ac:dyDescent="0.35">
      <c r="M27" s="72" t="s">
        <v>62</v>
      </c>
      <c r="N27" s="73"/>
      <c r="O27" s="73"/>
      <c r="P27" s="73"/>
      <c r="Q27" s="74"/>
      <c r="R27" s="54">
        <f>SUM(L22,L23,L24)</f>
        <v>0.49666666666670645</v>
      </c>
    </row>
    <row r="28" spans="1:18" ht="16.2" customHeight="1" thickBot="1" x14ac:dyDescent="0.35">
      <c r="M28" s="69" t="s">
        <v>28</v>
      </c>
      <c r="N28" s="70"/>
      <c r="O28" s="70"/>
      <c r="P28" s="70"/>
      <c r="Q28" s="75"/>
      <c r="R28" s="54">
        <f>R29/12</f>
        <v>2.9894444444446839</v>
      </c>
    </row>
    <row r="29" spans="1:18" ht="16.2" customHeight="1" thickBot="1" x14ac:dyDescent="0.35">
      <c r="M29" s="69" t="s">
        <v>29</v>
      </c>
      <c r="N29" s="70"/>
      <c r="O29" s="70"/>
      <c r="P29" s="70"/>
      <c r="Q29" s="75"/>
      <c r="R29" s="55">
        <f>(R19+R8+M24)</f>
        <v>35.873333333336205</v>
      </c>
    </row>
  </sheetData>
  <mergeCells count="13">
    <mergeCell ref="M29:Q29"/>
    <mergeCell ref="M28:Q28"/>
    <mergeCell ref="M27:Q27"/>
    <mergeCell ref="A26:F26"/>
    <mergeCell ref="A25:F25"/>
    <mergeCell ref="A20:F20"/>
    <mergeCell ref="A21:G21"/>
    <mergeCell ref="N2:R2"/>
    <mergeCell ref="N3:R3"/>
    <mergeCell ref="A2:G2"/>
    <mergeCell ref="A9:F9"/>
    <mergeCell ref="A10:G10"/>
    <mergeCell ref="N4:R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17" workbookViewId="0">
      <selection activeCell="H21" sqref="H21"/>
    </sheetView>
  </sheetViews>
  <sheetFormatPr defaultRowHeight="14.4" x14ac:dyDescent="0.3"/>
  <cols>
    <col min="2" max="2" width="16.21875" customWidth="1"/>
    <col min="6" max="6" width="9.88671875" customWidth="1"/>
  </cols>
  <sheetData>
    <row r="1" spans="1:6" ht="47.4" thickBot="1" x14ac:dyDescent="0.35">
      <c r="A1" s="34" t="s">
        <v>14</v>
      </c>
      <c r="B1" s="36" t="s">
        <v>15</v>
      </c>
      <c r="C1" s="36" t="s">
        <v>27</v>
      </c>
      <c r="D1" s="36" t="s">
        <v>16</v>
      </c>
      <c r="E1" s="36" t="s">
        <v>17</v>
      </c>
      <c r="F1" s="36" t="s">
        <v>57</v>
      </c>
    </row>
    <row r="2" spans="1:6" ht="115.2" customHeight="1" thickBot="1" x14ac:dyDescent="0.35">
      <c r="A2" s="26">
        <v>1</v>
      </c>
      <c r="B2" s="27" t="s">
        <v>2</v>
      </c>
      <c r="C2" s="46">
        <v>43049</v>
      </c>
      <c r="D2" s="47">
        <v>0.39583333333333331</v>
      </c>
      <c r="E2" s="47">
        <v>0.61249999999999993</v>
      </c>
      <c r="F2" s="49">
        <f>E2-D2</f>
        <v>0.21666666666666662</v>
      </c>
    </row>
    <row r="3" spans="1:6" ht="113.4" customHeight="1" thickBot="1" x14ac:dyDescent="0.35">
      <c r="A3" s="26">
        <v>3</v>
      </c>
      <c r="B3" s="27" t="s">
        <v>37</v>
      </c>
      <c r="C3" s="46">
        <v>43049</v>
      </c>
      <c r="D3" s="47">
        <v>0.54166666666666663</v>
      </c>
      <c r="E3" s="47">
        <v>0.80833333333333324</v>
      </c>
      <c r="F3" s="47">
        <f>E3-D3</f>
        <v>0.26666666666666661</v>
      </c>
    </row>
    <row r="4" spans="1:6" ht="67.2" customHeight="1" thickBot="1" x14ac:dyDescent="0.35">
      <c r="A4" s="26">
        <v>4</v>
      </c>
      <c r="B4" s="27" t="s">
        <v>38</v>
      </c>
      <c r="C4" s="46">
        <v>43050</v>
      </c>
      <c r="D4" s="47">
        <v>0.33333333333333331</v>
      </c>
      <c r="E4" s="47">
        <v>0.8666666666666667</v>
      </c>
      <c r="F4" s="47">
        <f t="shared" ref="F4:F18" si="0">E4-D4</f>
        <v>0.53333333333333344</v>
      </c>
    </row>
    <row r="5" spans="1:6" ht="114" customHeight="1" thickBot="1" x14ac:dyDescent="0.35">
      <c r="A5" s="26">
        <v>5</v>
      </c>
      <c r="B5" s="27" t="s">
        <v>40</v>
      </c>
      <c r="C5" s="46">
        <v>43050</v>
      </c>
      <c r="D5" s="47">
        <v>0.38680555555555557</v>
      </c>
      <c r="E5" s="47">
        <v>0.74652777777777779</v>
      </c>
      <c r="F5" s="47">
        <f t="shared" si="0"/>
        <v>0.35972222222222222</v>
      </c>
    </row>
    <row r="6" spans="1:6" ht="162.6" customHeight="1" thickBot="1" x14ac:dyDescent="0.35">
      <c r="A6" s="26">
        <v>6</v>
      </c>
      <c r="B6" s="27" t="s">
        <v>41</v>
      </c>
      <c r="C6" s="46">
        <v>43050</v>
      </c>
      <c r="D6" s="47">
        <v>0.5</v>
      </c>
      <c r="E6" s="47">
        <v>0.53194444444444444</v>
      </c>
      <c r="F6" s="47">
        <f t="shared" si="0"/>
        <v>3.1944444444444442E-2</v>
      </c>
    </row>
    <row r="7" spans="1:6" ht="16.2" thickBot="1" x14ac:dyDescent="0.35">
      <c r="A7" s="72" t="s">
        <v>58</v>
      </c>
      <c r="B7" s="73"/>
      <c r="C7" s="73"/>
      <c r="D7" s="73"/>
      <c r="E7" s="74"/>
      <c r="F7" s="49">
        <f>SUM(F2:F6)</f>
        <v>1.4083333333333332</v>
      </c>
    </row>
    <row r="8" spans="1:6" ht="250.8" customHeight="1" thickBot="1" x14ac:dyDescent="0.35">
      <c r="A8" s="26">
        <v>7</v>
      </c>
      <c r="B8" s="27" t="s">
        <v>11</v>
      </c>
      <c r="C8" s="46">
        <v>43058</v>
      </c>
      <c r="D8" s="47">
        <v>0.30555555555555552</v>
      </c>
      <c r="E8" s="47">
        <v>0.87222222222222223</v>
      </c>
      <c r="F8" s="47">
        <f t="shared" si="0"/>
        <v>0.56666666666666665</v>
      </c>
    </row>
    <row r="9" spans="1:6" ht="156.6" thickBot="1" x14ac:dyDescent="0.35">
      <c r="A9" s="26">
        <v>8</v>
      </c>
      <c r="B9" s="27" t="s">
        <v>44</v>
      </c>
      <c r="C9" s="46">
        <v>43060</v>
      </c>
      <c r="D9" s="47">
        <v>0.3125</v>
      </c>
      <c r="E9" s="47">
        <v>0.47222222222222227</v>
      </c>
      <c r="F9" s="47">
        <f t="shared" si="0"/>
        <v>0.15972222222222227</v>
      </c>
    </row>
    <row r="10" spans="1:6" ht="110.4" customHeight="1" thickBot="1" x14ac:dyDescent="0.35">
      <c r="A10" s="26">
        <v>9</v>
      </c>
      <c r="B10" s="27" t="s">
        <v>45</v>
      </c>
      <c r="C10" s="46">
        <v>43060</v>
      </c>
      <c r="D10" s="47">
        <v>0.39652777777777781</v>
      </c>
      <c r="E10" s="47">
        <v>0.42499999999999999</v>
      </c>
      <c r="F10" s="47">
        <f t="shared" si="0"/>
        <v>2.8472222222222177E-2</v>
      </c>
    </row>
    <row r="11" spans="1:6" ht="106.8" customHeight="1" thickBot="1" x14ac:dyDescent="0.35">
      <c r="A11" s="26">
        <v>10</v>
      </c>
      <c r="B11" s="27" t="s">
        <v>46</v>
      </c>
      <c r="C11" s="46">
        <v>43060</v>
      </c>
      <c r="D11" s="47">
        <v>0.45833333333333331</v>
      </c>
      <c r="E11" s="47">
        <v>0.58194444444444449</v>
      </c>
      <c r="F11" s="47">
        <f t="shared" si="0"/>
        <v>0.12361111111111117</v>
      </c>
    </row>
    <row r="12" spans="1:6" ht="127.2" customHeight="1" thickBot="1" x14ac:dyDescent="0.35">
      <c r="A12" s="26">
        <v>11</v>
      </c>
      <c r="B12" s="27" t="s">
        <v>47</v>
      </c>
      <c r="C12" s="46">
        <v>43061</v>
      </c>
      <c r="D12" s="47">
        <v>0.45833333333333331</v>
      </c>
      <c r="E12" s="47">
        <v>0.57500000000000007</v>
      </c>
      <c r="F12" s="47">
        <f t="shared" si="0"/>
        <v>0.11666666666666675</v>
      </c>
    </row>
    <row r="13" spans="1:6" ht="201.6" customHeight="1" thickBot="1" x14ac:dyDescent="0.35">
      <c r="A13" s="26">
        <v>12</v>
      </c>
      <c r="B13" s="27" t="s">
        <v>53</v>
      </c>
      <c r="C13" s="46">
        <v>43061</v>
      </c>
      <c r="D13" s="47">
        <v>0.52083333333333337</v>
      </c>
      <c r="E13" s="47">
        <v>0.53541666666666665</v>
      </c>
      <c r="F13" s="47">
        <f t="shared" si="0"/>
        <v>1.4583333333333282E-2</v>
      </c>
    </row>
    <row r="14" spans="1:6" ht="141" thickBot="1" x14ac:dyDescent="0.35">
      <c r="A14" s="26">
        <v>13</v>
      </c>
      <c r="B14" s="27" t="s">
        <v>54</v>
      </c>
      <c r="C14" s="46">
        <v>43061</v>
      </c>
      <c r="D14" s="47">
        <v>0.54166666666666663</v>
      </c>
      <c r="E14" s="47">
        <v>0.5493055555555556</v>
      </c>
      <c r="F14" s="47">
        <f t="shared" si="0"/>
        <v>7.6388888888889728E-3</v>
      </c>
    </row>
    <row r="15" spans="1:6" ht="16.2" thickBot="1" x14ac:dyDescent="0.35">
      <c r="A15" s="72" t="s">
        <v>59</v>
      </c>
      <c r="B15" s="73"/>
      <c r="C15" s="73"/>
      <c r="D15" s="73"/>
      <c r="E15" s="74"/>
      <c r="F15" s="47">
        <f>SUM(F8:F14)</f>
        <v>1.0173611111111114</v>
      </c>
    </row>
    <row r="16" spans="1:6" ht="177.6" customHeight="1" thickBot="1" x14ac:dyDescent="0.35">
      <c r="A16" s="26">
        <v>14</v>
      </c>
      <c r="B16" s="27" t="s">
        <v>22</v>
      </c>
      <c r="C16" s="46">
        <v>43062</v>
      </c>
      <c r="D16" s="47">
        <v>0.52083333333333337</v>
      </c>
      <c r="E16" s="47">
        <v>0.64722222222222225</v>
      </c>
      <c r="F16" s="47">
        <f t="shared" si="0"/>
        <v>0.12638888888888888</v>
      </c>
    </row>
    <row r="17" spans="1:6" ht="150" customHeight="1" thickBot="1" x14ac:dyDescent="0.35">
      <c r="A17" s="26">
        <v>15</v>
      </c>
      <c r="B17" s="27" t="s">
        <v>60</v>
      </c>
      <c r="C17" s="46">
        <v>43063</v>
      </c>
      <c r="D17" s="47">
        <v>0.5</v>
      </c>
      <c r="E17" s="47">
        <v>0.51388888888888895</v>
      </c>
      <c r="F17" s="47">
        <f t="shared" si="0"/>
        <v>1.3888888888888951E-2</v>
      </c>
    </row>
    <row r="18" spans="1:6" ht="219.6" customHeight="1" thickBot="1" x14ac:dyDescent="0.35">
      <c r="A18" s="26">
        <v>16</v>
      </c>
      <c r="B18" s="27" t="s">
        <v>61</v>
      </c>
      <c r="C18" s="46">
        <v>43064</v>
      </c>
      <c r="D18" s="47">
        <v>0.54166666666666663</v>
      </c>
      <c r="E18" s="47">
        <v>0.58611111111111114</v>
      </c>
      <c r="F18" s="47">
        <f t="shared" si="0"/>
        <v>4.4444444444444509E-2</v>
      </c>
    </row>
    <row r="19" spans="1:6" ht="16.2" thickBot="1" x14ac:dyDescent="0.35">
      <c r="A19" s="72" t="s">
        <v>62</v>
      </c>
      <c r="B19" s="73"/>
      <c r="C19" s="73"/>
      <c r="D19" s="73"/>
      <c r="E19" s="74"/>
      <c r="F19" s="48">
        <f>SUM(F16:F18)</f>
        <v>0.18472222222222234</v>
      </c>
    </row>
    <row r="20" spans="1:6" ht="16.2" thickBot="1" x14ac:dyDescent="0.35">
      <c r="A20" s="69" t="s">
        <v>28</v>
      </c>
      <c r="B20" s="70"/>
      <c r="C20" s="70"/>
      <c r="D20" s="70"/>
      <c r="E20" s="75"/>
      <c r="F20" s="50">
        <v>1.0604166666666666</v>
      </c>
    </row>
    <row r="21" spans="1:6" ht="16.2" thickBot="1" x14ac:dyDescent="0.35">
      <c r="A21" s="69" t="s">
        <v>29</v>
      </c>
      <c r="B21" s="70"/>
      <c r="C21" s="70"/>
      <c r="D21" s="70"/>
      <c r="E21" s="75"/>
      <c r="F21" s="28" t="s">
        <v>63</v>
      </c>
    </row>
  </sheetData>
  <mergeCells count="5">
    <mergeCell ref="A7:E7"/>
    <mergeCell ref="A15:E15"/>
    <mergeCell ref="A19:E19"/>
    <mergeCell ref="A20:E20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prodanchukiv</dc:creator>
  <cp:lastModifiedBy>auch</cp:lastModifiedBy>
  <dcterms:created xsi:type="dcterms:W3CDTF">2017-11-13T12:59:35Z</dcterms:created>
  <dcterms:modified xsi:type="dcterms:W3CDTF">2019-09-28T10:16:44Z</dcterms:modified>
</cp:coreProperties>
</file>