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Operation\Desktop\Auddly\nodeApp\"/>
    </mc:Choice>
  </mc:AlternateContent>
  <bookViews>
    <workbookView xWindow="0" yWindow="0" windowWidth="20490" windowHeight="7905"/>
  </bookViews>
  <sheets>
    <sheet name="DISC Test" sheetId="1" r:id="rId1"/>
    <sheet name="Input" sheetId="2" r:id="rId2"/>
    <sheet name="Result" sheetId="3" r:id="rId3"/>
    <sheet name="Sheet3" sheetId="4" state="hidden" r:id="rId4"/>
    <sheet name="Sheet1" sheetId="5" state="hidden" r:id="rId5"/>
    <sheet name="Sheet3 (2)" sheetId="6" state="hidden" r:id="rId6"/>
    <sheet name="Def" sheetId="7" state="hidden" r:id="rId7"/>
  </sheets>
  <definedNames>
    <definedName name="_xlnm.Print_Area" localSheetId="6">Def!$B$2:$R$16</definedName>
    <definedName name="_xlnm.Print_Area" localSheetId="2">Result!$A$1:$V$93</definedName>
  </definedNames>
  <calcPr calcId="152511"/>
</workbook>
</file>

<file path=xl/calcChain.xml><?xml version="1.0" encoding="utf-8"?>
<calcChain xmlns="http://schemas.openxmlformats.org/spreadsheetml/2006/main">
  <c r="B12" i="1" l="1"/>
  <c r="L60" i="6" l="1"/>
  <c r="L60" i="4"/>
  <c r="K3" i="2"/>
  <c r="I7" i="3" s="1"/>
  <c r="D3" i="2"/>
  <c r="I5" i="3" s="1"/>
  <c r="K2" i="2"/>
  <c r="I6" i="3" s="1"/>
  <c r="D2" i="2"/>
  <c r="I4" i="3" s="1"/>
  <c r="R54" i="1"/>
  <c r="P54" i="1"/>
  <c r="K54" i="1"/>
  <c r="I54" i="1"/>
  <c r="D54" i="1"/>
  <c r="B54" i="1"/>
  <c r="S53" i="1"/>
  <c r="Q53" i="1"/>
  <c r="L53" i="1"/>
  <c r="J53" i="1"/>
  <c r="E53" i="1"/>
  <c r="C53" i="1"/>
  <c r="S52" i="1"/>
  <c r="Q52" i="1"/>
  <c r="L52" i="1"/>
  <c r="J52" i="1"/>
  <c r="E52" i="1"/>
  <c r="C52" i="1"/>
  <c r="S51" i="1"/>
  <c r="S54" i="1" s="1"/>
  <c r="N13" i="2" s="1"/>
  <c r="P13" i="2" s="1"/>
  <c r="Q51" i="1"/>
  <c r="L51" i="1"/>
  <c r="J51" i="1"/>
  <c r="E51" i="1"/>
  <c r="E54" i="1" s="1"/>
  <c r="D13" i="2" s="1"/>
  <c r="F13" i="2" s="1"/>
  <c r="C51" i="1"/>
  <c r="S50" i="1"/>
  <c r="Q50" i="1"/>
  <c r="L50" i="1"/>
  <c r="L54" i="1" s="1"/>
  <c r="I13" i="2" s="1"/>
  <c r="K13" i="2" s="1"/>
  <c r="J50" i="1"/>
  <c r="E50" i="1"/>
  <c r="C50" i="1"/>
  <c r="C54" i="1" s="1"/>
  <c r="C13" i="2" s="1"/>
  <c r="E13" i="2" s="1"/>
  <c r="R48" i="1"/>
  <c r="P48" i="1"/>
  <c r="K48" i="1"/>
  <c r="I48" i="1"/>
  <c r="D48" i="1"/>
  <c r="B48" i="1"/>
  <c r="S47" i="1"/>
  <c r="Q47" i="1"/>
  <c r="L47" i="1"/>
  <c r="J47" i="1"/>
  <c r="E47" i="1"/>
  <c r="C47" i="1"/>
  <c r="S46" i="1"/>
  <c r="Q46" i="1"/>
  <c r="L46" i="1"/>
  <c r="J46" i="1"/>
  <c r="E46" i="1"/>
  <c r="C46" i="1"/>
  <c r="S45" i="1"/>
  <c r="Q45" i="1"/>
  <c r="L45" i="1"/>
  <c r="J45" i="1"/>
  <c r="E45" i="1"/>
  <c r="C45" i="1"/>
  <c r="S44" i="1"/>
  <c r="Q44" i="1"/>
  <c r="Q48" i="1" s="1"/>
  <c r="M12" i="2" s="1"/>
  <c r="O12" i="2" s="1"/>
  <c r="L44" i="1"/>
  <c r="L48" i="1" s="1"/>
  <c r="I12" i="2" s="1"/>
  <c r="K12" i="2" s="1"/>
  <c r="J44" i="1"/>
  <c r="J48" i="1" s="1"/>
  <c r="H12" i="2" s="1"/>
  <c r="J12" i="2" s="1"/>
  <c r="E44" i="1"/>
  <c r="E48" i="1" s="1"/>
  <c r="D12" i="2" s="1"/>
  <c r="F12" i="2" s="1"/>
  <c r="C44" i="1"/>
  <c r="C48" i="1" s="1"/>
  <c r="C12" i="2" s="1"/>
  <c r="E12" i="2" s="1"/>
  <c r="R42" i="1"/>
  <c r="P42" i="1"/>
  <c r="K42" i="1"/>
  <c r="I42" i="1"/>
  <c r="D42" i="1"/>
  <c r="B42" i="1"/>
  <c r="S41" i="1"/>
  <c r="Q41" i="1"/>
  <c r="L41" i="1"/>
  <c r="J41" i="1"/>
  <c r="E41" i="1"/>
  <c r="C41" i="1"/>
  <c r="S40" i="1"/>
  <c r="Q40" i="1"/>
  <c r="L40" i="1"/>
  <c r="J40" i="1"/>
  <c r="E40" i="1"/>
  <c r="C40" i="1"/>
  <c r="S39" i="1"/>
  <c r="Q39" i="1"/>
  <c r="L39" i="1"/>
  <c r="J39" i="1"/>
  <c r="E39" i="1"/>
  <c r="C39" i="1"/>
  <c r="S38" i="1"/>
  <c r="Q38" i="1"/>
  <c r="L38" i="1"/>
  <c r="J38" i="1"/>
  <c r="J42" i="1" s="1"/>
  <c r="H11" i="2" s="1"/>
  <c r="J11" i="2" s="1"/>
  <c r="E38" i="1"/>
  <c r="C38" i="1"/>
  <c r="C42" i="1" s="1"/>
  <c r="C11" i="2" s="1"/>
  <c r="E11" i="2" s="1"/>
  <c r="R36" i="1"/>
  <c r="P36" i="1"/>
  <c r="K36" i="1"/>
  <c r="I36" i="1"/>
  <c r="D36" i="1"/>
  <c r="B36" i="1"/>
  <c r="S35" i="1"/>
  <c r="Q35" i="1"/>
  <c r="L35" i="1"/>
  <c r="J35" i="1"/>
  <c r="E35" i="1"/>
  <c r="C35" i="1"/>
  <c r="S34" i="1"/>
  <c r="Q34" i="1"/>
  <c r="L34" i="1"/>
  <c r="J34" i="1"/>
  <c r="E34" i="1"/>
  <c r="C34" i="1"/>
  <c r="S33" i="1"/>
  <c r="Q33" i="1"/>
  <c r="L33" i="1"/>
  <c r="J33" i="1"/>
  <c r="E33" i="1"/>
  <c r="C33" i="1"/>
  <c r="S32" i="1"/>
  <c r="Q32" i="1"/>
  <c r="Q36" i="1" s="1"/>
  <c r="M10" i="2" s="1"/>
  <c r="O10" i="2" s="1"/>
  <c r="L32" i="1"/>
  <c r="L36" i="1" s="1"/>
  <c r="I10" i="2" s="1"/>
  <c r="K10" i="2" s="1"/>
  <c r="J32" i="1"/>
  <c r="J36" i="1" s="1"/>
  <c r="H10" i="2" s="1"/>
  <c r="J10" i="2" s="1"/>
  <c r="E32" i="1"/>
  <c r="E36" i="1" s="1"/>
  <c r="D10" i="2" s="1"/>
  <c r="F10" i="2" s="1"/>
  <c r="C32" i="1"/>
  <c r="C36" i="1" s="1"/>
  <c r="C10" i="2" s="1"/>
  <c r="E10" i="2" s="1"/>
  <c r="R30" i="1"/>
  <c r="P30" i="1"/>
  <c r="K30" i="1"/>
  <c r="I30" i="1"/>
  <c r="D30" i="1"/>
  <c r="B30" i="1"/>
  <c r="S29" i="1"/>
  <c r="Q29" i="1"/>
  <c r="L29" i="1"/>
  <c r="J29" i="1"/>
  <c r="E29" i="1"/>
  <c r="C29" i="1"/>
  <c r="S28" i="1"/>
  <c r="Q28" i="1"/>
  <c r="L28" i="1"/>
  <c r="J28" i="1"/>
  <c r="E28" i="1"/>
  <c r="C28" i="1"/>
  <c r="S27" i="1"/>
  <c r="Q27" i="1"/>
  <c r="L27" i="1"/>
  <c r="J27" i="1"/>
  <c r="E27" i="1"/>
  <c r="C27" i="1"/>
  <c r="S26" i="1"/>
  <c r="S30" i="1" s="1"/>
  <c r="N9" i="2" s="1"/>
  <c r="P9" i="2" s="1"/>
  <c r="Q26" i="1"/>
  <c r="Q30" i="1" s="1"/>
  <c r="M9" i="2" s="1"/>
  <c r="O9" i="2" s="1"/>
  <c r="L26" i="1"/>
  <c r="J26" i="1"/>
  <c r="J30" i="1" s="1"/>
  <c r="H9" i="2" s="1"/>
  <c r="J9" i="2" s="1"/>
  <c r="E26" i="1"/>
  <c r="C26" i="1"/>
  <c r="C30" i="1" s="1"/>
  <c r="C9" i="2" s="1"/>
  <c r="E9" i="2" s="1"/>
  <c r="A26" i="1"/>
  <c r="A32" i="1" s="1"/>
  <c r="A38" i="1" s="1"/>
  <c r="A44" i="1" s="1"/>
  <c r="A50" i="1" s="1"/>
  <c r="R24" i="1"/>
  <c r="P24" i="1"/>
  <c r="K24" i="1"/>
  <c r="I24" i="1"/>
  <c r="D24" i="1"/>
  <c r="B24" i="1"/>
  <c r="S23" i="1"/>
  <c r="Q23" i="1"/>
  <c r="L23" i="1"/>
  <c r="J23" i="1"/>
  <c r="E23" i="1"/>
  <c r="C23" i="1"/>
  <c r="S22" i="1"/>
  <c r="Q22" i="1"/>
  <c r="L22" i="1"/>
  <c r="J22" i="1"/>
  <c r="E22" i="1"/>
  <c r="C22" i="1"/>
  <c r="S21" i="1"/>
  <c r="Q21" i="1"/>
  <c r="L21" i="1"/>
  <c r="J21" i="1"/>
  <c r="E21" i="1"/>
  <c r="C21" i="1"/>
  <c r="S20" i="1"/>
  <c r="Q20" i="1"/>
  <c r="Q24" i="1" s="1"/>
  <c r="M8" i="2" s="1"/>
  <c r="O8" i="2" s="1"/>
  <c r="L20" i="1"/>
  <c r="L24" i="1" s="1"/>
  <c r="I8" i="2" s="1"/>
  <c r="K8" i="2" s="1"/>
  <c r="J20" i="1"/>
  <c r="J24" i="1" s="1"/>
  <c r="H8" i="2" s="1"/>
  <c r="J8" i="2" s="1"/>
  <c r="E20" i="1"/>
  <c r="E24" i="1" s="1"/>
  <c r="D8" i="2" s="1"/>
  <c r="F8" i="2" s="1"/>
  <c r="C20" i="1"/>
  <c r="C24" i="1" s="1"/>
  <c r="C8" i="2" s="1"/>
  <c r="E8" i="2" s="1"/>
  <c r="R18" i="1"/>
  <c r="P18" i="1"/>
  <c r="K18" i="1"/>
  <c r="I18" i="1"/>
  <c r="D18" i="1"/>
  <c r="B18" i="1"/>
  <c r="S17" i="1"/>
  <c r="Q17" i="1"/>
  <c r="L17" i="1"/>
  <c r="J17" i="1"/>
  <c r="E17" i="1"/>
  <c r="C17" i="1"/>
  <c r="S16" i="1"/>
  <c r="Q16" i="1"/>
  <c r="L16" i="1"/>
  <c r="J16" i="1"/>
  <c r="E16" i="1"/>
  <c r="C16" i="1"/>
  <c r="S15" i="1"/>
  <c r="Q15" i="1"/>
  <c r="L15" i="1"/>
  <c r="J15" i="1"/>
  <c r="E15" i="1"/>
  <c r="C15" i="1"/>
  <c r="S14" i="1"/>
  <c r="S18" i="1" s="1"/>
  <c r="N7" i="2" s="1"/>
  <c r="P7" i="2" s="1"/>
  <c r="Q14" i="1"/>
  <c r="Q18" i="1" s="1"/>
  <c r="M7" i="2" s="1"/>
  <c r="O7" i="2" s="1"/>
  <c r="O14" i="1"/>
  <c r="O20" i="1" s="1"/>
  <c r="O26" i="1" s="1"/>
  <c r="O32" i="1" s="1"/>
  <c r="O38" i="1" s="1"/>
  <c r="O44" i="1" s="1"/>
  <c r="O50" i="1" s="1"/>
  <c r="L14" i="1"/>
  <c r="L18" i="1" s="1"/>
  <c r="I7" i="2" s="1"/>
  <c r="K7" i="2" s="1"/>
  <c r="J14" i="1"/>
  <c r="J18" i="1" s="1"/>
  <c r="H7" i="2" s="1"/>
  <c r="J7" i="2" s="1"/>
  <c r="H14" i="1"/>
  <c r="H20" i="1" s="1"/>
  <c r="H26" i="1" s="1"/>
  <c r="H32" i="1" s="1"/>
  <c r="H38" i="1" s="1"/>
  <c r="H44" i="1" s="1"/>
  <c r="H50" i="1" s="1"/>
  <c r="E14" i="1"/>
  <c r="E18" i="1" s="1"/>
  <c r="D7" i="2" s="1"/>
  <c r="F7" i="2" s="1"/>
  <c r="C14" i="1"/>
  <c r="R12" i="1"/>
  <c r="P12" i="1"/>
  <c r="K12" i="1"/>
  <c r="I12" i="1"/>
  <c r="D12" i="1"/>
  <c r="S11" i="1"/>
  <c r="Q11" i="1"/>
  <c r="L11" i="1"/>
  <c r="J11" i="1"/>
  <c r="E11" i="1"/>
  <c r="C11" i="1"/>
  <c r="S10" i="1"/>
  <c r="Q10" i="1"/>
  <c r="L10" i="1"/>
  <c r="J10" i="1"/>
  <c r="E10" i="1"/>
  <c r="C10" i="1"/>
  <c r="S9" i="1"/>
  <c r="Q9" i="1"/>
  <c r="L9" i="1"/>
  <c r="J9" i="1"/>
  <c r="E9" i="1"/>
  <c r="C9" i="1"/>
  <c r="C12" i="1" s="1"/>
  <c r="S8" i="1"/>
  <c r="Q8" i="1"/>
  <c r="Q12" i="1" s="1"/>
  <c r="M6" i="2" s="1"/>
  <c r="O6" i="2" s="1"/>
  <c r="L8" i="1"/>
  <c r="J8" i="1"/>
  <c r="J12" i="1" s="1"/>
  <c r="H6" i="2" s="1"/>
  <c r="J6" i="2" s="1"/>
  <c r="E8" i="1"/>
  <c r="C8" i="1"/>
  <c r="C6" i="2" l="1"/>
  <c r="E6" i="2" s="1"/>
  <c r="S48" i="1"/>
  <c r="N12" i="2" s="1"/>
  <c r="P12" i="2" s="1"/>
  <c r="S42" i="1"/>
  <c r="N11" i="2" s="1"/>
  <c r="P11" i="2" s="1"/>
  <c r="Q42" i="1"/>
  <c r="M11" i="2" s="1"/>
  <c r="O11" i="2" s="1"/>
  <c r="S36" i="1"/>
  <c r="N10" i="2" s="1"/>
  <c r="P10" i="2" s="1"/>
  <c r="S24" i="1"/>
  <c r="N8" i="2" s="1"/>
  <c r="P8" i="2" s="1"/>
  <c r="S12" i="1"/>
  <c r="N6" i="2" s="1"/>
  <c r="P6" i="2" s="1"/>
  <c r="P17" i="2" s="1"/>
  <c r="L12" i="1"/>
  <c r="I6" i="2" s="1"/>
  <c r="K6" i="2" s="1"/>
  <c r="V18" i="1"/>
  <c r="L30" i="1"/>
  <c r="I9" i="2" s="1"/>
  <c r="K9" i="2" s="1"/>
  <c r="K18" i="2" s="1"/>
  <c r="L42" i="1"/>
  <c r="I11" i="2" s="1"/>
  <c r="K11" i="2" s="1"/>
  <c r="V54" i="1"/>
  <c r="V48" i="1"/>
  <c r="V42" i="1"/>
  <c r="E42" i="1"/>
  <c r="D11" i="2" s="1"/>
  <c r="F11" i="2" s="1"/>
  <c r="V36" i="1"/>
  <c r="V30" i="1"/>
  <c r="E30" i="1"/>
  <c r="D9" i="2" s="1"/>
  <c r="F9" i="2" s="1"/>
  <c r="V24" i="1"/>
  <c r="C18" i="1"/>
  <c r="C7" i="2" s="1"/>
  <c r="E7" i="2" s="1"/>
  <c r="E12" i="1"/>
  <c r="D6" i="2" s="1"/>
  <c r="F6" i="2" s="1"/>
  <c r="F16" i="2" s="1"/>
  <c r="V12" i="1"/>
  <c r="K17" i="2"/>
  <c r="K15" i="2"/>
  <c r="K16" i="2"/>
  <c r="F18" i="2"/>
  <c r="F17" i="2"/>
  <c r="F15" i="2"/>
  <c r="P18" i="2"/>
  <c r="P16" i="2"/>
  <c r="P15" i="2"/>
  <c r="J18" i="2"/>
  <c r="J16" i="2"/>
  <c r="Q54" i="1"/>
  <c r="M13" i="2" s="1"/>
  <c r="O13" i="2" s="1"/>
  <c r="O16" i="2" s="1"/>
  <c r="J54" i="1"/>
  <c r="H13" i="2" s="1"/>
  <c r="J13" i="2" s="1"/>
  <c r="J17" i="2" s="1"/>
  <c r="K11" i="3" l="1"/>
  <c r="BE9" i="3" s="1"/>
  <c r="J11" i="3"/>
  <c r="BD9" i="3" s="1"/>
  <c r="I11" i="3"/>
  <c r="BC9" i="3" s="1"/>
  <c r="K19" i="2"/>
  <c r="A56" i="1"/>
  <c r="A55" i="1"/>
  <c r="F19" i="2"/>
  <c r="P19" i="2"/>
  <c r="O18" i="2"/>
  <c r="H11" i="3"/>
  <c r="J15" i="2"/>
  <c r="J19" i="2" s="1"/>
  <c r="O17" i="2"/>
  <c r="O15" i="2"/>
  <c r="E18" i="2"/>
  <c r="E16" i="2"/>
  <c r="I10" i="3" s="1"/>
  <c r="E17" i="2"/>
  <c r="E15" i="2"/>
  <c r="O19" i="2" l="1"/>
  <c r="J10" i="3"/>
  <c r="J12" i="3" s="1"/>
  <c r="BD11" i="3" s="1"/>
  <c r="K10" i="3"/>
  <c r="BE7" i="3" s="1"/>
  <c r="L11" i="3"/>
  <c r="M11" i="3" s="1"/>
  <c r="BC7" i="3"/>
  <c r="I12" i="3"/>
  <c r="BC11" i="3" s="1"/>
  <c r="E19" i="2"/>
  <c r="L10" i="3" s="1"/>
  <c r="H10" i="3"/>
  <c r="BB9" i="3"/>
  <c r="K12" i="3" l="1"/>
  <c r="BE11" i="3" s="1"/>
  <c r="BD7" i="3"/>
  <c r="CR9" i="3"/>
  <c r="CJ9" i="3"/>
  <c r="CB9" i="3"/>
  <c r="BX9" i="3"/>
  <c r="BT9" i="3"/>
  <c r="BP9" i="3"/>
  <c r="BL9" i="3"/>
  <c r="BH9" i="3"/>
  <c r="CU9" i="3"/>
  <c r="CM9" i="3"/>
  <c r="CI9" i="3"/>
  <c r="CE9" i="3"/>
  <c r="CA9" i="3"/>
  <c r="BW9" i="3"/>
  <c r="BS9" i="3"/>
  <c r="BO9" i="3"/>
  <c r="BK9" i="3"/>
  <c r="CT9" i="3"/>
  <c r="CL9" i="3"/>
  <c r="CH9" i="3"/>
  <c r="CD9" i="3"/>
  <c r="BZ9" i="3"/>
  <c r="BV9" i="3"/>
  <c r="BR9" i="3"/>
  <c r="BN9" i="3"/>
  <c r="BJ9" i="3"/>
  <c r="CS9" i="3"/>
  <c r="CC9" i="3"/>
  <c r="BM9" i="3"/>
  <c r="CO9" i="3"/>
  <c r="BI9" i="3"/>
  <c r="BU9" i="3"/>
  <c r="BQ9" i="3"/>
  <c r="CP9" i="3"/>
  <c r="CN9" i="3"/>
  <c r="BY9" i="3"/>
  <c r="CF9" i="3"/>
  <c r="CK9" i="3"/>
  <c r="CQ9" i="3"/>
  <c r="CG9" i="3"/>
  <c r="BB7" i="3"/>
  <c r="CN7" i="3" s="1"/>
  <c r="H12" i="3"/>
  <c r="BB11" i="3" s="1"/>
  <c r="CG11" i="3" s="1"/>
  <c r="M10" i="3"/>
  <c r="CP7" i="3" l="1"/>
  <c r="BY7" i="3"/>
  <c r="CG7" i="3"/>
  <c r="CQ7" i="3"/>
  <c r="CK7" i="3"/>
  <c r="CF7" i="3"/>
  <c r="CK11" i="3"/>
  <c r="CN11" i="3"/>
  <c r="BY11" i="3"/>
  <c r="CQ11" i="3"/>
  <c r="CY9" i="3"/>
  <c r="CU11" i="3"/>
  <c r="CM11" i="3"/>
  <c r="CI11" i="3"/>
  <c r="CE11" i="3"/>
  <c r="CA11" i="3"/>
  <c r="BW11" i="3"/>
  <c r="BS11" i="3"/>
  <c r="BO11" i="3"/>
  <c r="BK11" i="3"/>
  <c r="CT11" i="3"/>
  <c r="CL11" i="3"/>
  <c r="CH11" i="3"/>
  <c r="CD11" i="3"/>
  <c r="BZ11" i="3"/>
  <c r="BV11" i="3"/>
  <c r="BR11" i="3"/>
  <c r="BN11" i="3"/>
  <c r="BJ11" i="3"/>
  <c r="CS11" i="3"/>
  <c r="CO11" i="3"/>
  <c r="CC11" i="3"/>
  <c r="BU11" i="3"/>
  <c r="BQ11" i="3"/>
  <c r="BM11" i="3"/>
  <c r="BI11" i="3"/>
  <c r="CJ11" i="3"/>
  <c r="BT11" i="3"/>
  <c r="BP11" i="3"/>
  <c r="CR11" i="3"/>
  <c r="CB11" i="3"/>
  <c r="BL11" i="3"/>
  <c r="BX11" i="3"/>
  <c r="BH11" i="3"/>
  <c r="CF11" i="3"/>
  <c r="CP11" i="3"/>
  <c r="CS7" i="3"/>
  <c r="CO7" i="3"/>
  <c r="CC7" i="3"/>
  <c r="BU7" i="3"/>
  <c r="BQ7" i="3"/>
  <c r="BM7" i="3"/>
  <c r="BI7" i="3"/>
  <c r="CR7" i="3"/>
  <c r="CJ7" i="3"/>
  <c r="CB7" i="3"/>
  <c r="BX7" i="3"/>
  <c r="BT7" i="3"/>
  <c r="BP7" i="3"/>
  <c r="BL7" i="3"/>
  <c r="BH7" i="3"/>
  <c r="CU7" i="3"/>
  <c r="CM7" i="3"/>
  <c r="CI7" i="3"/>
  <c r="CE7" i="3"/>
  <c r="CA7" i="3"/>
  <c r="BW7" i="3"/>
  <c r="BS7" i="3"/>
  <c r="BO7" i="3"/>
  <c r="BK7" i="3"/>
  <c r="BZ7" i="3"/>
  <c r="BJ7" i="3"/>
  <c r="CL7" i="3"/>
  <c r="BV7" i="3"/>
  <c r="CH7" i="3"/>
  <c r="BR7" i="3"/>
  <c r="CT7" i="3"/>
  <c r="CD7" i="3"/>
  <c r="BN7" i="3"/>
  <c r="CY11" i="3" l="1"/>
  <c r="L56" i="3"/>
  <c r="L54" i="3"/>
  <c r="L52" i="3"/>
  <c r="L50" i="3"/>
  <c r="L48" i="3"/>
  <c r="L46" i="3"/>
  <c r="L44" i="3"/>
  <c r="L51" i="3"/>
  <c r="L49" i="3"/>
  <c r="L55" i="3"/>
  <c r="L47" i="3"/>
  <c r="L53" i="3"/>
  <c r="L45" i="3"/>
  <c r="CY7" i="3"/>
  <c r="B55" i="3" l="1"/>
  <c r="B53" i="3"/>
  <c r="B51" i="3"/>
  <c r="B49" i="3"/>
  <c r="B47" i="3"/>
  <c r="B45" i="3"/>
  <c r="B56" i="3"/>
  <c r="B54" i="3"/>
  <c r="B52" i="3"/>
  <c r="B50" i="3"/>
  <c r="B48" i="3"/>
  <c r="B46" i="3"/>
  <c r="B44" i="3"/>
  <c r="B72" i="3"/>
  <c r="B68" i="3"/>
  <c r="B64" i="3"/>
  <c r="B60" i="3"/>
  <c r="B71" i="3"/>
  <c r="B67" i="3"/>
  <c r="B63" i="3"/>
  <c r="B86" i="3"/>
  <c r="B70" i="3"/>
  <c r="B66" i="3"/>
  <c r="B62" i="3"/>
  <c r="B65" i="3"/>
  <c r="B61" i="3"/>
  <c r="B77" i="3"/>
  <c r="B69" i="3"/>
</calcChain>
</file>

<file path=xl/sharedStrings.xml><?xml version="1.0" encoding="utf-8"?>
<sst xmlns="http://schemas.openxmlformats.org/spreadsheetml/2006/main" count="950" uniqueCount="515">
  <si>
    <t>D.I.S.C. Test</t>
  </si>
  <si>
    <t>Nama</t>
  </si>
  <si>
    <t>INSTRUKSI : Setiap nomor di bawah ini memuat 4 (empat) kalimat. Tugas anda adalah : 
1. Beri tanda [x] pada kolom di bawah huruf  [P] di samping kalimat yang PALING menggambarkan diri anda
2. Beri tanda [x] pada kolom di bawah huruf  [K] di samping kalimat yang PALING TIDAK menggambarkan diri anda
PERHATIKAN : Setiap nomor hanya ada 1 (satu) tanda [x] di bawah masing-masing kolom P dan K.</t>
  </si>
  <si>
    <t>Usia</t>
  </si>
  <si>
    <t>Jenis Kelamin</t>
  </si>
  <si>
    <t>Tanggal Tes</t>
  </si>
  <si>
    <t>No.</t>
  </si>
  <si>
    <t>P</t>
  </si>
  <si>
    <t>K</t>
  </si>
  <si>
    <t>Gambaran Diri</t>
  </si>
  <si>
    <t>Gampangan, Mudah setuju</t>
  </si>
  <si>
    <t>Hasil adalah penting</t>
  </si>
  <si>
    <t>Pendidikan, Kebudayaan</t>
  </si>
  <si>
    <t>Percaya, Mudah percaya pada orang</t>
  </si>
  <si>
    <t>Lakukan dengan benar, Akurasi penting</t>
  </si>
  <si>
    <t>Prestasi, Ganjaran</t>
  </si>
  <si>
    <t>Petualang, Mengambil resiko</t>
  </si>
  <si>
    <t>Dibuat menyenangkan</t>
  </si>
  <si>
    <t>Keselamatan, keamanan</t>
  </si>
  <si>
    <t>Toleran, Menghormati</t>
  </si>
  <si>
    <t>Mari kerjakan bersama</t>
  </si>
  <si>
    <t>Sosial, Perkumpulan kelompok</t>
  </si>
  <si>
    <t>Lembut suara, Pendiam</t>
  </si>
  <si>
    <t>Akan berjalan terus tanpa kontrol diri</t>
  </si>
  <si>
    <t>Memimpin, Pendekatan langsung</t>
  </si>
  <si>
    <t>Optimistik, Visioner</t>
  </si>
  <si>
    <t>Akan membeli sesuai dorongan hati</t>
  </si>
  <si>
    <t>Suka bergaul, Antusias</t>
  </si>
  <si>
    <t>Pusat Perhatian, Suka gaul</t>
  </si>
  <si>
    <t>Akan menunggu, Tanpa tekanan</t>
  </si>
  <si>
    <t>Dapat diramal, Konsisten</t>
  </si>
  <si>
    <t>Pendamai, Membawa Harmoni</t>
  </si>
  <si>
    <t>Akan mengusahakan  yang kuinginkan</t>
  </si>
  <si>
    <t>Waspada, Hati-hati</t>
  </si>
  <si>
    <t>Menyemangati orang</t>
  </si>
  <si>
    <t>Ramah, Mudah bergabung</t>
  </si>
  <si>
    <t>Tidak mudah dikalahkan</t>
  </si>
  <si>
    <t>Berusaha sempurna</t>
  </si>
  <si>
    <t>Unik, Bosan rutinitas</t>
  </si>
  <si>
    <t>Kerjakan sesuai perintah, Ikut pimpinan</t>
  </si>
  <si>
    <t>Bagian dari kelompok</t>
  </si>
  <si>
    <t>Aktif mengubah sesuatu</t>
  </si>
  <si>
    <t>Mudah terangsang, Riang</t>
  </si>
  <si>
    <t>Ingin membuat tujuan</t>
  </si>
  <si>
    <t>Ingin hal-hal yang pasti</t>
  </si>
  <si>
    <t>Ingin segalanya teratur, Rapi</t>
  </si>
  <si>
    <t>Menjadi frustrasi</t>
  </si>
  <si>
    <t>Non-konfrontasi, Menyerah</t>
  </si>
  <si>
    <t>Saya akan pimpin mereka</t>
  </si>
  <si>
    <t>Menyimpan perasaan saya</t>
  </si>
  <si>
    <t>Dipenuhi hal detail</t>
  </si>
  <si>
    <t>Saya akan melaksanakan</t>
  </si>
  <si>
    <t>Menceritakan sisi saya</t>
  </si>
  <si>
    <t>Perubahan pada menit terakhir</t>
  </si>
  <si>
    <t>Saya akan meyakinkan mereka</t>
  </si>
  <si>
    <t>Siap beroposisi</t>
  </si>
  <si>
    <t>Menuntut, Kasar</t>
  </si>
  <si>
    <t>Saya dapatkan fakta</t>
  </si>
  <si>
    <t>Hidup, Suka bicara</t>
  </si>
  <si>
    <t>Ingin kemajuan</t>
  </si>
  <si>
    <t>Memikirkan orang dahulu</t>
  </si>
  <si>
    <t>Gerak cepat, Tekun</t>
  </si>
  <si>
    <t>Puas dengan segalanya</t>
  </si>
  <si>
    <t>Kompetitif, Suka tantangan</t>
  </si>
  <si>
    <t>Usaha menjaga keseimbangan</t>
  </si>
  <si>
    <t>Terbuka memperlihatkan perasaan</t>
  </si>
  <si>
    <t>Optimis, Positif</t>
  </si>
  <si>
    <t>Usaha mengikuti aturan</t>
  </si>
  <si>
    <t>Rendah hati, Sederhana</t>
  </si>
  <si>
    <t>Pemikir logis, Sistematik</t>
  </si>
  <si>
    <t>Kelola waktu secara efisien</t>
  </si>
  <si>
    <t>Tenang, Pendiam</t>
  </si>
  <si>
    <t>Menyenangkan orang, Mudah setuju</t>
  </si>
  <si>
    <t>Sering terburu-buru, Merasa tertekan</t>
  </si>
  <si>
    <t>Bahagia, Tanpa beban</t>
  </si>
  <si>
    <t>Tertawa lepas, Hidup</t>
  </si>
  <si>
    <t>Masalah sosial itu penting</t>
  </si>
  <si>
    <t>Menyenangkan, Baik hati</t>
  </si>
  <si>
    <t>Berani, Tak gentar</t>
  </si>
  <si>
    <t>Suka selesaikan apa yang saya mulai</t>
  </si>
  <si>
    <t>Tak gentar, Berani</t>
  </si>
  <si>
    <t>Tolak perubahan mendadak</t>
  </si>
  <si>
    <t>Menggunakan waktu berkualitas dgn teman</t>
  </si>
  <si>
    <t>Ingin otoritas lebih</t>
  </si>
  <si>
    <t>Cenderung janji berlebihan</t>
  </si>
  <si>
    <t>Rencanakan masa depan, Bersiap</t>
  </si>
  <si>
    <t>Ingin kesempatan baru</t>
  </si>
  <si>
    <t>Tarik diri di tengah tekanan</t>
  </si>
  <si>
    <t>Bepergian demi petualangan baru</t>
  </si>
  <si>
    <t>Menghindari konflik</t>
  </si>
  <si>
    <t>Tidak takut bertempur</t>
  </si>
  <si>
    <t>Menerima ganjaran atas tujuan yg dicapai</t>
  </si>
  <si>
    <t>Ingin petunjuk yang jelas</t>
  </si>
  <si>
    <t>Penyemangat yang baik</t>
  </si>
  <si>
    <t>Aturan perlu dipertanyakan</t>
  </si>
  <si>
    <t>Dapat diandalkan, Dapata dipercaya</t>
  </si>
  <si>
    <t>Pendengar yang baik</t>
  </si>
  <si>
    <t>Aturan membuat adil</t>
  </si>
  <si>
    <t>Kreatif, Unik</t>
  </si>
  <si>
    <t>Penganalisa yang baik</t>
  </si>
  <si>
    <t>Aturan membuat bosan</t>
  </si>
  <si>
    <t>Garis dasar, Orientasi hasil</t>
  </si>
  <si>
    <t>Delegator yang baik</t>
  </si>
  <si>
    <t>Aturan membuat aman</t>
  </si>
  <si>
    <t>Jalankan standar yang tinggi, Akurat</t>
  </si>
  <si>
    <t>Nama       :</t>
  </si>
  <si>
    <t>Jenis kelamin           :</t>
  </si>
  <si>
    <t>Usia         :</t>
  </si>
  <si>
    <t>tahun</t>
  </si>
  <si>
    <t>Tanggal Test           :</t>
  </si>
  <si>
    <t>HASIL</t>
  </si>
  <si>
    <t>D</t>
  </si>
  <si>
    <t>I</t>
  </si>
  <si>
    <t>S</t>
  </si>
  <si>
    <t>C</t>
  </si>
  <si>
    <t>*</t>
  </si>
  <si>
    <t>D I S C</t>
  </si>
  <si>
    <t>Personality System Graph Page</t>
  </si>
  <si>
    <t>Name</t>
  </si>
  <si>
    <t>:</t>
  </si>
  <si>
    <t>Age</t>
  </si>
  <si>
    <t>C-D</t>
  </si>
  <si>
    <t>I-D</t>
  </si>
  <si>
    <t>I-D-C</t>
  </si>
  <si>
    <t>I-D-S</t>
  </si>
  <si>
    <t>I-S-D</t>
  </si>
  <si>
    <t xml:space="preserve">S-D-C </t>
  </si>
  <si>
    <t>D-I</t>
  </si>
  <si>
    <t>D-I-S</t>
  </si>
  <si>
    <t xml:space="preserve">D-S </t>
  </si>
  <si>
    <t>C-I-S</t>
  </si>
  <si>
    <t>C-S-I</t>
  </si>
  <si>
    <t>I-S-C / I-C-S</t>
  </si>
  <si>
    <t>C-S</t>
  </si>
  <si>
    <t>S-C</t>
  </si>
  <si>
    <t>D-C</t>
  </si>
  <si>
    <t>D-I-C</t>
  </si>
  <si>
    <t>D-S-I</t>
  </si>
  <si>
    <t>D-S-C</t>
  </si>
  <si>
    <t>D-C-I</t>
  </si>
  <si>
    <t>D-C-S</t>
  </si>
  <si>
    <t>I-S</t>
  </si>
  <si>
    <t>I-C</t>
  </si>
  <si>
    <t>I-C-D</t>
  </si>
  <si>
    <t>I-C-S</t>
  </si>
  <si>
    <t>S-D</t>
  </si>
  <si>
    <t>S-I</t>
  </si>
  <si>
    <t>S-D-I</t>
  </si>
  <si>
    <t>S-I-D</t>
  </si>
  <si>
    <t>S-I-C</t>
  </si>
  <si>
    <t>S-C-D</t>
  </si>
  <si>
    <t>S-C-I</t>
  </si>
  <si>
    <t>C-I</t>
  </si>
  <si>
    <t>C-D-I</t>
  </si>
  <si>
    <t>C-D-S</t>
  </si>
  <si>
    <t>C-I-D</t>
  </si>
  <si>
    <t>C-S-D</t>
  </si>
  <si>
    <t>Gender</t>
  </si>
  <si>
    <t>Line</t>
  </si>
  <si>
    <t>Tgl. Tes</t>
  </si>
  <si>
    <t>tot</t>
  </si>
  <si>
    <t xml:space="preserve"> </t>
  </si>
  <si>
    <t>Gambaran Karakter</t>
  </si>
  <si>
    <t>Mask Public Self</t>
  </si>
  <si>
    <t>Core Private Self</t>
  </si>
  <si>
    <t>Mirror Perceived Self</t>
  </si>
  <si>
    <t>Deskripsi Kepribadian</t>
  </si>
  <si>
    <t>Job Match :</t>
  </si>
  <si>
    <t>D / C-D</t>
  </si>
  <si>
    <t>D / I-D</t>
  </si>
  <si>
    <t>D / I-D-C</t>
  </si>
  <si>
    <t>D / I-D-S</t>
  </si>
  <si>
    <t>D / I-S-D</t>
  </si>
  <si>
    <t>D / S-D-C / S-C-D</t>
  </si>
  <si>
    <t>I / C-I-S</t>
  </si>
  <si>
    <t>I / C-S-I</t>
  </si>
  <si>
    <t>S / C-S</t>
  </si>
  <si>
    <t>LOGICAL THINKER</t>
  </si>
  <si>
    <t>ESTABLISHER</t>
  </si>
  <si>
    <t>DESIGNER</t>
  </si>
  <si>
    <t>NEGOTIATOR</t>
  </si>
  <si>
    <t>CONFIDENT &amp; DETERMINED</t>
  </si>
  <si>
    <t>REFORMER</t>
  </si>
  <si>
    <t>MOTIVATOR</t>
  </si>
  <si>
    <t>INQUIRER</t>
  </si>
  <si>
    <t>PENGAMBIL KEPUTUSAN</t>
  </si>
  <si>
    <t>DIRECTOR</t>
  </si>
  <si>
    <t>SELF-MOTIVATED</t>
  </si>
  <si>
    <t>MEDIATOR</t>
  </si>
  <si>
    <t>PRACTITIONER</t>
  </si>
  <si>
    <t>RESPONSIVE &amp; THOUGHTFUL</t>
  </si>
  <si>
    <t>SPECIALIST</t>
  </si>
  <si>
    <t>PERFECTIONIST</t>
  </si>
  <si>
    <t>PEACEMAKER, RESPECTFULL &amp; ACCURATE</t>
  </si>
  <si>
    <t>CHALLENGER</t>
  </si>
  <si>
    <t>CHANCELLOR</t>
  </si>
  <si>
    <t>Director</t>
  </si>
  <si>
    <t>COMMUNICATOR</t>
  </si>
  <si>
    <t>ADVISOR</t>
  </si>
  <si>
    <t>ASSESSOR</t>
  </si>
  <si>
    <t>ADVOCATE</t>
  </si>
  <si>
    <t>CONTEMPLATOR</t>
  </si>
  <si>
    <t>PRECISIONIST</t>
  </si>
  <si>
    <t>Pendiam</t>
  </si>
  <si>
    <t>Individualis</t>
  </si>
  <si>
    <t>Sensitif</t>
  </si>
  <si>
    <t>Suka Bergaul</t>
  </si>
  <si>
    <t>Pandai Memilih Orang</t>
  </si>
  <si>
    <t>Mudah Bergaul</t>
  </si>
  <si>
    <t>Leader (Kelompok Kecil)</t>
  </si>
  <si>
    <t>Full Self Control</t>
  </si>
  <si>
    <t>Pekerja Keras</t>
  </si>
  <si>
    <t>Pengelola</t>
  </si>
  <si>
    <t>Objektif &amp; Analitis</t>
  </si>
  <si>
    <t>Loyal</t>
  </si>
  <si>
    <t>Perfeksionis</t>
  </si>
  <si>
    <t>High Energy</t>
  </si>
  <si>
    <t>Stabil &amp; Konsisten</t>
  </si>
  <si>
    <t>Detail &amp; Teliti</t>
  </si>
  <si>
    <t>Sulit Beradaptasi</t>
  </si>
  <si>
    <t>Seorang yang tekun</t>
  </si>
  <si>
    <t>Seorang yang ramah secara alami</t>
  </si>
  <si>
    <t>Seorang yang obyektif dan analitis</t>
  </si>
  <si>
    <t>Antusias</t>
  </si>
  <si>
    <t>Hangat</t>
  </si>
  <si>
    <t>Ramah</t>
  </si>
  <si>
    <t>Analitis</t>
  </si>
  <si>
    <t>Stabil</t>
  </si>
  <si>
    <t>Seorang yang baik</t>
  </si>
  <si>
    <t>Sangat berorientasi pada tugas</t>
  </si>
  <si>
    <t>Berorientasi pada hal-hal detil</t>
  </si>
  <si>
    <t>Sistematis dan Prosedural</t>
  </si>
  <si>
    <t>Anti Kritik</t>
  </si>
  <si>
    <t>Ego Tinggi, Kurang Sensitif</t>
  </si>
  <si>
    <t>Kurang Cepat</t>
  </si>
  <si>
    <t>Anti Rutin</t>
  </si>
  <si>
    <t>Leader</t>
  </si>
  <si>
    <t>Supporter</t>
  </si>
  <si>
    <t>Sabar</t>
  </si>
  <si>
    <t>Enerjik</t>
  </si>
  <si>
    <t>Mandiri</t>
  </si>
  <si>
    <t>Tight Scheduled</t>
  </si>
  <si>
    <t>Quality Oriented</t>
  </si>
  <si>
    <t>Good Communication Skill</t>
  </si>
  <si>
    <t>Terkendali</t>
  </si>
  <si>
    <t>Butuh Situasi Stabil</t>
  </si>
  <si>
    <t>Sensitif terhadap permasalahan</t>
  </si>
  <si>
    <t>Menggabungkan kesenangan dengan pekerjaan</t>
  </si>
  <si>
    <t>Ingin terlibat dalam situasi</t>
  </si>
  <si>
    <t>Percaya</t>
  </si>
  <si>
    <t>Simpati</t>
  </si>
  <si>
    <t>Suka berteman</t>
  </si>
  <si>
    <t>Berwatak hati-hati</t>
  </si>
  <si>
    <t>Simpati dan Pengertian</t>
  </si>
  <si>
    <t>Sangat berorientasi pada detil</t>
  </si>
  <si>
    <t>Mempunyai standar tinggi untuk dirinya</t>
  </si>
  <si>
    <t>Teratur &amp; memiliki perencanaan yang baik</t>
  </si>
  <si>
    <t>Kurang Pertimbangan</t>
  </si>
  <si>
    <t xml:space="preserve">Anti Tekanan </t>
  </si>
  <si>
    <t>Aktif</t>
  </si>
  <si>
    <t>Good Interpersonal Skill</t>
  </si>
  <si>
    <t>Sadar Diri</t>
  </si>
  <si>
    <t>Sosialisasi Baik</t>
  </si>
  <si>
    <t>Penuh Pertimbangan</t>
  </si>
  <si>
    <t>Banyak Minat</t>
  </si>
  <si>
    <t>Kurang Detail</t>
  </si>
  <si>
    <t>Good Planner</t>
  </si>
  <si>
    <t>Curious</t>
  </si>
  <si>
    <t>Scheduled</t>
  </si>
  <si>
    <t>To The Point</t>
  </si>
  <si>
    <t>Nyaman di Belakang Layar</t>
  </si>
  <si>
    <t>Sistematik &amp; Prosedural</t>
  </si>
  <si>
    <t>Pendendam</t>
  </si>
  <si>
    <t>Mempunyai keputusan yang kuat</t>
  </si>
  <si>
    <t>Menyukai hubungan dengan sesama</t>
  </si>
  <si>
    <t>Ingin memberikan bantuan dan dukungan</t>
  </si>
  <si>
    <t>Optimis</t>
  </si>
  <si>
    <t>Tenang dalam situasi sosial</t>
  </si>
  <si>
    <t>Nyaman walapun dengan orang asing</t>
  </si>
  <si>
    <t>Ramah pada saat merasa nyaman</t>
  </si>
  <si>
    <t>Good planner</t>
  </si>
  <si>
    <t>Detail ketika situasi membutuhkan</t>
  </si>
  <si>
    <t>Sangat teliti dalam penyelesaian tugas</t>
  </si>
  <si>
    <t>Lebih mempedulikan tugas daripada orang</t>
  </si>
  <si>
    <t>Logis dan analitis</t>
  </si>
  <si>
    <t>Teliti</t>
  </si>
  <si>
    <t>Cenderung Santai</t>
  </si>
  <si>
    <t>Efektif</t>
  </si>
  <si>
    <t>Terlalu Mandiri</t>
  </si>
  <si>
    <t>Terlalu Percaya Diri</t>
  </si>
  <si>
    <t>Dominan</t>
  </si>
  <si>
    <t>Butuh Pujian &amp; Penghargaan</t>
  </si>
  <si>
    <t>Butuh Ketegasan</t>
  </si>
  <si>
    <t>Good Interpersonal</t>
  </si>
  <si>
    <t>Dingin / Task Oriented</t>
  </si>
  <si>
    <t>Mudah Bosan</t>
  </si>
  <si>
    <t>Komitmen thd Target</t>
  </si>
  <si>
    <t>Anti Kejutan</t>
  </si>
  <si>
    <t>Menghindari Konflik</t>
  </si>
  <si>
    <t>Sukar Berubah</t>
  </si>
  <si>
    <t>Kreatif  dalam memecahkan masalah</t>
  </si>
  <si>
    <t>Menikmati interaksi dengan sesama</t>
  </si>
  <si>
    <t>Termotivasi oleh target pribadi</t>
  </si>
  <si>
    <t>Persuasif</t>
  </si>
  <si>
    <t>Mudah mengembangkan hubungan baru</t>
  </si>
  <si>
    <t>Sangat biasa dengan orang asing</t>
  </si>
  <si>
    <t>Komitmen terhadap target</t>
  </si>
  <si>
    <t>Cenderung individualis</t>
  </si>
  <si>
    <t>Sangat berhati-hati</t>
  </si>
  <si>
    <t>Kukuh/keras</t>
  </si>
  <si>
    <t>Ingin berbuat yang terbaik</t>
  </si>
  <si>
    <t>Fokus pada detil</t>
  </si>
  <si>
    <t>Detail</t>
  </si>
  <si>
    <t>High Motivation</t>
  </si>
  <si>
    <t>Kurang Percaya Orang Lain</t>
  </si>
  <si>
    <t>Agresif</t>
  </si>
  <si>
    <t>Cepat Percaya Orang</t>
  </si>
  <si>
    <t>Selektif</t>
  </si>
  <si>
    <t>Kurang Pergaulan</t>
  </si>
  <si>
    <t>Banyak Bicara</t>
  </si>
  <si>
    <t>Memiliki reaksi yang cepat</t>
  </si>
  <si>
    <t>Dapat mengerjakan hal-hal detil</t>
  </si>
  <si>
    <t>Berorientasi terhadap pekerjaannya</t>
  </si>
  <si>
    <t>Bicara aktif</t>
  </si>
  <si>
    <t>Demonstratif</t>
  </si>
  <si>
    <t>Dapat mengendalikan diri</t>
  </si>
  <si>
    <t>Teguh pendirian</t>
  </si>
  <si>
    <t>Penuh pertimbangan</t>
  </si>
  <si>
    <t>Dingin</t>
  </si>
  <si>
    <t>Selalu berpikir ada ruang untuk kemajuan</t>
  </si>
  <si>
    <t>Bijaksana</t>
  </si>
  <si>
    <t>Empati</t>
  </si>
  <si>
    <t>Bersemangat Tinggi</t>
  </si>
  <si>
    <t>Mudah Simpati &amp; Empati</t>
  </si>
  <si>
    <t>Lambat Adaptasi</t>
  </si>
  <si>
    <t>Kontrol Emosi Kurang</t>
  </si>
  <si>
    <t>Arogan</t>
  </si>
  <si>
    <t>Good Analitical Think</t>
  </si>
  <si>
    <t>Terlalu Detail</t>
  </si>
  <si>
    <t>Need Recognation</t>
  </si>
  <si>
    <t>Sulit Adaptasi</t>
  </si>
  <si>
    <t>Lambat Memutuskan</t>
  </si>
  <si>
    <t>Mampu mencari solusi permasalahan</t>
  </si>
  <si>
    <t>Ingin melakukan segala sesuatu dengan tepat</t>
  </si>
  <si>
    <t>Impulsif</t>
  </si>
  <si>
    <t>Tidak memaksakan idenya pada orang lain</t>
  </si>
  <si>
    <t>Sangat sosial</t>
  </si>
  <si>
    <t>Menyukai hubungan dengan orang</t>
  </si>
  <si>
    <t>Lambat adaptasi</t>
  </si>
  <si>
    <t>Tidak berperasaan</t>
  </si>
  <si>
    <t>Kompetitif</t>
  </si>
  <si>
    <t>Diplomatis</t>
  </si>
  <si>
    <t>Rapi</t>
  </si>
  <si>
    <t>Percaya Diri, cenderung Nekat</t>
  </si>
  <si>
    <t>Motivator</t>
  </si>
  <si>
    <t>Agak Kaku</t>
  </si>
  <si>
    <t>Inisiatif kurang</t>
  </si>
  <si>
    <t>Suka Tantangan</t>
  </si>
  <si>
    <t>Kurang Focus</t>
  </si>
  <si>
    <t>Sistematis</t>
  </si>
  <si>
    <t>Need Socialism</t>
  </si>
  <si>
    <t>Process Oriented</t>
  </si>
  <si>
    <t>Memikirkan Dampak ke Orang Lain</t>
  </si>
  <si>
    <t>Banyak memberikan ide-ide.</t>
  </si>
  <si>
    <t>Menilai orang dan tugas secara hati-hati</t>
  </si>
  <si>
    <t>Mempunyai determinasi yang kuat</t>
  </si>
  <si>
    <t>Emosional</t>
  </si>
  <si>
    <t>Kurang tegas dalam memberi perintah</t>
  </si>
  <si>
    <t>Cenderung perfeksionis alamiah</t>
  </si>
  <si>
    <t>Peduli dan ramah</t>
  </si>
  <si>
    <t>Mendukung pihak yang lemah</t>
  </si>
  <si>
    <t>Kaku dan keras kepala</t>
  </si>
  <si>
    <t>Menjaga jarak</t>
  </si>
  <si>
    <t>Ingin menghasilkan mutu yang terbaik</t>
  </si>
  <si>
    <t>Jarang menentang rekan kerjanya</t>
  </si>
  <si>
    <t>Organized</t>
  </si>
  <si>
    <t>Kreatif</t>
  </si>
  <si>
    <t>Result Oriented</t>
  </si>
  <si>
    <t>Optimis &amp; Positif</t>
  </si>
  <si>
    <t>Cepat Bosan</t>
  </si>
  <si>
    <t>Cepat Beradaptasi</t>
  </si>
  <si>
    <t>Kaku / Tidak fleksibel</t>
  </si>
  <si>
    <t>Anti thd Kritik</t>
  </si>
  <si>
    <t>Teguh</t>
  </si>
  <si>
    <t>Terlalu Mendalam dalam Berpikir</t>
  </si>
  <si>
    <t>Usaha yang keras pada ketepatan</t>
  </si>
  <si>
    <t>Sering melalaikan perencanaan yang seksama</t>
  </si>
  <si>
    <t>Karakternya tenang</t>
  </si>
  <si>
    <t>Menerima kritik</t>
  </si>
  <si>
    <t>Mempromosikan tugas-tugas orang lain</t>
  </si>
  <si>
    <t>Memusatkan perhatian pada penyelesaian tugas</t>
  </si>
  <si>
    <t>Ingin diterima sebagai anggota tim</t>
  </si>
  <si>
    <t>Membuat keputusan berdasarkan fakta</t>
  </si>
  <si>
    <t>Mampu mencapai sasarannya</t>
  </si>
  <si>
    <t>Ia sangat berhati-hati</t>
  </si>
  <si>
    <t>Kaku pada Metode &amp; Prosedur</t>
  </si>
  <si>
    <t>Terlalu Dominan</t>
  </si>
  <si>
    <t>Need Recognition n Reward</t>
  </si>
  <si>
    <t>Anti Aturan</t>
  </si>
  <si>
    <t>Kaku dan Keras Kepala</t>
  </si>
  <si>
    <t>Monoton</t>
  </si>
  <si>
    <t>Terlalu banyak bersosialisasi</t>
  </si>
  <si>
    <t>Need for Peace</t>
  </si>
  <si>
    <t>Anti Perubahan</t>
  </si>
  <si>
    <t>Concern ke Data dan Fakta</t>
  </si>
  <si>
    <t>Cenderung perfeksionis</t>
  </si>
  <si>
    <t>Mudah beralih kepada proyek-proyek baru</t>
  </si>
  <si>
    <t>Stabil dan daya tahannya tinggi</t>
  </si>
  <si>
    <t>Inspirasional</t>
  </si>
  <si>
    <t>Toleran dan sabar</t>
  </si>
  <si>
    <t>Perfeksionis secara alami</t>
  </si>
  <si>
    <t>Ingin orang lain menyukainya</t>
  </si>
  <si>
    <t>Sangat memusatkan perhatian pada tugas</t>
  </si>
  <si>
    <t>Mengharapkan akurasi dan standard tinggi</t>
  </si>
  <si>
    <t>Kurang Peduli pada Aturan</t>
  </si>
  <si>
    <t>Good Service</t>
  </si>
  <si>
    <t>Not Leader</t>
  </si>
  <si>
    <t>Leadership kurang</t>
  </si>
  <si>
    <t>Introvert</t>
  </si>
  <si>
    <t>Ulet dalam memulai pekerjaan</t>
  </si>
  <si>
    <t>Penjaga damai</t>
  </si>
  <si>
    <t>Mengisolasi dirinya jika diperlukan</t>
  </si>
  <si>
    <t>Tekun</t>
  </si>
  <si>
    <t>Sulit membuat keputusan</t>
  </si>
  <si>
    <t>Tidak mudah percaya</t>
  </si>
  <si>
    <t>Mantap dan dapat diandalkan</t>
  </si>
  <si>
    <t>Menginginkan adanya petunjuk standard</t>
  </si>
  <si>
    <t>Terlalu Dinamis</t>
  </si>
  <si>
    <t>Terburu-buru</t>
  </si>
  <si>
    <t>Terlalu Selektif</t>
  </si>
  <si>
    <t>Kurang dlm hal Managerial</t>
  </si>
  <si>
    <t>Kurang Peduli Wewenang</t>
  </si>
  <si>
    <t>Work/Play Conflict</t>
  </si>
  <si>
    <t>Kurang Fokus</t>
  </si>
  <si>
    <t>Sulit Menentukan Prioritas</t>
  </si>
  <si>
    <t>Berusaha keras mencapai sasarannya</t>
  </si>
  <si>
    <t>Mudah diramalkan</t>
  </si>
  <si>
    <t>Moderat</t>
  </si>
  <si>
    <t>Tidak menginginkan perubahan mendadak</t>
  </si>
  <si>
    <t>Penuh Ambisi</t>
  </si>
  <si>
    <t>Argumentatif</t>
  </si>
  <si>
    <t>Anti Deadline</t>
  </si>
  <si>
    <t>Mandiri dan cermat</t>
  </si>
  <si>
    <t>Berorientasi pada kualitas</t>
  </si>
  <si>
    <t>Cermat dan dapat diandalkan</t>
  </si>
  <si>
    <t>Planner (any function), Engineer (Installation, Technical), Technical/Research (Chemist Technician), Academic, Statistician, Government Worker, IT Management, Prison Officer, Quality Controller.</t>
  </si>
  <si>
    <t>Attorney, Researcher, Sales Representative, Planning Consultant, Transport Personnel, Production (Director, Manager, Supervisor), Technologist, Strategic Planning, Trouble Shooting, Marketing Services, Consultant, Engineering (Director, Manager, Supervisor) and Self-Employment.</t>
  </si>
  <si>
    <t>Engineering (Management, Research, Design), Research (R&amp;D), Planning, Chemist, Accountancy, Specialist, Finance, Technician, Quality Control, Production Planning/Management, Design Engineer, Bookkeeper, Chemist Technician, Safety Officer, Librarian.</t>
  </si>
  <si>
    <t>Sales and Marketing (Directing, Manager, Person), Public Relations, Recruitment Consultant, Politician, Director, Self-Employed, Hotelier, Travel Agent, Trainer, Hospitality, Lawyer, Solicitor, Motivators, Team Leader, Politician, Trainer, Lecturer, Theatrical Agent, General Management and Leading People, Attorney.</t>
  </si>
  <si>
    <t>Specialist/Technical Selling (Computer, Finance, Engineer and others, Chef, Technical/Capital Equipment Selling), Financial (Manager, Specialist), Computer Hardware Sales, Engineering (Manager, Designer, Buyer, Draughtsman), Project Engineer, Sales Engineer, Consultant, Trainer, Lecturer, Hotelier, Insurance, Mortgage and Finance Sales, Teacher, Travel Agent, Personnel and Marketing Services.</t>
  </si>
  <si>
    <t>Hotelier, Customer Service, Complaints Manager, Recruiting Agent, Sales (Manager/Person), Marketing Services, Public Relations, Politician, Computer Software Sales, Lecturer, Engineering and Production (Manager/Supervisor).</t>
  </si>
  <si>
    <t>Hotelier, Community Counseling, Customer Service, Complaints Manager, Community Work, Recruitment Consultant, Hospitality, Teacher, Telemarketing, Production Manager, Complaints Manager, Recruiting Agent, Sales (Manager/Person), Marketing Services, Public Relations, Politician, Call Centre Manager, Lecturer, Engineering and Production (Manager/Supervisor).</t>
  </si>
  <si>
    <t>Directing, Managing or Supervising (in Engineering, Accountancy, Research and Development and Computing disciplines), Research Manager, Scientific Work, Accountant, Administration, Project Engineer, Draughtsman, Designer, Analyst, Finance, Chemist, Technical Service Support, Flight Attendant, Technician, Service Engineer, Service Manager, Security Specialist.</t>
  </si>
  <si>
    <t>General Management (Directing/Managing/Supervising, Public Relations, Business Management, Conflict Resolution, Industrial Relations, Business Consultant, Trouble Shooting, Sales and Sales Management, Marketing, Promoting, Production (Director, Manager, Supervisor), Consultancy, Publishing, Sales Executive, Promotional Work, Brokers, Self-Employment, Advertising, Lecturing, Dealing/Broking.</t>
  </si>
  <si>
    <t>Engineering and Production (Directing, Managing, Supervising), Sales, Sales Management, Service Manager, Distribution, Public Relations, Office Management, Account Manager, Customer Service, Retail Manager, IT, Lecturer, Logistics, Manager-General, National Accounts Manager, Teacher, Projects Manager.</t>
  </si>
  <si>
    <t>Engineering and Production (Directing, Managing, Supervising), Project Management, Researcher, Chemist (R&amp;D), Planner, Engineering (R&amp;D), Systems Analyst, Commercial Planner, Computer Engineer, Programmer, IT, Other computer-related disciplines, Technical Trouble Shooting and Directing, Lawyer, Solicitor, Development Engineer, Work Study, Barrister, Attorney.</t>
  </si>
  <si>
    <t>Engineering and Production (Supervisor, Installer, Technician, Service and Design), Research (Supervisor, Chemist, Lab. Technician), Trainer, Finance (Supervisor, Accountant, Advisor), Public Relations, Administration, Office Administrator, Market Analyst, System Analyst, Programmer, Selling (Technical/Service).</t>
  </si>
  <si>
    <t>Engineering and Production (Supervisor, Installer, Technician, Service and Design), Research (Supervisor, Chemist), Trainer, Finance (Manager, Supervisor, Accountant, Advisor), Public Relations-Administration, Purchasing, Chemist Research, Office Administrator, Computer Programmer, Market Analyst, System Analyst, Programmer, Research and Development Supervisor, Laboratory Technician, Legal, Selling (Technical/Service).</t>
  </si>
  <si>
    <t>Actors, Chef, Personnel, Welfare, Broadcasting, Training, Attorney, Teaching, Accounting, Technical Instructor, Accounting-General, Accounts Supervisor, Customer Services, Public Relations, Artist, Hotelier, Demonstrator, Florist/Floral Designer, Engineering (Sales, Service, Project, Draughtsman, Designer), Graphic Designer, Specialist (Soft/Services), Selling, Purchasing, Singers, Technical Instructor, Personnel Management, Politician, Supervising (Engineering, Production, Accounts), Administration Work, Sales Engineer, Secretarial, Industrial Relations Specialist.</t>
  </si>
  <si>
    <t>Administrative Work, Engineering and Production areas (Sales, Services, Project, Painter, Plumber, Draughtsman, Designer, Operative), Chef, Accounting, Telemarketing/Tele-Sales, Research and Development, Administrator, Florist/Floral Designer, Retail-General, Sales-General, Accounting-General, Service-General, Landscape Gardener.</t>
  </si>
  <si>
    <t>Researcher (Technician, Chemist, Quality Control), Engineer (Project, Draughtsman, Armed Forces, Designer), Statistician, Surveyor, Optician, Medical Specialist, Health Care, IT Management, Planner, Technical Writing, Production, Dentist, Quality Control, Planning, Dental Technician, Accounting, Computer Programmer, Psychologist, Surgeon, Architect, Medical Specialist.</t>
  </si>
  <si>
    <t>Office (Manager, Supervisor, Person), Chief Clerk, General Administrator, Production Supervisor, Planner, Accountant, Research and Development, Flight Attendant, Engineering (Project Manager, Supervisor, Technician), Computer Programmer, Draughtsman, Soft/Service Selling, Doctor, Cashier, Receptionist, Data Entry, Planner, Word Processing, Property Manager, Database Administrator, Health Care, Statistician, Nursing-Administration, Company Secretary, System Analyst, Programmer, Statistician, Accounting-General, Security Specialist.</t>
  </si>
  <si>
    <t>Engineering (Management, Research, Design), Actuaries, Research (R&amp;D), Planning, Chemist, Hospital Supervisor, Industrial Marketing, Investment Banking, Medical Administrator, Mortgage Brokers, Accountancy, Fund Management, Specialist Finance, Quality Control and Specialist work in any area where knowledge and experience is available, Production, Financial Services, Technical Management, Project Leader, Matron, Strategic Planning, Industrial Marketing.</t>
  </si>
  <si>
    <t>Technical/Scientific (Directing, Management, Supervision), Engineering, Finance, Production Planning, Personnel Disciplines, Self-Employment, Credit Manager, Planner, Fund Management, Computer Hardware/Software Sales, IT, Business Consultant, Banking, Logistics, Lecturing, Work Study, Film Director, Transport, Consultancy, Industrial Relations and Computers (Selling, Software, Systems Analyst) and General Manager.</t>
  </si>
  <si>
    <t>Engineering and Production (Directing, Managing, Supervising), Sales, Sales Management, Service Manager, Distribution, Public Relations, Creative Designer, Office Management, Chief Engineer, Business Consultant, Chief Financial Officer, Customer Service, National Accounts Manager, Chief Accountant, Lecturer, Projects Manager, Research Planning, Human Resources, Scientific Work, Security Specialist, Solicitor, Planner, Production Administrator.</t>
  </si>
  <si>
    <t>Technical/Scientific (Directing, Management, Supervision), Engineering, Finance, Production Planning, Personnel Disciplines, Self-Employment, Credit Manager, Planner, Lecturing, Work Study, Transport, Consultancy, Industrial Relations and Computers (Selling, Software, Systems Analyst) and General Manager.</t>
  </si>
  <si>
    <t>Engineering, Production and Finance (Directing, Administrating, Managing and Managing Specialist Work), Scientific, Research Planning, Personnel, Trouble Shooting, Credit Control, Chief Accountant, Accountant, Chief Engineer, Work Study, Consultancy, Designer, Draughtsman, Project Work, Security Specialist, Doctor, Attorney.</t>
  </si>
  <si>
    <t>Promoting, Demonstrating, Canvassing, Marketing Services, Public Relations, Lecturing, Advertising, Publican, Publishing, Hospitality, Retail-General, Human Resources, Journalist, Singers, Technical Writing, Tour Guide, Promotional Work, Hotelier, Dancers, Host, Actors, Travel Agent, Politician, and very soft selling.</t>
  </si>
  <si>
    <t>Personnel, Welfare, Training, Hotelier, Promoting, Travel Agent, Lecturing, Upmarket/Speciality Sales, Soft/Service Selling, Beauty Therapist, Psychologist, Nursing, Human Resources, Retail-Specialist, Veterinarian, Social Work, Personal Assistant, Personnel-HR, Coach, Mentor.</t>
  </si>
  <si>
    <t>Teaching, Training, Inventing, Specialist Selling (Engineering, Finance or any area involving capital equipment), Project Engineer, Finance, Service Engineer or Supervising within a Technical/Specialist Area, Public Relations, Environmentalist, Marketing, Conference Organiser, Estate Agent.</t>
  </si>
  <si>
    <t>Specialist/Technical Selling (Computer, Finance, Engineer and others, Technical/Capital Equipment Selling), Financial (Manager, Specialist), Engineering (Manager, Designer, Buyer, Draughtsman), Project Engineer, Sales Engineer, Consultant, Trainer, Lecturer, Hotelier, Travel Agent, Personnel and Marketing Services.</t>
  </si>
  <si>
    <t>Personnel, Welfare, Training, Attorney, Teaching, Accounting, Technical Instructor, Customer Services, Public Relations, Artist, Hotelier, Demonstrator, Engineering (Sales, Service, Project, Draughtsman, Designer), Specialist (Soft/Services), Selling, Purchasing, Supervising (Engineering, Production, Accounts), Administration Work, Secretarial, Industrial Relations Specialist.</t>
  </si>
  <si>
    <t>Investigator, Researcher, Accountant, Engineering, Production/Engineering Supervisor, Computer Specialist, Architect, Transport/Warehouse Supervisor, Credit Controller, DP Supervisor, Computer Specialist, Research and Development, Private Investigator, Quality Controller, Engineering (Designer, Draughtsman, Project Engineer), Sales and Service Engineer, Property Manager, Attorney, Administration Manager</t>
  </si>
  <si>
    <t>Personnel Welfare, Training, Hotelier, Promoting, Travel Agent, Lecturing, Child Care, Charitable Organizations, Soft or Service Selling, Psychologist, Therapist, Nurse, Personal Assistant, Hospitality Manager, Social Work, Student Services, Upmarket/Speciality Sales.</t>
  </si>
  <si>
    <t>Engineering and Production (Supervision), Service Selling, Distribution and Warehouse Supervision/Manager, Office Management, Customer Service, System Analyst, Radio Announcer, Technical Writing, Telemarketing, TV Presenter, Project Engineer, Film Producer, Programmer, Sales/Service Engineer, Accounting, Draughtsman, Project Engineer.</t>
  </si>
  <si>
    <t>Engineering and Production (Supervision), Service Selling, Distribution and Warehouse Supervision, Office Management, Customer Service, System Analyst, Programmer, Sales/Service Engineer, Accounting, Draughtsman, Project Engineer.</t>
  </si>
  <si>
    <t>Personnel Welfare, Training, Teaching, Attorney, Accounting, Technical Instructor, Customer Service, Public Relations, Artist, Hotelier, Demonstrator, Engineer (Sales, Service, Project, Draughtsman, Designer), Specialist (Soft/Service), Selling, Purchasing, Supervising (Engineering, Production, Accounts) Administrative Work, Secretarial.</t>
  </si>
  <si>
    <t>Directing, Managing or Supervising (in Engineering, Accountancy, Research and Development and Computing disciplines), Accountant, Project Engineer, Draughtsman, Designer, Analyst, Chemist, Technician, Service Engineer, Manager, Security Specialist.</t>
  </si>
  <si>
    <t>Personnel Welfare, Administrator, Advisers, Training, Teaching, Attorney, Accounting, Counseling, Technical Instructor, Customer Service, Accounting-General, Public Relations, Accounts Supervisor, Artist, Hotelier, Demonstrator, Engineer (Sales, Service, Project, Draughtsman, Designer), Specialist (Soft/Service), Selling, Purchasing, Sales Engineer, Legal, Negotiator, Student Service, Photographer, Physiotherapist, Project Engineer, Vocational Education, Supervising (Engineering, Production, Accounts) Administrative Work, Demonstrator, Secretarial, Hospitality Manager.</t>
  </si>
  <si>
    <t>Sales (Technical/Specialist), Public Relations, Lecturer, Academic, Personnel Administration, Purchasing, Travel Agent, Training, Teaching, Real Estate Agent, Hospitality Administration, Sales-Technical, Hotelier, Project Engineer, Service Engineer.</t>
  </si>
  <si>
    <t>Directing, Managing or Supervising (Engineering, Research, Finance, Planning), Designer, Work Study, Sales (Technical/ Specialist), Logistic Support, Systems Analyst, Lecturer, Company Secretary, Negotiator and Purchasing.</t>
  </si>
  <si>
    <t>Engineering, Research, Production and Finance (Director, Manager atau Supervisor), Work Study, Accountant, Administrator, Quality Controller, Safety Officer, Market Analyst, Planner and Personnel (Director, Manager, Administrator), MIS Manager, Security Manager, Loss Control.</t>
  </si>
  <si>
    <t>Directing, Managing or Supervising (Engineering, Research, Finance, Planning), Designer, Work Study, Sales (Technical/Specialist), Lecturer, Company Secretary, Negotiator and Purchasing.</t>
  </si>
  <si>
    <t>Engineering, Research Director, Production and Finance (Director, Manager, Supervisor), Work Study, Accountant, Administrator, Quality Controller, Financial Services Manager, Safety Officer, Market Analyst, Planner and Personnel (Director, Manager, Administrator), MIS Manager, Electrician, Security Manager, Financial Researcher, Planner, Printer, Production Controller, Production Manager, Personnel Management, Loss Control.</t>
  </si>
  <si>
    <t>Seorang yang praktis, cakap dan unik. Ia orang yang mampu menilai diri sendiri dan kritis terhadap dirinya dan orang lain. Ia menyukai hal yang detil dan logis; secara alamiah ia sangat analitis. Karena menyimpan informasi, ia meneliti isu berulang-ulang kali. Ia cenderung malu dan tertutup; ia hati-hati dalam membuat keputusan yang berdasarkan pada logika, bukan emosi, selalu menggunakan pertanyaan "bagaimana dan mengapa". Ia mengerjakan sesuatu dengan sistematis dan akurat. Ia rapi dan terorganisir sebab ia merasa bahwa keadaan berantakan sama dengan mutu yang rendah; demikian juga, rapi dan teratur merupakan mutu yang tinggi. Sangat teliti dalam segala sesuatu seperti halnya dalam pekerjaan dan penggunaan waktunya. Ia merencanakan dan mengorganisir semua sisi kehidupannya. Kelambanan sangat mengganggunya dan tak dapat ditolerir.</t>
  </si>
  <si>
    <t>Memiliki rasa ego yang tinggi dan cenderung invidualis dengan standard yang sangat tinggi. Ia lebih suka menganalisa masalah sendirian daripada bersama orang lain. Rasa egoisnya yang kuat membuatnya tidak nyaman di bawah kendali orang lain; ia lebih suka menjadi "boss" dan menetapkan standard tinggi baik untuk dirinya maupun orang lain. Ia menghindari sesuatu yang biasa-biasa dan cenderung mencari tantangan yang baru. Ia menyukai petualangan dan kadang-kadang beralih ke dalam petualangan baru sebelum mempertimbangkannya secara menyeluruh. Mampu memimpin situasi dan orang lain dalam rangka mencapai sasarannya; ia ingin selalu unggul dalam persaingan dengan taruhan apapun.</t>
  </si>
  <si>
    <t>Seorang yang sangat berorientasi pada tugas dan sensitif pada permasalahan. Ia lebih mempedulikan tugas yang ada dibanding orang-orang di sekitarnya, termasuk perasaan mereka. Sangat kukuh/keras dan mempunyai pendekatan yang efektif dalam pemecahan masalah. Oleh karena sifat alamiah dan keinginannya akan hasil yang terukur, Akan tampak dingin, tidak berperasaan dan menjaga jarak. Ia membuat keputusan berdasar pada fakta, bukan emosi. Cenderung pendiam dan tidak mudah percaya.</t>
  </si>
  <si>
    <t>Merupakan seorang pemimpin integratif yang bekerja dengan dan melalui orang lain.  Ia ramah, memiliki perhatian yang tinggi akan orang dan juga mempunyai kemampuan untuk memperoleh hormat dan penghargaan dari berbagai tipe orang.  Melakukan pekerjaannya dengan cara yang bersahabat, baik dalam mencapai sasarannya maupun meyakinkan pandangannya kepada orang lain.  Ia tidak begitu memperhatikan hal-hal kecil.  Kadang bertindak sesuai dengan kata hati/impulsif, terlalu antusias dan sangat banyak bicara.  Ia terlalu berlebihan menilai kemampuannya dalam memotivasi atau mengubah perilaku orang lain.  Mencari kebebasan dari rutinitas, menginginkan otoritas/wewenang dan juga prestise.  Ia menginginkan aktivitas yang bervariasi dan bekerja lebih efisien jika data-data analitis disediakan oleh orang lain.  Menginginkan penugasan yang mengutamakan mobilitas dan tantangan.</t>
  </si>
  <si>
    <t>Sangat berorientasi terhadap tugas dan juga menyukai orang.  Ia sangat baik dalam menarik orang/recruiting.  Seorang yang bersahabat, tetapi menyukai keadaan di mana tugas-tugas harus dilakukan dengan benar.  Ia kadang-kadang tampak dingin dan mendominasi.  Ia juga bisa sangat fokus pada tugas dan melupakan orang-orang di sekitarnya.  Sangat mengharapkan orang-orang terlibat dalam proyeknya, tetapi tidak memperdulikan apa yang diinginkan oleh orang-orang itu.  Ia perlu mendengar dan memikirkan  apa yang menjadi keinginan orang di sekitarnya, khususnya kesempatan untuk mencoba.  Ia sangat membutuhkan persetujuan sosial seperti halnya ia sangat mempercayai orang lain.  Karena itu, ia kadang-kadang berlebihan dalam menilai orang dan kemampuannya.  Ia tampak tidak konsisten dan tidak karuan karena ketidakmampuannya berkonsentrasi dan fokus dalam waktu yang lama.  Perlu belajar untuk secara sungguh-sungguh mendengarkan orang-orang di sekitarnya dari pada selalu berpikir apa yang ingin dikatakan.  Ia mempunyai kemampuan logika yang tinggi ketika ia mau menggunakannya.</t>
  </si>
  <si>
    <t>Seorang yang bersahabat dan sosial; ia juga suka mengendalikan situasi dan menjadi pemimpin.  Ia menyelesaikan tugasnya melalui keterampilan sosialnya; ia peduli dan menerima orang lain.  Ia berkonsentrasi pada tugas yang ada di tangannya sampai selesai dan akan minta bantuan orang lain jika perlu.  Ia menyadari keterbatasannya dan meminta bantuan jika memerlukannya.  Ia disukai dan orang ingin menolongnya.  Senang membagi kebanggaannya dengan kelompok; ia seorang team player tetapi juga team leader.  Menginginkan popularitas dan pengakuan.</t>
  </si>
  <si>
    <t>Seorang yang menampilkan gaya bersemangat ketika termotivasi pada sasaran.  Ia lebih suka memimpin atau melibatkan diri, walaupun ia juga mau melayani sebagai pembantu.  Ia membutuhkan pengakuan dan penghargaan serta senang pada peran pendukung.  Ia peduli kepada orang-orang di sekitarnya dan akan mempertimbangkan perasaan orang lain dalam proses pengambilan keputusan.  Menampilkan keterampilan berhubungan dan berkomunikasi dengan sangat baik.  Ia akan berusaha keras menyelesaikan tugas dengan cepat dan efisien.</t>
  </si>
  <si>
    <t>Seorang yang sabar, terkontrol dan suka menggali fakta dan jalan keluar.  Ia tenang dan ramah.  Ia merencanakan pekerjaan dengan hati-hati, tetapi agresif, menanyakan sesuatu serta mengumpulkan data pendukung.  Kemudian ia bekerja dengan konsisten dengan arahan yang benar.  Menjadi individu yang penuh perhatian, rendah hati, dan ia berhubungan baik dengan hampir semua orang.  Seorang yang konsisten dan suka menolong. People skill darinya melebihi orientasi tugasnya.</t>
  </si>
  <si>
    <t>Tidak basa-basi dan tegas, ia cenderung merupakan seorang invidualis yang kuat. Ia berpandangan jauh ke depan, progresif dan mau berkompetisi untuk mencapai sasaran. DI seorang yang selalu ingin tahu dan mempunyai minat dengan cakupan yang luas. Ia seorang yang logis, kritis dan tajam dalam memecahkan masalah. Sering kali ia tampak imajinatif. Ia mempunyai kemampuan memimpinan yang baik. Ia kadang tampak keras kepala atau dingin karena orientasi dan prioritasnya pada tugas cenderung melebihi orientasi terhadap sesama. Ia mencanangkan standard tinggi pada dirinya dan akan sangat kritis ketika standard ini tidak dicapai. Ia juga menempatkan standard tinggi pada orang-orang di sekitarnya, serta mengutamakan kesempurnaan. Ia menginginkan otoritas yang jelas dan menyukai tugas-tugas baru.</t>
  </si>
  <si>
    <t>Fokus pada penyelesaian pekerjaan dan menunjukkan penghargaan yang tinggi kepada orang lain.  Ia memiliki kemampuan untuk menggerakkan orang dan pekerjaan dikarenakan keterampilannya berpikir ke depan dan hubungan antar manusia.  Tidak berorientasi detil, ia fokus pada target secara keseluruhan dengan menyerahkan hal detil kepada orang lain.  Enerjik dan sosial, ia mampu memotivasi orang lain sambil menyelesaikan pekerjaannya.  Ia menampilkan rasa percaya diri dan mampu meyakinkan orang lain.  Sekali ia memutuskan sesuatu, ia akan terus mengerjakannya dan bertahan sampai selesai.</t>
  </si>
  <si>
    <t>Seorang yang obyektif dan analitis.  Ia ingin terlibat dalam situasi, dan ia juga ingin memberikan bantuan dan dukungan kepada orang yang ia hormati.  Secara internal termotivasi oleh target pribadi, ia berorientasi terhadap pekerjaannya tapi juga menyukai hubungan dengan sesama.  Karena determinasinya yang kuat, ia sering berhasil dalam berbagai hal; karakternya yang tenang, stabil dan daya tahannya yang tinggi memiliki kontribusi dalam keberhasilannya.  Ulet dalam memulai pekerjaan. Ia akan berusaha keras untuk mencapai sasarannya.  Seorang yang mandiri dan cermat serta memiliki tindak lanjut yang baik.</t>
  </si>
  <si>
    <t>Merupakan individu yang berorientasi pada orang, ia mampu menggabungkan ketepatan dan loyalitas.  Ia cenderung peka dan mempunyai standard yang tinggi.  Ia menginginkan stabilitas dan berorientasi terhadap sasaran.  Ia menginginkan pengakuan sosial dan perhatian pribadi.  Ia bersahabat, antusias, informal, banyak bicara, dan mungkin sangat mencemaskan apa yang dipikirkan oleh orang lain.  Ia menolak agresi, dan mengharapkan suasana harmonis.  Ia cenderung cukup cerdas dalam berbagai hal. Ia merupakan pencari fakta yang sangat baik dan akan membuat keputusan yang baik setelah mengumpulkan fakta dan data pendukung.</t>
  </si>
  <si>
    <t>Merupakan individu yang berorientasi pada orang, ia mampu menggabungkan ketepatan dan loyalitas.  Ia cenderung peka dan mempunyai standard yang tinggi.  Ia menginginkan stabilitas dan berorientasi terhadap sasaran.  Ia menginginkan pengakuan sosial dan perhatian pribadi.  Bersahabat, antusias, informal, banyak bicara, dan mungkin sangat mencemaskan apa yang dipikirkan oleh orang lain.  Ia menolak agresi dan mengharapkan suasana harmonis.  Ia cenderung cukup cerdas dalam berbagai hal. Ia merupakan pencari fakta yang sangat baik dan akan membuat keputusan yang baik setelah mengumpulkan fakta dan data pendukung.</t>
  </si>
  <si>
    <t>Merupakan individu yang berorientasi pada orang dan lancar berkomunikasi serta loyal.  Ia cenderung sensitif dan mempunyai standard yang tinggi.  Keputusannya dibuat berdasarkan fakta dan data pendukung.  Ia sepertinya tidak bisa diam.  Ia perlu untuk lebih terus terang dan jangan terlalu subyektif.  Ia butuh pengakuan sosial dan perhatian pribadi; ia dapat cepat akrab dengan orang lain.  Ia bersahabat, antusias, informal, banyak bicara dan terlalu khawatir terhadap apa yang dipikirkan orang.  Ia menguasai banyak hal.  Ia ingin diterima sebagai anggota kelompok dan ingin mengetahui secara pasti apa yang diharapkan darinya sebelum ia memulai proyek baru.</t>
  </si>
  <si>
    <t>Merupakan individu konsisten yang berusaha menjaga lingkungan/suasana yang tidak berubah.  Ia bekerja dengan baik bersama orang-orang dengan berbagai kepribadian karena perilakunya yang terkendali dan rendah hati.  Sabar, loyal dan suka menolong.  Persahabatan dikembangkannya dengan lambat dan selektif.  Ia tidak bosan dengan rutinitas dan sangat baik bekerja dengan petunjuk dan peraturan yang jelas. Ia mengharapkan bantuan dan supervisi pada saat mengawali proyek baru.  Ia butuh waktu untuk menyesuaikan diri dengan perubahan dan sungkan menjalankan "cara-cara lama mengerjakan sesuatu".  Ia akan menghindari konfrontasi dan berusaha sekuat tenaga memendam perasaannya.</t>
  </si>
  <si>
    <t>Berpikir sistematis dan cenderung mengikuti prosedur dalam kehidupan pribadi dan pekerjaannya.  Teratur dan memiliki perencanaan yang baik, ia teliti dan fokus pada detil.  Bertindak dengan penuh kebijaksanaan, diplomatis dan jarang menentang rekan kerjanya dengan sengaja.  Ia sangat berhati-hati, sungguh-sungguh mengharapkan akurasi dan standard tinggi dalam pekerjaannya.  Ia cenderung terjebak dalam hal detil, khususnya jika harus memutuskan.  Menginginkan adanya petunjuk standard pelaksanaan kerja dan tanpa perubahan mendadak.</t>
  </si>
  <si>
    <t>Ia adalah orang yang baik secara alamiah dan sangat berorientasi detil.  Ia peduli dengan orang-orang di sekitarnya dan mempunyai kualitas yang membuatnya sangat teliti dalam penyelesaian tugas.  Ia mempertimbangkan sekelilingnya dengan hati-hati sebelum membuat keputusan untuk melihat pengaruhnya pada mereka; saat tertentu ia terlalu hati-hati.  Jika ia merasa seseorang memanfaatkan situasi, ia akan memperlambat kerjanya sehingga dapat mengamati apa yang sedang berlangsung di sekitarnya.</t>
  </si>
  <si>
    <t>Seorang yang sensitif terhadap permasalahan, dan memiliki kreativitas yang baik dalam memecahkan masalah. Ia dapat menyelesaikan tugas-tugas penting dalam waktu singkat karena mempunyai keputusan yang kuat. Seorang yang tekun dan memiliki reaksi yang cepat.  Ia akan meneliti dan mengejar semua kemungkinan yang ada dalam mencari solusi permasalahan.  Ia banyak memberikan ide-ide dengan berfokus pada pekerjaan. Usaha yang keras pada ketepatan akan mengimbangi keinginannya pada hasil yang terukur.  Ia cenderung perfeksionis dan dapat juga memperlambat pengambilan keputusan karena keinginannya untuk menentukan pilihan yang terbaik.</t>
  </si>
  <si>
    <t>Ia menggabungkan antara kesenangan dengan pekerjaan/bisnis ketika melakukan sesuatu. Ia kelihatan menyukai hubungan dengan sesama tetapi juga dapat mengerjakan hal-hal detil. Ia ingin melakukan segala sesuatu dengan tepat, dan ia akan menyelesaikan tugasnya untuk meyakinkan ketepatan dan kelengkapannya. Seorang yang ramah secara alami dan menikmati interaksi dengan sesama, akan tetapi ia akan juga menilai orang dan tugas secara hati-hati; persahabatannya akan bergeser sesuai dengan dorongan hatinya pada orang lain di sekitarnya. Ia sering melalaikan perencanaan yang seksama dan akan beralih ke pada proyek-proyek baru tanpa pertimbangan yang menyeluruh.</t>
  </si>
  <si>
    <t>Merupakan seorang yang antusias dan optimistik, ia lebih suka mencapai sasarannya melalui orang lain. Ia suka berhubungan dengan sesamanya - ia bahkan suka mengadakan “pesta” atau kegiatan untuk berkumpul, dan ini menunjukkan kepribadiannya yang ramah. Ia tidak suka bekerja sendirian dan cenderung bersama dengan orang lain dalam menyelesaikan proyek.  Perhatian dan fokusnya tidak sebaik apa yang dia inginkan -  maka ia membutuhkan energi yang besar untuk mampu bergerak cepat dari satu hal ke hal berikutnya tanpa penundaan.  Ia sangat menonjol dalam keterampilan berkomunikasi, dan ini merupakan salah satu kekuatan yang paling sering digunakan.  Ia memiliki kemampuan untuk memotivasi dan memberi semangat dengan kata-katanya, dan ia dikenal sebagai individu yang inspirasional. Ketika ia harus memusatkan perhatiannya pada tugas, Ia akan menjadi tidak akurat dan bahkan tidak terorganisir.  Tetapi ia akan memusatkan perhatian kepada yang harus ia senangkan, karena ia enggan sekali untuk menolak.  Ia menginginkan pengakuan sosial dan takut akan penolakan.  Ia mudah menemukan teman dan berusaha menciptakan suasana yang menyenangkan.  Ia membutuhkan seorang manajer atau supervisor untuk menentukan batas waktu yang jelas dalam pekerjaannya, ia lebih suka menggunakan gaya manajemen partisipatif yang dibangun berdasarkan hubungan yang kuat.</t>
  </si>
  <si>
    <t>Seorang yang mengesankan orang akan kehangatan, simpati dan pengertiannya.  Ia memiliki ketenangan dalam sebagian besar situasi sosial dan jarang tidak menyenangkan orang lain.  Faktanya, banyak orang datang padanya karena ia kelihatan sebagai pendengar yang baik.  Ia cenderung sangat demonstratif dan emosinya biasanya tampak jelas bagi orang di sekitarnya.  Ia tidak akan memaksakan idenya pada orang lain; ia tidak tegas dalam mengekspresikan atau memberi perintah.  Jika ia sangat kuat merasakan sesuatu, Ia akan bicara secara terbuka dan terus terang tentang pendiriannya.  Ia cenderung menerima kritik atas pekerjaannya sebagai serangan pribadi.  Ia dapat menjadi sangat toleran dan sabar kepada mereka yang tidak produktif di pekerjaan.  Ia merupakan "penjaga damai" dan akan bekerja untuk menjaga kedamaian dalam setiap keadaan.</t>
  </si>
  <si>
    <t>Merupakan seorang yang ramah dan suka berteman; ia merasa nyaman walaupun dengan orang asing. Ia dapat mengembangkan hubungan baru dengan mudah, dan pada umumnya dapat mengendalikan diri sampai pada tingkat dimana ia jarang menimbulkan rasa benci pada orang lain dengan sengaja. Ia seorang yang sangat sosial, menunjukkan kepedulian dan persahabatan ketika sedang melakukan tugas-tugas di tangannya. Ia cenderung perfeksionis secara alamiah, dan akan mengisolasi dirinya jika diperlukan untuk melaksanakan pekerjaan.  Ia berkeinginan mempromosikan tugas-tugas orang lain, juga kepunyaannya.  Kadang-kadang ia salah menilai kemampuan orang lain dikarenakan pandangan-pandangannya yang optimis.</t>
  </si>
  <si>
    <t>Merupakan seseorang yang analitis, berwatak hati-hati dan ramah pada saat merasa nyaman. Ia sangat biasa dengan orang asing, karena ia dapat menilai dan menyesuaikan diri dalam hubungan mereka. Ia dapat mengembangkan hubungan baru dengan mudah ketika ia ingin melakukannya, dan pada umumnya dapat mengendalikan diri sampai pada tingkat di mana ia jarang menimbulkan rasa benci pada orang lain dengan sengaja. Ia menampilkan sikap peduli dan ramah, namun mampu memusatkan perhatian pada penyelesaian tugas yang ada. Ia cenderung perfeksionis secara alami, dan akan mengisolasi dirinya jika diperlukan untuk melaksanakan pekerjaan. Ia suka berada pada situasi yang dapat diramalkan dan tidak ada kejutan. Ia sangat berorientasi pada kualitas dan akan bekerja dengan keras untuk menyelesaikan pekerjakan dengan benar. Ia ingin orang-orang berkenan akan pekerjaan yang sudah ia selesaikan dengan baik.</t>
  </si>
  <si>
    <t>Merupakan seorang yang obyektif dan analitis.  Ia ingin terlibat dalam situasi, dan juga ingin memberikan bantuan dan dukungan.  Secara internal termotivasi oleh target pribadi, Ia menyukai orang-orang, tetapi juga mempunyai kemampuan untuk berorientasi pada pekerjaannya pada saat dibutuhkan.  Karena determinasinya yang kuat, ia sering berhasil dalam berbagai hal; karakternya yang tenang, stabil dan daya tahannya memiliki kontribusi akan keberhasilannya.  Keuletannya setelah memulai pekerjaan, ia akan berusaha keras untuk mendapatkan sasarannya.  Seorang yang bebas, ia orang yang cermat dan memiliki tindak lanjut yang baik.  Ia bisa menjadi tidak ramah walaupun ia pada dasarnya ia yang berorientasi pada orang; dan pada situasi yang tidak membuatnya nyaman, ia lebih suka mendukung pemimpinnya dari pada keterlibatannya dengan situasi.</t>
  </si>
  <si>
    <t>Seorang yang mengesankan orang akan kehangatan, simpati dan pengertiannya.  Ia memiliki ketenangan dalam sebagian besar situasi sosial dan jarang tidak menyenangkan orang lain.  Faktanya, banyak orang datang padanya karena ia kelihatan sebagai pendengar yang baik.  Ia cenderung sangat demonstratif dan emosinya biasanya tampak jelas bagi orang di sekitarnya.  Ia tidak akan memaksakan idenya pada orang lain; ia tidak tegas dalam mengekspresikan atau memberi perintah.  Jika ia sangat kuat merasakan sesuatu, Ia akan bicara secara terbuka dan terus terang tentang pendiriannya.  Ia cenderung menerima kritik atas pekerjaannya sebagai serangan pribadi.  Ia dapat menjadi sangat toleran dan sabar kepada mereka yang tidak produktif di pekerjaan.  Ia merupakan "penjaga damai" yang sebenarnya dan akan bekerja untuk menjaga kedamaian dalam setiap keadaan.</t>
  </si>
  <si>
    <t>Merupakan orang yang stabil, individu yang ramah yang berusaha keras membangun hubungan yang positif di tempat kerja dan di rumah.  Ia dapat menjadi sangat berorientasi detil ketika situasi membutuhkan; tetapi secara keseluruhan ia cenderung individualis, independen dan sedikit perhatian terhadap detil.  Sekali dia membuat keputusan, sangat sulit mengubah pendiriannya.  Ia menyukai hubungan dengan orang dan cenderung mendukung pihak yang lemah.  Ia akan mengambil posisi berlawanan dengan ketidaksepakatan dan merasa frustrasi jika sesuatu tidak sejalan dengannya.  Ia ingin diterima sebagai anggota tim, dan ia menginginkan orang lain menyukainya.  Ia cukup sulit membuat keputusan sampai parameter wewenang secara jelas ditentukan, dan ia mungkin cenderung tidak sungguh-sungguh jika dipaksa membuat keputusan ketika ia tidak ingin melakukannya.  Ia menginginkan orang lain yang membuat keputusan, khususnya jika ada orang yang sangat ia hargai dan hormati.  Ia cenderung moderat, cermat dan dapat diandalkan.</t>
  </si>
  <si>
    <t>Seorang yang baik secara alamiah dan sangat berorientasi detil.  Ia peduli dengan orang-orang di sekitarnya dan mempunyai kualitas yang membuatnya sangat teliti dalam penyelesaian tugas.  Ia mempertimbangkan sekelilingnya dengan hati-hati sebelum membuat keputusan untuk melihat pengaruhnya pada mereka; saat tertentu ia terlalu hati-hati.  Jika ia merasa seseorang memanfaatkan situasi, ia akan memperlambat kerjanya sehingga dapat mengamati apa yang sedang berlangsung di sekitarnya.</t>
  </si>
  <si>
    <t>Seorang yang sangat berorientasi pada tugas dan sensitif pada permasalahan. Ia lebih mempedulikan tugas yang ada dibanding orang-orang di sekitarnya, termasuk perasaan mereka. Ia sangat kukuh/keras dan mempunyai pendekatan yang efektif dalam pemecahan masalah. Oleh karena sifat alamiah dan keinginannya akan hasil yang terukur, ia akan tampak dingin, tidak berperasaan dan menjaga jarak. Ia membuat keputusan berdasar pada fakta, bukan emosi. ia cenderung pendiam dan tidak mudah percaya.</t>
  </si>
  <si>
    <t>Berorientasi pada hal detil dan mempunyai standard tinggi untuk dirinya. Ia logis dan analitis. Ia ingin berbuat yang terbaik, dan ia selalu berpikir ada ruang untuk peningkatan/kemajuan. Ia cenderung kompetitif dan ingin menghasilkan pekerjaan dengan mutu yang terbaik. Ia sebenarnya sensitif terhadap orang-orang, tetapi karena sifat logisnya, orientasinya terhadap tugas dapat menutupinya dengan mudah. Ia suka dihargai untuk pekerjaannya yang berkualitas. Ia mampu mengerjakan tugas-tugas; dan mencapai sasarannya. Ia sangat memusatkan perhatian pada tugas yang ada, mantap dan dapat diandalkan.</t>
  </si>
  <si>
    <t>Berpikir sistematis dan cenderung mengikuti prosedur dalam kehidupan pribadi dan pekerjaannya.  Teratur dan memiliki perencanaan yang baik, ia teliti dan fokus pada detil.  Ia bertindak dengan penuh kebijaksanaan, diplomatis dan jarang menentang rekan kerjanya dengan sengaja.  Ia sangat berhati-hati, ia sungguh-sungguh mengharapkan akurasi dan standard tinggi dalam pekerjaannya.  Ia cenderung terjebak dalam hal detil, khususnya jika harus memutuskan.  ia menginginkan adanya petunjuk standard pelaksanaan kerja dan tanpa perubahan mendadak.</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</si>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</sst>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profil-pribadi.com/MyProfile/CM_Careers01.asp-Career=Actuari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tabSelected="1" topLeftCell="A37" workbookViewId="0">
      <selection activeCell="C9" sqref="C9"/>
    </sheetView>
  </sheetViews>
  <sheetFormatPr defaultRowHeight="15.75" x14ac:dyDescent="0.25"/>
  <sheetData>
    <row r="1" spans="1:22" x14ac:dyDescent="0.25">
      <c r="A1" s="1" t="s">
        <v>0</v>
      </c>
      <c r="B1" s="1"/>
      <c r="C1" s="1"/>
      <c r="D1" s="1"/>
      <c r="E1" s="1"/>
      <c r="F1" s="1"/>
      <c r="G1" s="1"/>
      <c r="H1" s="1"/>
      <c r="I1" s="1"/>
      <c r="J1" s="1"/>
      <c r="K1" s="1"/>
      <c r="L1" s="1"/>
      <c r="M1" s="1"/>
      <c r="N1" s="1"/>
      <c r="O1" s="1"/>
      <c r="P1" s="1"/>
      <c r="Q1" s="1"/>
      <c r="R1" s="1"/>
      <c r="S1" s="1"/>
      <c r="T1" s="1"/>
    </row>
    <row r="2" spans="1:22" ht="15" customHeight="1" x14ac:dyDescent="0.25">
      <c r="A2" s="1" t="s">
        <v>1</v>
      </c>
      <c r="B2" s="1"/>
      <c r="C2" s="1"/>
      <c r="D2" s="1"/>
      <c r="H2" s="1" t="s">
        <v>2</v>
      </c>
      <c r="I2" s="1"/>
      <c r="J2" s="1"/>
      <c r="K2" s="1"/>
      <c r="L2" s="1"/>
      <c r="M2" s="1"/>
      <c r="N2" s="1"/>
      <c r="O2" s="1"/>
      <c r="P2" s="1"/>
      <c r="Q2" s="1"/>
      <c r="R2" s="1"/>
      <c r="S2" s="1"/>
      <c r="T2" s="1"/>
    </row>
    <row r="3" spans="1:22" ht="12" customHeight="1" x14ac:dyDescent="0.25">
      <c r="A3" s="1" t="s">
        <v>3</v>
      </c>
      <c r="B3" s="1"/>
      <c r="C3" s="1"/>
      <c r="D3" s="1"/>
      <c r="H3" s="1"/>
      <c r="I3" s="1"/>
      <c r="J3" s="1"/>
      <c r="K3" s="1"/>
      <c r="L3" s="1"/>
      <c r="M3" s="1"/>
      <c r="N3" s="1"/>
      <c r="O3" s="1"/>
      <c r="P3" s="1"/>
      <c r="Q3" s="1"/>
      <c r="R3" s="1"/>
      <c r="S3" s="1"/>
      <c r="T3" s="1"/>
    </row>
    <row r="4" spans="1:22" ht="14.25" customHeight="1" x14ac:dyDescent="0.25">
      <c r="A4" s="1" t="s">
        <v>4</v>
      </c>
      <c r="B4" s="1"/>
      <c r="C4" s="1"/>
      <c r="D4" s="1"/>
      <c r="H4" s="1"/>
      <c r="I4" s="1"/>
      <c r="J4" s="1"/>
      <c r="K4" s="1"/>
      <c r="L4" s="1"/>
      <c r="M4" s="1"/>
      <c r="N4" s="1"/>
      <c r="O4" s="1"/>
      <c r="P4" s="1"/>
      <c r="Q4" s="1"/>
      <c r="R4" s="1"/>
      <c r="S4" s="1"/>
      <c r="T4" s="1"/>
    </row>
    <row r="5" spans="1:22" ht="18" customHeight="1" x14ac:dyDescent="0.25">
      <c r="A5" s="1" t="s">
        <v>5</v>
      </c>
      <c r="B5" s="1"/>
      <c r="C5" s="1"/>
      <c r="D5" s="1"/>
      <c r="H5" s="1"/>
      <c r="I5" s="1"/>
      <c r="J5" s="1"/>
      <c r="K5" s="1"/>
      <c r="L5" s="1"/>
      <c r="M5" s="1"/>
      <c r="N5" s="1"/>
      <c r="O5" s="1"/>
      <c r="P5" s="1"/>
      <c r="Q5" s="1"/>
      <c r="R5" s="1"/>
      <c r="S5" s="1"/>
      <c r="T5" s="1"/>
    </row>
    <row r="7" spans="1:22" x14ac:dyDescent="0.25">
      <c r="A7" t="s">
        <v>6</v>
      </c>
      <c r="B7" t="s">
        <v>7</v>
      </c>
      <c r="D7" t="s">
        <v>8</v>
      </c>
      <c r="F7" t="s">
        <v>9</v>
      </c>
      <c r="H7" t="s">
        <v>6</v>
      </c>
      <c r="I7" t="s">
        <v>7</v>
      </c>
      <c r="K7" t="s">
        <v>8</v>
      </c>
      <c r="M7" t="s">
        <v>9</v>
      </c>
      <c r="O7" t="s">
        <v>6</v>
      </c>
      <c r="P7" t="s">
        <v>7</v>
      </c>
      <c r="R7" t="s">
        <v>8</v>
      </c>
      <c r="T7" t="s">
        <v>9</v>
      </c>
    </row>
    <row r="8" spans="1:22" x14ac:dyDescent="0.25">
      <c r="A8" s="1">
        <v>1</v>
      </c>
      <c r="C8">
        <f>IF(B8="",0,1)</f>
        <v>0</v>
      </c>
      <c r="E8">
        <f>IF(D8="",0,1)</f>
        <v>0</v>
      </c>
      <c r="F8" t="s">
        <v>10</v>
      </c>
      <c r="H8" s="1">
        <v>9</v>
      </c>
      <c r="J8">
        <f>IF(I8="",0,1)</f>
        <v>0</v>
      </c>
      <c r="L8">
        <f>IF(K8="",0,1)</f>
        <v>0</v>
      </c>
      <c r="M8" t="s">
        <v>11</v>
      </c>
      <c r="O8" s="1">
        <v>17</v>
      </c>
      <c r="Q8">
        <f>IF(P8="",0,1)</f>
        <v>0</v>
      </c>
      <c r="S8">
        <f>IF(R8="",0,1)</f>
        <v>0</v>
      </c>
      <c r="T8" t="s">
        <v>12</v>
      </c>
    </row>
    <row r="9" spans="1:22" x14ac:dyDescent="0.25">
      <c r="A9" s="1"/>
      <c r="C9">
        <f>IF(B9="",0,2)</f>
        <v>0</v>
      </c>
      <c r="E9">
        <f>IF(D9="",0,2)</f>
        <v>0</v>
      </c>
      <c r="F9" t="s">
        <v>13</v>
      </c>
      <c r="H9" s="1"/>
      <c r="J9">
        <f>IF(I9="",0,2)</f>
        <v>0</v>
      </c>
      <c r="L9">
        <f>IF(K9="",0,2)</f>
        <v>0</v>
      </c>
      <c r="M9" t="s">
        <v>14</v>
      </c>
      <c r="O9" s="1"/>
      <c r="Q9">
        <f>IF(P9="",0,2)</f>
        <v>0</v>
      </c>
      <c r="S9">
        <f>IF(R9="",0,2)</f>
        <v>0</v>
      </c>
      <c r="T9" t="s">
        <v>15</v>
      </c>
    </row>
    <row r="10" spans="1:22" x14ac:dyDescent="0.25">
      <c r="A10" s="1"/>
      <c r="C10">
        <f>IF(B10="",0,3)</f>
        <v>0</v>
      </c>
      <c r="E10">
        <f>IF(D10="",0,3)</f>
        <v>0</v>
      </c>
      <c r="F10" t="s">
        <v>16</v>
      </c>
      <c r="H10" s="1"/>
      <c r="J10">
        <f>IF(I10="",0,3)</f>
        <v>0</v>
      </c>
      <c r="L10">
        <f>IF(K10="",0,3)</f>
        <v>0</v>
      </c>
      <c r="M10" t="s">
        <v>17</v>
      </c>
      <c r="O10" s="1"/>
      <c r="Q10">
        <f>IF(P10="",0,3)</f>
        <v>0</v>
      </c>
      <c r="S10">
        <f>IF(R10="",0,3)</f>
        <v>0</v>
      </c>
      <c r="T10" t="s">
        <v>18</v>
      </c>
    </row>
    <row r="11" spans="1:22" x14ac:dyDescent="0.25">
      <c r="A11" s="1"/>
      <c r="C11">
        <f>IF(B11="",0,4)</f>
        <v>0</v>
      </c>
      <c r="E11">
        <f>IF(D11="",0,4)</f>
        <v>0</v>
      </c>
      <c r="F11" t="s">
        <v>19</v>
      </c>
      <c r="H11" s="1"/>
      <c r="J11">
        <f>IF(I11="",0,4)</f>
        <v>0</v>
      </c>
      <c r="L11">
        <f>IF(K11="",0,4)</f>
        <v>0</v>
      </c>
      <c r="M11" t="s">
        <v>20</v>
      </c>
      <c r="O11" s="1"/>
      <c r="Q11">
        <f>IF(P11="",0,4)</f>
        <v>0</v>
      </c>
      <c r="S11">
        <f>IF(R11="",0,4)</f>
        <v>0</v>
      </c>
      <c r="T11" t="s">
        <v>21</v>
      </c>
    </row>
    <row r="12" spans="1:22" ht="6" customHeight="1" x14ac:dyDescent="0.25">
      <c r="B12">
        <f>(COUNTIF(B8:B11,"x"))</f>
        <v>0</v>
      </c>
      <c r="C12">
        <f>SUM(C8:C11)</f>
        <v>0</v>
      </c>
      <c r="D12">
        <f>(COUNTIF(D8:D11,"x"))</f>
        <v>0</v>
      </c>
      <c r="E12">
        <f>SUM(E8:E11)</f>
        <v>0</v>
      </c>
      <c r="I12">
        <f>(COUNTIF(I8:I11,"x"))</f>
        <v>0</v>
      </c>
      <c r="J12">
        <f>SUM(J8:J11)</f>
        <v>0</v>
      </c>
      <c r="K12">
        <f>(COUNTIF(K8:K11,"x"))</f>
        <v>0</v>
      </c>
      <c r="L12">
        <f>SUM(L8:L11)</f>
        <v>0</v>
      </c>
      <c r="P12">
        <f>(COUNTIF(P8:P11,"x"))</f>
        <v>0</v>
      </c>
      <c r="Q12">
        <f>SUM(Q8:Q11)</f>
        <v>0</v>
      </c>
      <c r="R12">
        <f>(COUNTIF(R8:R11,"x"))</f>
        <v>0</v>
      </c>
      <c r="S12">
        <f>SUM(S8:S11)</f>
        <v>0</v>
      </c>
      <c r="V12">
        <f>SUM(B12,D12,I12,K12,P12,R12)</f>
        <v>0</v>
      </c>
    </row>
    <row r="13" spans="1:22" x14ac:dyDescent="0.25">
      <c r="A13" t="s">
        <v>6</v>
      </c>
      <c r="B13" t="s">
        <v>7</v>
      </c>
      <c r="D13" t="s">
        <v>8</v>
      </c>
      <c r="F13" t="s">
        <v>9</v>
      </c>
      <c r="H13" t="s">
        <v>6</v>
      </c>
      <c r="I13" t="s">
        <v>7</v>
      </c>
      <c r="K13" t="s">
        <v>8</v>
      </c>
      <c r="M13" t="s">
        <v>9</v>
      </c>
      <c r="O13" t="s">
        <v>6</v>
      </c>
      <c r="P13" t="s">
        <v>7</v>
      </c>
      <c r="R13" t="s">
        <v>8</v>
      </c>
      <c r="T13" t="s">
        <v>9</v>
      </c>
    </row>
    <row r="14" spans="1:22" x14ac:dyDescent="0.25">
      <c r="A14" s="1">
        <v>2</v>
      </c>
      <c r="C14">
        <f>IF(B14="",0,1)</f>
        <v>0</v>
      </c>
      <c r="E14">
        <f>IF(D14="",0,1)</f>
        <v>0</v>
      </c>
      <c r="F14" t="s">
        <v>22</v>
      </c>
      <c r="H14" s="1">
        <f>H8+1</f>
        <v>10</v>
      </c>
      <c r="J14">
        <f>IF(I14="",0,1)</f>
        <v>0</v>
      </c>
      <c r="L14">
        <f>IF(K14="",0,1)</f>
        <v>0</v>
      </c>
      <c r="M14" t="s">
        <v>23</v>
      </c>
      <c r="O14" s="1">
        <f>O8+1</f>
        <v>18</v>
      </c>
      <c r="Q14">
        <f>IF(P14="",0,1)</f>
        <v>0</v>
      </c>
      <c r="S14">
        <f>IF(R14="",0,1)</f>
        <v>0</v>
      </c>
      <c r="T14" t="s">
        <v>24</v>
      </c>
    </row>
    <row r="15" spans="1:22" x14ac:dyDescent="0.25">
      <c r="A15" s="1"/>
      <c r="C15">
        <f>IF(B15="",0,2)</f>
        <v>0</v>
      </c>
      <c r="E15">
        <f>IF(D15="",0,2)</f>
        <v>0</v>
      </c>
      <c r="F15" t="s">
        <v>25</v>
      </c>
      <c r="H15" s="1"/>
      <c r="J15">
        <f>IF(I15="",0,2)</f>
        <v>0</v>
      </c>
      <c r="L15">
        <f>IF(K15="",0,2)</f>
        <v>0</v>
      </c>
      <c r="M15" t="s">
        <v>26</v>
      </c>
      <c r="O15" s="1"/>
      <c r="Q15">
        <f>IF(P15="",0,2)</f>
        <v>0</v>
      </c>
      <c r="S15">
        <f>IF(R15="",0,2)</f>
        <v>0</v>
      </c>
      <c r="T15" t="s">
        <v>27</v>
      </c>
    </row>
    <row r="16" spans="1:22" x14ac:dyDescent="0.25">
      <c r="A16" s="1"/>
      <c r="C16">
        <f>IF(B16="",0,3)</f>
        <v>0</v>
      </c>
      <c r="E16">
        <f>IF(D16="",0,3)</f>
        <v>0</v>
      </c>
      <c r="F16" t="s">
        <v>28</v>
      </c>
      <c r="H16" s="1"/>
      <c r="J16">
        <f>IF(I16="",0,3)</f>
        <v>0</v>
      </c>
      <c r="L16">
        <f>IF(K16="",0,3)</f>
        <v>0</v>
      </c>
      <c r="M16" t="s">
        <v>29</v>
      </c>
      <c r="O16" s="1"/>
      <c r="Q16">
        <f>IF(P16="",0,3)</f>
        <v>0</v>
      </c>
      <c r="S16">
        <f>IF(R16="",0,3)</f>
        <v>0</v>
      </c>
      <c r="T16" t="s">
        <v>30</v>
      </c>
    </row>
    <row r="17" spans="1:22" x14ac:dyDescent="0.25">
      <c r="A17" s="1"/>
      <c r="C17">
        <f>IF(B17="",0,4)</f>
        <v>0</v>
      </c>
      <c r="E17">
        <f>IF(D17="",0,4)</f>
        <v>0</v>
      </c>
      <c r="F17" t="s">
        <v>31</v>
      </c>
      <c r="H17" s="1"/>
      <c r="J17">
        <f>IF(I17="",0,4)</f>
        <v>0</v>
      </c>
      <c r="L17">
        <f>IF(K17="",0,4)</f>
        <v>0</v>
      </c>
      <c r="M17" t="s">
        <v>32</v>
      </c>
      <c r="O17" s="1"/>
      <c r="Q17">
        <f>IF(P17="",0,4)</f>
        <v>0</v>
      </c>
      <c r="S17">
        <f>IF(R17="",0,4)</f>
        <v>0</v>
      </c>
      <c r="T17" t="s">
        <v>33</v>
      </c>
    </row>
    <row r="18" spans="1:22" ht="6" customHeight="1" x14ac:dyDescent="0.25">
      <c r="B18">
        <f>(COUNTIF(B14:B17,"x"))</f>
        <v>0</v>
      </c>
      <c r="C18">
        <f>SUM(C14:C17)</f>
        <v>0</v>
      </c>
      <c r="D18">
        <f>(COUNTIF(D14:D17,"x"))</f>
        <v>0</v>
      </c>
      <c r="E18">
        <f>SUM(E14:E17)</f>
        <v>0</v>
      </c>
      <c r="I18">
        <f>(COUNTIF(I14:I17,"x"))</f>
        <v>0</v>
      </c>
      <c r="J18">
        <f>SUM(J14:J17)</f>
        <v>0</v>
      </c>
      <c r="K18">
        <f>(COUNTIF(K14:K17,"x"))</f>
        <v>0</v>
      </c>
      <c r="L18">
        <f>SUM(L14:L17)</f>
        <v>0</v>
      </c>
      <c r="P18">
        <f>(COUNTIF(P14:P17,"x"))</f>
        <v>0</v>
      </c>
      <c r="Q18">
        <f>SUM(Q14:Q17)</f>
        <v>0</v>
      </c>
      <c r="R18">
        <f>(COUNTIF(R14:R17,"x"))</f>
        <v>0</v>
      </c>
      <c r="S18">
        <f>SUM(S14:S17)</f>
        <v>0</v>
      </c>
      <c r="V18">
        <f>SUM(B18,D18,I18,K18,P18,R18)</f>
        <v>0</v>
      </c>
    </row>
    <row r="19" spans="1:22" x14ac:dyDescent="0.25">
      <c r="A19" t="s">
        <v>6</v>
      </c>
      <c r="B19" t="s">
        <v>7</v>
      </c>
      <c r="D19" t="s">
        <v>8</v>
      </c>
      <c r="F19" t="s">
        <v>9</v>
      </c>
      <c r="H19" t="s">
        <v>6</v>
      </c>
      <c r="I19" t="s">
        <v>7</v>
      </c>
      <c r="K19" t="s">
        <v>8</v>
      </c>
      <c r="M19" t="s">
        <v>9</v>
      </c>
      <c r="O19" t="s">
        <v>6</v>
      </c>
      <c r="P19" t="s">
        <v>7</v>
      </c>
      <c r="R19" t="s">
        <v>8</v>
      </c>
      <c r="T19" t="s">
        <v>9</v>
      </c>
    </row>
    <row r="20" spans="1:22" x14ac:dyDescent="0.25">
      <c r="A20" s="1">
        <v>3</v>
      </c>
      <c r="C20">
        <f>IF(B20="",0,1)</f>
        <v>0</v>
      </c>
      <c r="E20">
        <f>IF(D20="",0,1)</f>
        <v>0</v>
      </c>
      <c r="F20" t="s">
        <v>34</v>
      </c>
      <c r="H20" s="1">
        <f>H14+1</f>
        <v>11</v>
      </c>
      <c r="J20">
        <f>IF(I20="",0,1)</f>
        <v>0</v>
      </c>
      <c r="L20">
        <f>IF(K20="",0,1)</f>
        <v>0</v>
      </c>
      <c r="M20" t="s">
        <v>35</v>
      </c>
      <c r="O20" s="1">
        <f>O14+1</f>
        <v>19</v>
      </c>
      <c r="Q20">
        <f>IF(P20="",0,1)</f>
        <v>0</v>
      </c>
      <c r="S20">
        <f>IF(R20="",0,1)</f>
        <v>0</v>
      </c>
      <c r="T20" t="s">
        <v>36</v>
      </c>
    </row>
    <row r="21" spans="1:22" x14ac:dyDescent="0.25">
      <c r="A21" s="1"/>
      <c r="C21">
        <f>IF(B21="",0,2)</f>
        <v>0</v>
      </c>
      <c r="E21">
        <f>IF(D21="",0,2)</f>
        <v>0</v>
      </c>
      <c r="F21" t="s">
        <v>37</v>
      </c>
      <c r="H21" s="1"/>
      <c r="J21">
        <f>IF(I21="",0,2)</f>
        <v>0</v>
      </c>
      <c r="L21">
        <f>IF(K21="",0,2)</f>
        <v>0</v>
      </c>
      <c r="M21" t="s">
        <v>38</v>
      </c>
      <c r="O21" s="1"/>
      <c r="Q21">
        <f>IF(P21="",0,2)</f>
        <v>0</v>
      </c>
      <c r="S21">
        <f>IF(R21="",0,2)</f>
        <v>0</v>
      </c>
      <c r="T21" t="s">
        <v>39</v>
      </c>
    </row>
    <row r="22" spans="1:22" x14ac:dyDescent="0.25">
      <c r="A22" s="1"/>
      <c r="C22">
        <f>IF(B22="",0,3)</f>
        <v>0</v>
      </c>
      <c r="E22">
        <f>IF(D22="",0,3)</f>
        <v>0</v>
      </c>
      <c r="F22" t="s">
        <v>40</v>
      </c>
      <c r="H22" s="1"/>
      <c r="J22">
        <f>IF(I22="",0,3)</f>
        <v>0</v>
      </c>
      <c r="L22">
        <f>IF(K22="",0,3)</f>
        <v>0</v>
      </c>
      <c r="M22" t="s">
        <v>41</v>
      </c>
      <c r="O22" s="1"/>
      <c r="Q22">
        <f>IF(P22="",0,3)</f>
        <v>0</v>
      </c>
      <c r="S22">
        <f>IF(R22="",0,3)</f>
        <v>0</v>
      </c>
      <c r="T22" t="s">
        <v>42</v>
      </c>
    </row>
    <row r="23" spans="1:22" x14ac:dyDescent="0.25">
      <c r="A23" s="1"/>
      <c r="C23">
        <f>IF(B23="",0,4)</f>
        <v>0</v>
      </c>
      <c r="E23">
        <f>IF(D23="",0,4)</f>
        <v>0</v>
      </c>
      <c r="F23" t="s">
        <v>43</v>
      </c>
      <c r="H23" s="1"/>
      <c r="J23">
        <f>IF(I23="",0,4)</f>
        <v>0</v>
      </c>
      <c r="L23">
        <f>IF(K23="",0,4)</f>
        <v>0</v>
      </c>
      <c r="M23" t="s">
        <v>44</v>
      </c>
      <c r="O23" s="1"/>
      <c r="Q23">
        <f>IF(P23="",0,4)</f>
        <v>0</v>
      </c>
      <c r="S23">
        <f>IF(R23="",0,4)</f>
        <v>0</v>
      </c>
      <c r="T23" t="s">
        <v>45</v>
      </c>
    </row>
    <row r="24" spans="1:22" ht="6" customHeight="1" x14ac:dyDescent="0.25">
      <c r="B24">
        <f>(COUNTIF(B20:B23,"x"))</f>
        <v>0</v>
      </c>
      <c r="C24">
        <f>SUM(C20:C23)</f>
        <v>0</v>
      </c>
      <c r="D24">
        <f>(COUNTIF(D20:D23,"x"))</f>
        <v>0</v>
      </c>
      <c r="E24">
        <f>SUM(E20:E23)</f>
        <v>0</v>
      </c>
      <c r="I24">
        <f>(COUNTIF(I20:I23,"x"))</f>
        <v>0</v>
      </c>
      <c r="J24">
        <f>SUM(J20:J23)</f>
        <v>0</v>
      </c>
      <c r="K24">
        <f>(COUNTIF(K20:K23,"x"))</f>
        <v>0</v>
      </c>
      <c r="L24">
        <f>SUM(L20:L23)</f>
        <v>0</v>
      </c>
      <c r="P24">
        <f>(COUNTIF(P20:P23,"x"))</f>
        <v>0</v>
      </c>
      <c r="Q24">
        <f>SUM(Q20:Q23)</f>
        <v>0</v>
      </c>
      <c r="R24">
        <f>(COUNTIF(R20:R23,"x"))</f>
        <v>0</v>
      </c>
      <c r="S24">
        <f>SUM(S20:S23)</f>
        <v>0</v>
      </c>
      <c r="V24">
        <f>SUM(B24,D24,I24,K24,P24,R24)</f>
        <v>0</v>
      </c>
    </row>
    <row r="25" spans="1:22" x14ac:dyDescent="0.25">
      <c r="A25" t="s">
        <v>6</v>
      </c>
      <c r="B25" t="s">
        <v>7</v>
      </c>
      <c r="D25" t="s">
        <v>8</v>
      </c>
      <c r="F25" t="s">
        <v>9</v>
      </c>
      <c r="H25" t="s">
        <v>6</v>
      </c>
      <c r="I25" t="s">
        <v>7</v>
      </c>
      <c r="K25" t="s">
        <v>8</v>
      </c>
      <c r="M25" t="s">
        <v>9</v>
      </c>
      <c r="O25" t="s">
        <v>6</v>
      </c>
      <c r="P25" t="s">
        <v>7</v>
      </c>
      <c r="R25" t="s">
        <v>8</v>
      </c>
      <c r="T25" t="s">
        <v>9</v>
      </c>
    </row>
    <row r="26" spans="1:22" x14ac:dyDescent="0.25">
      <c r="A26" s="1">
        <f>A20+1</f>
        <v>4</v>
      </c>
      <c r="C26">
        <f>IF(B26="",0,1)</f>
        <v>0</v>
      </c>
      <c r="E26">
        <f>IF(D26="",0,1)</f>
        <v>0</v>
      </c>
      <c r="F26" t="s">
        <v>46</v>
      </c>
      <c r="H26" s="1">
        <f>H20+1</f>
        <v>12</v>
      </c>
      <c r="J26">
        <f>IF(I26="",0,1)</f>
        <v>0</v>
      </c>
      <c r="L26">
        <f>IF(K26="",0,1)</f>
        <v>0</v>
      </c>
      <c r="M26" t="s">
        <v>47</v>
      </c>
      <c r="O26" s="1">
        <f>O20+1</f>
        <v>20</v>
      </c>
      <c r="Q26">
        <f>IF(P26="",0,1)</f>
        <v>0</v>
      </c>
      <c r="S26">
        <f>IF(R26="",0,1)</f>
        <v>0</v>
      </c>
      <c r="T26" t="s">
        <v>48</v>
      </c>
    </row>
    <row r="27" spans="1:22" x14ac:dyDescent="0.25">
      <c r="A27" s="1"/>
      <c r="C27">
        <f>IF(B27="",0,2)</f>
        <v>0</v>
      </c>
      <c r="E27">
        <f>IF(D27="",0,2)</f>
        <v>0</v>
      </c>
      <c r="F27" t="s">
        <v>49</v>
      </c>
      <c r="H27" s="1"/>
      <c r="J27">
        <f>IF(I27="",0,2)</f>
        <v>0</v>
      </c>
      <c r="L27">
        <f>IF(K27="",0,2)</f>
        <v>0</v>
      </c>
      <c r="M27" t="s">
        <v>50</v>
      </c>
      <c r="O27" s="1"/>
      <c r="Q27">
        <f>IF(P27="",0,2)</f>
        <v>0</v>
      </c>
      <c r="S27">
        <f>IF(R27="",0,2)</f>
        <v>0</v>
      </c>
      <c r="T27" t="s">
        <v>51</v>
      </c>
    </row>
    <row r="28" spans="1:22" x14ac:dyDescent="0.25">
      <c r="A28" s="1"/>
      <c r="C28">
        <f>IF(B28="",0,3)</f>
        <v>0</v>
      </c>
      <c r="E28">
        <f>IF(D28="",0,3)</f>
        <v>0</v>
      </c>
      <c r="F28" t="s">
        <v>52</v>
      </c>
      <c r="H28" s="1"/>
      <c r="J28">
        <f>IF(I28="",0,3)</f>
        <v>0</v>
      </c>
      <c r="L28">
        <f>IF(K28="",0,3)</f>
        <v>0</v>
      </c>
      <c r="M28" t="s">
        <v>53</v>
      </c>
      <c r="O28" s="1"/>
      <c r="Q28">
        <f>IF(P28="",0,3)</f>
        <v>0</v>
      </c>
      <c r="S28">
        <f>IF(R28="",0,3)</f>
        <v>0</v>
      </c>
      <c r="T28" t="s">
        <v>54</v>
      </c>
    </row>
    <row r="29" spans="1:22" x14ac:dyDescent="0.25">
      <c r="A29" s="1"/>
      <c r="C29">
        <f>IF(B29="",0,4)</f>
        <v>0</v>
      </c>
      <c r="E29">
        <f>IF(D29="",0,4)</f>
        <v>0</v>
      </c>
      <c r="F29" t="s">
        <v>55</v>
      </c>
      <c r="H29" s="1"/>
      <c r="J29">
        <f>IF(I29="",0,4)</f>
        <v>0</v>
      </c>
      <c r="L29">
        <f>IF(K29="",0,4)</f>
        <v>0</v>
      </c>
      <c r="M29" t="s">
        <v>56</v>
      </c>
      <c r="O29" s="1"/>
      <c r="Q29">
        <f>IF(P29="",0,4)</f>
        <v>0</v>
      </c>
      <c r="S29">
        <f>IF(R29="",0,4)</f>
        <v>0</v>
      </c>
      <c r="T29" t="s">
        <v>57</v>
      </c>
    </row>
    <row r="30" spans="1:22" ht="6" customHeight="1" x14ac:dyDescent="0.25">
      <c r="B30">
        <f>(COUNTIF(B26:B29,"x"))</f>
        <v>0</v>
      </c>
      <c r="C30">
        <f>SUM(C26:C29)</f>
        <v>0</v>
      </c>
      <c r="D30">
        <f>(COUNTIF(D26:D29,"x"))</f>
        <v>0</v>
      </c>
      <c r="E30">
        <f>SUM(E26:E29)</f>
        <v>0</v>
      </c>
      <c r="I30">
        <f>(COUNTIF(I26:I29,"x"))</f>
        <v>0</v>
      </c>
      <c r="J30">
        <f>SUM(J26:J29)</f>
        <v>0</v>
      </c>
      <c r="K30">
        <f>(COUNTIF(K26:K29,"x"))</f>
        <v>0</v>
      </c>
      <c r="L30">
        <f>SUM(L26:L29)</f>
        <v>0</v>
      </c>
      <c r="P30">
        <f>(COUNTIF(P26:P29,"x"))</f>
        <v>0</v>
      </c>
      <c r="Q30">
        <f>SUM(Q26:Q29)</f>
        <v>0</v>
      </c>
      <c r="R30">
        <f>(COUNTIF(R26:R29,"x"))</f>
        <v>0</v>
      </c>
      <c r="S30">
        <f>SUM(S26:S29)</f>
        <v>0</v>
      </c>
      <c r="V30">
        <f>SUM(B30,D30,I30,K30,P30,R30)</f>
        <v>0</v>
      </c>
    </row>
    <row r="31" spans="1:22" x14ac:dyDescent="0.25">
      <c r="A31" t="s">
        <v>6</v>
      </c>
      <c r="B31" t="s">
        <v>7</v>
      </c>
      <c r="D31" t="s">
        <v>8</v>
      </c>
      <c r="F31" t="s">
        <v>9</v>
      </c>
      <c r="H31" t="s">
        <v>6</v>
      </c>
      <c r="I31" t="s">
        <v>7</v>
      </c>
      <c r="K31" t="s">
        <v>8</v>
      </c>
      <c r="M31" t="s">
        <v>9</v>
      </c>
      <c r="O31" t="s">
        <v>6</v>
      </c>
      <c r="P31" t="s">
        <v>7</v>
      </c>
      <c r="R31" t="s">
        <v>8</v>
      </c>
      <c r="T31" t="s">
        <v>9</v>
      </c>
    </row>
    <row r="32" spans="1:22" x14ac:dyDescent="0.25">
      <c r="A32" s="1">
        <f>A26+1</f>
        <v>5</v>
      </c>
      <c r="C32">
        <f>IF(B32="",0,1)</f>
        <v>0</v>
      </c>
      <c r="E32">
        <f>IF(D32="",0,1)</f>
        <v>0</v>
      </c>
      <c r="F32" t="s">
        <v>58</v>
      </c>
      <c r="H32" s="1">
        <f>H26+1</f>
        <v>13</v>
      </c>
      <c r="J32">
        <f>IF(I32="",0,1)</f>
        <v>0</v>
      </c>
      <c r="L32">
        <f>IF(K32="",0,1)</f>
        <v>0</v>
      </c>
      <c r="M32" t="s">
        <v>59</v>
      </c>
      <c r="O32" s="1">
        <f>O26+1</f>
        <v>21</v>
      </c>
      <c r="Q32">
        <f>IF(P32="",0,1)</f>
        <v>0</v>
      </c>
      <c r="S32">
        <f>IF(R32="",0,1)</f>
        <v>0</v>
      </c>
      <c r="T32" t="s">
        <v>60</v>
      </c>
    </row>
    <row r="33" spans="1:22" x14ac:dyDescent="0.25">
      <c r="A33" s="1"/>
      <c r="C33">
        <f>IF(B33="",0,2)</f>
        <v>0</v>
      </c>
      <c r="E33">
        <f>IF(D33="",0,2)</f>
        <v>0</v>
      </c>
      <c r="F33" t="s">
        <v>61</v>
      </c>
      <c r="H33" s="1"/>
      <c r="J33">
        <f>IF(I33="",0,2)</f>
        <v>0</v>
      </c>
      <c r="L33">
        <f>IF(K33="",0,2)</f>
        <v>0</v>
      </c>
      <c r="M33" t="s">
        <v>62</v>
      </c>
      <c r="O33" s="1"/>
      <c r="Q33">
        <f>IF(P33="",0,2)</f>
        <v>0</v>
      </c>
      <c r="S33">
        <f>IF(R33="",0,2)</f>
        <v>0</v>
      </c>
      <c r="T33" t="s">
        <v>63</v>
      </c>
    </row>
    <row r="34" spans="1:22" x14ac:dyDescent="0.25">
      <c r="A34" s="1"/>
      <c r="C34">
        <f>IF(B34="",0,3)</f>
        <v>0</v>
      </c>
      <c r="E34">
        <f>IF(D34="",0,3)</f>
        <v>0</v>
      </c>
      <c r="F34" t="s">
        <v>64</v>
      </c>
      <c r="H34" s="1"/>
      <c r="J34">
        <f>IF(I34="",0,3)</f>
        <v>0</v>
      </c>
      <c r="L34">
        <f>IF(K34="",0,3)</f>
        <v>0</v>
      </c>
      <c r="M34" t="s">
        <v>65</v>
      </c>
      <c r="O34" s="1"/>
      <c r="Q34">
        <f>IF(P34="",0,3)</f>
        <v>0</v>
      </c>
      <c r="S34">
        <f>IF(R34="",0,3)</f>
        <v>0</v>
      </c>
      <c r="T34" t="s">
        <v>66</v>
      </c>
    </row>
    <row r="35" spans="1:22" x14ac:dyDescent="0.25">
      <c r="A35" s="1"/>
      <c r="C35">
        <f>IF(B35="",0,4)</f>
        <v>0</v>
      </c>
      <c r="E35">
        <f>IF(D35="",0,4)</f>
        <v>0</v>
      </c>
      <c r="F35" t="s">
        <v>67</v>
      </c>
      <c r="H35" s="1"/>
      <c r="J35">
        <f>IF(I35="",0,4)</f>
        <v>0</v>
      </c>
      <c r="L35">
        <f>IF(K35="",0,4)</f>
        <v>0</v>
      </c>
      <c r="M35" t="s">
        <v>68</v>
      </c>
      <c r="O35" s="1"/>
      <c r="Q35">
        <f>IF(P35="",0,4)</f>
        <v>0</v>
      </c>
      <c r="S35">
        <f>IF(R35="",0,4)</f>
        <v>0</v>
      </c>
      <c r="T35" t="s">
        <v>69</v>
      </c>
    </row>
    <row r="36" spans="1:22" ht="6" customHeight="1" x14ac:dyDescent="0.25">
      <c r="B36">
        <f>(COUNTIF(B32:B35,"x"))</f>
        <v>0</v>
      </c>
      <c r="C36">
        <f>SUM(C32:C35)</f>
        <v>0</v>
      </c>
      <c r="D36">
        <f>(COUNTIF(D32:D35,"x"))</f>
        <v>0</v>
      </c>
      <c r="E36">
        <f>SUM(E32:E35)</f>
        <v>0</v>
      </c>
      <c r="I36">
        <f>(COUNTIF(I32:I35,"x"))</f>
        <v>0</v>
      </c>
      <c r="J36">
        <f>SUM(J32:J35)</f>
        <v>0</v>
      </c>
      <c r="K36">
        <f>(COUNTIF(K32:K35,"x"))</f>
        <v>0</v>
      </c>
      <c r="L36">
        <f>SUM(L32:L35)</f>
        <v>0</v>
      </c>
      <c r="P36">
        <f>(COUNTIF(P32:P35,"x"))</f>
        <v>0</v>
      </c>
      <c r="Q36">
        <f>SUM(Q32:Q35)</f>
        <v>0</v>
      </c>
      <c r="R36">
        <f>(COUNTIF(R32:R35,"x"))</f>
        <v>0</v>
      </c>
      <c r="S36">
        <f>SUM(S32:S35)</f>
        <v>0</v>
      </c>
      <c r="V36">
        <f>SUM(B36,D36,I36,K36,P36,R36)</f>
        <v>0</v>
      </c>
    </row>
    <row r="37" spans="1:22" x14ac:dyDescent="0.25">
      <c r="A37" t="s">
        <v>6</v>
      </c>
      <c r="B37" t="s">
        <v>7</v>
      </c>
      <c r="D37" t="s">
        <v>8</v>
      </c>
      <c r="F37" t="s">
        <v>9</v>
      </c>
      <c r="H37" t="s">
        <v>6</v>
      </c>
      <c r="I37" t="s">
        <v>7</v>
      </c>
      <c r="K37" t="s">
        <v>8</v>
      </c>
      <c r="M37" t="s">
        <v>9</v>
      </c>
      <c r="O37" t="s">
        <v>6</v>
      </c>
      <c r="P37" t="s">
        <v>7</v>
      </c>
      <c r="R37" t="s">
        <v>8</v>
      </c>
      <c r="T37" t="s">
        <v>9</v>
      </c>
    </row>
    <row r="38" spans="1:22" x14ac:dyDescent="0.25">
      <c r="A38" s="1">
        <f>A32+1</f>
        <v>6</v>
      </c>
      <c r="C38">
        <f>IF(B38="",0,1)</f>
        <v>0</v>
      </c>
      <c r="E38">
        <f>IF(D38="",0,1)</f>
        <v>0</v>
      </c>
      <c r="F38" t="s">
        <v>70</v>
      </c>
      <c r="H38" s="1">
        <f>H32+1</f>
        <v>14</v>
      </c>
      <c r="J38">
        <f>IF(I38="",0,1)</f>
        <v>0</v>
      </c>
      <c r="L38">
        <f>IF(K38="",0,1)</f>
        <v>0</v>
      </c>
      <c r="M38" t="s">
        <v>71</v>
      </c>
      <c r="O38" s="1">
        <f>O32+1</f>
        <v>22</v>
      </c>
      <c r="Q38">
        <f>IF(P38="",0,1)</f>
        <v>0</v>
      </c>
      <c r="S38">
        <f>IF(R38="",0,1)</f>
        <v>0</v>
      </c>
      <c r="T38" t="s">
        <v>72</v>
      </c>
    </row>
    <row r="39" spans="1:22" x14ac:dyDescent="0.25">
      <c r="A39" s="1"/>
      <c r="C39">
        <f>IF(B39="",0,2)</f>
        <v>0</v>
      </c>
      <c r="E39">
        <f>IF(D39="",0,2)</f>
        <v>0</v>
      </c>
      <c r="F39" t="s">
        <v>73</v>
      </c>
      <c r="H39" s="1"/>
      <c r="J39">
        <f>IF(I39="",0,2)</f>
        <v>0</v>
      </c>
      <c r="L39">
        <f>IF(K39="",0,2)</f>
        <v>0</v>
      </c>
      <c r="M39" t="s">
        <v>74</v>
      </c>
      <c r="O39" s="1"/>
      <c r="Q39">
        <f>IF(P39="",0,2)</f>
        <v>0</v>
      </c>
      <c r="S39">
        <f>IF(R39="",0,2)</f>
        <v>0</v>
      </c>
      <c r="T39" t="s">
        <v>75</v>
      </c>
    </row>
    <row r="40" spans="1:22" x14ac:dyDescent="0.25">
      <c r="A40" s="1"/>
      <c r="C40">
        <f>IF(B40="",0,3)</f>
        <v>0</v>
      </c>
      <c r="E40">
        <f>IF(D40="",0,3)</f>
        <v>0</v>
      </c>
      <c r="F40" t="s">
        <v>76</v>
      </c>
      <c r="H40" s="1"/>
      <c r="J40">
        <f>IF(I40="",0,3)</f>
        <v>0</v>
      </c>
      <c r="L40">
        <f>IF(K40="",0,3)</f>
        <v>0</v>
      </c>
      <c r="M40" t="s">
        <v>77</v>
      </c>
      <c r="O40" s="1"/>
      <c r="Q40">
        <f>IF(P40="",0,3)</f>
        <v>0</v>
      </c>
      <c r="S40">
        <f>IF(R40="",0,3)</f>
        <v>0</v>
      </c>
      <c r="T40" t="s">
        <v>78</v>
      </c>
    </row>
    <row r="41" spans="1:22" x14ac:dyDescent="0.25">
      <c r="A41" s="1"/>
      <c r="C41">
        <f>IF(B41="",0,4)</f>
        <v>0</v>
      </c>
      <c r="E41">
        <f>IF(D41="",0,4)</f>
        <v>0</v>
      </c>
      <c r="F41" t="s">
        <v>79</v>
      </c>
      <c r="H41" s="1"/>
      <c r="J41">
        <f>IF(I41="",0,4)</f>
        <v>0</v>
      </c>
      <c r="L41">
        <f>IF(K41="",0,4)</f>
        <v>0</v>
      </c>
      <c r="M41" t="s">
        <v>80</v>
      </c>
      <c r="O41" s="1"/>
      <c r="Q41">
        <f>IF(P41="",0,4)</f>
        <v>0</v>
      </c>
      <c r="S41">
        <f>IF(R41="",0,4)</f>
        <v>0</v>
      </c>
      <c r="T41" t="s">
        <v>71</v>
      </c>
    </row>
    <row r="42" spans="1:22" ht="6" customHeight="1" x14ac:dyDescent="0.25">
      <c r="B42">
        <f>(COUNTIF(B38:B41,"x"))</f>
        <v>0</v>
      </c>
      <c r="C42">
        <f>SUM(C38:C41)</f>
        <v>0</v>
      </c>
      <c r="D42">
        <f>(COUNTIF(D38:D41,"x"))</f>
        <v>0</v>
      </c>
      <c r="E42">
        <f>SUM(E38:E41)</f>
        <v>0</v>
      </c>
      <c r="I42">
        <f>(COUNTIF(I38:I41,"x"))</f>
        <v>0</v>
      </c>
      <c r="J42">
        <f>SUM(J38:J41)</f>
        <v>0</v>
      </c>
      <c r="K42">
        <f>(COUNTIF(K38:K41,"x"))</f>
        <v>0</v>
      </c>
      <c r="L42">
        <f>SUM(L38:L41)</f>
        <v>0</v>
      </c>
      <c r="P42">
        <f>(COUNTIF(P38:P41,"x"))</f>
        <v>0</v>
      </c>
      <c r="Q42">
        <f>SUM(Q38:Q41)</f>
        <v>0</v>
      </c>
      <c r="R42">
        <f>(COUNTIF(R38:R41,"x"))</f>
        <v>0</v>
      </c>
      <c r="S42">
        <f>SUM(S38:S41)</f>
        <v>0</v>
      </c>
      <c r="V42">
        <f>SUM(B42,D42,I42,K42,P42,R42)</f>
        <v>0</v>
      </c>
    </row>
    <row r="43" spans="1:22" x14ac:dyDescent="0.25">
      <c r="A43" t="s">
        <v>6</v>
      </c>
      <c r="B43" t="s">
        <v>7</v>
      </c>
      <c r="D43" t="s">
        <v>8</v>
      </c>
      <c r="F43" t="s">
        <v>9</v>
      </c>
      <c r="H43" t="s">
        <v>6</v>
      </c>
      <c r="I43" t="s">
        <v>7</v>
      </c>
      <c r="K43" t="s">
        <v>8</v>
      </c>
      <c r="M43" t="s">
        <v>9</v>
      </c>
      <c r="O43" t="s">
        <v>6</v>
      </c>
      <c r="P43" t="s">
        <v>7</v>
      </c>
      <c r="R43" t="s">
        <v>8</v>
      </c>
      <c r="T43" t="s">
        <v>9</v>
      </c>
    </row>
    <row r="44" spans="1:22" x14ac:dyDescent="0.25">
      <c r="A44" s="1">
        <f>A38+1</f>
        <v>7</v>
      </c>
      <c r="C44">
        <f>IF(B44="",0,1)</f>
        <v>0</v>
      </c>
      <c r="E44">
        <f>IF(D44="",0,1)</f>
        <v>0</v>
      </c>
      <c r="F44" t="s">
        <v>81</v>
      </c>
      <c r="H44" s="1">
        <f>H38+1</f>
        <v>15</v>
      </c>
      <c r="J44">
        <f>IF(I44="",0,1)</f>
        <v>0</v>
      </c>
      <c r="L44">
        <f>IF(K44="",0,1)</f>
        <v>0</v>
      </c>
      <c r="M44" t="s">
        <v>82</v>
      </c>
      <c r="O44" s="1">
        <f>O38+1</f>
        <v>23</v>
      </c>
      <c r="Q44">
        <f>IF(P44="",0,1)</f>
        <v>0</v>
      </c>
      <c r="S44">
        <f>IF(R44="",0,1)</f>
        <v>0</v>
      </c>
      <c r="T44" t="s">
        <v>83</v>
      </c>
    </row>
    <row r="45" spans="1:22" x14ac:dyDescent="0.25">
      <c r="A45" s="1"/>
      <c r="C45">
        <f>IF(B45="",0,2)</f>
        <v>0</v>
      </c>
      <c r="E45">
        <f>IF(D45="",0,2)</f>
        <v>0</v>
      </c>
      <c r="F45" t="s">
        <v>84</v>
      </c>
      <c r="H45" s="1"/>
      <c r="J45">
        <f>IF(I45="",0,2)</f>
        <v>0</v>
      </c>
      <c r="L45">
        <f>IF(K45="",0,2)</f>
        <v>0</v>
      </c>
      <c r="M45" t="s">
        <v>85</v>
      </c>
      <c r="O45" s="1"/>
      <c r="Q45">
        <f>IF(P45="",0,2)</f>
        <v>0</v>
      </c>
      <c r="S45">
        <f>IF(R45="",0,2)</f>
        <v>0</v>
      </c>
      <c r="T45" t="s">
        <v>86</v>
      </c>
    </row>
    <row r="46" spans="1:22" x14ac:dyDescent="0.25">
      <c r="A46" s="1"/>
      <c r="C46">
        <f>IF(B46="",0,3)</f>
        <v>0</v>
      </c>
      <c r="E46">
        <f>IF(D46="",0,3)</f>
        <v>0</v>
      </c>
      <c r="F46" t="s">
        <v>87</v>
      </c>
      <c r="H46" s="1"/>
      <c r="J46">
        <f>IF(I46="",0,3)</f>
        <v>0</v>
      </c>
      <c r="L46">
        <f>IF(K46="",0,3)</f>
        <v>0</v>
      </c>
      <c r="M46" t="s">
        <v>88</v>
      </c>
      <c r="O46" s="1"/>
      <c r="Q46">
        <f>IF(P46="",0,3)</f>
        <v>0</v>
      </c>
      <c r="S46">
        <f>IF(R46="",0,3)</f>
        <v>0</v>
      </c>
      <c r="T46" t="s">
        <v>89</v>
      </c>
    </row>
    <row r="47" spans="1:22" x14ac:dyDescent="0.25">
      <c r="A47" s="1"/>
      <c r="C47">
        <f>IF(B47="",0,4)</f>
        <v>0</v>
      </c>
      <c r="E47">
        <f>IF(D47="",0,4)</f>
        <v>0</v>
      </c>
      <c r="F47" t="s">
        <v>90</v>
      </c>
      <c r="H47" s="1"/>
      <c r="J47">
        <f>IF(I47="",0,4)</f>
        <v>0</v>
      </c>
      <c r="L47">
        <f>IF(K47="",0,4)</f>
        <v>0</v>
      </c>
      <c r="M47" t="s">
        <v>91</v>
      </c>
      <c r="O47" s="1"/>
      <c r="Q47">
        <f>IF(P47="",0,4)</f>
        <v>0</v>
      </c>
      <c r="S47">
        <f>IF(R47="",0,4)</f>
        <v>0</v>
      </c>
      <c r="T47" t="s">
        <v>92</v>
      </c>
    </row>
    <row r="48" spans="1:22" ht="6" customHeight="1" x14ac:dyDescent="0.25">
      <c r="B48">
        <f>(COUNTIF(B44:B47,"x"))</f>
        <v>0</v>
      </c>
      <c r="C48">
        <f>SUM(C44:C47)</f>
        <v>0</v>
      </c>
      <c r="D48">
        <f>(COUNTIF(D44:D47,"x"))</f>
        <v>0</v>
      </c>
      <c r="E48">
        <f>SUM(E44:E47)</f>
        <v>0</v>
      </c>
      <c r="I48">
        <f>(COUNTIF(I44:I47,"x"))</f>
        <v>0</v>
      </c>
      <c r="J48">
        <f>SUM(J44:J47)</f>
        <v>0</v>
      </c>
      <c r="K48">
        <f>(COUNTIF(K44:K47,"x"))</f>
        <v>0</v>
      </c>
      <c r="L48">
        <f>SUM(L44:L47)</f>
        <v>0</v>
      </c>
      <c r="P48">
        <f>(COUNTIF(P44:P47,"x"))</f>
        <v>0</v>
      </c>
      <c r="Q48">
        <f>SUM(Q44:Q47)</f>
        <v>0</v>
      </c>
      <c r="R48">
        <f>(COUNTIF(R44:R47,"x"))</f>
        <v>0</v>
      </c>
      <c r="S48">
        <f>SUM(S44:S47)</f>
        <v>0</v>
      </c>
      <c r="V48">
        <f>SUM(B48,D48,I48,K48,P48,R48)</f>
        <v>0</v>
      </c>
    </row>
    <row r="49" spans="1:22" x14ac:dyDescent="0.25">
      <c r="A49" t="s">
        <v>6</v>
      </c>
      <c r="B49" t="s">
        <v>7</v>
      </c>
      <c r="D49" t="s">
        <v>8</v>
      </c>
      <c r="F49" t="s">
        <v>9</v>
      </c>
      <c r="H49" t="s">
        <v>6</v>
      </c>
      <c r="I49" t="s">
        <v>7</v>
      </c>
      <c r="K49" t="s">
        <v>8</v>
      </c>
      <c r="M49" t="s">
        <v>9</v>
      </c>
      <c r="O49" t="s">
        <v>6</v>
      </c>
      <c r="P49" t="s">
        <v>7</v>
      </c>
      <c r="R49" t="s">
        <v>8</v>
      </c>
      <c r="T49" t="s">
        <v>9</v>
      </c>
    </row>
    <row r="50" spans="1:22" x14ac:dyDescent="0.25">
      <c r="A50" s="1">
        <f>A44+1</f>
        <v>8</v>
      </c>
      <c r="C50">
        <f>IF(B50="",0,1)</f>
        <v>0</v>
      </c>
      <c r="E50">
        <f>IF(D50="",0,1)</f>
        <v>0</v>
      </c>
      <c r="F50" t="s">
        <v>93</v>
      </c>
      <c r="H50" s="1">
        <f>H44+1</f>
        <v>16</v>
      </c>
      <c r="J50">
        <f>IF(I50="",0,1)</f>
        <v>0</v>
      </c>
      <c r="L50">
        <f>IF(K50="",0,1)</f>
        <v>0</v>
      </c>
      <c r="M50" t="s">
        <v>94</v>
      </c>
      <c r="O50" s="1">
        <f>O44+1</f>
        <v>24</v>
      </c>
      <c r="Q50">
        <f>IF(P50="",0,1)</f>
        <v>0</v>
      </c>
      <c r="S50">
        <f>IF(R50="",0,1)</f>
        <v>0</v>
      </c>
      <c r="T50" t="s">
        <v>95</v>
      </c>
    </row>
    <row r="51" spans="1:22" x14ac:dyDescent="0.25">
      <c r="A51" s="1"/>
      <c r="C51">
        <f>IF(B51="",0,2)</f>
        <v>0</v>
      </c>
      <c r="E51">
        <f>IF(D51="",0,2)</f>
        <v>0</v>
      </c>
      <c r="F51" t="s">
        <v>96</v>
      </c>
      <c r="H51" s="1"/>
      <c r="J51">
        <f>IF(I51="",0,2)</f>
        <v>0</v>
      </c>
      <c r="L51">
        <f>IF(K51="",0,2)</f>
        <v>0</v>
      </c>
      <c r="M51" t="s">
        <v>97</v>
      </c>
      <c r="O51" s="1"/>
      <c r="Q51">
        <f>IF(P51="",0,2)</f>
        <v>0</v>
      </c>
      <c r="S51">
        <f>IF(R51="",0,2)</f>
        <v>0</v>
      </c>
      <c r="T51" t="s">
        <v>98</v>
      </c>
    </row>
    <row r="52" spans="1:22" x14ac:dyDescent="0.25">
      <c r="A52" s="1"/>
      <c r="C52">
        <f>IF(B52="",0,3)</f>
        <v>0</v>
      </c>
      <c r="E52">
        <f>IF(D52="",0,3)</f>
        <v>0</v>
      </c>
      <c r="F52" t="s">
        <v>99</v>
      </c>
      <c r="H52" s="1"/>
      <c r="J52">
        <f>IF(I52="",0,3)</f>
        <v>0</v>
      </c>
      <c r="L52">
        <f>IF(K52="",0,3)</f>
        <v>0</v>
      </c>
      <c r="M52" t="s">
        <v>100</v>
      </c>
      <c r="O52" s="1"/>
      <c r="Q52">
        <f>IF(P52="",0,3)</f>
        <v>0</v>
      </c>
      <c r="S52">
        <f>IF(R52="",0,3)</f>
        <v>0</v>
      </c>
      <c r="T52" t="s">
        <v>101</v>
      </c>
    </row>
    <row r="53" spans="1:22" x14ac:dyDescent="0.25">
      <c r="A53" s="1"/>
      <c r="C53">
        <f>IF(B53="",0,4)</f>
        <v>0</v>
      </c>
      <c r="E53">
        <f>IF(D53="",0,4)</f>
        <v>0</v>
      </c>
      <c r="F53" t="s">
        <v>102</v>
      </c>
      <c r="H53" s="1"/>
      <c r="J53">
        <f>IF(I53="",0,4)</f>
        <v>0</v>
      </c>
      <c r="L53">
        <f>IF(K53="",0,4)</f>
        <v>0</v>
      </c>
      <c r="M53" t="s">
        <v>103</v>
      </c>
      <c r="O53" s="1"/>
      <c r="Q53">
        <f>IF(P53="",0,4)</f>
        <v>0</v>
      </c>
      <c r="S53">
        <f>IF(R53="",0,4)</f>
        <v>0</v>
      </c>
      <c r="T53" t="s">
        <v>104</v>
      </c>
    </row>
    <row r="54" spans="1:22" ht="6" customHeight="1" x14ac:dyDescent="0.25">
      <c r="B54">
        <f>(COUNTIF(B50:B53,"x"))</f>
        <v>0</v>
      </c>
      <c r="C54">
        <f>SUM(C50:C53)</f>
        <v>0</v>
      </c>
      <c r="D54">
        <f>(COUNTIF(D50:D53,"x"))</f>
        <v>0</v>
      </c>
      <c r="E54">
        <f>SUM(E50:E53)</f>
        <v>0</v>
      </c>
      <c r="I54">
        <f>(COUNTIF(I50:I53,"x"))</f>
        <v>0</v>
      </c>
      <c r="J54">
        <f>SUM(J50:J53)</f>
        <v>0</v>
      </c>
      <c r="K54">
        <f>(COUNTIF(K50:K53,"x"))</f>
        <v>0</v>
      </c>
      <c r="L54">
        <f>SUM(L50:L53)</f>
        <v>0</v>
      </c>
      <c r="P54">
        <f>(COUNTIF(P50:P53,"x"))</f>
        <v>0</v>
      </c>
      <c r="Q54">
        <f>SUM(Q50:Q53)</f>
        <v>0</v>
      </c>
      <c r="R54">
        <f>(COUNTIF(R50:R53,"x"))</f>
        <v>0</v>
      </c>
      <c r="S54">
        <f>SUM(S50:S53)</f>
        <v>0</v>
      </c>
      <c r="V54">
        <f>SUM(B54,D54,I54,K54,P54,R54)</f>
        <v>0</v>
      </c>
    </row>
    <row r="55" spans="1:22" x14ac:dyDescent="0.25">
      <c r="A55" s="1" t="str">
        <f>IF(SUM(V12,V18,V24,V30,V36,V42,V48,V54)=0,"",IF(SUM(V12,V18,V24,V30,V36,V42,V48,V54)=48,"","PERIKSA LAGI! ADA KESALAHAN PENGISIAN!"))</f>
        <v/>
      </c>
      <c r="B55" s="1"/>
      <c r="C55" s="1"/>
      <c r="D55" s="1"/>
      <c r="E55" s="1"/>
      <c r="F55" s="1"/>
      <c r="G55" s="1"/>
      <c r="H55" s="1"/>
      <c r="I55" s="1"/>
      <c r="J55" s="1"/>
      <c r="K55" s="1"/>
      <c r="L55" s="1"/>
      <c r="M55" s="1"/>
      <c r="N55" s="1"/>
      <c r="O55" s="1"/>
      <c r="P55" s="1"/>
      <c r="Q55" s="1"/>
      <c r="R55" s="1"/>
      <c r="S55" s="1"/>
      <c r="T55" s="1"/>
    </row>
    <row r="56" spans="1:22" x14ac:dyDescent="0.25">
      <c r="A56" s="1" t="str">
        <f>IF(SUM(V12,V18,V24,V30,V36,V42,V48,V54)=48,"OK!!!!!","")</f>
        <v/>
      </c>
      <c r="B56" s="1"/>
      <c r="C56" s="1"/>
      <c r="D56" s="1"/>
      <c r="E56" s="1"/>
      <c r="F56" s="1"/>
      <c r="G56" s="1"/>
      <c r="H56" s="1"/>
      <c r="I56" s="1"/>
      <c r="J56" s="1"/>
      <c r="K56" s="1"/>
      <c r="L56" s="1"/>
      <c r="M56" s="1"/>
      <c r="N56" s="1"/>
      <c r="O56" s="1"/>
      <c r="P56" s="1"/>
      <c r="Q56" s="1"/>
      <c r="R56" s="1"/>
      <c r="S56" s="1"/>
      <c r="T56" s="1"/>
    </row>
  </sheetData>
  <mergeCells count="32">
    <mergeCell ref="A56:T56"/>
    <mergeCell ref="H8:H11"/>
    <mergeCell ref="O8:O11"/>
    <mergeCell ref="H14:H17"/>
    <mergeCell ref="O14:O17"/>
    <mergeCell ref="H50:H53"/>
    <mergeCell ref="O50:O53"/>
    <mergeCell ref="A50:A53"/>
    <mergeCell ref="A44:A47"/>
    <mergeCell ref="H44:H47"/>
    <mergeCell ref="O44:O47"/>
    <mergeCell ref="A55:T55"/>
    <mergeCell ref="H38:H41"/>
    <mergeCell ref="A3:D3"/>
    <mergeCell ref="O20:O23"/>
    <mergeCell ref="A38:A41"/>
    <mergeCell ref="A32:A35"/>
    <mergeCell ref="H32:H35"/>
    <mergeCell ref="O32:O35"/>
    <mergeCell ref="O38:O41"/>
    <mergeCell ref="A1:T1"/>
    <mergeCell ref="A26:A29"/>
    <mergeCell ref="A20:A23"/>
    <mergeCell ref="A14:A17"/>
    <mergeCell ref="A8:A11"/>
    <mergeCell ref="A5:D5"/>
    <mergeCell ref="H26:H29"/>
    <mergeCell ref="O26:O29"/>
    <mergeCell ref="A4:D4"/>
    <mergeCell ref="H2:T5"/>
    <mergeCell ref="A2:D2"/>
    <mergeCell ref="H20:H23"/>
  </mergeCells>
  <hyperlinks>
    <hyperlink ref="A56" location="Input!A1" display="Input!A1"/>
  </hyperlinks>
  <pageMargins left="0.75" right="0.75" top="1" bottom="1" header="0.5" footer="0.5"/>
  <ignoredErrors>
    <ignoredError sqref="A1:V7 A10:V11 A8 C8:H8 A9 E9:J9 A16:V16 A15:C15 E15:J15 A18:V19 A17 C17:V17 A22:V25 A20 C20:H20 A21:C21 E21:J21 A28:V28 A27:C27 E27:J27 A30:V31 A29 C29:V29 A34:V37 A32 C32:H32 A33:C33 E33:J33 A40:Q40 A39:C39 E39:J39 A42:V43 A41 C41:V41 A46:V49 A45:C45 E45:J45 A44 C44:H44 A52:V52 A51:C51 E51:J51 A54:V60 A53 C53:V53 A50:H50 J50:O50 L51:Q51 L45:Q45 J44:O44 A38:H38 J38:O38 L39:Q39 L33:Q33 J32:O32 A26:H26 J26:O26 L27:Q27 L21:Q21 J20:O20 A14:H14 J14:O14 L15:Q15 L9:Q9 J8:O8 Q8:V8 S9:V9 Q14:V14 S15:V15 Q20:V20 S21:V21 Q26:V26 S27:V27 Q32:V32 S33:V33 Q38:V38 S40:V40 S39:V39 S45:V45 Q44:V44 Q50:V50 S51:V51 A13:V13 A12 D12:V12 C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9"/>
  <sheetViews>
    <sheetView workbookViewId="0"/>
  </sheetViews>
  <sheetFormatPr defaultRowHeight="15.75" x14ac:dyDescent="0.25"/>
  <sheetData>
    <row r="2" spans="2:16" x14ac:dyDescent="0.25">
      <c r="C2" t="s">
        <v>105</v>
      </c>
      <c r="D2">
        <f>'DISC Test'!F2</f>
        <v>0</v>
      </c>
      <c r="I2" s="1" t="s">
        <v>106</v>
      </c>
      <c r="J2" s="1"/>
      <c r="K2">
        <f>'DISC Test'!F4</f>
        <v>0</v>
      </c>
    </row>
    <row r="3" spans="2:16" x14ac:dyDescent="0.25">
      <c r="C3" t="s">
        <v>107</v>
      </c>
      <c r="D3">
        <f>'DISC Test'!F3</f>
        <v>0</v>
      </c>
      <c r="E3" t="s">
        <v>108</v>
      </c>
      <c r="I3" s="1" t="s">
        <v>109</v>
      </c>
      <c r="J3" s="1"/>
      <c r="K3">
        <f>'DISC Test'!F5</f>
        <v>0</v>
      </c>
    </row>
    <row r="5" spans="2:16" x14ac:dyDescent="0.25">
      <c r="C5" t="s">
        <v>7</v>
      </c>
      <c r="D5" t="s">
        <v>8</v>
      </c>
      <c r="E5" t="s">
        <v>7</v>
      </c>
      <c r="F5" t="s">
        <v>8</v>
      </c>
      <c r="H5" t="s">
        <v>7</v>
      </c>
      <c r="I5" t="s">
        <v>8</v>
      </c>
      <c r="J5" t="s">
        <v>7</v>
      </c>
      <c r="K5" t="s">
        <v>8</v>
      </c>
      <c r="M5" t="s">
        <v>7</v>
      </c>
      <c r="N5" t="s">
        <v>8</v>
      </c>
      <c r="O5" t="s">
        <v>7</v>
      </c>
      <c r="P5" t="s">
        <v>8</v>
      </c>
    </row>
    <row r="6" spans="2:16" x14ac:dyDescent="0.25">
      <c r="B6">
        <v>1</v>
      </c>
      <c r="C6">
        <f>'DISC Test'!C12</f>
        <v>0</v>
      </c>
      <c r="D6">
        <f>'DISC Test'!E12</f>
        <v>0</v>
      </c>
      <c r="E6" t="str">
        <f>IF(C6=1,"S",(IF(C6=2,"I",(IF(C6=3,"*",(IF(C6=4,"C","*")))))))</f>
        <v>*</v>
      </c>
      <c r="F6" t="str">
        <f>IF(D6=1,"S",(IF(D6=2,"I",(IF(D6=3,"D",(IF(D6=4,"C","*")))))))</f>
        <v>*</v>
      </c>
      <c r="G6">
        <v>9</v>
      </c>
      <c r="H6">
        <f>'DISC Test'!J12</f>
        <v>0</v>
      </c>
      <c r="I6">
        <f>'DISC Test'!L12</f>
        <v>0</v>
      </c>
      <c r="J6" t="str">
        <f>IF(H6=1,"D",(IF(H6=2,"C",(IF(H6=3,"*",(IF(H6=4,"*","*")))))))</f>
        <v>*</v>
      </c>
      <c r="K6" t="str">
        <f>IF(I6=1,"D",(IF(I6=2,"C",(IF(I6=3,"I",(IF(I6=4,"S","*")))))))</f>
        <v>*</v>
      </c>
      <c r="L6">
        <v>17</v>
      </c>
      <c r="M6">
        <f>'DISC Test'!Q12</f>
        <v>0</v>
      </c>
      <c r="N6">
        <f>'DISC Test'!S12</f>
        <v>0</v>
      </c>
      <c r="O6" t="str">
        <f>IF(M6=1,"*",(IF(M6=2,"D",(IF(M6=3,"S",(IF(M6=4,"I","*")))))))</f>
        <v>*</v>
      </c>
      <c r="P6" t="str">
        <f>IF(N6=1,"C",(IF(N6=2,"D",(IF(N6=3,"S",(IF(N6=4,"*","*")))))))</f>
        <v>*</v>
      </c>
    </row>
    <row r="7" spans="2:16" x14ac:dyDescent="0.25">
      <c r="B7">
        <v>2</v>
      </c>
      <c r="C7">
        <f>'DISC Test'!C18</f>
        <v>0</v>
      </c>
      <c r="D7">
        <f>'DISC Test'!E18</f>
        <v>0</v>
      </c>
      <c r="E7" t="str">
        <f>IF(C7=1,"C",(IF(C7=2,"D",(IF(C7=3,"*",(IF(C7=4,"S","*")))))))</f>
        <v>*</v>
      </c>
      <c r="F7" t="str">
        <f>IF(D7=1,"*",(IF(D7=2,"D",(IF(D7=3,"I",(IF(D7=4,"S","*")))))))</f>
        <v>*</v>
      </c>
      <c r="G7">
        <v>10</v>
      </c>
      <c r="H7">
        <f>'DISC Test'!J18</f>
        <v>0</v>
      </c>
      <c r="I7">
        <f>'DISC Test'!L18</f>
        <v>0</v>
      </c>
      <c r="J7" t="str">
        <f>IF(H7=1,"*",(IF(H7=2,"D",(IF(H7=3,"S",(IF(H7=4,"I","*")))))))</f>
        <v>*</v>
      </c>
      <c r="K7" t="str">
        <f>IF(I7=1,"C",(IF(I7=2,"D",(IF(I7=3,"S",(IF(I7=4,"*","*")))))))</f>
        <v>*</v>
      </c>
      <c r="L7">
        <v>18</v>
      </c>
      <c r="M7">
        <f>'DISC Test'!Q18</f>
        <v>0</v>
      </c>
      <c r="N7">
        <f>'DISC Test'!S18</f>
        <v>0</v>
      </c>
      <c r="O7" t="str">
        <f>IF(M7=1,"D",(IF(M7=2,"*",(IF(M7=3,"*",(IF(M7=4,"C","*")))))))</f>
        <v>*</v>
      </c>
      <c r="P7" t="str">
        <f>IF(N7=1,"D",(IF(N7=2,"I",(IF(N7=3,"S",(IF(N7=4,"*","*")))))))</f>
        <v>*</v>
      </c>
    </row>
    <row r="8" spans="2:16" x14ac:dyDescent="0.25">
      <c r="B8">
        <v>3</v>
      </c>
      <c r="C8">
        <f>'DISC Test'!C24</f>
        <v>0</v>
      </c>
      <c r="D8">
        <f>'DISC Test'!E24</f>
        <v>0</v>
      </c>
      <c r="E8" t="str">
        <f>IF(C8=1,"I",(IF(C8=2,"*",(IF(C8=3,"*",(IF(C8=4,"D","*")))))))</f>
        <v>*</v>
      </c>
      <c r="F8" t="str">
        <f>IF(D8=1,"I",(IF(D8=2,"C",(IF(D8=3,"S",(IF(D8=4,"*","*")))))))</f>
        <v>*</v>
      </c>
      <c r="G8">
        <v>11</v>
      </c>
      <c r="H8">
        <f>'DISC Test'!J24</f>
        <v>0</v>
      </c>
      <c r="I8">
        <f>'DISC Test'!L24</f>
        <v>0</v>
      </c>
      <c r="J8" t="str">
        <f>IF(H8=1,"S",(IF(H8=2,"*",(IF(H8=3,"D",(IF(H8=4,"C","*")))))))</f>
        <v>*</v>
      </c>
      <c r="K8" t="str">
        <f>IF(I8=1,"*",(IF(I8=2,"I",(IF(I8=3,"D",(IF(I8=4,"C","*")))))))</f>
        <v>*</v>
      </c>
      <c r="L8">
        <v>19</v>
      </c>
      <c r="M8">
        <f>'DISC Test'!Q24</f>
        <v>0</v>
      </c>
      <c r="N8">
        <f>'DISC Test'!S24</f>
        <v>0</v>
      </c>
      <c r="O8" t="str">
        <f>IF(M8=1,"D",(IF(M8=2,"S",(IF(M8=3,"I",(IF(M8=4,"*","*")))))))</f>
        <v>*</v>
      </c>
      <c r="P8" t="str">
        <f>IF(N8=1,"D",(IF(N8=2,"*",(IF(N8=3,"I",(IF(N8=4,"C","*")))))))</f>
        <v>*</v>
      </c>
    </row>
    <row r="9" spans="2:16" x14ac:dyDescent="0.25">
      <c r="B9">
        <v>4</v>
      </c>
      <c r="C9">
        <f>'DISC Test'!C30</f>
        <v>0</v>
      </c>
      <c r="D9">
        <f>'DISC Test'!E30</f>
        <v>0</v>
      </c>
      <c r="E9" t="str">
        <f>IF(C9=1,"C",(IF(C9=2,"S",(IF(C9=3,"*",(IF(C9=4,"D","*")))))))</f>
        <v>*</v>
      </c>
      <c r="F9" t="str">
        <f>IF(D9=1,"C",(IF(D9=2,"S",(IF(D9=3,"I",(IF(D9=4,"D","*")))))))</f>
        <v>*</v>
      </c>
      <c r="G9">
        <v>12</v>
      </c>
      <c r="H9">
        <f>'DISC Test'!J30</f>
        <v>0</v>
      </c>
      <c r="I9">
        <f>'DISC Test'!L30</f>
        <v>0</v>
      </c>
      <c r="J9" t="str">
        <f>IF(H9=1,"*",(IF(H9=2,"C",(IF(H9=3,"I",(IF(H9=4,"D","*")))))))</f>
        <v>*</v>
      </c>
      <c r="K9" t="str">
        <f>IF(I9=1,"S",(IF(I9=2,"*",(IF(I9=3,"I",(IF(I9=4,"D","*")))))))</f>
        <v>*</v>
      </c>
      <c r="L9">
        <v>20</v>
      </c>
      <c r="M9">
        <f>'DISC Test'!Q30</f>
        <v>0</v>
      </c>
      <c r="N9">
        <f>'DISC Test'!S30</f>
        <v>0</v>
      </c>
      <c r="O9" t="str">
        <f>IF(M9=1,"D",(IF(M9=2,"S",(IF(M9=3,"I",(IF(M9=4,"C","*")))))))</f>
        <v>*</v>
      </c>
      <c r="P9" t="str">
        <f>IF(N9=1,"*",(IF(N9=2,"S",(IF(N9=3,"I",(IF(N9=4,"*","*")))))))</f>
        <v>*</v>
      </c>
    </row>
    <row r="10" spans="2:16" x14ac:dyDescent="0.25">
      <c r="B10">
        <v>5</v>
      </c>
      <c r="C10">
        <f>'DISC Test'!C36</f>
        <v>0</v>
      </c>
      <c r="D10">
        <f>'DISC Test'!E36</f>
        <v>0</v>
      </c>
      <c r="E10" t="str">
        <f>IF(C10=1,"I",(IF(C10=2,"D",(IF(C10=3,"S",(IF(C10=4,"*","*")))))))</f>
        <v>*</v>
      </c>
      <c r="F10" t="str">
        <f>IF(D10=1,"*",(IF(D10=2,"D",(IF(D10=3,"S",(IF(D10=4,"C","*")))))))</f>
        <v>*</v>
      </c>
      <c r="G10">
        <v>13</v>
      </c>
      <c r="H10">
        <f>'DISC Test'!J36</f>
        <v>0</v>
      </c>
      <c r="I10">
        <f>'DISC Test'!L36</f>
        <v>0</v>
      </c>
      <c r="J10" t="str">
        <f>IF(H10=1,"D",(IF(H10=2,"S",(IF(H10=3,"I",(IF(H10=4,"*","*")))))))</f>
        <v>*</v>
      </c>
      <c r="K10" t="str">
        <f>IF(I10=1,"D",(IF(I10=2,"*",(IF(I10=3,"*",(IF(I10=4,"C","*")))))))</f>
        <v>*</v>
      </c>
      <c r="L10">
        <v>21</v>
      </c>
      <c r="M10">
        <f>'DISC Test'!Q36</f>
        <v>0</v>
      </c>
      <c r="N10">
        <f>'DISC Test'!S36</f>
        <v>0</v>
      </c>
      <c r="O10" t="str">
        <f>IF(M10=1,"S",(IF(M10=2,"D",(IF(M10=3,"I",(IF(M10=4,"*","*")))))))</f>
        <v>*</v>
      </c>
      <c r="P10" t="str">
        <f>IF(N10=1,"S",(IF(N10=2,"D",(IF(N10=3,"I",(IF(N10=4,"C","*")))))))</f>
        <v>*</v>
      </c>
    </row>
    <row r="11" spans="2:16" x14ac:dyDescent="0.25">
      <c r="B11">
        <v>6</v>
      </c>
      <c r="C11">
        <f>'DISC Test'!C42</f>
        <v>0</v>
      </c>
      <c r="D11">
        <f>'DISC Test'!E42</f>
        <v>0</v>
      </c>
      <c r="E11" t="str">
        <f>IF(C11=1,"C",(IF(C11=2,"D",(IF(C11=3,"I",(IF(C11=4,"S","*")))))))</f>
        <v>*</v>
      </c>
      <c r="F11" t="str">
        <f>IF(D11=1,"*",(IF(D11=2,"D",(IF(D11=3,"I",(IF(D11=4,"S","*")))))))</f>
        <v>*</v>
      </c>
      <c r="G11">
        <v>14</v>
      </c>
      <c r="H11">
        <f>'DISC Test'!J42</f>
        <v>0</v>
      </c>
      <c r="I11">
        <f>'DISC Test'!L42</f>
        <v>0</v>
      </c>
      <c r="J11" t="str">
        <f>IF(H11=1,"C",(IF(H11=2,"I",(IF(H11=3,"S",(IF(H11=4,"D","*")))))))</f>
        <v>*</v>
      </c>
      <c r="K11" t="str">
        <f>IF(I11=1,"C",(IF(I11=2,"I",(IF(I11=3,"*",(IF(I11=4,"D","*")))))))</f>
        <v>*</v>
      </c>
      <c r="L11">
        <v>22</v>
      </c>
      <c r="M11">
        <f>'DISC Test'!Q42</f>
        <v>0</v>
      </c>
      <c r="N11">
        <f>'DISC Test'!S42</f>
        <v>0</v>
      </c>
      <c r="O11" t="str">
        <f>IF(M11=1,"S",(IF(M11=2,"*",(IF(M11=3,"D",(IF(M11=4,"C","*")))))))</f>
        <v>*</v>
      </c>
      <c r="P11" t="str">
        <f>IF(N11=1,"S",(IF(N11=2,"I",(IF(N11=3,"D",(IF(N11=4,"C","*")))))))</f>
        <v>*</v>
      </c>
    </row>
    <row r="12" spans="2:16" x14ac:dyDescent="0.25">
      <c r="B12">
        <v>7</v>
      </c>
      <c r="C12">
        <f>'DISC Test'!C48</f>
        <v>0</v>
      </c>
      <c r="D12">
        <f>'DISC Test'!E48</f>
        <v>0</v>
      </c>
      <c r="E12" t="str">
        <f>IF(C12=1,"S",(IF(C12=2,"I",(IF(C12=3,"*",(IF(C12=4,"*","*")))))))</f>
        <v>*</v>
      </c>
      <c r="F12" t="str">
        <f>IF(D12=1,"*",(IF(D12=2,"I",(IF(D12=3,"C",(IF(D12=4,"D","*")))))))</f>
        <v>*</v>
      </c>
      <c r="G12">
        <v>15</v>
      </c>
      <c r="H12">
        <f>'DISC Test'!J48</f>
        <v>0</v>
      </c>
      <c r="I12">
        <f>'DISC Test'!L48</f>
        <v>0</v>
      </c>
      <c r="J12" t="str">
        <f>IF(H12=1,"S",(IF(H12=2,"C",(IF(H12=3,"I",(IF(H12=4,"D","*")))))))</f>
        <v>*</v>
      </c>
      <c r="K12" t="str">
        <f>IF(I12=1,"S",(IF(I12=2,"*",(IF(I12=3,"I",(IF(I12=4,"D","*")))))))</f>
        <v>*</v>
      </c>
      <c r="L12">
        <v>23</v>
      </c>
      <c r="M12">
        <f>'DISC Test'!Q48</f>
        <v>0</v>
      </c>
      <c r="N12">
        <f>'DISC Test'!S48</f>
        <v>0</v>
      </c>
      <c r="O12" t="str">
        <f>IF(M12=1,"*",(IF(M12=2,"I",(IF(M12=3,"S",(IF(M12=4,"*","*")))))))</f>
        <v>*</v>
      </c>
      <c r="P12" t="str">
        <f>IF(N12=1,"D",(IF(N12=2,"*",(IF(N12=3,"S",(IF(N12=4,"C","*")))))))</f>
        <v>*</v>
      </c>
    </row>
    <row r="13" spans="2:16" x14ac:dyDescent="0.25">
      <c r="B13">
        <v>8</v>
      </c>
      <c r="C13">
        <f>'DISC Test'!C54</f>
        <v>0</v>
      </c>
      <c r="D13">
        <f>'DISC Test'!E54</f>
        <v>0</v>
      </c>
      <c r="E13" t="str">
        <f>IF(C13=1,"I",(IF(C13=2,"S",(IF(C13=3,"C",(IF(C13=4,"D","*")))))))</f>
        <v>*</v>
      </c>
      <c r="F13" t="str">
        <f>IF(D13=1,"I",(IF(D13=2,"S",(IF(D13=3,"C",(IF(D13=4,"D","*")))))))</f>
        <v>*</v>
      </c>
      <c r="G13">
        <v>16</v>
      </c>
      <c r="H13">
        <f>'DISC Test'!J54</f>
        <v>0</v>
      </c>
      <c r="I13">
        <f>'DISC Test'!L54</f>
        <v>0</v>
      </c>
      <c r="J13" t="str">
        <f>IF(H13=1,"*",(IF(H13=2,"C",(IF(H13=3,"I",(IF(H13=4,"S","*")))))))</f>
        <v>*</v>
      </c>
      <c r="K13" t="str">
        <f>IF(I13=1,"D",(IF(I13=2,"*",(IF(I13=3,"I",(IF(I13=4,"S","*")))))))</f>
        <v>*</v>
      </c>
      <c r="L13">
        <v>24</v>
      </c>
      <c r="M13">
        <f>'DISC Test'!Q54</f>
        <v>0</v>
      </c>
      <c r="N13">
        <f>'DISC Test'!S54</f>
        <v>0</v>
      </c>
      <c r="O13" t="str">
        <f>IF(M13=1,"*",(IF(M13=2,"I",(IF(M13=3,"D",(IF(M13=4,"C","*")))))))</f>
        <v>*</v>
      </c>
      <c r="P13" t="str">
        <f>IF(N13=1,"S",(IF(N13=2,"I",(IF(N13=3,"*",(IF(N13=4,"*","*")))))))</f>
        <v>*</v>
      </c>
    </row>
    <row r="15" spans="2:16" x14ac:dyDescent="0.25">
      <c r="C15" t="s">
        <v>110</v>
      </c>
      <c r="D15" t="s">
        <v>111</v>
      </c>
      <c r="E15">
        <f>COUNTIF($E$6:$E$13,"D")</f>
        <v>0</v>
      </c>
      <c r="F15">
        <f>COUNTIF($F$6:$F$13,"D")</f>
        <v>0</v>
      </c>
      <c r="I15" t="s">
        <v>111</v>
      </c>
      <c r="J15">
        <f>COUNTIF($J$6:$J$13,"D")</f>
        <v>0</v>
      </c>
      <c r="K15">
        <f>COUNTIF($K$6:$K$13,"D")</f>
        <v>0</v>
      </c>
      <c r="N15" t="s">
        <v>111</v>
      </c>
      <c r="O15">
        <f>COUNTIF($O$6:$O$13,"D")</f>
        <v>0</v>
      </c>
      <c r="P15">
        <f>COUNTIF($P$6:$P$13,"D")</f>
        <v>0</v>
      </c>
    </row>
    <row r="16" spans="2:16" x14ac:dyDescent="0.25">
      <c r="D16" t="s">
        <v>112</v>
      </c>
      <c r="E16">
        <f>COUNTIF($E$6:$E$13,"I")</f>
        <v>0</v>
      </c>
      <c r="F16">
        <f>COUNTIF($F$6:$F$13,"I")</f>
        <v>0</v>
      </c>
      <c r="I16" t="s">
        <v>112</v>
      </c>
      <c r="J16">
        <f>COUNTIF($J$6:$J$13,"I")</f>
        <v>0</v>
      </c>
      <c r="K16">
        <f>COUNTIF($K$6:$K$13,"I")</f>
        <v>0</v>
      </c>
      <c r="N16" t="s">
        <v>112</v>
      </c>
      <c r="O16">
        <f>COUNTIF($O$6:$O$13,"I")</f>
        <v>0</v>
      </c>
      <c r="P16">
        <f>COUNTIF($P$6:$P$13,"I")</f>
        <v>0</v>
      </c>
    </row>
    <row r="17" spans="4:16" x14ac:dyDescent="0.25">
      <c r="D17" t="s">
        <v>113</v>
      </c>
      <c r="E17">
        <f>COUNTIF($E$6:$E$13,"S")</f>
        <v>0</v>
      </c>
      <c r="F17">
        <f>COUNTIF($F$6:$F$13,"S")</f>
        <v>0</v>
      </c>
      <c r="I17" t="s">
        <v>113</v>
      </c>
      <c r="J17">
        <f>COUNTIF($J$6:$J$13,"S")</f>
        <v>0</v>
      </c>
      <c r="K17">
        <f>COUNTIF($K$6:$K$13,"S")</f>
        <v>0</v>
      </c>
      <c r="N17" t="s">
        <v>113</v>
      </c>
      <c r="O17">
        <f>COUNTIF($O$6:$O$13,"S")</f>
        <v>0</v>
      </c>
      <c r="P17">
        <f>COUNTIF($P$6:$P$13,"S")</f>
        <v>0</v>
      </c>
    </row>
    <row r="18" spans="4:16" x14ac:dyDescent="0.25">
      <c r="D18" t="s">
        <v>114</v>
      </c>
      <c r="E18">
        <f>COUNTIF($E$6:$E$13,"C")</f>
        <v>0</v>
      </c>
      <c r="F18">
        <f>COUNTIF($F$6:$F$13,"C")</f>
        <v>0</v>
      </c>
      <c r="I18" t="s">
        <v>114</v>
      </c>
      <c r="J18">
        <f>COUNTIF($J$6:$J$13,"C")</f>
        <v>0</v>
      </c>
      <c r="K18">
        <f>COUNTIF($K$6:$K$13,"C")</f>
        <v>0</v>
      </c>
      <c r="N18" t="s">
        <v>114</v>
      </c>
      <c r="O18">
        <f>COUNTIF($O$6:$O$13,"C")</f>
        <v>0</v>
      </c>
      <c r="P18">
        <f>COUNTIF($P$6:$P$13,"C")</f>
        <v>0</v>
      </c>
    </row>
    <row r="19" spans="4:16" x14ac:dyDescent="0.25">
      <c r="D19" t="s">
        <v>115</v>
      </c>
      <c r="E19">
        <f>8-(SUM(E15:E18))</f>
        <v>8</v>
      </c>
      <c r="F19">
        <f>8-(SUM(F15:F18))</f>
        <v>8</v>
      </c>
      <c r="I19" t="s">
        <v>115</v>
      </c>
      <c r="J19">
        <f>8-(SUM(J15:J18))</f>
        <v>8</v>
      </c>
      <c r="K19">
        <f>8-(SUM(K15:K18))</f>
        <v>8</v>
      </c>
      <c r="N19" t="s">
        <v>115</v>
      </c>
      <c r="O19">
        <f>8-(SUM(O15:O18))</f>
        <v>8</v>
      </c>
      <c r="P19">
        <f>8-(SUM(P15:P18))</f>
        <v>8</v>
      </c>
    </row>
  </sheetData>
  <mergeCells count="2">
    <mergeCell ref="I2:J2"/>
    <mergeCell ref="I3:J3"/>
  </mergeCells>
  <hyperlinks>
    <hyperlink ref="C15" location="Result!A1" tooltip="HASIL" display="HASIL"/>
  </hyperlinks>
  <pageMargins left="0.7" right="0.7" top="0.75" bottom="0.75" header="0.3" footer="0.3"/>
  <ignoredErrors>
    <ignoredError sqref="B2:P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19"/>
  <sheetViews>
    <sheetView workbookViewId="0"/>
  </sheetViews>
  <sheetFormatPr defaultRowHeight="15.75" x14ac:dyDescent="0.25"/>
  <sheetData>
    <row r="1" spans="1:103" x14ac:dyDescent="0.25">
      <c r="A1" s="1" t="s">
        <v>116</v>
      </c>
      <c r="B1" s="1"/>
      <c r="C1" s="1"/>
      <c r="D1" s="1"/>
      <c r="E1" s="1"/>
      <c r="F1" s="1"/>
      <c r="G1" s="1"/>
      <c r="H1" s="1"/>
      <c r="I1" s="1"/>
      <c r="J1" s="1"/>
      <c r="K1" s="1"/>
      <c r="L1" s="1"/>
      <c r="M1" s="1"/>
      <c r="N1" s="1"/>
      <c r="O1" s="1"/>
      <c r="P1" s="1"/>
      <c r="Q1" s="1"/>
      <c r="R1" s="1"/>
      <c r="S1" s="1"/>
      <c r="T1" s="1"/>
      <c r="U1" s="1"/>
    </row>
    <row r="2" spans="1:103" x14ac:dyDescent="0.25">
      <c r="A2" s="1" t="s">
        <v>117</v>
      </c>
      <c r="B2" s="1"/>
      <c r="C2" s="1"/>
      <c r="D2" s="1"/>
      <c r="E2" s="1"/>
      <c r="F2" s="1"/>
      <c r="G2" s="1"/>
      <c r="H2" s="1"/>
      <c r="I2" s="1"/>
      <c r="J2" s="1"/>
      <c r="K2" s="1"/>
      <c r="L2" s="1"/>
      <c r="M2" s="1"/>
      <c r="N2" s="1"/>
      <c r="O2" s="1"/>
      <c r="P2" s="1"/>
      <c r="Q2" s="1"/>
      <c r="R2" s="1"/>
      <c r="S2" s="1"/>
      <c r="T2" s="1"/>
      <c r="U2" s="1"/>
    </row>
    <row r="4" spans="1:103" ht="21" customHeight="1" x14ac:dyDescent="0.25">
      <c r="G4" t="s">
        <v>118</v>
      </c>
      <c r="H4" t="s">
        <v>119</v>
      </c>
      <c r="I4" s="1">
        <f>Input!D2</f>
        <v>0</v>
      </c>
      <c r="J4" s="1"/>
      <c r="K4" s="1"/>
      <c r="L4" s="1"/>
      <c r="M4" s="1"/>
      <c r="BH4">
        <v>1</v>
      </c>
      <c r="BI4">
        <v>2</v>
      </c>
      <c r="BJ4">
        <v>3</v>
      </c>
      <c r="BK4">
        <v>4</v>
      </c>
      <c r="BL4">
        <v>5</v>
      </c>
      <c r="BM4">
        <v>6</v>
      </c>
      <c r="BN4">
        <v>7</v>
      </c>
      <c r="BO4">
        <v>8</v>
      </c>
      <c r="BP4">
        <v>9</v>
      </c>
      <c r="BQ4">
        <v>10</v>
      </c>
      <c r="BR4">
        <v>11</v>
      </c>
      <c r="BS4">
        <v>12</v>
      </c>
      <c r="BT4">
        <v>13</v>
      </c>
      <c r="BU4">
        <v>14</v>
      </c>
      <c r="BV4">
        <v>15</v>
      </c>
      <c r="BW4">
        <v>16</v>
      </c>
      <c r="BX4">
        <v>17</v>
      </c>
      <c r="BY4">
        <v>18</v>
      </c>
      <c r="BZ4">
        <v>19</v>
      </c>
      <c r="CA4">
        <v>20</v>
      </c>
      <c r="CB4">
        <v>21</v>
      </c>
      <c r="CC4">
        <v>22</v>
      </c>
      <c r="CD4">
        <v>23</v>
      </c>
      <c r="CE4">
        <v>24</v>
      </c>
      <c r="CF4">
        <v>25</v>
      </c>
      <c r="CG4">
        <v>26</v>
      </c>
      <c r="CH4">
        <v>27</v>
      </c>
      <c r="CI4">
        <v>28</v>
      </c>
      <c r="CJ4">
        <v>29</v>
      </c>
      <c r="CK4">
        <v>30</v>
      </c>
      <c r="CL4">
        <v>31</v>
      </c>
      <c r="CM4">
        <v>32</v>
      </c>
      <c r="CN4">
        <v>33</v>
      </c>
      <c r="CO4">
        <v>34</v>
      </c>
      <c r="CP4">
        <v>35</v>
      </c>
      <c r="CQ4">
        <v>36</v>
      </c>
      <c r="CR4">
        <v>37</v>
      </c>
      <c r="CS4">
        <v>38</v>
      </c>
      <c r="CT4">
        <v>39</v>
      </c>
      <c r="CU4">
        <v>40</v>
      </c>
    </row>
    <row r="5" spans="1:103" ht="21" customHeight="1" x14ac:dyDescent="0.25">
      <c r="G5" t="s">
        <v>120</v>
      </c>
      <c r="H5" t="s">
        <v>119</v>
      </c>
      <c r="I5" s="1">
        <f>Input!D3</f>
        <v>0</v>
      </c>
      <c r="J5" s="1"/>
      <c r="K5" s="1"/>
      <c r="L5" s="1"/>
      <c r="M5" s="1"/>
      <c r="BH5" t="s">
        <v>114</v>
      </c>
      <c r="BI5" t="s">
        <v>111</v>
      </c>
      <c r="BJ5" t="s">
        <v>121</v>
      </c>
      <c r="BK5" t="s">
        <v>122</v>
      </c>
      <c r="BL5" t="s">
        <v>123</v>
      </c>
      <c r="BM5" t="s">
        <v>124</v>
      </c>
      <c r="BN5" t="s">
        <v>125</v>
      </c>
      <c r="BO5" t="s">
        <v>126</v>
      </c>
      <c r="BP5" t="s">
        <v>127</v>
      </c>
      <c r="BQ5" t="s">
        <v>128</v>
      </c>
      <c r="BR5" t="s">
        <v>129</v>
      </c>
      <c r="BS5" t="s">
        <v>130</v>
      </c>
      <c r="BT5" t="s">
        <v>131</v>
      </c>
      <c r="BU5" t="s">
        <v>132</v>
      </c>
      <c r="BV5" t="s">
        <v>113</v>
      </c>
      <c r="BW5" t="s">
        <v>133</v>
      </c>
      <c r="BX5" t="s">
        <v>134</v>
      </c>
      <c r="BY5" t="s">
        <v>135</v>
      </c>
      <c r="BZ5" t="s">
        <v>136</v>
      </c>
      <c r="CA5" t="s">
        <v>137</v>
      </c>
      <c r="CB5" t="s">
        <v>138</v>
      </c>
      <c r="CC5" t="s">
        <v>139</v>
      </c>
      <c r="CD5" t="s">
        <v>140</v>
      </c>
      <c r="CE5" t="s">
        <v>112</v>
      </c>
      <c r="CF5" t="s">
        <v>141</v>
      </c>
      <c r="CG5" t="s">
        <v>142</v>
      </c>
      <c r="CH5" t="s">
        <v>143</v>
      </c>
      <c r="CI5" t="s">
        <v>144</v>
      </c>
      <c r="CJ5" t="s">
        <v>145</v>
      </c>
      <c r="CK5" t="s">
        <v>146</v>
      </c>
      <c r="CL5" t="s">
        <v>147</v>
      </c>
      <c r="CM5" t="s">
        <v>148</v>
      </c>
      <c r="CN5" t="s">
        <v>149</v>
      </c>
      <c r="CO5" t="s">
        <v>150</v>
      </c>
      <c r="CP5" t="s">
        <v>151</v>
      </c>
      <c r="CQ5" t="s">
        <v>152</v>
      </c>
      <c r="CR5" t="s">
        <v>153</v>
      </c>
      <c r="CS5" t="s">
        <v>154</v>
      </c>
      <c r="CT5" t="s">
        <v>155</v>
      </c>
      <c r="CU5" t="s">
        <v>156</v>
      </c>
    </row>
    <row r="6" spans="1:103" ht="21" customHeight="1" x14ac:dyDescent="0.25">
      <c r="G6" t="s">
        <v>157</v>
      </c>
      <c r="H6" t="s">
        <v>119</v>
      </c>
      <c r="I6" s="1">
        <f>Input!K2</f>
        <v>0</v>
      </c>
      <c r="J6" s="1"/>
      <c r="K6" s="1"/>
      <c r="L6" s="1"/>
      <c r="M6" s="1"/>
      <c r="BA6" t="s">
        <v>158</v>
      </c>
      <c r="BB6" t="s">
        <v>111</v>
      </c>
      <c r="BC6" t="s">
        <v>112</v>
      </c>
      <c r="BD6" t="s">
        <v>113</v>
      </c>
      <c r="BE6" t="s">
        <v>114</v>
      </c>
    </row>
    <row r="7" spans="1:103" ht="21" customHeight="1" x14ac:dyDescent="0.25">
      <c r="G7" t="s">
        <v>159</v>
      </c>
      <c r="H7" t="s">
        <v>119</v>
      </c>
      <c r="I7" s="1">
        <f>Input!K3</f>
        <v>0</v>
      </c>
      <c r="J7" s="1"/>
      <c r="K7" s="1"/>
      <c r="L7" s="1"/>
      <c r="M7" s="1"/>
      <c r="BA7">
        <v>1</v>
      </c>
      <c r="BB7">
        <f>VLOOKUP(H10,Sheet3!$B$3:$F$23,2)</f>
        <v>-6</v>
      </c>
      <c r="BC7">
        <f>VLOOKUP(I10,Sheet3!$B$3:$F$23,3)</f>
        <v>-7</v>
      </c>
      <c r="BD7">
        <f>VLOOKUP(J10,Sheet3!$B$3:$F$23,4)</f>
        <v>-5.7</v>
      </c>
      <c r="BE7">
        <f>VLOOKUP(K10,Sheet3!$B$3:$F$23,5)</f>
        <v>-6</v>
      </c>
      <c r="BH7">
        <f>IF(AND(BB7&lt;=0,BC7&lt;=0,BD7&lt;=0,BE7&gt;0)=TRUE,1,0)</f>
        <v>0</v>
      </c>
      <c r="BI7">
        <f>IF(AND(BB7&gt;0,BC7&lt;=0,BD7&lt;=0,BE7&lt;=0)=TRUE,1,0)</f>
        <v>0</v>
      </c>
      <c r="BJ7">
        <f>IF(AND(BB7&gt;0,BC7&lt;=0,BD7&lt;=0,BE7&gt;0,BE7&gt;=BB7)=TRUE,1,0)</f>
        <v>0</v>
      </c>
      <c r="BK7">
        <f>IF(AND(BB7&gt;0,BC7&gt;0,BD7&lt;=0,BE7&lt;=0,BC7&gt;=BB7)=TRUE,1,0)</f>
        <v>0</v>
      </c>
      <c r="BL7">
        <f>IF(AND(BB7&gt;0,BC7&gt;0,BD7&lt;=0,BE7&gt;0,BC7&gt;=BB7&gt;=BE7)=TRUE,1,0)</f>
        <v>0</v>
      </c>
      <c r="BM7">
        <f>IF(AND(BB7&gt;0,BC7&gt;0,BD7&gt;0,BE7&lt;=0,BC7&gt;=BB7&gt;=BD7)=TRUE,1,0)</f>
        <v>0</v>
      </c>
      <c r="BN7">
        <f>IF(AND(BB7&gt;0,BC7&gt;0,BD7&gt;0,BE7&lt;=0,BC7&gt;=BD7&gt;=BB7)=TRUE,1,0)</f>
        <v>0</v>
      </c>
      <c r="BO7">
        <f>IF(AND(BB7&gt;0,BC7&lt;=0,BD7&gt;0,BE7&gt;0,BD7&gt;=BB7, BB7&gt;=BE7)=TRUE,1,0)</f>
        <v>0</v>
      </c>
      <c r="BP7">
        <f>IF(AND(BB7&gt;0,BC7&gt;0,BD7&lt;=0,BE7&lt;=0,BB7&gt;=BC7)=TRUE,1,0)</f>
        <v>0</v>
      </c>
      <c r="BQ7">
        <f>IF(AND(BB7&gt;0,BC7&gt;0,BD7&gt;0,BE7&lt;=0,BB7&gt;=BC7&gt;=BD7)=TRUE,1,0)</f>
        <v>0</v>
      </c>
      <c r="BR7">
        <f>IF(AND(BB7&gt;0,BC7&lt;=0,BD7&gt;0,BE7&lt;=0,BB7&gt;=BD7)=TRUE,1,0)</f>
        <v>0</v>
      </c>
      <c r="BS7">
        <f>IF(AND(BB7&lt;=0,BC7&gt;0,BD7&gt;0,BE7&gt;0,BE7&gt;=BC7&gt;=BD7)=TRUE,1,0)</f>
        <v>0</v>
      </c>
      <c r="BT7">
        <f>IF(AND(BB7&lt;=0,BC7&gt;0,BD7&gt;0,BE7&gt;0,BE7&gt;=BD7&gt;=BC7)=TRUE,1,0)</f>
        <v>0</v>
      </c>
      <c r="BU7">
        <f>IF(AND(BB7&lt;=0,BC7&gt;0,BD7&gt;0,BE7&gt;0,BC7&gt;=BD7,BC7&gt;=BE7)=TRUE,1,0)</f>
        <v>0</v>
      </c>
      <c r="BV7">
        <f>IF(AND(BB7&lt;=0,BC7&lt;=0,BD7&gt;0,BE7&lt;=0)=TRUE,1,0)</f>
        <v>0</v>
      </c>
      <c r="BW7">
        <f>IF(AND(BB7&lt;=0,BC7&lt;=0,BD7&gt;0,BE7&gt;0,BE7&gt;=BD7)=TRUE,1,0)</f>
        <v>0</v>
      </c>
      <c r="BX7">
        <f>IF(AND(BB7&lt;=0,BC7&lt;=0,BD7&gt;0,BE7&gt;0,BD7&gt;=BE7)=TRUE,1,0)</f>
        <v>0</v>
      </c>
      <c r="BY7">
        <f>IF(AND(BC7&lt;=0,BD7&lt;=0,BB7&gt;0,BE7&gt;0,BB7&gt;=BE7)=TRUE,1,0)</f>
        <v>0</v>
      </c>
      <c r="BZ7">
        <f>IF(AND(BB7&gt;0,BC7&gt;0,BE7&gt;0,BD7&lt;=0,BB7&gt;=BC7&gt;=BE7)=TRUE,1,0)</f>
        <v>0</v>
      </c>
      <c r="CA7">
        <f>IF(AND(BB7&gt;0,BD7&gt;0,BC7&gt;0,BE7&lt;=0,BB7&gt;=BD7&gt;=BC7)=TRUE,1,0)</f>
        <v>0</v>
      </c>
      <c r="CB7">
        <f>IF(AND(BB7&gt;0,BD7&gt;0,BE7&gt;0,BC7&lt;=0,BB7&gt;=BD7,BD7&gt;=BE7)=TRUE,1,0)</f>
        <v>0</v>
      </c>
      <c r="CC7">
        <f>IF(AND(BB7&gt;0,BC7&gt;0,BE7&gt;0,BD7&lt;=0,BB7&gt;=BE7,BE7&gt;=BC7)=TRUE,1,0)</f>
        <v>0</v>
      </c>
      <c r="CD7">
        <f>IF(AND(BB7&gt;0,BD7&gt;0,BE7&gt;0,BC7&lt;=0,BB7&gt;=BE7,BE7&gt;=BD7)=TRUE,1,0)</f>
        <v>0</v>
      </c>
      <c r="CE7">
        <f>IF(AND(BB7&lt;=0,BD7&lt;=0,BE7&lt;=0,BC7&gt;0)=TRUE,1,0)</f>
        <v>0</v>
      </c>
      <c r="CF7">
        <f>IF(AND(BC7&gt;0,BD7&gt;0,BB7&lt;=0,BE7&lt;=0,BC7&gt;=BD7)=TRUE,1,0)</f>
        <v>0</v>
      </c>
      <c r="CG7">
        <f>IF(AND(BC7&gt;0,BE7&gt;0,BB7&lt;=0,BD7&lt;=0,BC7&gt;=BE7)=TRUE,1,0)</f>
        <v>0</v>
      </c>
      <c r="CH7">
        <f>IF(AND(BB7&gt;0,BC7&gt;0,BE7&gt;0,BD7&lt;=0,BC7&gt;=BE7,BE7&gt;=BB7)=TRUE,1,0)</f>
        <v>0</v>
      </c>
      <c r="CI7">
        <f>IF(AND(BB7&lt;=0,BC7&gt;0,BD7&gt;0,BE7&gt;0,BC7&gt;=BE7,BE7&gt;=BD7)=TRUE,1,0)</f>
        <v>0</v>
      </c>
      <c r="CJ7">
        <f>IF(AND(BB7&gt;0,BC7&lt;=0,BD7&gt;0,BE7&lt;=0,BD7&gt;=BB7)=TRUE,1,0)</f>
        <v>0</v>
      </c>
      <c r="CK7">
        <f>IF(AND(BC7&gt;0,BD7&gt;0,BB7&lt;=0,BE7&lt;=0,BD7&gt;=BC7)=TRUE,1,0)</f>
        <v>0</v>
      </c>
      <c r="CL7">
        <f>IF(AND(BB7&gt;0,BC7&gt;0,BD7&gt;0,BE7&lt;=0,BD7&gt;=BB7,BB7&gt;=BC7)=TRUE,1,0)</f>
        <v>0</v>
      </c>
      <c r="CM7">
        <f>IF(AND(BB7&gt;0,BC7&gt;0,BD7&gt;0,BE7&lt;=0,BD7&gt;=BC7,BC7&gt;=BB7)=TRUE,1,0)</f>
        <v>0</v>
      </c>
      <c r="CN7">
        <f>IF(AND(BC7&gt;0,BD7&gt;0,BE7&gt;0,BB7&lt;=0,BD7&gt;=BC7,BC7&gt;=BE7)=TRUE,1,0)</f>
        <v>0</v>
      </c>
      <c r="CO7">
        <f>IF(AND(BB7&gt;0,BC7&lt;=0,BD7&gt;0,BE7&gt;0,BD7&gt;=BE7, BE7&gt;=BB7)=TRUE,1,0)</f>
        <v>0</v>
      </c>
      <c r="CP7">
        <f>IF(AND(BC7&gt;0,BD7&gt;0,BE7&gt;0,BB7&lt;=0,BD7&gt;=BE7,BE7&gt;=BC7)=TRUE,1,0)</f>
        <v>0</v>
      </c>
      <c r="CQ7">
        <f>IF(AND(BC7&gt;0,BE7&gt;0,BB7&lt;=0,BD7&lt;=0,BE7&gt;=BC7)=TRUE,1,0)</f>
        <v>0</v>
      </c>
      <c r="CR7">
        <f>IF(AND(BB7&gt;0,BC7&gt;0,BE7&gt;0,BD7&lt;=0,BE7&gt;=BB7,BB7&gt;=BC7)=TRUE,1,0)</f>
        <v>0</v>
      </c>
      <c r="CS7">
        <f>IF(AND(BB7&gt;0,BD7&gt;0,BE7&gt;0,BC7&lt;=0,BE7&gt;=BB7,BB7&gt;=BD7)=TRUE,1,0)</f>
        <v>0</v>
      </c>
      <c r="CT7">
        <f>IF(AND(BB7&gt;0,BC7&gt;0,BE7&gt;0,BD7&lt;=0,BE7&gt;=BC7,BC7&gt;=BB7)=TRUE,1,0)</f>
        <v>0</v>
      </c>
      <c r="CU7">
        <f>IF(AND(BB7&gt;0,BD7&gt;0,BE7&gt;0,BC7&lt;=0,BE7&gt;=BD7,BD7&gt;=BB7)=TRUE,1,0)</f>
        <v>0</v>
      </c>
      <c r="CY7" t="e">
        <f>MATCH(1,BH7:CW7,0)</f>
        <v>#N/A</v>
      </c>
    </row>
    <row r="8" spans="1:103" ht="21" customHeight="1" x14ac:dyDescent="0.25">
      <c r="BB8" t="s">
        <v>111</v>
      </c>
      <c r="BC8" t="s">
        <v>112</v>
      </c>
      <c r="BD8" t="s">
        <v>113</v>
      </c>
      <c r="BE8" t="s">
        <v>114</v>
      </c>
    </row>
    <row r="9" spans="1:103" ht="21" customHeight="1" x14ac:dyDescent="0.25">
      <c r="G9" t="s">
        <v>158</v>
      </c>
      <c r="H9" t="s">
        <v>111</v>
      </c>
      <c r="I9" t="s">
        <v>112</v>
      </c>
      <c r="J9" t="s">
        <v>113</v>
      </c>
      <c r="K9" t="s">
        <v>114</v>
      </c>
      <c r="L9" t="s">
        <v>115</v>
      </c>
      <c r="M9" t="s">
        <v>160</v>
      </c>
      <c r="BA9">
        <v>2</v>
      </c>
      <c r="BB9">
        <f>VLOOKUP(H11,Sheet3!$B$3:$N$23,6)</f>
        <v>7.5</v>
      </c>
      <c r="BC9">
        <f>VLOOKUP(I11,Sheet3!$B$3:$N$23,7)</f>
        <v>7</v>
      </c>
      <c r="BD9">
        <f>VLOOKUP(J11,Sheet3!$B$3:$N$23,8)</f>
        <v>7.5</v>
      </c>
      <c r="BE9">
        <f>VLOOKUP(K11,Sheet3!$B$3:$N$23,9)</f>
        <v>7.5</v>
      </c>
      <c r="BH9">
        <f>IF(AND(BB9&lt;=0,BC9&lt;=0,BD9&lt;=0,BE9&gt;0)=TRUE,1,0)</f>
        <v>0</v>
      </c>
      <c r="BI9">
        <f>IF(AND(BB9&gt;0,BC9&lt;=0,BD9&lt;=0,BE9&lt;=0)=TRUE,1,0)</f>
        <v>0</v>
      </c>
      <c r="BJ9">
        <f>IF(AND(BB9&gt;0,BC9&lt;=0,BD9&lt;=0,BE9&gt;0,BE9&gt;=BB9)=TRUE,1,0)</f>
        <v>0</v>
      </c>
      <c r="BK9">
        <f>IF(AND(BB9&gt;0,BC9&gt;0,BD9&lt;=0,BE9&lt;=0,BC9&gt;=BB9)=TRUE,1,0)</f>
        <v>0</v>
      </c>
      <c r="BL9">
        <f>IF(AND(BB9&gt;0,BC9&gt;0,BD9&lt;=0,BE9&gt;0,BC9&gt;=BB9&gt;=BE9)=TRUE,1,0)</f>
        <v>0</v>
      </c>
      <c r="BM9">
        <f>IF(AND(BB9&gt;0,BC9&gt;0,BD9&gt;0,BE9&lt;=0,BC9&gt;=BB9&gt;=BD9)=TRUE,1,0)</f>
        <v>0</v>
      </c>
      <c r="BN9">
        <f>IF(AND(BB9&gt;0,BC9&gt;0,BD9&gt;0,BE9&lt;=0,BC9&gt;=BD9&gt;=BB9)=TRUE,1,0)</f>
        <v>0</v>
      </c>
      <c r="BO9">
        <f>IF(AND(BB9&gt;0,BC9&lt;=0,BD9&gt;0,BE9&gt;0,BD9&gt;=BB9, BB9&gt;=BE9)=TRUE,1,0)</f>
        <v>0</v>
      </c>
      <c r="BP9">
        <f>IF(AND(BB9&gt;0,BC9&gt;0,BD9&lt;=0,BE9&lt;=0,BB9&gt;=BC9)=TRUE,1,0)</f>
        <v>0</v>
      </c>
      <c r="BQ9">
        <f>IF(AND(BB9&gt;0,BC9&gt;0,BD9&gt;0,BE9&lt;=0,BB9&gt;=BC9&gt;=BD9)=TRUE,1,0)</f>
        <v>0</v>
      </c>
      <c r="BR9">
        <f>IF(AND(BB9&gt;0,BC9&lt;=0,BD9&gt;0,BE9&lt;=0,BB9&gt;=BD9)=TRUE,1,0)</f>
        <v>0</v>
      </c>
      <c r="BS9">
        <f>IF(AND(BB9&lt;=0,BC9&gt;0,BD9&gt;0,BE9&gt;0,BE9&gt;=BC9&gt;=BD9)=TRUE,1,0)</f>
        <v>0</v>
      </c>
      <c r="BT9">
        <f>IF(AND(BB9&lt;=0,BC9&gt;0,BD9&gt;0,BE9&gt;0,BE9&gt;=BD9&gt;=BC9)=TRUE,1,0)</f>
        <v>0</v>
      </c>
      <c r="BU9">
        <f>IF(AND(BB9&lt;=0,BC9&gt;0,BD9&gt;0,BE9&gt;0,BC9&gt;=BD9,BC9&gt;=BE9)=TRUE,1,0)</f>
        <v>0</v>
      </c>
      <c r="BV9">
        <f>IF(AND(BB9&lt;=0,BC9&lt;=0,BD9&gt;0,BE9&lt;=0)=TRUE,1,0)</f>
        <v>0</v>
      </c>
      <c r="BW9">
        <f>IF(AND(BB9&lt;=0,BC9&lt;=0,BD9&gt;0,BE9&gt;0,BE9&gt;=BD9)=TRUE,1,0)</f>
        <v>0</v>
      </c>
      <c r="BX9">
        <f>IF(AND(BB9&lt;=0,BC9&lt;=0,BD9&gt;0,BE9&gt;0,BD9&gt;=BE9)=TRUE,1,0)</f>
        <v>0</v>
      </c>
      <c r="BY9">
        <f>IF(AND(BC9&lt;=0,BD9&lt;=0,BB9&gt;0,BE9&gt;0,BB9&gt;=BE9)=TRUE,1,0)</f>
        <v>0</v>
      </c>
      <c r="BZ9">
        <f>IF(AND(BB9&gt;0,BC9&gt;0,BE9&gt;0,BD9&lt;=0,BB9&gt;=BC9&gt;=BE9)=TRUE,1,0)</f>
        <v>0</v>
      </c>
      <c r="CA9">
        <f>IF(AND(BB9&gt;0,BD9&gt;0,BC9&gt;0,BE9&lt;=0,BB9&gt;=BD9&gt;=BC9)=TRUE,1,0)</f>
        <v>0</v>
      </c>
      <c r="CB9">
        <f>IF(AND(BB9&gt;0,BD9&gt;0,BE9&gt;0,BC9&lt;=0,BB9&gt;=BD9,BD9&gt;=BE9)=TRUE,1,0)</f>
        <v>0</v>
      </c>
      <c r="CC9">
        <f>IF(AND(BB9&gt;0,BC9&gt;0,BE9&gt;0,BD9&lt;=0,BB9&gt;=BE9,BE9&gt;=BC9)=TRUE,1,0)</f>
        <v>0</v>
      </c>
      <c r="CD9">
        <f>IF(AND(BB9&gt;0,BD9&gt;0,BE9&gt;0,BC9&lt;=0,BB9&gt;=BE9,BE9&gt;=BD9)=TRUE,1,0)</f>
        <v>0</v>
      </c>
      <c r="CE9">
        <f>IF(AND(BB9&lt;=0,BD9&lt;=0,BE9&lt;=0,BC9&gt;0)=TRUE,1,0)</f>
        <v>0</v>
      </c>
      <c r="CF9">
        <f>IF(AND(BC9&gt;0,BD9&gt;0,BB9&lt;=0,BE9&lt;=0,BC9&gt;=BD9)=TRUE,1,0)</f>
        <v>0</v>
      </c>
      <c r="CG9">
        <f>IF(AND(BC9&gt;0,BE9&gt;0,BB9&lt;=0,BD9&lt;=0,BC9&gt;=BE9)=TRUE,1,0)</f>
        <v>0</v>
      </c>
      <c r="CH9">
        <f>IF(AND(BB9&gt;0,BC9&gt;0,BE9&gt;0,BD9&lt;=0,BC9&gt;=BE9,BE9&gt;=BB9)=TRUE,1,0)</f>
        <v>0</v>
      </c>
      <c r="CI9">
        <f>IF(AND(BB9&lt;=0,BC9&gt;0,BD9&gt;0,BE9&gt;0,BC9&gt;=BE9,BE9&gt;=BD9)=TRUE,1,0)</f>
        <v>0</v>
      </c>
      <c r="CJ9">
        <f>IF(AND(BB9&gt;0,BC9&lt;=0,BD9&gt;0,BE9&lt;=0,BD9&gt;=BB9)=TRUE,1,0)</f>
        <v>0</v>
      </c>
      <c r="CK9">
        <f>IF(AND(BC9&gt;0,BD9&gt;0,BB9&lt;=0,BE9&lt;=0,BD9&gt;=BC9)=TRUE,1,0)</f>
        <v>0</v>
      </c>
      <c r="CL9">
        <f>IF(AND(BB9&gt;0,BC9&gt;0,BD9&gt;0,BE9&lt;=0,BD9&gt;=BB9,BB9&gt;=BC9)=TRUE,1,0)</f>
        <v>0</v>
      </c>
      <c r="CM9">
        <f>IF(AND(BB9&gt;0,BC9&gt;0,BD9&gt;0,BE9&lt;=0,BD9&gt;=BC9,BC9&gt;=BB9)=TRUE,1,0)</f>
        <v>0</v>
      </c>
      <c r="CN9">
        <f>IF(AND(BC9&gt;0,BD9&gt;0,BE9&gt;0,BB9&lt;=0,BD9&gt;=BC9,BC9&gt;=BE9)=TRUE,1,0)</f>
        <v>0</v>
      </c>
      <c r="CO9">
        <f>IF(AND(BB9&gt;0,BC9&lt;=0,BD9&gt;0,BE9&gt;0,BD9&gt;=BE9, BE9&gt;=BB9)=TRUE,1,0)</f>
        <v>0</v>
      </c>
      <c r="CP9">
        <f>IF(AND(BC9&gt;0,BD9&gt;0,BE9&gt;0,BB9&lt;=0,BD9&gt;=BE9,BE9&gt;=BC9)=TRUE,1,0)</f>
        <v>0</v>
      </c>
      <c r="CQ9">
        <f>IF(AND(BC9&gt;0,BE9&gt;0,BB9&lt;=0,BD9&lt;=0,BE9&gt;=BC9)=TRUE,1,0)</f>
        <v>0</v>
      </c>
      <c r="CR9">
        <f>IF(AND(BB9&gt;0,BC9&gt;0,BE9&gt;0,BD9&lt;=0,BE9&gt;=BB9,BB9&gt;=BC9)=TRUE,1,0)</f>
        <v>0</v>
      </c>
      <c r="CS9">
        <f>IF(AND(BB9&gt;0,BD9&gt;0,BE9&gt;0,BC9&lt;=0,BE9&gt;=BB9,BB9&gt;=BD9)=TRUE,1,0)</f>
        <v>0</v>
      </c>
      <c r="CT9">
        <f>IF(AND(BB9&gt;0,BC9&gt;0,BE9&gt;0,BD9&lt;=0,BE9&gt;=BC9,BC9&gt;=BB9)=TRUE,1,0)</f>
        <v>0</v>
      </c>
      <c r="CU9">
        <f>IF(AND(BB9&gt;0,BD9&gt;0,BE9&gt;0,BC9&lt;=0,BE9&gt;=BD9,BD9&gt;=BB9)=TRUE,1,0)</f>
        <v>0</v>
      </c>
      <c r="CY9" t="e">
        <f>MATCH(1,BH9:CW9,0)</f>
        <v>#N/A</v>
      </c>
    </row>
    <row r="10" spans="1:103" ht="21" customHeight="1" x14ac:dyDescent="0.25">
      <c r="G10">
        <v>1</v>
      </c>
      <c r="H10">
        <f>IF(Input!C6="","",Input!E15+Input!J15+Input!O15)</f>
        <v>0</v>
      </c>
      <c r="I10">
        <f>IF(Input!C6="","",Input!E16+Input!J16+Input!O16)</f>
        <v>0</v>
      </c>
      <c r="J10">
        <f>IF(Input!C6="","",Input!E17+Input!J17+Input!O17)</f>
        <v>0</v>
      </c>
      <c r="K10">
        <f>IF(Input!C6="","",Input!E18+Input!J18+Input!O18)</f>
        <v>0</v>
      </c>
      <c r="L10">
        <f>IF(Input!C6="","",Input!E19+Input!J19+Input!O19)</f>
        <v>24</v>
      </c>
      <c r="M10">
        <f>IF(SUM(H10:L10)=24,24,"ERR")</f>
        <v>24</v>
      </c>
      <c r="BB10" t="s">
        <v>111</v>
      </c>
      <c r="BC10" t="s">
        <v>112</v>
      </c>
      <c r="BD10" t="s">
        <v>113</v>
      </c>
      <c r="BE10" t="s">
        <v>114</v>
      </c>
    </row>
    <row r="11" spans="1:103" ht="21" customHeight="1" x14ac:dyDescent="0.25">
      <c r="G11">
        <v>2</v>
      </c>
      <c r="H11">
        <f>IF(Input!C6="","",Input!F15+Input!K15+Input!P15)</f>
        <v>0</v>
      </c>
      <c r="I11">
        <f>IF(Input!C6="","",Input!F16+Input!K16+Input!P16)</f>
        <v>0</v>
      </c>
      <c r="J11">
        <f>IF(Input!C6="","",Input!F17+Input!K17+Input!P17)</f>
        <v>0</v>
      </c>
      <c r="K11">
        <f>IF(Input!C6="","",Input!F18+Input!K18+Input!P18)</f>
        <v>0</v>
      </c>
      <c r="L11">
        <f>IF(Input!C6="","",Input!F19+Input!K19+Input!P19)</f>
        <v>24</v>
      </c>
      <c r="M11">
        <f>IF(SUM(H11:L11)=24,24,"ERR")</f>
        <v>24</v>
      </c>
      <c r="BA11">
        <v>3</v>
      </c>
      <c r="BB11">
        <f>VLOOKUP(H12,Sheet3!$B$28:$F$72,2)</f>
        <v>0</v>
      </c>
      <c r="BC11">
        <f>VLOOKUP(I12,Sheet3!$B$28:$F$72,3)</f>
        <v>0.5</v>
      </c>
      <c r="BD11">
        <f>VLOOKUP(J12,Sheet3!$B$28:$F$72,4)</f>
        <v>1</v>
      </c>
      <c r="BE11">
        <f>VLOOKUP(K12,Sheet3!$B$28:$F$72,5)</f>
        <v>1.5</v>
      </c>
      <c r="BH11">
        <f>IF(AND(BB11&lt;=0,BC11&lt;=0,BD11&lt;=0,BE11&gt;0)=TRUE,1,0)</f>
        <v>0</v>
      </c>
      <c r="BI11">
        <f>IF(AND(BB11&gt;0,BC11&lt;=0,BD11&lt;=0,BE11&lt;=0)=TRUE,1,0)</f>
        <v>0</v>
      </c>
      <c r="BJ11">
        <f>IF(AND(BB11&gt;0,BC11&lt;=0,BD11&lt;=0,BE11&gt;0,BE11&gt;=BB11)=TRUE,1,0)</f>
        <v>0</v>
      </c>
      <c r="BK11">
        <f>IF(AND(BB11&gt;0,BC11&gt;0,BD11&lt;=0,BE11&lt;=0,BC11&gt;=BB11)=TRUE,1,0)</f>
        <v>0</v>
      </c>
      <c r="BL11">
        <f>IF(AND(BB11&gt;0,BC11&gt;0,BD11&lt;=0,BE11&gt;0,BC11&gt;=BB11&gt;=BE11)=TRUE,1,0)</f>
        <v>0</v>
      </c>
      <c r="BM11">
        <f>IF(AND(BB11&gt;0,BC11&gt;0,BD11&gt;0,BE11&lt;=0,BC11&gt;=BB11&gt;=BD11)=TRUE,1,0)</f>
        <v>0</v>
      </c>
      <c r="BN11">
        <f>IF(AND(BB11&gt;0,BC11&gt;0,BD11&gt;0,BE11&lt;=0,BC11&gt;=BD11&gt;=BB11)=TRUE,1,0)</f>
        <v>0</v>
      </c>
      <c r="BO11">
        <f>IF(AND(BB11&gt;0,BC11&lt;=0,BD11&gt;0,BE11&gt;0,BD11&gt;=BB11, BB11&gt;=BE11)=TRUE,1,0)</f>
        <v>0</v>
      </c>
      <c r="BP11">
        <f>IF(AND(BB11&gt;0,BC11&gt;0,BD11&lt;=0,BE11&lt;=0,BB11&gt;=BC11)=TRUE,1,0)</f>
        <v>0</v>
      </c>
      <c r="BQ11">
        <f>IF(AND(BB11&gt;0,BC11&gt;0,BD11&gt;0,BE11&lt;=0,BB11&gt;=BC11&gt;=BD11)=TRUE,1,0)</f>
        <v>0</v>
      </c>
      <c r="BR11">
        <f>IF(AND(BB11&gt;0,BC11&lt;=0,BD11&gt;0,BE11&lt;=0,BB11&gt;=BD11)=TRUE,1,0)</f>
        <v>0</v>
      </c>
      <c r="BS11">
        <f>IF(AND(BB11&lt;=0,BC11&gt;0,BD11&gt;0,BE11&gt;0,BE11&gt;=BC11&gt;=BD11)=TRUE,1,0)</f>
        <v>1</v>
      </c>
      <c r="BT11">
        <f>IF(AND(BB11&lt;=0,BC11&gt;0,BD11&gt;0,BE11&gt;0,BE11&gt;=BD11&gt;=BC11)=TRUE,1,0)</f>
        <v>1</v>
      </c>
      <c r="BU11">
        <f>IF(AND(BB11&lt;=0,BC11&gt;0,BD11&gt;0,BE11&gt;0,BC11&gt;=BD11,BC11&gt;=BE11)=TRUE,1,0)</f>
        <v>0</v>
      </c>
      <c r="BV11">
        <f>IF(AND(BB11&lt;=0,BC11&lt;=0,BD11&gt;0,BE11&lt;=0)=TRUE,1,0)</f>
        <v>0</v>
      </c>
      <c r="BW11">
        <f>IF(AND(BB11&lt;=0,BC11&lt;=0,BD11&gt;0,BE11&gt;0,BE11&gt;=BD11)=TRUE,1,0)</f>
        <v>0</v>
      </c>
      <c r="BX11">
        <f>IF(AND(BB11&lt;=0,BC11&lt;=0,BD11&gt;0,BE11&gt;0,BD11&gt;=BE11)=TRUE,1,0)</f>
        <v>0</v>
      </c>
      <c r="BY11">
        <f>IF(AND(BC11&lt;=0,BD11&lt;=0,BB11&gt;0,BE11&gt;0,BB11&gt;=BE11)=TRUE,1,0)</f>
        <v>0</v>
      </c>
      <c r="BZ11">
        <f>IF(AND(BB11&gt;0,BC11&gt;0,BE11&gt;0,BD11&lt;=0,BB11&gt;=BC11&gt;=BE11)=TRUE,1,0)</f>
        <v>0</v>
      </c>
      <c r="CA11">
        <f>IF(AND(BB11&gt;0,BD11&gt;0,BC11&gt;0,BE11&lt;=0,BB11&gt;=BD11&gt;=BC11)=TRUE,1,0)</f>
        <v>0</v>
      </c>
      <c r="CB11">
        <f>IF(AND(BB11&gt;0,BD11&gt;0,BE11&gt;0,BC11&lt;=0,BB11&gt;=BD11,BD11&gt;=BE11)=TRUE,1,0)</f>
        <v>0</v>
      </c>
      <c r="CC11">
        <f>IF(AND(BB11&gt;0,BC11&gt;0,BE11&gt;0,BD11&lt;=0,BB11&gt;=BE11,BE11&gt;=BC11)=TRUE,1,0)</f>
        <v>0</v>
      </c>
      <c r="CD11">
        <f>IF(AND(BB11&gt;0,BD11&gt;0,BE11&gt;0,BC11&lt;=0,BB11&gt;=BE11,BE11&gt;=BD11)=TRUE,1,0)</f>
        <v>0</v>
      </c>
      <c r="CE11">
        <f>IF(AND(BB11&lt;=0,BD11&lt;=0,BE11&lt;=0,BC11&gt;0)=TRUE,1,0)</f>
        <v>0</v>
      </c>
      <c r="CF11">
        <f>IF(AND(BC11&gt;0,BD11&gt;0,BB11&lt;=0,BE11&lt;=0,BC11&gt;=BD11)=TRUE,1,0)</f>
        <v>0</v>
      </c>
      <c r="CG11">
        <f>IF(AND(BC11&gt;0,BE11&gt;0,BB11&lt;=0,BD11&lt;=0,BC11&gt;=BE11)=TRUE,1,0)</f>
        <v>0</v>
      </c>
      <c r="CH11">
        <f>IF(AND(BB11&gt;0,BC11&gt;0,BE11&gt;0,BD11&lt;=0,BC11&gt;=BE11,BE11&gt;=BB11)=TRUE,1,0)</f>
        <v>0</v>
      </c>
      <c r="CI11">
        <f>IF(AND(BB11&lt;=0,BC11&gt;0,BD11&gt;0,BE11&gt;0,BC11&gt;=BE11,BE11&gt;=BD11)=TRUE,1,0)</f>
        <v>0</v>
      </c>
      <c r="CJ11">
        <f>IF(AND(BB11&gt;0,BC11&lt;=0,BD11&gt;0,BE11&lt;=0,BD11&gt;=BB11)=TRUE,1,0)</f>
        <v>0</v>
      </c>
      <c r="CK11">
        <f>IF(AND(BC11&gt;0,BD11&gt;0,BB11&lt;=0,BE11&lt;=0,BD11&gt;=BC11)=TRUE,1,0)</f>
        <v>0</v>
      </c>
      <c r="CL11">
        <f>IF(AND(BB11&gt;0,BC11&gt;0,BD11&gt;0,BE11&lt;=0,BD11&gt;=BB11,BB11&gt;=BC11)=TRUE,1,0)</f>
        <v>0</v>
      </c>
      <c r="CM11">
        <f>IF(AND(BB11&gt;0,BC11&gt;0,BD11&gt;0,BE11&lt;=0,BD11&gt;=BC11,BC11&gt;=BB11)=TRUE,1,0)</f>
        <v>0</v>
      </c>
      <c r="CN11">
        <f>IF(AND(BC11&gt;0,BD11&gt;0,BE11&gt;0,BB11&lt;=0,BD11&gt;=BC11,BC11&gt;=BE11)=TRUE,1,0)</f>
        <v>0</v>
      </c>
      <c r="CO11">
        <f>IF(AND(BB11&gt;0,BC11&lt;=0,BD11&gt;0,BE11&gt;0,BD11&gt;=BE11, BE11&gt;=BB11)=TRUE,1,0)</f>
        <v>0</v>
      </c>
      <c r="CP11">
        <f>IF(AND(BC11&gt;0,BD11&gt;0,BE11&gt;0,BB11&lt;=0,BD11&gt;=BE11,BE11&gt;=BC11)=TRUE,1,0)</f>
        <v>0</v>
      </c>
      <c r="CQ11">
        <f>IF(AND(BC11&gt;0,BE11&gt;0,BB11&lt;=0,BD11&lt;=0,BE11&gt;=BC11)=TRUE,1,0)</f>
        <v>0</v>
      </c>
      <c r="CR11">
        <f>IF(AND(BB11&gt;0,BC11&gt;0,BE11&gt;0,BD11&lt;=0,BE11&gt;=BB11,BB11&gt;=BC11)=TRUE,1,0)</f>
        <v>0</v>
      </c>
      <c r="CS11">
        <f>IF(AND(BB11&gt;0,BD11&gt;0,BE11&gt;0,BC11&lt;=0,BE11&gt;=BB11,BB11&gt;=BD11)=TRUE,1,0)</f>
        <v>0</v>
      </c>
      <c r="CT11">
        <f>IF(AND(BB11&gt;0,BC11&gt;0,BE11&gt;0,BD11&lt;=0,BE11&gt;=BC11,BC11&gt;=BB11)=TRUE,1,0)</f>
        <v>0</v>
      </c>
      <c r="CU11">
        <f>IF(AND(BB11&gt;0,BD11&gt;0,BE11&gt;0,BC11&lt;=0,BE11&gt;=BD11,BD11&gt;=BB11)=TRUE,1,0)</f>
        <v>0</v>
      </c>
      <c r="CY11">
        <f>MATCH(1,BH11:CW11,0)</f>
        <v>12</v>
      </c>
    </row>
    <row r="12" spans="1:103" ht="21" customHeight="1" x14ac:dyDescent="0.25">
      <c r="G12">
        <v>3</v>
      </c>
      <c r="H12">
        <f>H10-H11</f>
        <v>0</v>
      </c>
      <c r="I12">
        <f>I10-I11</f>
        <v>0</v>
      </c>
      <c r="J12">
        <f>J10-J11</f>
        <v>0</v>
      </c>
      <c r="K12">
        <f>K10-K11</f>
        <v>0</v>
      </c>
    </row>
    <row r="13" spans="1:103" ht="21" customHeight="1" x14ac:dyDescent="0.25"/>
    <row r="14" spans="1:103" ht="21" customHeight="1" x14ac:dyDescent="0.25"/>
    <row r="15" spans="1:103" ht="21" customHeight="1" x14ac:dyDescent="0.25"/>
    <row r="16" spans="1:103" ht="21" customHeight="1" x14ac:dyDescent="0.25"/>
    <row r="17" spans="9:9" ht="21" customHeight="1" x14ac:dyDescent="0.25"/>
    <row r="18" spans="9:9" ht="21" customHeight="1" x14ac:dyDescent="0.25"/>
    <row r="19" spans="9:9" ht="21" customHeight="1" x14ac:dyDescent="0.25"/>
    <row r="20" spans="9:9" ht="21" customHeight="1" x14ac:dyDescent="0.25"/>
    <row r="21" spans="9:9" ht="21" customHeight="1" x14ac:dyDescent="0.25">
      <c r="I21" t="s">
        <v>161</v>
      </c>
    </row>
    <row r="22" spans="9:9" ht="21" customHeight="1" x14ac:dyDescent="0.25"/>
    <row r="23" spans="9:9" ht="21" customHeight="1" x14ac:dyDescent="0.25"/>
    <row r="24" spans="9:9" ht="21" customHeight="1" x14ac:dyDescent="0.25"/>
    <row r="25" spans="9:9" ht="21" customHeight="1" x14ac:dyDescent="0.25"/>
    <row r="26" spans="9:9" ht="21" customHeight="1" x14ac:dyDescent="0.25"/>
    <row r="27" spans="9:9" ht="21" customHeight="1" x14ac:dyDescent="0.25"/>
    <row r="28" spans="9:9" ht="21" customHeight="1" x14ac:dyDescent="0.25"/>
    <row r="29" spans="9:9" ht="21" customHeight="1" x14ac:dyDescent="0.25"/>
    <row r="30" spans="9:9" ht="21" customHeight="1" x14ac:dyDescent="0.25"/>
    <row r="31" spans="9:9" ht="21" customHeight="1" x14ac:dyDescent="0.25"/>
    <row r="32" spans="9:9" ht="21" customHeight="1" x14ac:dyDescent="0.25"/>
    <row r="33" spans="2:20" ht="21" customHeight="1" x14ac:dyDescent="0.25"/>
    <row r="34" spans="2:20" ht="21" customHeight="1" x14ac:dyDescent="0.25"/>
    <row r="35" spans="2:20" ht="21" customHeight="1" x14ac:dyDescent="0.25"/>
    <row r="36" spans="2:20" ht="21" customHeight="1" x14ac:dyDescent="0.25"/>
    <row r="37" spans="2:20" ht="21" customHeight="1" x14ac:dyDescent="0.25"/>
    <row r="38" spans="2:20" ht="21" customHeight="1" x14ac:dyDescent="0.25"/>
    <row r="39" spans="2:20" ht="21" customHeight="1" x14ac:dyDescent="0.25"/>
    <row r="40" spans="2:20" ht="21" customHeight="1" x14ac:dyDescent="0.25"/>
    <row r="42" spans="2:20" x14ac:dyDescent="0.25">
      <c r="B42" s="1" t="s">
        <v>162</v>
      </c>
      <c r="C42" s="1"/>
      <c r="D42" s="1"/>
      <c r="E42" s="1"/>
      <c r="F42" s="1"/>
      <c r="G42" s="1"/>
      <c r="H42" s="1"/>
      <c r="I42" s="1"/>
      <c r="J42" s="1"/>
      <c r="K42" s="1"/>
      <c r="L42" s="1"/>
      <c r="M42" s="1"/>
      <c r="N42" s="1"/>
      <c r="O42" s="1"/>
      <c r="P42" s="1"/>
      <c r="Q42" s="1"/>
      <c r="R42" s="1"/>
    </row>
    <row r="43" spans="2:20" x14ac:dyDescent="0.25">
      <c r="B43" s="1" t="s">
        <v>163</v>
      </c>
      <c r="C43" s="1"/>
      <c r="D43" s="1"/>
      <c r="E43" s="1"/>
      <c r="F43" s="1"/>
      <c r="G43" s="1"/>
      <c r="H43" s="1"/>
      <c r="I43" s="1"/>
      <c r="J43" s="1"/>
      <c r="L43" s="1" t="s">
        <v>164</v>
      </c>
      <c r="M43" s="1"/>
      <c r="N43" s="1"/>
      <c r="O43" s="1"/>
      <c r="P43" s="1"/>
      <c r="Q43" s="1"/>
      <c r="R43" s="1"/>
      <c r="S43" s="1"/>
      <c r="T43" s="1"/>
    </row>
    <row r="44" spans="2:20" ht="20.100000000000001" customHeight="1" x14ac:dyDescent="0.25">
      <c r="B44" s="1" t="e">
        <f>HLOOKUP($CY$7,Def!$B$2:$AQ$16,3)</f>
        <v>#N/A</v>
      </c>
      <c r="C44" s="1"/>
      <c r="D44" s="1"/>
      <c r="E44" s="1"/>
      <c r="F44" s="1"/>
      <c r="G44" s="1"/>
      <c r="H44" s="1"/>
      <c r="I44" s="1"/>
      <c r="J44" s="1"/>
      <c r="L44" s="1" t="e">
        <f>HLOOKUP($CY$9,Def!$B$2:$AQ$16,3)</f>
        <v>#N/A</v>
      </c>
      <c r="M44" s="1"/>
      <c r="N44" s="1"/>
      <c r="O44" s="1"/>
      <c r="P44" s="1"/>
      <c r="Q44" s="1"/>
      <c r="R44" s="1"/>
      <c r="S44" s="1"/>
      <c r="T44" s="1"/>
    </row>
    <row r="45" spans="2:20" ht="20.100000000000001" customHeight="1" x14ac:dyDescent="0.25">
      <c r="B45" s="1" t="e">
        <f>HLOOKUP($CY$7,Def!$B$2:$AQ$16,4)</f>
        <v>#N/A</v>
      </c>
      <c r="C45" s="1"/>
      <c r="D45" s="1"/>
      <c r="E45" s="1"/>
      <c r="F45" s="1"/>
      <c r="G45" s="1"/>
      <c r="H45" s="1"/>
      <c r="I45" s="1"/>
      <c r="J45" s="1"/>
      <c r="L45" s="1" t="e">
        <f>HLOOKUP($CY$9,Def!$B$2:$AQ$16,4)</f>
        <v>#N/A</v>
      </c>
      <c r="M45" s="1"/>
      <c r="N45" s="1"/>
      <c r="O45" s="1"/>
      <c r="P45" s="1"/>
      <c r="Q45" s="1"/>
      <c r="R45" s="1"/>
      <c r="S45" s="1"/>
      <c r="T45" s="1"/>
    </row>
    <row r="46" spans="2:20" ht="20.100000000000001" customHeight="1" x14ac:dyDescent="0.25">
      <c r="B46" s="1" t="e">
        <f>HLOOKUP($CY$7,Def!$B$2:$AQ$16,5)</f>
        <v>#N/A</v>
      </c>
      <c r="C46" s="1"/>
      <c r="D46" s="1"/>
      <c r="E46" s="1"/>
      <c r="F46" s="1"/>
      <c r="G46" s="1"/>
      <c r="H46" s="1"/>
      <c r="I46" s="1"/>
      <c r="J46" s="1"/>
      <c r="L46" s="1" t="e">
        <f>HLOOKUP($CY$9,Def!$B$2:$AQ$16,5)</f>
        <v>#N/A</v>
      </c>
      <c r="M46" s="1"/>
      <c r="N46" s="1"/>
      <c r="O46" s="1"/>
      <c r="P46" s="1"/>
      <c r="Q46" s="1"/>
      <c r="R46" s="1"/>
      <c r="S46" s="1"/>
      <c r="T46" s="1"/>
    </row>
    <row r="47" spans="2:20" ht="20.100000000000001" customHeight="1" x14ac:dyDescent="0.25">
      <c r="B47" s="1" t="e">
        <f>HLOOKUP($CY$7,Def!$B$2:$AQ$16,6)</f>
        <v>#N/A</v>
      </c>
      <c r="C47" s="1"/>
      <c r="D47" s="1"/>
      <c r="E47" s="1"/>
      <c r="F47" s="1"/>
      <c r="G47" s="1"/>
      <c r="H47" s="1"/>
      <c r="I47" s="1"/>
      <c r="J47" s="1"/>
      <c r="L47" s="1" t="e">
        <f>HLOOKUP($CY$9,Def!$B$2:$AQ$16,6)</f>
        <v>#N/A</v>
      </c>
      <c r="M47" s="1"/>
      <c r="N47" s="1"/>
      <c r="O47" s="1"/>
      <c r="P47" s="1"/>
      <c r="Q47" s="1"/>
      <c r="R47" s="1"/>
      <c r="S47" s="1"/>
      <c r="T47" s="1"/>
    </row>
    <row r="48" spans="2:20" ht="20.100000000000001" customHeight="1" x14ac:dyDescent="0.25">
      <c r="B48" s="1" t="e">
        <f>HLOOKUP($CY$7,Def!$B$2:$AQ$16,7)</f>
        <v>#N/A</v>
      </c>
      <c r="C48" s="1"/>
      <c r="D48" s="1"/>
      <c r="E48" s="1"/>
      <c r="F48" s="1"/>
      <c r="G48" s="1"/>
      <c r="H48" s="1"/>
      <c r="I48" s="1"/>
      <c r="J48" s="1"/>
      <c r="L48" s="1" t="e">
        <f>HLOOKUP($CY$9,Def!$B$2:$AQ$16,7)</f>
        <v>#N/A</v>
      </c>
      <c r="M48" s="1"/>
      <c r="N48" s="1"/>
      <c r="O48" s="1"/>
      <c r="P48" s="1"/>
      <c r="Q48" s="1"/>
      <c r="R48" s="1"/>
      <c r="S48" s="1"/>
      <c r="T48" s="1"/>
    </row>
    <row r="49" spans="2:20" ht="20.100000000000001" customHeight="1" x14ac:dyDescent="0.25">
      <c r="B49" s="1" t="e">
        <f>HLOOKUP($CY$7,Def!$B$2:$AQ$16,8)</f>
        <v>#N/A</v>
      </c>
      <c r="C49" s="1"/>
      <c r="D49" s="1"/>
      <c r="E49" s="1"/>
      <c r="F49" s="1"/>
      <c r="G49" s="1"/>
      <c r="H49" s="1"/>
      <c r="I49" s="1"/>
      <c r="J49" s="1"/>
      <c r="L49" s="1" t="e">
        <f>HLOOKUP($CY$9,Def!$B$2:$AQ$16,8)</f>
        <v>#N/A</v>
      </c>
      <c r="M49" s="1"/>
      <c r="N49" s="1"/>
      <c r="O49" s="1"/>
      <c r="P49" s="1"/>
      <c r="Q49" s="1"/>
      <c r="R49" s="1"/>
      <c r="S49" s="1"/>
      <c r="T49" s="1"/>
    </row>
    <row r="50" spans="2:20" ht="20.100000000000001" customHeight="1" x14ac:dyDescent="0.25">
      <c r="B50" s="1" t="e">
        <f>HLOOKUP($CY$7,Def!$B$2:$AQ$16,9)</f>
        <v>#N/A</v>
      </c>
      <c r="C50" s="1"/>
      <c r="D50" s="1"/>
      <c r="E50" s="1"/>
      <c r="F50" s="1"/>
      <c r="G50" s="1"/>
      <c r="H50" s="1"/>
      <c r="I50" s="1"/>
      <c r="J50" s="1"/>
      <c r="L50" s="1" t="e">
        <f>HLOOKUP($CY$9,Def!$B$2:$AQ$16,9)</f>
        <v>#N/A</v>
      </c>
      <c r="M50" s="1"/>
      <c r="N50" s="1"/>
      <c r="O50" s="1"/>
      <c r="P50" s="1"/>
      <c r="Q50" s="1"/>
      <c r="R50" s="1"/>
      <c r="S50" s="1"/>
      <c r="T50" s="1"/>
    </row>
    <row r="51" spans="2:20" ht="20.100000000000001" customHeight="1" x14ac:dyDescent="0.25">
      <c r="B51" s="1" t="e">
        <f>HLOOKUP($CY$7,Def!$B$2:$AQ$16,10)</f>
        <v>#N/A</v>
      </c>
      <c r="C51" s="1"/>
      <c r="D51" s="1"/>
      <c r="E51" s="1"/>
      <c r="F51" s="1"/>
      <c r="G51" s="1"/>
      <c r="H51" s="1"/>
      <c r="I51" s="1"/>
      <c r="J51" s="1"/>
      <c r="L51" s="1" t="e">
        <f>HLOOKUP($CY$9,Def!$B$2:$AQ$16,10)</f>
        <v>#N/A</v>
      </c>
      <c r="M51" s="1"/>
      <c r="N51" s="1"/>
      <c r="O51" s="1"/>
      <c r="P51" s="1"/>
      <c r="Q51" s="1"/>
      <c r="R51" s="1"/>
      <c r="S51" s="1"/>
      <c r="T51" s="1"/>
    </row>
    <row r="52" spans="2:20" ht="20.100000000000001" customHeight="1" x14ac:dyDescent="0.25">
      <c r="B52" s="1" t="e">
        <f>HLOOKUP($CY$7,Def!$B$2:$AQ$16,11)</f>
        <v>#N/A</v>
      </c>
      <c r="C52" s="1"/>
      <c r="D52" s="1"/>
      <c r="E52" s="1"/>
      <c r="F52" s="1"/>
      <c r="G52" s="1"/>
      <c r="H52" s="1"/>
      <c r="I52" s="1"/>
      <c r="J52" s="1"/>
      <c r="L52" s="1" t="e">
        <f>HLOOKUP($CY$9,Def!$B$2:$AQ$16,11)</f>
        <v>#N/A</v>
      </c>
      <c r="M52" s="1"/>
      <c r="N52" s="1"/>
      <c r="O52" s="1"/>
      <c r="P52" s="1"/>
      <c r="Q52" s="1"/>
      <c r="R52" s="1"/>
      <c r="S52" s="1"/>
      <c r="T52" s="1"/>
    </row>
    <row r="53" spans="2:20" ht="20.100000000000001" customHeight="1" x14ac:dyDescent="0.25">
      <c r="B53" s="1" t="e">
        <f>HLOOKUP($CY$7,Def!$B$2:$AQ$16,12)</f>
        <v>#N/A</v>
      </c>
      <c r="C53" s="1"/>
      <c r="D53" s="1"/>
      <c r="E53" s="1"/>
      <c r="F53" s="1"/>
      <c r="G53" s="1"/>
      <c r="H53" s="1"/>
      <c r="I53" s="1"/>
      <c r="J53" s="1"/>
      <c r="L53" s="1" t="e">
        <f>HLOOKUP($CY$9,Def!$B$2:$AQ$16,12)</f>
        <v>#N/A</v>
      </c>
      <c r="M53" s="1"/>
      <c r="N53" s="1"/>
      <c r="O53" s="1"/>
      <c r="P53" s="1"/>
      <c r="Q53" s="1"/>
      <c r="R53" s="1"/>
      <c r="S53" s="1"/>
      <c r="T53" s="1"/>
    </row>
    <row r="54" spans="2:20" ht="20.100000000000001" customHeight="1" x14ac:dyDescent="0.25">
      <c r="B54" s="1" t="e">
        <f>HLOOKUP($CY$7,Def!$B$2:$AQ$16,13)</f>
        <v>#N/A</v>
      </c>
      <c r="C54" s="1"/>
      <c r="D54" s="1"/>
      <c r="E54" s="1"/>
      <c r="F54" s="1"/>
      <c r="G54" s="1"/>
      <c r="H54" s="1"/>
      <c r="I54" s="1"/>
      <c r="J54" s="1"/>
      <c r="L54" s="1" t="e">
        <f>HLOOKUP($CY$9,Def!$B$2:$AQ$16,13)</f>
        <v>#N/A</v>
      </c>
      <c r="M54" s="1"/>
      <c r="N54" s="1"/>
      <c r="O54" s="1"/>
      <c r="P54" s="1"/>
      <c r="Q54" s="1"/>
      <c r="R54" s="1"/>
      <c r="S54" s="1"/>
      <c r="T54" s="1"/>
    </row>
    <row r="55" spans="2:20" ht="20.100000000000001" customHeight="1" x14ac:dyDescent="0.25">
      <c r="B55" s="1" t="e">
        <f>HLOOKUP($CY$7,Def!$B$2:$AQ$16,14)</f>
        <v>#N/A</v>
      </c>
      <c r="C55" s="1"/>
      <c r="D55" s="1"/>
      <c r="E55" s="1"/>
      <c r="F55" s="1"/>
      <c r="G55" s="1"/>
      <c r="H55" s="1"/>
      <c r="I55" s="1"/>
      <c r="J55" s="1"/>
      <c r="L55" s="1" t="e">
        <f>HLOOKUP($CY$9,Def!$B$2:$AQ$16,14)</f>
        <v>#N/A</v>
      </c>
      <c r="M55" s="1"/>
      <c r="N55" s="1"/>
      <c r="O55" s="1"/>
      <c r="P55" s="1"/>
      <c r="Q55" s="1"/>
      <c r="R55" s="1"/>
      <c r="S55" s="1"/>
      <c r="T55" s="1"/>
    </row>
    <row r="56" spans="2:20" ht="15" customHeight="1" x14ac:dyDescent="0.25">
      <c r="B56" s="1" t="e">
        <f>HLOOKUP($CY$7,Def!$B$2:$AQ$16,15)</f>
        <v>#N/A</v>
      </c>
      <c r="C56" s="1"/>
      <c r="D56" s="1"/>
      <c r="E56" s="1"/>
      <c r="F56" s="1"/>
      <c r="G56" s="1"/>
      <c r="H56" s="1"/>
      <c r="I56" s="1"/>
      <c r="J56" s="1"/>
      <c r="L56" s="1" t="e">
        <f>HLOOKUP($CY$9,Def!$B$2:$AQ$16,15)</f>
        <v>#N/A</v>
      </c>
      <c r="M56" s="1"/>
      <c r="N56" s="1"/>
      <c r="O56" s="1"/>
      <c r="P56" s="1"/>
      <c r="Q56" s="1"/>
      <c r="R56" s="1"/>
      <c r="S56" s="1"/>
      <c r="T56" s="1"/>
    </row>
    <row r="57" spans="2:20" ht="15" customHeight="1" x14ac:dyDescent="0.25"/>
    <row r="58" spans="2:20" ht="15.75" customHeight="1" x14ac:dyDescent="0.25"/>
    <row r="59" spans="2:20" ht="15.75" customHeight="1" x14ac:dyDescent="0.25">
      <c r="B59" s="1" t="s">
        <v>165</v>
      </c>
      <c r="C59" s="1"/>
      <c r="D59" s="1"/>
      <c r="E59" s="1"/>
      <c r="F59" s="1"/>
      <c r="G59" s="1"/>
      <c r="H59" s="1"/>
      <c r="I59" s="1"/>
      <c r="J59" s="1"/>
    </row>
    <row r="60" spans="2:20" x14ac:dyDescent="0.25">
      <c r="B60" s="1" t="str">
        <f>HLOOKUP($CY$11,Def!$B$2:$AQ$16,3)</f>
        <v>MEDIATOR</v>
      </c>
      <c r="C60" s="1"/>
      <c r="D60" s="1"/>
      <c r="E60" s="1"/>
      <c r="F60" s="1"/>
      <c r="G60" s="1"/>
      <c r="H60" s="1"/>
      <c r="I60" s="1"/>
      <c r="J60" s="1"/>
    </row>
    <row r="61" spans="2:20" x14ac:dyDescent="0.25">
      <c r="B61" s="1" t="str">
        <f>HLOOKUP($CY$11,Def!$B$2:$AQ$16,4)</f>
        <v>Loyal</v>
      </c>
      <c r="C61" s="1"/>
      <c r="D61" s="1"/>
      <c r="E61" s="1"/>
      <c r="F61" s="1"/>
      <c r="G61" s="1"/>
      <c r="H61" s="1"/>
      <c r="I61" s="1"/>
      <c r="J61" s="1"/>
    </row>
    <row r="62" spans="2:20" x14ac:dyDescent="0.25">
      <c r="B62" s="1" t="str">
        <f>HLOOKUP($CY$11,Def!$B$2:$AQ$16,5)</f>
        <v>Tight Scheduled</v>
      </c>
      <c r="C62" s="1"/>
      <c r="D62" s="1"/>
      <c r="E62" s="1"/>
      <c r="F62" s="1"/>
      <c r="G62" s="1"/>
      <c r="H62" s="1"/>
      <c r="I62" s="1"/>
      <c r="J62" s="1"/>
    </row>
    <row r="63" spans="2:20" x14ac:dyDescent="0.25">
      <c r="B63" s="1" t="str">
        <f>HLOOKUP($CY$11,Def!$B$2:$AQ$16,6)</f>
        <v>Curious</v>
      </c>
      <c r="C63" s="1"/>
      <c r="D63" s="1"/>
      <c r="E63" s="1"/>
      <c r="F63" s="1"/>
      <c r="G63" s="1"/>
      <c r="H63" s="1"/>
      <c r="I63" s="1"/>
      <c r="J63" s="1"/>
    </row>
    <row r="64" spans="2:20" x14ac:dyDescent="0.25">
      <c r="B64" s="1" t="str">
        <f>HLOOKUP($CY$11,Def!$B$2:$AQ$16,7)</f>
        <v>Sensitif</v>
      </c>
      <c r="C64" s="1"/>
      <c r="D64" s="1"/>
      <c r="E64" s="1"/>
      <c r="F64" s="1"/>
      <c r="G64" s="1"/>
      <c r="H64" s="1"/>
      <c r="I64" s="1"/>
      <c r="J64" s="1"/>
    </row>
    <row r="65" spans="2:20" x14ac:dyDescent="0.25">
      <c r="B65" s="1" t="str">
        <f>HLOOKUP($CY$11,Def!$B$2:$AQ$16,8)</f>
        <v>Good Communication Skill</v>
      </c>
      <c r="C65" s="1"/>
      <c r="D65" s="1"/>
      <c r="E65" s="1"/>
      <c r="F65" s="1"/>
      <c r="G65" s="1"/>
      <c r="H65" s="1"/>
      <c r="I65" s="1"/>
      <c r="J65" s="1"/>
    </row>
    <row r="66" spans="2:20" x14ac:dyDescent="0.25">
      <c r="B66" s="1" t="str">
        <f>HLOOKUP($CY$11,Def!$B$2:$AQ$16,9)</f>
        <v>Good Analitical Think</v>
      </c>
      <c r="C66" s="1"/>
      <c r="D66" s="1"/>
      <c r="E66" s="1"/>
      <c r="F66" s="1"/>
      <c r="G66" s="1"/>
      <c r="H66" s="1"/>
      <c r="I66" s="1"/>
      <c r="J66" s="1"/>
    </row>
    <row r="67" spans="2:20" x14ac:dyDescent="0.25">
      <c r="B67" s="1" t="str">
        <f>HLOOKUP($CY$11,Def!$B$2:$AQ$16,10)</f>
        <v>Good Interpersonal Skill</v>
      </c>
      <c r="C67" s="1"/>
      <c r="D67" s="1"/>
      <c r="E67" s="1"/>
      <c r="F67" s="1"/>
      <c r="G67" s="1"/>
      <c r="H67" s="1"/>
      <c r="I67" s="1"/>
      <c r="J67" s="1"/>
    </row>
    <row r="68" spans="2:20" x14ac:dyDescent="0.25">
      <c r="B68" s="1" t="str">
        <f>HLOOKUP($CY$11,Def!$B$2:$AQ$16,11)</f>
        <v>Cepat Beradaptasi</v>
      </c>
      <c r="C68" s="1"/>
      <c r="D68" s="1"/>
      <c r="E68" s="1"/>
      <c r="F68" s="1"/>
      <c r="G68" s="1"/>
      <c r="H68" s="1"/>
      <c r="I68" s="1"/>
      <c r="J68" s="1"/>
    </row>
    <row r="69" spans="2:20" x14ac:dyDescent="0.25">
      <c r="B69" s="1" t="str">
        <f>HLOOKUP($CY$11,Def!$B$2:$AQ$16,12)</f>
        <v>Anti Kritik</v>
      </c>
      <c r="C69" s="1"/>
      <c r="D69" s="1"/>
      <c r="E69" s="1"/>
      <c r="F69" s="1"/>
      <c r="G69" s="1"/>
      <c r="H69" s="1"/>
      <c r="I69" s="1"/>
      <c r="J69" s="1"/>
    </row>
    <row r="70" spans="2:20" x14ac:dyDescent="0.25">
      <c r="B70" s="1" t="str">
        <f>HLOOKUP($CY$11,Def!$B$2:$AQ$16,13)</f>
        <v>Not Leader</v>
      </c>
      <c r="C70" s="1"/>
      <c r="D70" s="1"/>
      <c r="E70" s="1"/>
      <c r="F70" s="1"/>
      <c r="G70" s="1"/>
      <c r="H70" s="1"/>
      <c r="I70" s="1"/>
      <c r="J70" s="1"/>
    </row>
    <row r="71" spans="2:20" x14ac:dyDescent="0.25">
      <c r="B71" s="1" t="str">
        <f>HLOOKUP($CY$11,Def!$B$2:$AQ$16,14)</f>
        <v>Work/Play Conflict</v>
      </c>
      <c r="C71" s="1"/>
      <c r="D71" s="1"/>
      <c r="E71" s="1"/>
      <c r="F71" s="1"/>
      <c r="G71" s="1"/>
      <c r="H71" s="1"/>
      <c r="I71" s="1"/>
      <c r="J71" s="1"/>
    </row>
    <row r="72" spans="2:20" x14ac:dyDescent="0.25">
      <c r="B72" s="1">
        <f>HLOOKUP($CY$11,Def!$B$2:$AQ$16,15)</f>
        <v>0</v>
      </c>
      <c r="C72" s="1"/>
      <c r="D72" s="1"/>
      <c r="E72" s="1"/>
      <c r="F72" s="1"/>
      <c r="G72" s="1"/>
      <c r="H72" s="1"/>
      <c r="I72" s="1"/>
      <c r="J72" s="1"/>
    </row>
    <row r="76" spans="2:20" x14ac:dyDescent="0.25">
      <c r="C76" t="s">
        <v>166</v>
      </c>
    </row>
    <row r="77" spans="2:20" x14ac:dyDescent="0.25">
      <c r="B77" s="1" t="str">
        <f>HLOOKUP($CY$11,Def!B20:AO22,3)</f>
        <v>Merupakan individu yang berorientasi pada orang, ia mampu menggabungkan ketepatan dan loyalitas.  Ia cenderung peka dan mempunyai standard yang tinggi.  Ia menginginkan stabilitas dan berorientasi terhadap sasaran.  Ia menginginkan pengakuan sosial dan perhatian pribadi.  Ia bersahabat, antusias, informal, banyak bicara, dan mungkin sangat mencemaskan apa yang dipikirkan oleh orang lain.  Ia menolak agresi, dan mengharapkan suasana harmonis.  Ia cenderung cukup cerdas dalam berbagai hal. Ia merupakan pencari fakta yang sangat baik dan akan membuat keputusan yang baik setelah mengumpulkan fakta dan data pendukung.</v>
      </c>
      <c r="C77" s="1"/>
      <c r="D77" s="1"/>
      <c r="E77" s="1"/>
      <c r="F77" s="1"/>
      <c r="G77" s="1"/>
      <c r="H77" s="1"/>
      <c r="I77" s="1"/>
      <c r="J77" s="1"/>
      <c r="K77" s="1"/>
      <c r="L77" s="1"/>
      <c r="M77" s="1"/>
      <c r="N77" s="1"/>
      <c r="O77" s="1"/>
      <c r="P77" s="1"/>
      <c r="Q77" s="1"/>
      <c r="R77" s="1"/>
      <c r="S77" s="1"/>
      <c r="T77" s="1"/>
    </row>
    <row r="78" spans="2:20" x14ac:dyDescent="0.25">
      <c r="B78" s="1"/>
      <c r="C78" s="1"/>
      <c r="D78" s="1"/>
      <c r="E78" s="1"/>
      <c r="F78" s="1"/>
      <c r="G78" s="1"/>
      <c r="H78" s="1"/>
      <c r="I78" s="1"/>
      <c r="J78" s="1"/>
      <c r="K78" s="1"/>
      <c r="L78" s="1"/>
      <c r="M78" s="1"/>
      <c r="N78" s="1"/>
      <c r="O78" s="1"/>
      <c r="P78" s="1"/>
      <c r="Q78" s="1"/>
      <c r="R78" s="1"/>
      <c r="S78" s="1"/>
      <c r="T78" s="1"/>
    </row>
    <row r="79" spans="2:20" x14ac:dyDescent="0.25">
      <c r="B79" s="1"/>
      <c r="C79" s="1"/>
      <c r="D79" s="1"/>
      <c r="E79" s="1"/>
      <c r="F79" s="1"/>
      <c r="G79" s="1"/>
      <c r="H79" s="1"/>
      <c r="I79" s="1"/>
      <c r="J79" s="1"/>
      <c r="K79" s="1"/>
      <c r="L79" s="1"/>
      <c r="M79" s="1"/>
      <c r="N79" s="1"/>
      <c r="O79" s="1"/>
      <c r="P79" s="1"/>
      <c r="Q79" s="1"/>
      <c r="R79" s="1"/>
      <c r="S79" s="1"/>
      <c r="T79" s="1"/>
    </row>
    <row r="80" spans="2:20" x14ac:dyDescent="0.25">
      <c r="B80" s="1"/>
      <c r="C80" s="1"/>
      <c r="D80" s="1"/>
      <c r="E80" s="1"/>
      <c r="F80" s="1"/>
      <c r="G80" s="1"/>
      <c r="H80" s="1"/>
      <c r="I80" s="1"/>
      <c r="J80" s="1"/>
      <c r="K80" s="1"/>
      <c r="L80" s="1"/>
      <c r="M80" s="1"/>
      <c r="N80" s="1"/>
      <c r="O80" s="1"/>
      <c r="P80" s="1"/>
      <c r="Q80" s="1"/>
      <c r="R80" s="1"/>
      <c r="S80" s="1"/>
      <c r="T80" s="1"/>
    </row>
    <row r="81" spans="2:20" x14ac:dyDescent="0.25">
      <c r="B81" s="1"/>
      <c r="C81" s="1"/>
      <c r="D81" s="1"/>
      <c r="E81" s="1"/>
      <c r="F81" s="1"/>
      <c r="G81" s="1"/>
      <c r="H81" s="1"/>
      <c r="I81" s="1"/>
      <c r="J81" s="1"/>
      <c r="K81" s="1"/>
      <c r="L81" s="1"/>
      <c r="M81" s="1"/>
      <c r="N81" s="1"/>
      <c r="O81" s="1"/>
      <c r="P81" s="1"/>
      <c r="Q81" s="1"/>
      <c r="R81" s="1"/>
      <c r="S81" s="1"/>
      <c r="T81" s="1"/>
    </row>
    <row r="82" spans="2:20" x14ac:dyDescent="0.25">
      <c r="B82" s="1"/>
      <c r="C82" s="1"/>
      <c r="D82" s="1"/>
      <c r="E82" s="1"/>
      <c r="F82" s="1"/>
      <c r="G82" s="1"/>
      <c r="H82" s="1"/>
      <c r="I82" s="1"/>
      <c r="J82" s="1"/>
      <c r="K82" s="1"/>
      <c r="L82" s="1"/>
      <c r="M82" s="1"/>
      <c r="N82" s="1"/>
      <c r="O82" s="1"/>
      <c r="P82" s="1"/>
      <c r="Q82" s="1"/>
      <c r="R82" s="1"/>
      <c r="S82" s="1"/>
      <c r="T82" s="1"/>
    </row>
    <row r="83" spans="2:20" x14ac:dyDescent="0.25">
      <c r="B83" s="1"/>
      <c r="C83" s="1"/>
      <c r="D83" s="1"/>
      <c r="E83" s="1"/>
      <c r="F83" s="1"/>
      <c r="G83" s="1"/>
      <c r="H83" s="1"/>
      <c r="I83" s="1"/>
      <c r="J83" s="1"/>
      <c r="K83" s="1"/>
      <c r="L83" s="1"/>
      <c r="M83" s="1"/>
      <c r="N83" s="1"/>
      <c r="O83" s="1"/>
      <c r="P83" s="1"/>
      <c r="Q83" s="1"/>
      <c r="R83" s="1"/>
      <c r="S83" s="1"/>
      <c r="T83" s="1"/>
    </row>
    <row r="85" spans="2:20" x14ac:dyDescent="0.25">
      <c r="C85" t="s">
        <v>167</v>
      </c>
    </row>
    <row r="86" spans="2:20" x14ac:dyDescent="0.25">
      <c r="B86" s="1" t="str">
        <f>HLOOKUP($CY$11,Def!B2:AQ18,17)</f>
        <v>Engineering and Production (Supervisor, Installer, Technician, Service and Design), Research (Supervisor, Chemist, Lab. Technician), Trainer, Finance (Supervisor, Accountant, Advisor), Public Relations, Administration, Office Administrator, Market Analyst, System Analyst, Programmer, Selling (Technical/Service).</v>
      </c>
      <c r="C86" s="1"/>
      <c r="D86" s="1"/>
      <c r="E86" s="1"/>
      <c r="F86" s="1"/>
      <c r="G86" s="1"/>
      <c r="H86" s="1"/>
      <c r="I86" s="1"/>
      <c r="J86" s="1"/>
      <c r="K86" s="1"/>
      <c r="L86" s="1"/>
      <c r="M86" s="1"/>
      <c r="N86" s="1"/>
      <c r="O86" s="1"/>
      <c r="P86" s="1"/>
      <c r="Q86" s="1"/>
      <c r="R86" s="1"/>
      <c r="S86" s="1"/>
      <c r="T86" s="1"/>
    </row>
    <row r="87" spans="2:20" x14ac:dyDescent="0.25">
      <c r="B87" s="1"/>
      <c r="C87" s="1"/>
      <c r="D87" s="1"/>
      <c r="E87" s="1"/>
      <c r="F87" s="1"/>
      <c r="G87" s="1"/>
      <c r="H87" s="1"/>
      <c r="I87" s="1"/>
      <c r="J87" s="1"/>
      <c r="K87" s="1"/>
      <c r="L87" s="1"/>
      <c r="M87" s="1"/>
      <c r="N87" s="1"/>
      <c r="O87" s="1"/>
      <c r="P87" s="1"/>
      <c r="Q87" s="1"/>
      <c r="R87" s="1"/>
      <c r="S87" s="1"/>
      <c r="T87" s="1"/>
    </row>
    <row r="88" spans="2:20" x14ac:dyDescent="0.25">
      <c r="B88" s="1"/>
      <c r="C88" s="1"/>
      <c r="D88" s="1"/>
      <c r="E88" s="1"/>
      <c r="F88" s="1"/>
      <c r="G88" s="1"/>
      <c r="H88" s="1"/>
      <c r="I88" s="1"/>
      <c r="J88" s="1"/>
      <c r="K88" s="1"/>
      <c r="L88" s="1"/>
      <c r="M88" s="1"/>
      <c r="N88" s="1"/>
      <c r="O88" s="1"/>
      <c r="P88" s="1"/>
      <c r="Q88" s="1"/>
      <c r="R88" s="1"/>
      <c r="S88" s="1"/>
      <c r="T88" s="1"/>
    </row>
    <row r="89" spans="2:20" x14ac:dyDescent="0.25">
      <c r="B89" s="1"/>
      <c r="C89" s="1"/>
      <c r="D89" s="1"/>
      <c r="E89" s="1"/>
      <c r="F89" s="1"/>
      <c r="G89" s="1"/>
      <c r="H89" s="1"/>
      <c r="I89" s="1"/>
      <c r="J89" s="1"/>
      <c r="K89" s="1"/>
      <c r="L89" s="1"/>
      <c r="M89" s="1"/>
      <c r="N89" s="1"/>
      <c r="O89" s="1"/>
      <c r="P89" s="1"/>
      <c r="Q89" s="1"/>
      <c r="R89" s="1"/>
      <c r="S89" s="1"/>
      <c r="T89" s="1"/>
    </row>
    <row r="108" ht="15.7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75" customHeight="1" x14ac:dyDescent="0.25"/>
  </sheetData>
  <mergeCells count="51">
    <mergeCell ref="B51:J51"/>
    <mergeCell ref="I7:M7"/>
    <mergeCell ref="B43:J43"/>
    <mergeCell ref="B86:T89"/>
    <mergeCell ref="B77:T83"/>
    <mergeCell ref="L44:T44"/>
    <mergeCell ref="B64:J64"/>
    <mergeCell ref="L49:T49"/>
    <mergeCell ref="B60:J60"/>
    <mergeCell ref="B61:J61"/>
    <mergeCell ref="B44:J44"/>
    <mergeCell ref="L48:T48"/>
    <mergeCell ref="L46:T46"/>
    <mergeCell ref="B66:J66"/>
    <mergeCell ref="B62:J62"/>
    <mergeCell ref="B71:J71"/>
    <mergeCell ref="B72:J72"/>
    <mergeCell ref="B70:J70"/>
    <mergeCell ref="B50:J50"/>
    <mergeCell ref="A1:U1"/>
    <mergeCell ref="A2:U2"/>
    <mergeCell ref="L54:T54"/>
    <mergeCell ref="B49:J49"/>
    <mergeCell ref="B42:R42"/>
    <mergeCell ref="L51:T51"/>
    <mergeCell ref="L53:T53"/>
    <mergeCell ref="B47:J47"/>
    <mergeCell ref="L47:T47"/>
    <mergeCell ref="I5:M5"/>
    <mergeCell ref="B45:J45"/>
    <mergeCell ref="B46:J46"/>
    <mergeCell ref="B48:J48"/>
    <mergeCell ref="L52:T52"/>
    <mergeCell ref="L43:T43"/>
    <mergeCell ref="B53:J53"/>
    <mergeCell ref="I4:M4"/>
    <mergeCell ref="B69:J69"/>
    <mergeCell ref="B63:J63"/>
    <mergeCell ref="L56:T56"/>
    <mergeCell ref="B55:J55"/>
    <mergeCell ref="B56:J56"/>
    <mergeCell ref="B59:J59"/>
    <mergeCell ref="B68:J68"/>
    <mergeCell ref="L55:T55"/>
    <mergeCell ref="B65:J65"/>
    <mergeCell ref="B67:J67"/>
    <mergeCell ref="I6:M6"/>
    <mergeCell ref="B54:J54"/>
    <mergeCell ref="B52:J52"/>
    <mergeCell ref="L50:T50"/>
    <mergeCell ref="L45:T45"/>
  </mergeCells>
  <pageMargins left="0.7000000000000004" right="0.7000000000000004" top="0.75000000000000044" bottom="0.75000000000000044" header="0.30000000000000021" footer="0.30000000000000021"/>
  <ignoredErrors>
    <ignoredError sqref="A1:DA11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2"/>
  <sheetViews>
    <sheetView workbookViewId="0"/>
  </sheetViews>
  <sheetFormatPr defaultRowHeight="15.75" x14ac:dyDescent="0.25"/>
  <sheetData>
    <row r="1" spans="2:10" x14ac:dyDescent="0.25">
      <c r="C1" s="1">
        <v>1</v>
      </c>
      <c r="D1" s="1"/>
      <c r="E1" s="1"/>
      <c r="F1" s="1"/>
      <c r="G1" s="1">
        <v>2</v>
      </c>
      <c r="H1" s="1"/>
      <c r="I1" s="1"/>
      <c r="J1" s="1"/>
    </row>
    <row r="2" spans="2:10" x14ac:dyDescent="0.25">
      <c r="C2" t="s">
        <v>111</v>
      </c>
      <c r="D2" t="s">
        <v>112</v>
      </c>
      <c r="E2" t="s">
        <v>113</v>
      </c>
      <c r="F2" t="s">
        <v>114</v>
      </c>
      <c r="G2" t="s">
        <v>111</v>
      </c>
      <c r="H2" t="s">
        <v>112</v>
      </c>
      <c r="I2" t="s">
        <v>113</v>
      </c>
      <c r="J2" t="s">
        <v>114</v>
      </c>
    </row>
    <row r="3" spans="2:10" x14ac:dyDescent="0.25">
      <c r="B3">
        <v>0</v>
      </c>
      <c r="C3">
        <v>-6</v>
      </c>
      <c r="D3">
        <v>-7</v>
      </c>
      <c r="E3">
        <v>-5.7</v>
      </c>
      <c r="F3">
        <v>-6</v>
      </c>
      <c r="G3">
        <v>7.5</v>
      </c>
      <c r="H3">
        <v>7</v>
      </c>
      <c r="I3">
        <v>7.5</v>
      </c>
      <c r="J3">
        <v>7.5</v>
      </c>
    </row>
    <row r="4" spans="2:10" x14ac:dyDescent="0.25">
      <c r="B4">
        <v>1</v>
      </c>
      <c r="C4">
        <v>-5.3</v>
      </c>
      <c r="D4">
        <v>-4.5999999999999996</v>
      </c>
      <c r="E4">
        <v>-4.3</v>
      </c>
      <c r="F4">
        <v>-4.7</v>
      </c>
      <c r="G4">
        <v>6.5</v>
      </c>
      <c r="H4">
        <v>6</v>
      </c>
      <c r="I4">
        <v>7</v>
      </c>
      <c r="J4">
        <v>7</v>
      </c>
    </row>
    <row r="5" spans="2:10" x14ac:dyDescent="0.25">
      <c r="B5">
        <v>2</v>
      </c>
      <c r="C5">
        <v>-4</v>
      </c>
      <c r="D5">
        <v>-2.5</v>
      </c>
      <c r="E5">
        <v>-3.5</v>
      </c>
      <c r="F5">
        <v>-3.5</v>
      </c>
      <c r="G5">
        <v>4.3</v>
      </c>
      <c r="H5">
        <v>4</v>
      </c>
      <c r="I5">
        <v>6</v>
      </c>
      <c r="J5">
        <v>5.6</v>
      </c>
    </row>
    <row r="6" spans="2:10" x14ac:dyDescent="0.25">
      <c r="B6">
        <v>3</v>
      </c>
      <c r="C6">
        <v>-2.5</v>
      </c>
      <c r="D6">
        <v>-1.3</v>
      </c>
      <c r="E6">
        <v>-1.5</v>
      </c>
      <c r="F6">
        <v>-1.5</v>
      </c>
      <c r="G6">
        <v>2.5</v>
      </c>
      <c r="H6">
        <v>2.5</v>
      </c>
      <c r="I6">
        <v>4</v>
      </c>
      <c r="J6">
        <v>4</v>
      </c>
    </row>
    <row r="7" spans="2:10" x14ac:dyDescent="0.25">
      <c r="B7">
        <v>4</v>
      </c>
      <c r="C7">
        <v>-1.7</v>
      </c>
      <c r="D7">
        <v>1</v>
      </c>
      <c r="E7">
        <v>-0.7</v>
      </c>
      <c r="F7">
        <v>0.5</v>
      </c>
      <c r="G7">
        <v>1.5</v>
      </c>
      <c r="H7">
        <v>0.5</v>
      </c>
      <c r="I7">
        <v>2.5</v>
      </c>
      <c r="J7">
        <v>2.5</v>
      </c>
    </row>
    <row r="8" spans="2:10" x14ac:dyDescent="0.25">
      <c r="B8">
        <v>5</v>
      </c>
      <c r="C8">
        <v>-1.3</v>
      </c>
      <c r="D8">
        <v>3</v>
      </c>
      <c r="E8">
        <v>0.5</v>
      </c>
      <c r="F8">
        <v>2</v>
      </c>
      <c r="G8">
        <v>0.5</v>
      </c>
      <c r="H8">
        <v>0</v>
      </c>
      <c r="I8">
        <v>1.5</v>
      </c>
      <c r="J8">
        <v>1.5</v>
      </c>
    </row>
    <row r="9" spans="2:10" x14ac:dyDescent="0.25">
      <c r="B9">
        <v>6</v>
      </c>
      <c r="C9">
        <v>0</v>
      </c>
      <c r="D9">
        <v>3.5</v>
      </c>
      <c r="E9">
        <v>1</v>
      </c>
      <c r="F9">
        <v>3</v>
      </c>
      <c r="G9">
        <v>0</v>
      </c>
      <c r="H9">
        <v>-2</v>
      </c>
      <c r="I9">
        <v>0.5</v>
      </c>
      <c r="J9">
        <v>0.5</v>
      </c>
    </row>
    <row r="10" spans="2:10" x14ac:dyDescent="0.25">
      <c r="B10">
        <v>7</v>
      </c>
      <c r="C10">
        <v>0.5</v>
      </c>
      <c r="D10">
        <v>5.3</v>
      </c>
      <c r="E10">
        <v>2.5</v>
      </c>
      <c r="F10">
        <v>5.3</v>
      </c>
      <c r="G10">
        <v>-1.3</v>
      </c>
      <c r="H10">
        <v>-3.5</v>
      </c>
      <c r="I10">
        <v>-1.3</v>
      </c>
      <c r="J10">
        <v>0</v>
      </c>
    </row>
    <row r="11" spans="2:10" x14ac:dyDescent="0.25">
      <c r="B11">
        <v>8</v>
      </c>
      <c r="C11">
        <v>1</v>
      </c>
      <c r="D11">
        <v>5.7</v>
      </c>
      <c r="E11">
        <v>3</v>
      </c>
      <c r="F11">
        <v>5.7</v>
      </c>
      <c r="G11">
        <v>-1.5</v>
      </c>
      <c r="H11">
        <v>-4.3</v>
      </c>
      <c r="I11">
        <v>-2</v>
      </c>
      <c r="J11">
        <v>-1.3</v>
      </c>
    </row>
    <row r="12" spans="2:10" x14ac:dyDescent="0.25">
      <c r="B12">
        <v>9</v>
      </c>
      <c r="C12">
        <v>2</v>
      </c>
      <c r="D12">
        <v>6</v>
      </c>
      <c r="E12">
        <v>4</v>
      </c>
      <c r="F12">
        <v>6</v>
      </c>
      <c r="G12">
        <v>-2.5</v>
      </c>
      <c r="H12">
        <v>-5.3</v>
      </c>
      <c r="I12">
        <v>-3</v>
      </c>
      <c r="J12">
        <v>-2.5</v>
      </c>
    </row>
    <row r="13" spans="2:10" x14ac:dyDescent="0.25">
      <c r="B13">
        <v>10</v>
      </c>
      <c r="C13">
        <v>3</v>
      </c>
      <c r="D13">
        <v>6.5</v>
      </c>
      <c r="E13">
        <v>4.5999999999999996</v>
      </c>
      <c r="F13">
        <v>6.3</v>
      </c>
      <c r="G13">
        <v>-3</v>
      </c>
      <c r="H13">
        <v>-6</v>
      </c>
      <c r="I13">
        <v>-4.3</v>
      </c>
      <c r="J13">
        <v>-3.5</v>
      </c>
    </row>
    <row r="14" spans="2:10" x14ac:dyDescent="0.25">
      <c r="B14">
        <v>11</v>
      </c>
      <c r="C14">
        <v>3.5</v>
      </c>
      <c r="D14">
        <v>7</v>
      </c>
      <c r="E14">
        <v>5</v>
      </c>
      <c r="F14">
        <v>6.5</v>
      </c>
      <c r="G14">
        <v>-3.5</v>
      </c>
      <c r="H14">
        <v>-6.5</v>
      </c>
      <c r="I14">
        <v>-5.3</v>
      </c>
      <c r="J14">
        <v>-5.3</v>
      </c>
    </row>
    <row r="15" spans="2:10" x14ac:dyDescent="0.25">
      <c r="B15">
        <v>12</v>
      </c>
      <c r="C15">
        <v>4</v>
      </c>
      <c r="D15">
        <v>7</v>
      </c>
      <c r="E15">
        <v>5.7</v>
      </c>
      <c r="F15">
        <v>6.7</v>
      </c>
      <c r="G15">
        <v>-4.3</v>
      </c>
      <c r="H15">
        <v>-7</v>
      </c>
      <c r="I15">
        <v>-6</v>
      </c>
      <c r="J15">
        <v>-5.7</v>
      </c>
    </row>
    <row r="16" spans="2:10" x14ac:dyDescent="0.25">
      <c r="B16">
        <v>13</v>
      </c>
      <c r="C16">
        <v>4.7</v>
      </c>
      <c r="D16">
        <v>7</v>
      </c>
      <c r="E16">
        <v>6</v>
      </c>
      <c r="F16">
        <v>7</v>
      </c>
      <c r="G16">
        <v>-5.3</v>
      </c>
      <c r="H16">
        <v>-7.2</v>
      </c>
      <c r="I16">
        <v>-6.5</v>
      </c>
      <c r="J16">
        <v>-6</v>
      </c>
    </row>
    <row r="17" spans="2:10" x14ac:dyDescent="0.25">
      <c r="B17">
        <v>14</v>
      </c>
      <c r="C17">
        <v>5.3</v>
      </c>
      <c r="D17">
        <v>7</v>
      </c>
      <c r="E17">
        <v>6.5</v>
      </c>
      <c r="F17">
        <v>7.3</v>
      </c>
      <c r="G17">
        <v>-5.7</v>
      </c>
      <c r="H17">
        <v>-7.2</v>
      </c>
      <c r="I17">
        <v>-6.7</v>
      </c>
      <c r="J17">
        <v>-6.5</v>
      </c>
    </row>
    <row r="18" spans="2:10" x14ac:dyDescent="0.25">
      <c r="B18">
        <v>15</v>
      </c>
      <c r="C18">
        <v>6.5</v>
      </c>
      <c r="D18">
        <v>7</v>
      </c>
      <c r="E18">
        <v>6.5</v>
      </c>
      <c r="F18">
        <v>7.3</v>
      </c>
      <c r="G18">
        <v>-6</v>
      </c>
      <c r="H18">
        <v>-7.2</v>
      </c>
      <c r="I18">
        <v>-6.7</v>
      </c>
      <c r="J18">
        <v>-7</v>
      </c>
    </row>
    <row r="19" spans="2:10" x14ac:dyDescent="0.25">
      <c r="B19">
        <v>16</v>
      </c>
      <c r="C19">
        <v>7</v>
      </c>
      <c r="D19">
        <v>7.5</v>
      </c>
      <c r="E19">
        <v>7</v>
      </c>
      <c r="F19">
        <v>7.3</v>
      </c>
      <c r="G19">
        <v>-6.5</v>
      </c>
      <c r="H19">
        <v>-7.3</v>
      </c>
      <c r="I19">
        <v>-7</v>
      </c>
      <c r="J19">
        <v>-7.3</v>
      </c>
    </row>
    <row r="20" spans="2:10" x14ac:dyDescent="0.25">
      <c r="B20">
        <v>17</v>
      </c>
      <c r="C20">
        <v>7</v>
      </c>
      <c r="D20">
        <v>7.5</v>
      </c>
      <c r="E20">
        <v>7</v>
      </c>
      <c r="F20">
        <v>7.5</v>
      </c>
      <c r="G20">
        <v>6.7</v>
      </c>
      <c r="H20">
        <v>-7.3</v>
      </c>
      <c r="I20">
        <v>-7.2</v>
      </c>
      <c r="J20">
        <v>-7.5</v>
      </c>
    </row>
    <row r="21" spans="2:10" x14ac:dyDescent="0.25">
      <c r="B21">
        <v>18</v>
      </c>
      <c r="C21">
        <v>7</v>
      </c>
      <c r="D21">
        <v>7.5</v>
      </c>
      <c r="E21">
        <v>7</v>
      </c>
      <c r="F21">
        <v>8</v>
      </c>
      <c r="G21">
        <v>7</v>
      </c>
      <c r="H21">
        <v>-7.3</v>
      </c>
      <c r="I21">
        <v>-7.3</v>
      </c>
      <c r="J21">
        <v>-7.7</v>
      </c>
    </row>
    <row r="22" spans="2:10" x14ac:dyDescent="0.25">
      <c r="B22">
        <v>19</v>
      </c>
      <c r="C22">
        <v>7.5</v>
      </c>
      <c r="D22">
        <v>7.5</v>
      </c>
      <c r="E22">
        <v>7.5</v>
      </c>
      <c r="F22">
        <v>8</v>
      </c>
      <c r="G22">
        <v>-7.3</v>
      </c>
      <c r="H22">
        <v>-7.5</v>
      </c>
      <c r="I22">
        <v>-7.5</v>
      </c>
      <c r="J22">
        <v>-7.9</v>
      </c>
    </row>
    <row r="23" spans="2:10" x14ac:dyDescent="0.25">
      <c r="B23">
        <v>20</v>
      </c>
      <c r="C23">
        <v>7.5</v>
      </c>
      <c r="D23">
        <v>8</v>
      </c>
      <c r="E23">
        <v>7.5</v>
      </c>
      <c r="F23">
        <v>8</v>
      </c>
      <c r="G23">
        <v>-7.5</v>
      </c>
      <c r="H23">
        <v>-8</v>
      </c>
      <c r="I23">
        <v>-8</v>
      </c>
      <c r="J23">
        <v>-8</v>
      </c>
    </row>
    <row r="26" spans="2:10" x14ac:dyDescent="0.25">
      <c r="C26" s="1">
        <v>3</v>
      </c>
      <c r="D26" s="1"/>
      <c r="E26" s="1"/>
      <c r="F26" s="1"/>
    </row>
    <row r="27" spans="2:10" x14ac:dyDescent="0.25">
      <c r="C27" t="s">
        <v>111</v>
      </c>
      <c r="D27" t="s">
        <v>112</v>
      </c>
      <c r="E27" t="s">
        <v>113</v>
      </c>
      <c r="F27" t="s">
        <v>114</v>
      </c>
    </row>
    <row r="28" spans="2:10" x14ac:dyDescent="0.25">
      <c r="B28">
        <v>-22</v>
      </c>
      <c r="C28">
        <v>-8</v>
      </c>
      <c r="D28">
        <v>-8</v>
      </c>
      <c r="E28">
        <v>-8</v>
      </c>
      <c r="F28">
        <v>-7.5</v>
      </c>
    </row>
    <row r="29" spans="2:10" x14ac:dyDescent="0.25">
      <c r="B29">
        <v>-21</v>
      </c>
      <c r="C29">
        <v>-7.5</v>
      </c>
      <c r="D29">
        <v>-8</v>
      </c>
      <c r="E29">
        <v>-8</v>
      </c>
      <c r="F29">
        <v>-7.3</v>
      </c>
    </row>
    <row r="30" spans="2:10" x14ac:dyDescent="0.25">
      <c r="B30">
        <v>-20</v>
      </c>
      <c r="C30">
        <v>-7</v>
      </c>
      <c r="D30">
        <v>-8</v>
      </c>
      <c r="E30">
        <v>-8</v>
      </c>
      <c r="F30">
        <v>-7.3</v>
      </c>
    </row>
    <row r="31" spans="2:10" x14ac:dyDescent="0.25">
      <c r="B31">
        <v>-19</v>
      </c>
      <c r="C31">
        <v>-6.8</v>
      </c>
      <c r="D31">
        <v>-8</v>
      </c>
      <c r="E31">
        <v>-8</v>
      </c>
      <c r="F31">
        <v>-7</v>
      </c>
    </row>
    <row r="32" spans="2:10" x14ac:dyDescent="0.25">
      <c r="B32">
        <v>-18</v>
      </c>
      <c r="C32">
        <v>-6.75</v>
      </c>
      <c r="D32">
        <v>-7</v>
      </c>
      <c r="E32">
        <v>-7.5</v>
      </c>
      <c r="F32">
        <v>-6.7</v>
      </c>
    </row>
    <row r="33" spans="2:6" x14ac:dyDescent="0.25">
      <c r="B33">
        <v>-17</v>
      </c>
      <c r="C33">
        <v>-6.7</v>
      </c>
      <c r="D33">
        <v>-6.7</v>
      </c>
      <c r="E33">
        <v>-7.3</v>
      </c>
      <c r="F33">
        <v>-6.7</v>
      </c>
    </row>
    <row r="34" spans="2:6" x14ac:dyDescent="0.25">
      <c r="B34">
        <v>-16</v>
      </c>
      <c r="C34">
        <v>-6.5</v>
      </c>
      <c r="D34">
        <v>-6.7</v>
      </c>
      <c r="E34">
        <v>-7.3</v>
      </c>
      <c r="F34">
        <v>-6.7</v>
      </c>
    </row>
    <row r="35" spans="2:6" x14ac:dyDescent="0.25">
      <c r="B35">
        <v>-15</v>
      </c>
      <c r="C35">
        <v>-6.3</v>
      </c>
      <c r="D35">
        <v>-6.7</v>
      </c>
      <c r="E35">
        <v>-7</v>
      </c>
      <c r="F35">
        <v>-6.5</v>
      </c>
    </row>
    <row r="36" spans="2:6" x14ac:dyDescent="0.25">
      <c r="B36">
        <v>-14</v>
      </c>
      <c r="C36">
        <v>-6.1</v>
      </c>
      <c r="D36">
        <v>-6.7</v>
      </c>
      <c r="E36">
        <v>-6.5</v>
      </c>
      <c r="F36">
        <v>-6.3</v>
      </c>
    </row>
    <row r="37" spans="2:6" x14ac:dyDescent="0.25">
      <c r="B37">
        <v>-13</v>
      </c>
      <c r="C37">
        <v>-5.9</v>
      </c>
      <c r="D37">
        <v>-6.7</v>
      </c>
      <c r="E37">
        <v>-6.5</v>
      </c>
      <c r="F37">
        <v>-6</v>
      </c>
    </row>
    <row r="38" spans="2:6" x14ac:dyDescent="0.25">
      <c r="B38">
        <v>-12</v>
      </c>
      <c r="C38">
        <v>-5.7</v>
      </c>
      <c r="D38">
        <v>-6.7</v>
      </c>
      <c r="E38">
        <v>-6.5</v>
      </c>
      <c r="F38">
        <v>-5.85</v>
      </c>
    </row>
    <row r="39" spans="2:6" x14ac:dyDescent="0.25">
      <c r="B39">
        <v>-11</v>
      </c>
      <c r="C39">
        <v>-5.3</v>
      </c>
      <c r="D39">
        <v>-6.7</v>
      </c>
      <c r="E39">
        <v>-6.5</v>
      </c>
      <c r="F39">
        <v>-5.85</v>
      </c>
    </row>
    <row r="40" spans="2:6" x14ac:dyDescent="0.25">
      <c r="B40">
        <v>-10</v>
      </c>
      <c r="C40">
        <v>-4.3</v>
      </c>
      <c r="D40">
        <v>-6.5</v>
      </c>
      <c r="E40">
        <v>-6</v>
      </c>
      <c r="F40">
        <v>-5.7</v>
      </c>
    </row>
    <row r="41" spans="2:6" x14ac:dyDescent="0.25">
      <c r="B41">
        <v>-9</v>
      </c>
      <c r="C41">
        <v>-3.5</v>
      </c>
      <c r="D41">
        <v>-6</v>
      </c>
      <c r="E41">
        <v>-4.7</v>
      </c>
      <c r="F41">
        <v>-4.7</v>
      </c>
    </row>
    <row r="42" spans="2:6" x14ac:dyDescent="0.25">
      <c r="B42">
        <v>-8</v>
      </c>
      <c r="C42">
        <v>-3.25</v>
      </c>
      <c r="D42">
        <v>-5.7</v>
      </c>
      <c r="E42">
        <v>-4.3</v>
      </c>
      <c r="F42">
        <v>-4.3</v>
      </c>
    </row>
    <row r="43" spans="2:6" x14ac:dyDescent="0.25">
      <c r="B43">
        <v>-7</v>
      </c>
      <c r="C43">
        <v>-3</v>
      </c>
      <c r="D43">
        <v>-4.7</v>
      </c>
      <c r="E43">
        <v>-3.5</v>
      </c>
      <c r="F43">
        <v>-3.5</v>
      </c>
    </row>
    <row r="44" spans="2:6" x14ac:dyDescent="0.25">
      <c r="B44">
        <v>-6</v>
      </c>
      <c r="C44">
        <v>-2.75</v>
      </c>
      <c r="D44">
        <v>-4.3</v>
      </c>
      <c r="E44">
        <v>-3</v>
      </c>
      <c r="F44">
        <v>-3</v>
      </c>
    </row>
    <row r="45" spans="2:6" x14ac:dyDescent="0.25">
      <c r="B45">
        <v>-5</v>
      </c>
      <c r="C45">
        <v>-2.5</v>
      </c>
      <c r="D45">
        <v>-3.5</v>
      </c>
      <c r="E45">
        <v>-2</v>
      </c>
      <c r="F45">
        <v>-2.5</v>
      </c>
    </row>
    <row r="46" spans="2:6" x14ac:dyDescent="0.25">
      <c r="B46">
        <v>-4</v>
      </c>
      <c r="C46">
        <v>-1.5</v>
      </c>
      <c r="D46">
        <v>-3</v>
      </c>
      <c r="E46">
        <v>-1.5</v>
      </c>
      <c r="F46">
        <v>-0.5</v>
      </c>
    </row>
    <row r="47" spans="2:6" x14ac:dyDescent="0.25">
      <c r="B47">
        <v>-3</v>
      </c>
      <c r="C47">
        <v>-1</v>
      </c>
      <c r="D47">
        <v>-2</v>
      </c>
      <c r="E47">
        <v>-1</v>
      </c>
      <c r="F47">
        <v>0</v>
      </c>
    </row>
    <row r="48" spans="2:6" x14ac:dyDescent="0.25">
      <c r="B48">
        <v>-2</v>
      </c>
      <c r="C48">
        <v>-0.5</v>
      </c>
      <c r="D48">
        <v>-1.5</v>
      </c>
      <c r="E48">
        <v>-0.5</v>
      </c>
      <c r="F48">
        <v>0.3</v>
      </c>
    </row>
    <row r="49" spans="2:12" x14ac:dyDescent="0.25">
      <c r="B49">
        <v>-1</v>
      </c>
      <c r="C49">
        <v>-0.25</v>
      </c>
      <c r="D49">
        <v>0</v>
      </c>
      <c r="E49">
        <v>0</v>
      </c>
      <c r="F49">
        <v>0.5</v>
      </c>
    </row>
    <row r="50" spans="2:12" x14ac:dyDescent="0.25">
      <c r="B50">
        <v>0</v>
      </c>
      <c r="C50">
        <v>0</v>
      </c>
      <c r="D50">
        <v>0.5</v>
      </c>
      <c r="E50">
        <v>1</v>
      </c>
      <c r="F50">
        <v>1.5</v>
      </c>
    </row>
    <row r="51" spans="2:12" x14ac:dyDescent="0.25">
      <c r="B51">
        <v>1</v>
      </c>
      <c r="C51">
        <v>0.5</v>
      </c>
      <c r="D51">
        <v>1</v>
      </c>
      <c r="E51">
        <v>1.5</v>
      </c>
      <c r="F51">
        <v>3</v>
      </c>
    </row>
    <row r="52" spans="2:12" x14ac:dyDescent="0.25">
      <c r="B52">
        <v>2</v>
      </c>
      <c r="C52">
        <v>0.7</v>
      </c>
      <c r="D52">
        <v>1.5</v>
      </c>
      <c r="E52">
        <v>2</v>
      </c>
      <c r="F52">
        <v>4</v>
      </c>
    </row>
    <row r="53" spans="2:12" x14ac:dyDescent="0.25">
      <c r="B53">
        <v>3</v>
      </c>
      <c r="C53">
        <v>1</v>
      </c>
      <c r="D53">
        <v>3</v>
      </c>
      <c r="E53">
        <v>3</v>
      </c>
      <c r="F53">
        <v>4.3</v>
      </c>
    </row>
    <row r="54" spans="2:12" x14ac:dyDescent="0.25">
      <c r="B54">
        <v>4</v>
      </c>
      <c r="C54">
        <v>1.3</v>
      </c>
      <c r="D54">
        <v>4</v>
      </c>
      <c r="E54">
        <v>3.5</v>
      </c>
      <c r="F54">
        <v>5.5</v>
      </c>
    </row>
    <row r="55" spans="2:12" x14ac:dyDescent="0.25">
      <c r="B55">
        <v>5</v>
      </c>
      <c r="C55">
        <v>1.5</v>
      </c>
      <c r="D55">
        <v>4.3</v>
      </c>
      <c r="E55">
        <v>4</v>
      </c>
      <c r="F55">
        <v>5.7</v>
      </c>
    </row>
    <row r="56" spans="2:12" x14ac:dyDescent="0.25">
      <c r="B56">
        <v>6</v>
      </c>
      <c r="C56">
        <v>2</v>
      </c>
      <c r="D56">
        <v>5</v>
      </c>
      <c r="F56">
        <v>6</v>
      </c>
    </row>
    <row r="57" spans="2:12" x14ac:dyDescent="0.25">
      <c r="B57">
        <v>7</v>
      </c>
      <c r="C57">
        <v>2.5</v>
      </c>
      <c r="D57">
        <v>5.5</v>
      </c>
      <c r="E57">
        <v>4.7</v>
      </c>
      <c r="F57">
        <v>6.3</v>
      </c>
    </row>
    <row r="58" spans="2:12" x14ac:dyDescent="0.25">
      <c r="B58">
        <v>8</v>
      </c>
      <c r="C58">
        <v>3.5</v>
      </c>
      <c r="D58">
        <v>6.5</v>
      </c>
      <c r="E58">
        <v>5</v>
      </c>
      <c r="F58">
        <v>6.5</v>
      </c>
      <c r="L58">
        <v>12</v>
      </c>
    </row>
    <row r="59" spans="2:12" x14ac:dyDescent="0.25">
      <c r="B59">
        <v>9</v>
      </c>
      <c r="C59">
        <v>4</v>
      </c>
      <c r="D59">
        <v>6.7</v>
      </c>
      <c r="E59">
        <v>5.5</v>
      </c>
      <c r="F59">
        <v>6.7</v>
      </c>
      <c r="L59">
        <v>250000</v>
      </c>
    </row>
    <row r="60" spans="2:12" x14ac:dyDescent="0.25">
      <c r="B60">
        <v>10</v>
      </c>
      <c r="C60">
        <v>4.7</v>
      </c>
      <c r="D60">
        <v>7</v>
      </c>
      <c r="E60">
        <v>6</v>
      </c>
      <c r="F60">
        <v>7</v>
      </c>
      <c r="L60">
        <f>L59*L58</f>
        <v>3000000</v>
      </c>
    </row>
    <row r="61" spans="2:12" x14ac:dyDescent="0.25">
      <c r="B61">
        <v>11</v>
      </c>
      <c r="C61">
        <v>4.8499999999999996</v>
      </c>
      <c r="D61">
        <v>7.3</v>
      </c>
      <c r="E61">
        <v>6.2</v>
      </c>
      <c r="F61">
        <v>7.3</v>
      </c>
    </row>
    <row r="62" spans="2:12" x14ac:dyDescent="0.25">
      <c r="B62">
        <v>12</v>
      </c>
      <c r="C62">
        <v>5</v>
      </c>
      <c r="D62">
        <v>7.3</v>
      </c>
      <c r="E62">
        <v>6.3</v>
      </c>
      <c r="F62">
        <v>7.3</v>
      </c>
    </row>
    <row r="63" spans="2:12" x14ac:dyDescent="0.25">
      <c r="B63">
        <v>13</v>
      </c>
      <c r="C63">
        <v>5.5</v>
      </c>
      <c r="D63">
        <v>7.3</v>
      </c>
      <c r="E63">
        <v>6.5</v>
      </c>
      <c r="F63">
        <v>7.3</v>
      </c>
    </row>
    <row r="64" spans="2:12" x14ac:dyDescent="0.25">
      <c r="B64">
        <v>14</v>
      </c>
      <c r="C64">
        <v>6</v>
      </c>
      <c r="D64">
        <v>7.3</v>
      </c>
      <c r="E64">
        <v>6.7</v>
      </c>
      <c r="F64">
        <v>7.3</v>
      </c>
    </row>
    <row r="65" spans="2:6" x14ac:dyDescent="0.25">
      <c r="B65">
        <v>15</v>
      </c>
      <c r="C65">
        <v>6.3</v>
      </c>
      <c r="D65">
        <v>7.3</v>
      </c>
      <c r="E65">
        <v>7</v>
      </c>
      <c r="F65">
        <v>7.3</v>
      </c>
    </row>
    <row r="66" spans="2:6" x14ac:dyDescent="0.25">
      <c r="B66">
        <v>16</v>
      </c>
      <c r="C66">
        <v>6.5</v>
      </c>
      <c r="D66">
        <v>7.3</v>
      </c>
      <c r="E66">
        <v>7.3</v>
      </c>
      <c r="F66">
        <v>7.3</v>
      </c>
    </row>
    <row r="67" spans="2:6" x14ac:dyDescent="0.25">
      <c r="B67">
        <v>17</v>
      </c>
      <c r="C67">
        <v>6.7</v>
      </c>
      <c r="D67">
        <v>7.3</v>
      </c>
      <c r="E67">
        <v>7.3</v>
      </c>
      <c r="F67">
        <v>7.5</v>
      </c>
    </row>
    <row r="68" spans="2:6" x14ac:dyDescent="0.25">
      <c r="B68">
        <v>18</v>
      </c>
      <c r="C68">
        <v>7</v>
      </c>
      <c r="D68">
        <v>7.5</v>
      </c>
      <c r="E68">
        <v>7.3</v>
      </c>
      <c r="F68">
        <v>8</v>
      </c>
    </row>
    <row r="69" spans="2:6" x14ac:dyDescent="0.25">
      <c r="B69">
        <v>19</v>
      </c>
      <c r="C69">
        <v>7.3</v>
      </c>
      <c r="D69">
        <v>8</v>
      </c>
      <c r="E69">
        <v>7.3</v>
      </c>
      <c r="F69">
        <v>8</v>
      </c>
    </row>
    <row r="70" spans="2:6" x14ac:dyDescent="0.25">
      <c r="B70">
        <v>20</v>
      </c>
      <c r="C70">
        <v>7.3</v>
      </c>
      <c r="D70">
        <v>8</v>
      </c>
      <c r="E70">
        <v>7.5</v>
      </c>
      <c r="F70">
        <v>8</v>
      </c>
    </row>
    <row r="71" spans="2:6" x14ac:dyDescent="0.25">
      <c r="B71">
        <v>21</v>
      </c>
      <c r="C71">
        <v>7.5</v>
      </c>
      <c r="D71">
        <v>8</v>
      </c>
      <c r="E71">
        <v>8</v>
      </c>
      <c r="F71">
        <v>8</v>
      </c>
    </row>
    <row r="72" spans="2:6" x14ac:dyDescent="0.25">
      <c r="B72">
        <v>22</v>
      </c>
      <c r="C72">
        <v>8</v>
      </c>
      <c r="D72">
        <v>8</v>
      </c>
      <c r="E72">
        <v>8</v>
      </c>
      <c r="F72">
        <v>8</v>
      </c>
    </row>
  </sheetData>
  <mergeCells count="3">
    <mergeCell ref="C1:F1"/>
    <mergeCell ref="G1:J1"/>
    <mergeCell ref="C26:F26"/>
  </mergeCells>
  <pageMargins left="0.7" right="0.7" top="0.75" bottom="0.75" header="0.3" footer="0.3"/>
  <ignoredErrors>
    <ignoredError sqref="B1:L7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2"/>
  <sheetViews>
    <sheetView workbookViewId="0"/>
  </sheetViews>
  <sheetFormatPr defaultRowHeight="15.75" x14ac:dyDescent="0.25"/>
  <sheetData>
    <row r="1" spans="2:10" x14ac:dyDescent="0.25">
      <c r="C1" s="1">
        <v>1</v>
      </c>
      <c r="D1" s="1"/>
      <c r="E1" s="1"/>
      <c r="F1" s="1"/>
      <c r="G1" s="1">
        <v>2</v>
      </c>
      <c r="H1" s="1"/>
      <c r="I1" s="1"/>
      <c r="J1" s="1"/>
    </row>
    <row r="2" spans="2:10" x14ac:dyDescent="0.25">
      <c r="C2" t="s">
        <v>111</v>
      </c>
      <c r="D2" t="s">
        <v>112</v>
      </c>
      <c r="E2" t="s">
        <v>113</v>
      </c>
      <c r="F2" t="s">
        <v>114</v>
      </c>
      <c r="G2" t="s">
        <v>111</v>
      </c>
      <c r="H2" t="s">
        <v>112</v>
      </c>
      <c r="I2" t="s">
        <v>113</v>
      </c>
      <c r="J2" t="s">
        <v>114</v>
      </c>
    </row>
    <row r="3" spans="2:10" x14ac:dyDescent="0.25">
      <c r="B3">
        <v>0</v>
      </c>
      <c r="C3">
        <v>-6</v>
      </c>
      <c r="D3">
        <v>-7</v>
      </c>
      <c r="E3">
        <v>-5.7</v>
      </c>
      <c r="F3">
        <v>-6</v>
      </c>
      <c r="G3">
        <v>7.5</v>
      </c>
      <c r="H3">
        <v>7</v>
      </c>
      <c r="I3">
        <v>7.5</v>
      </c>
      <c r="J3">
        <v>7.5</v>
      </c>
    </row>
    <row r="4" spans="2:10" x14ac:dyDescent="0.25">
      <c r="B4">
        <v>1</v>
      </c>
      <c r="C4">
        <v>-5.3</v>
      </c>
      <c r="D4">
        <v>-4.5999999999999996</v>
      </c>
      <c r="E4">
        <v>-4.3</v>
      </c>
      <c r="F4">
        <v>-4.7</v>
      </c>
      <c r="G4">
        <v>6.5</v>
      </c>
      <c r="H4">
        <v>6</v>
      </c>
      <c r="I4">
        <v>7</v>
      </c>
      <c r="J4">
        <v>7</v>
      </c>
    </row>
    <row r="5" spans="2:10" x14ac:dyDescent="0.25">
      <c r="B5">
        <v>2</v>
      </c>
      <c r="C5">
        <v>-4</v>
      </c>
      <c r="D5">
        <v>-2.5</v>
      </c>
      <c r="E5">
        <v>-3.5</v>
      </c>
      <c r="F5">
        <v>-3.5</v>
      </c>
      <c r="G5">
        <v>4.3</v>
      </c>
      <c r="H5">
        <v>4</v>
      </c>
      <c r="I5">
        <v>6</v>
      </c>
      <c r="J5">
        <v>5.6</v>
      </c>
    </row>
    <row r="6" spans="2:10" x14ac:dyDescent="0.25">
      <c r="B6">
        <v>3</v>
      </c>
      <c r="C6">
        <v>-2.5</v>
      </c>
      <c r="D6">
        <v>-1.3</v>
      </c>
      <c r="E6">
        <v>-1.5</v>
      </c>
      <c r="F6">
        <v>-1.5</v>
      </c>
      <c r="G6">
        <v>2.5</v>
      </c>
      <c r="H6">
        <v>2.5</v>
      </c>
      <c r="I6">
        <v>4</v>
      </c>
      <c r="J6">
        <v>4</v>
      </c>
    </row>
    <row r="7" spans="2:10" x14ac:dyDescent="0.25">
      <c r="B7">
        <v>4</v>
      </c>
      <c r="C7">
        <v>-1.7</v>
      </c>
      <c r="D7">
        <v>1</v>
      </c>
      <c r="E7">
        <v>-0.7</v>
      </c>
      <c r="F7">
        <v>0.5</v>
      </c>
      <c r="G7">
        <v>1.5</v>
      </c>
      <c r="H7">
        <v>0.5</v>
      </c>
      <c r="I7">
        <v>2.5</v>
      </c>
      <c r="J7">
        <v>2.5</v>
      </c>
    </row>
    <row r="8" spans="2:10" x14ac:dyDescent="0.25">
      <c r="B8">
        <v>5</v>
      </c>
      <c r="C8">
        <v>-1.3</v>
      </c>
      <c r="D8">
        <v>3</v>
      </c>
      <c r="E8">
        <v>0.5</v>
      </c>
      <c r="F8">
        <v>2</v>
      </c>
      <c r="G8">
        <v>0.5</v>
      </c>
      <c r="H8">
        <v>0</v>
      </c>
      <c r="I8">
        <v>1.5</v>
      </c>
      <c r="J8">
        <v>1.5</v>
      </c>
    </row>
    <row r="9" spans="2:10" x14ac:dyDescent="0.25">
      <c r="B9">
        <v>6</v>
      </c>
      <c r="C9">
        <v>0</v>
      </c>
      <c r="D9">
        <v>3.5</v>
      </c>
      <c r="E9">
        <v>1</v>
      </c>
      <c r="F9">
        <v>3</v>
      </c>
      <c r="G9">
        <v>0</v>
      </c>
      <c r="H9">
        <v>-2</v>
      </c>
      <c r="I9">
        <v>0.5</v>
      </c>
      <c r="J9">
        <v>0.5</v>
      </c>
    </row>
    <row r="10" spans="2:10" x14ac:dyDescent="0.25">
      <c r="B10">
        <v>7</v>
      </c>
      <c r="C10">
        <v>0.5</v>
      </c>
      <c r="D10">
        <v>5.3</v>
      </c>
      <c r="E10">
        <v>2.5</v>
      </c>
      <c r="F10">
        <v>5.3</v>
      </c>
      <c r="G10">
        <v>-1.3</v>
      </c>
      <c r="H10">
        <v>-3.5</v>
      </c>
      <c r="I10">
        <v>-1.3</v>
      </c>
      <c r="J10">
        <v>0</v>
      </c>
    </row>
    <row r="11" spans="2:10" x14ac:dyDescent="0.25">
      <c r="B11">
        <v>8</v>
      </c>
      <c r="C11">
        <v>1</v>
      </c>
      <c r="D11">
        <v>5.7</v>
      </c>
      <c r="E11">
        <v>3</v>
      </c>
      <c r="F11">
        <v>5.7</v>
      </c>
      <c r="G11">
        <v>-1.5</v>
      </c>
      <c r="H11">
        <v>-4.3</v>
      </c>
      <c r="I11">
        <v>-2</v>
      </c>
      <c r="J11">
        <v>-1.3</v>
      </c>
    </row>
    <row r="12" spans="2:10" x14ac:dyDescent="0.25">
      <c r="B12">
        <v>9</v>
      </c>
      <c r="C12">
        <v>2</v>
      </c>
      <c r="D12">
        <v>6</v>
      </c>
      <c r="E12">
        <v>4</v>
      </c>
      <c r="F12">
        <v>6</v>
      </c>
      <c r="G12">
        <v>-2.5</v>
      </c>
      <c r="H12">
        <v>-5.3</v>
      </c>
      <c r="I12">
        <v>-3</v>
      </c>
      <c r="J12">
        <v>-2.5</v>
      </c>
    </row>
    <row r="13" spans="2:10" x14ac:dyDescent="0.25">
      <c r="B13">
        <v>10</v>
      </c>
      <c r="C13">
        <v>3</v>
      </c>
      <c r="D13">
        <v>6.5</v>
      </c>
      <c r="E13">
        <v>4.5999999999999996</v>
      </c>
      <c r="F13">
        <v>6.3</v>
      </c>
      <c r="G13">
        <v>-3</v>
      </c>
      <c r="H13">
        <v>-6</v>
      </c>
      <c r="I13">
        <v>-4.3</v>
      </c>
      <c r="J13">
        <v>-3.5</v>
      </c>
    </row>
    <row r="14" spans="2:10" x14ac:dyDescent="0.25">
      <c r="B14">
        <v>11</v>
      </c>
      <c r="C14">
        <v>3.5</v>
      </c>
      <c r="D14">
        <v>7</v>
      </c>
      <c r="E14">
        <v>5</v>
      </c>
      <c r="F14">
        <v>6.5</v>
      </c>
      <c r="G14">
        <v>-3.5</v>
      </c>
      <c r="H14">
        <v>-6.5</v>
      </c>
      <c r="I14">
        <v>-5.3</v>
      </c>
      <c r="J14">
        <v>-5.3</v>
      </c>
    </row>
    <row r="15" spans="2:10" x14ac:dyDescent="0.25">
      <c r="B15">
        <v>12</v>
      </c>
      <c r="C15">
        <v>4</v>
      </c>
      <c r="D15">
        <v>7</v>
      </c>
      <c r="E15">
        <v>5.7</v>
      </c>
      <c r="F15">
        <v>6.7</v>
      </c>
      <c r="G15">
        <v>-4.3</v>
      </c>
      <c r="H15">
        <v>-7</v>
      </c>
      <c r="I15">
        <v>-6</v>
      </c>
      <c r="J15">
        <v>-5.7</v>
      </c>
    </row>
    <row r="16" spans="2:10" x14ac:dyDescent="0.25">
      <c r="B16">
        <v>13</v>
      </c>
      <c r="C16">
        <v>4.7</v>
      </c>
      <c r="D16">
        <v>7</v>
      </c>
      <c r="E16">
        <v>6</v>
      </c>
      <c r="F16">
        <v>7</v>
      </c>
      <c r="G16">
        <v>-5.3</v>
      </c>
      <c r="H16">
        <v>-7.2</v>
      </c>
      <c r="I16">
        <v>-6.5</v>
      </c>
      <c r="J16">
        <v>-6</v>
      </c>
    </row>
    <row r="17" spans="2:10" x14ac:dyDescent="0.25">
      <c r="B17">
        <v>14</v>
      </c>
      <c r="C17">
        <v>5.3</v>
      </c>
      <c r="D17">
        <v>7</v>
      </c>
      <c r="E17">
        <v>6.5</v>
      </c>
      <c r="F17">
        <v>7.3</v>
      </c>
      <c r="G17">
        <v>-5.7</v>
      </c>
      <c r="H17">
        <v>-7.2</v>
      </c>
      <c r="I17">
        <v>-6.7</v>
      </c>
      <c r="J17">
        <v>-6.5</v>
      </c>
    </row>
    <row r="18" spans="2:10" x14ac:dyDescent="0.25">
      <c r="B18">
        <v>15</v>
      </c>
      <c r="C18">
        <v>6.5</v>
      </c>
      <c r="D18">
        <v>7</v>
      </c>
      <c r="E18">
        <v>6.5</v>
      </c>
      <c r="F18">
        <v>7.3</v>
      </c>
      <c r="G18">
        <v>-6</v>
      </c>
      <c r="H18">
        <v>-7.2</v>
      </c>
      <c r="I18">
        <v>-6.7</v>
      </c>
      <c r="J18">
        <v>-7</v>
      </c>
    </row>
    <row r="19" spans="2:10" x14ac:dyDescent="0.25">
      <c r="B19">
        <v>16</v>
      </c>
      <c r="C19">
        <v>7</v>
      </c>
      <c r="D19">
        <v>7.5</v>
      </c>
      <c r="E19">
        <v>7</v>
      </c>
      <c r="F19">
        <v>7.3</v>
      </c>
      <c r="G19">
        <v>-6.5</v>
      </c>
      <c r="H19">
        <v>-7.3</v>
      </c>
      <c r="I19">
        <v>-7</v>
      </c>
      <c r="J19">
        <v>-7.3</v>
      </c>
    </row>
    <row r="20" spans="2:10" x14ac:dyDescent="0.25">
      <c r="B20">
        <v>17</v>
      </c>
      <c r="C20">
        <v>7</v>
      </c>
      <c r="D20">
        <v>7.5</v>
      </c>
      <c r="E20">
        <v>7</v>
      </c>
      <c r="F20">
        <v>7.5</v>
      </c>
      <c r="G20">
        <v>6.7</v>
      </c>
      <c r="H20">
        <v>-7.3</v>
      </c>
      <c r="I20">
        <v>-7.2</v>
      </c>
      <c r="J20">
        <v>-7.5</v>
      </c>
    </row>
    <row r="21" spans="2:10" x14ac:dyDescent="0.25">
      <c r="B21">
        <v>18</v>
      </c>
      <c r="C21">
        <v>7</v>
      </c>
      <c r="D21">
        <v>7.5</v>
      </c>
      <c r="E21">
        <v>7</v>
      </c>
      <c r="F21">
        <v>8</v>
      </c>
      <c r="G21">
        <v>7</v>
      </c>
      <c r="H21">
        <v>-7.3</v>
      </c>
      <c r="I21">
        <v>-7.3</v>
      </c>
      <c r="J21">
        <v>-7.7</v>
      </c>
    </row>
    <row r="22" spans="2:10" x14ac:dyDescent="0.25">
      <c r="B22">
        <v>19</v>
      </c>
      <c r="C22">
        <v>7.5</v>
      </c>
      <c r="D22">
        <v>7.5</v>
      </c>
      <c r="E22">
        <v>7.5</v>
      </c>
      <c r="F22">
        <v>8</v>
      </c>
      <c r="G22">
        <v>-7.3</v>
      </c>
      <c r="H22">
        <v>-7.5</v>
      </c>
      <c r="I22">
        <v>-7.5</v>
      </c>
      <c r="J22">
        <v>-7.9</v>
      </c>
    </row>
    <row r="23" spans="2:10" x14ac:dyDescent="0.25">
      <c r="B23">
        <v>20</v>
      </c>
      <c r="C23">
        <v>7.5</v>
      </c>
      <c r="D23">
        <v>8</v>
      </c>
      <c r="E23">
        <v>7.5</v>
      </c>
      <c r="F23">
        <v>8</v>
      </c>
      <c r="G23">
        <v>-7.5</v>
      </c>
      <c r="H23">
        <v>-8</v>
      </c>
      <c r="I23">
        <v>-8</v>
      </c>
      <c r="J23">
        <v>-8</v>
      </c>
    </row>
    <row r="26" spans="2:10" x14ac:dyDescent="0.25">
      <c r="C26" s="1">
        <v>3</v>
      </c>
      <c r="D26" s="1"/>
      <c r="E26" s="1"/>
      <c r="F26" s="1"/>
    </row>
    <row r="27" spans="2:10" x14ac:dyDescent="0.25">
      <c r="C27" t="s">
        <v>111</v>
      </c>
      <c r="D27" t="s">
        <v>112</v>
      </c>
      <c r="E27" t="s">
        <v>113</v>
      </c>
      <c r="F27" t="s">
        <v>114</v>
      </c>
    </row>
    <row r="28" spans="2:10" x14ac:dyDescent="0.25">
      <c r="B28">
        <v>-22</v>
      </c>
      <c r="C28">
        <v>-8</v>
      </c>
      <c r="D28">
        <v>-8</v>
      </c>
      <c r="E28">
        <v>-8</v>
      </c>
      <c r="F28">
        <v>-7.5</v>
      </c>
    </row>
    <row r="29" spans="2:10" x14ac:dyDescent="0.25">
      <c r="B29">
        <v>-21</v>
      </c>
      <c r="C29">
        <v>-7.5</v>
      </c>
      <c r="D29">
        <v>-8</v>
      </c>
      <c r="E29">
        <v>-8</v>
      </c>
      <c r="F29">
        <v>-7.3</v>
      </c>
    </row>
    <row r="30" spans="2:10" x14ac:dyDescent="0.25">
      <c r="B30">
        <v>-20</v>
      </c>
      <c r="C30">
        <v>-7</v>
      </c>
      <c r="D30">
        <v>-8</v>
      </c>
      <c r="E30">
        <v>-8</v>
      </c>
      <c r="F30">
        <v>-7.3</v>
      </c>
    </row>
    <row r="31" spans="2:10" x14ac:dyDescent="0.25">
      <c r="B31">
        <v>-19</v>
      </c>
      <c r="C31">
        <v>-6.8</v>
      </c>
      <c r="D31">
        <v>-8</v>
      </c>
      <c r="E31">
        <v>-8</v>
      </c>
      <c r="F31">
        <v>-7</v>
      </c>
    </row>
    <row r="32" spans="2:10" x14ac:dyDescent="0.25">
      <c r="B32">
        <v>-18</v>
      </c>
      <c r="C32">
        <v>-6.75</v>
      </c>
      <c r="D32">
        <v>-7</v>
      </c>
      <c r="E32">
        <v>-7.5</v>
      </c>
      <c r="F32">
        <v>-6.7</v>
      </c>
    </row>
    <row r="33" spans="2:6" x14ac:dyDescent="0.25">
      <c r="B33">
        <v>-17</v>
      </c>
      <c r="C33">
        <v>-6.7</v>
      </c>
      <c r="D33">
        <v>-6.7</v>
      </c>
      <c r="E33">
        <v>-7.3</v>
      </c>
      <c r="F33">
        <v>-6.7</v>
      </c>
    </row>
    <row r="34" spans="2:6" x14ac:dyDescent="0.25">
      <c r="B34">
        <v>-16</v>
      </c>
      <c r="C34">
        <v>-6.5</v>
      </c>
      <c r="D34">
        <v>-6.7</v>
      </c>
      <c r="E34">
        <v>-7.3</v>
      </c>
      <c r="F34">
        <v>-6.7</v>
      </c>
    </row>
    <row r="35" spans="2:6" x14ac:dyDescent="0.25">
      <c r="B35">
        <v>-15</v>
      </c>
      <c r="C35">
        <v>-6.3</v>
      </c>
      <c r="D35">
        <v>-6.7</v>
      </c>
      <c r="E35">
        <v>-7</v>
      </c>
      <c r="F35">
        <v>-6.5</v>
      </c>
    </row>
    <row r="36" spans="2:6" x14ac:dyDescent="0.25">
      <c r="B36">
        <v>-14</v>
      </c>
      <c r="C36">
        <v>-6.1</v>
      </c>
      <c r="D36">
        <v>-6.7</v>
      </c>
      <c r="E36">
        <v>-6.5</v>
      </c>
      <c r="F36">
        <v>-6.3</v>
      </c>
    </row>
    <row r="37" spans="2:6" x14ac:dyDescent="0.25">
      <c r="B37">
        <v>-13</v>
      </c>
      <c r="C37">
        <v>-5.9</v>
      </c>
      <c r="D37">
        <v>-6.7</v>
      </c>
      <c r="E37">
        <v>-6.5</v>
      </c>
      <c r="F37">
        <v>-6</v>
      </c>
    </row>
    <row r="38" spans="2:6" x14ac:dyDescent="0.25">
      <c r="B38">
        <v>-12</v>
      </c>
      <c r="C38">
        <v>-5.7</v>
      </c>
      <c r="D38">
        <v>-6.7</v>
      </c>
      <c r="E38">
        <v>-6.5</v>
      </c>
      <c r="F38">
        <v>-5.85</v>
      </c>
    </row>
    <row r="39" spans="2:6" x14ac:dyDescent="0.25">
      <c r="B39">
        <v>-11</v>
      </c>
      <c r="C39">
        <v>-5.3</v>
      </c>
      <c r="D39">
        <v>-6.7</v>
      </c>
      <c r="E39">
        <v>-6.5</v>
      </c>
      <c r="F39">
        <v>-5.85</v>
      </c>
    </row>
    <row r="40" spans="2:6" x14ac:dyDescent="0.25">
      <c r="B40">
        <v>-10</v>
      </c>
      <c r="C40">
        <v>-4.3</v>
      </c>
      <c r="D40">
        <v>-6.5</v>
      </c>
      <c r="E40">
        <v>-6</v>
      </c>
      <c r="F40">
        <v>-5.7</v>
      </c>
    </row>
    <row r="41" spans="2:6" x14ac:dyDescent="0.25">
      <c r="B41">
        <v>-9</v>
      </c>
      <c r="C41">
        <v>-3.5</v>
      </c>
      <c r="D41">
        <v>-6</v>
      </c>
      <c r="E41">
        <v>-4.7</v>
      </c>
      <c r="F41">
        <v>-4.7</v>
      </c>
    </row>
    <row r="42" spans="2:6" x14ac:dyDescent="0.25">
      <c r="B42">
        <v>-8</v>
      </c>
      <c r="C42">
        <v>-3.25</v>
      </c>
      <c r="D42">
        <v>-5.7</v>
      </c>
      <c r="E42">
        <v>-4.3</v>
      </c>
      <c r="F42">
        <v>-4.3</v>
      </c>
    </row>
    <row r="43" spans="2:6" x14ac:dyDescent="0.25">
      <c r="B43">
        <v>-7</v>
      </c>
      <c r="C43">
        <v>-3</v>
      </c>
      <c r="D43">
        <v>-4.7</v>
      </c>
      <c r="E43">
        <v>-3.5</v>
      </c>
      <c r="F43">
        <v>-3.5</v>
      </c>
    </row>
    <row r="44" spans="2:6" x14ac:dyDescent="0.25">
      <c r="B44">
        <v>-6</v>
      </c>
      <c r="C44">
        <v>-2.75</v>
      </c>
      <c r="D44">
        <v>-4.3</v>
      </c>
      <c r="E44">
        <v>-3</v>
      </c>
      <c r="F44">
        <v>-3</v>
      </c>
    </row>
    <row r="45" spans="2:6" x14ac:dyDescent="0.25">
      <c r="B45">
        <v>-5</v>
      </c>
      <c r="C45">
        <v>-2.5</v>
      </c>
      <c r="D45">
        <v>-3.5</v>
      </c>
      <c r="E45">
        <v>-2</v>
      </c>
      <c r="F45">
        <v>-2.5</v>
      </c>
    </row>
    <row r="46" spans="2:6" x14ac:dyDescent="0.25">
      <c r="B46">
        <v>-4</v>
      </c>
      <c r="C46">
        <v>-1.5</v>
      </c>
      <c r="D46">
        <v>-3</v>
      </c>
      <c r="E46">
        <v>-1.5</v>
      </c>
      <c r="F46">
        <v>-0.5</v>
      </c>
    </row>
    <row r="47" spans="2:6" x14ac:dyDescent="0.25">
      <c r="B47">
        <v>-3</v>
      </c>
      <c r="C47">
        <v>-1</v>
      </c>
      <c r="D47">
        <v>-2</v>
      </c>
      <c r="E47">
        <v>-1</v>
      </c>
      <c r="F47">
        <v>0</v>
      </c>
    </row>
    <row r="48" spans="2:6" x14ac:dyDescent="0.25">
      <c r="B48">
        <v>-2</v>
      </c>
      <c r="C48">
        <v>-0.5</v>
      </c>
      <c r="D48">
        <v>-1.5</v>
      </c>
      <c r="E48">
        <v>-0.5</v>
      </c>
      <c r="F48">
        <v>0.3</v>
      </c>
    </row>
    <row r="49" spans="2:6" x14ac:dyDescent="0.25">
      <c r="B49">
        <v>-1</v>
      </c>
      <c r="C49">
        <v>-0.25</v>
      </c>
      <c r="D49">
        <v>0</v>
      </c>
      <c r="E49">
        <v>0</v>
      </c>
      <c r="F49">
        <v>0.5</v>
      </c>
    </row>
    <row r="50" spans="2:6" x14ac:dyDescent="0.25">
      <c r="B50">
        <v>0</v>
      </c>
      <c r="C50">
        <v>0</v>
      </c>
      <c r="D50">
        <v>0.5</v>
      </c>
      <c r="E50">
        <v>1</v>
      </c>
      <c r="F50">
        <v>1.5</v>
      </c>
    </row>
    <row r="51" spans="2:6" x14ac:dyDescent="0.25">
      <c r="B51">
        <v>1</v>
      </c>
      <c r="C51">
        <v>0.5</v>
      </c>
      <c r="D51">
        <v>1</v>
      </c>
      <c r="E51">
        <v>1.5</v>
      </c>
      <c r="F51">
        <v>3</v>
      </c>
    </row>
    <row r="52" spans="2:6" x14ac:dyDescent="0.25">
      <c r="B52">
        <v>2</v>
      </c>
      <c r="C52">
        <v>0.7</v>
      </c>
      <c r="D52">
        <v>1.5</v>
      </c>
      <c r="E52">
        <v>2</v>
      </c>
      <c r="F52">
        <v>4</v>
      </c>
    </row>
    <row r="53" spans="2:6" x14ac:dyDescent="0.25">
      <c r="B53">
        <v>3</v>
      </c>
      <c r="C53">
        <v>1</v>
      </c>
      <c r="D53">
        <v>3</v>
      </c>
      <c r="E53">
        <v>3</v>
      </c>
      <c r="F53">
        <v>4.3</v>
      </c>
    </row>
    <row r="54" spans="2:6" x14ac:dyDescent="0.25">
      <c r="B54">
        <v>4</v>
      </c>
      <c r="C54">
        <v>1.3</v>
      </c>
      <c r="D54">
        <v>4</v>
      </c>
      <c r="E54">
        <v>3.5</v>
      </c>
      <c r="F54">
        <v>5.5</v>
      </c>
    </row>
    <row r="55" spans="2:6" x14ac:dyDescent="0.25">
      <c r="B55">
        <v>5</v>
      </c>
      <c r="C55">
        <v>1.5</v>
      </c>
      <c r="D55">
        <v>4.3</v>
      </c>
      <c r="E55">
        <v>4</v>
      </c>
      <c r="F55">
        <v>5.7</v>
      </c>
    </row>
    <row r="56" spans="2:6" x14ac:dyDescent="0.25">
      <c r="B56">
        <v>6</v>
      </c>
      <c r="C56">
        <v>2</v>
      </c>
      <c r="D56">
        <v>5</v>
      </c>
      <c r="F56">
        <v>6</v>
      </c>
    </row>
    <row r="57" spans="2:6" x14ac:dyDescent="0.25">
      <c r="B57">
        <v>7</v>
      </c>
      <c r="C57">
        <v>2.5</v>
      </c>
      <c r="D57">
        <v>5.5</v>
      </c>
      <c r="E57">
        <v>4.7</v>
      </c>
      <c r="F57">
        <v>6.3</v>
      </c>
    </row>
    <row r="58" spans="2:6" x14ac:dyDescent="0.25">
      <c r="B58">
        <v>8</v>
      </c>
      <c r="C58">
        <v>3.5</v>
      </c>
      <c r="D58">
        <v>6.5</v>
      </c>
      <c r="E58">
        <v>5</v>
      </c>
      <c r="F58">
        <v>6.5</v>
      </c>
    </row>
    <row r="59" spans="2:6" x14ac:dyDescent="0.25">
      <c r="B59">
        <v>9</v>
      </c>
      <c r="C59">
        <v>4</v>
      </c>
      <c r="D59">
        <v>6.7</v>
      </c>
      <c r="E59">
        <v>5.5</v>
      </c>
      <c r="F59">
        <v>6.7</v>
      </c>
    </row>
    <row r="60" spans="2:6" x14ac:dyDescent="0.25">
      <c r="B60">
        <v>10</v>
      </c>
      <c r="C60">
        <v>4.7</v>
      </c>
      <c r="D60">
        <v>7</v>
      </c>
      <c r="E60">
        <v>6</v>
      </c>
      <c r="F60">
        <v>7</v>
      </c>
    </row>
    <row r="61" spans="2:6" x14ac:dyDescent="0.25">
      <c r="B61">
        <v>11</v>
      </c>
      <c r="C61">
        <v>4.8499999999999996</v>
      </c>
      <c r="D61">
        <v>7.3</v>
      </c>
      <c r="E61">
        <v>6.2</v>
      </c>
      <c r="F61">
        <v>7.3</v>
      </c>
    </row>
    <row r="62" spans="2:6" x14ac:dyDescent="0.25">
      <c r="B62">
        <v>12</v>
      </c>
      <c r="C62">
        <v>5</v>
      </c>
      <c r="D62">
        <v>7.3</v>
      </c>
      <c r="E62">
        <v>6.3</v>
      </c>
      <c r="F62">
        <v>7.3</v>
      </c>
    </row>
    <row r="63" spans="2:6" x14ac:dyDescent="0.25">
      <c r="B63">
        <v>13</v>
      </c>
      <c r="C63">
        <v>5.5</v>
      </c>
      <c r="D63">
        <v>7.3</v>
      </c>
      <c r="E63">
        <v>6.5</v>
      </c>
      <c r="F63">
        <v>7.3</v>
      </c>
    </row>
    <row r="64" spans="2:6" x14ac:dyDescent="0.25">
      <c r="B64">
        <v>14</v>
      </c>
      <c r="C64">
        <v>6</v>
      </c>
      <c r="D64">
        <v>7.3</v>
      </c>
      <c r="E64">
        <v>6.7</v>
      </c>
      <c r="F64">
        <v>7.3</v>
      </c>
    </row>
    <row r="65" spans="2:6" x14ac:dyDescent="0.25">
      <c r="B65">
        <v>15</v>
      </c>
      <c r="C65">
        <v>6.3</v>
      </c>
      <c r="D65">
        <v>7.3</v>
      </c>
      <c r="E65">
        <v>7</v>
      </c>
      <c r="F65">
        <v>7.3</v>
      </c>
    </row>
    <row r="66" spans="2:6" x14ac:dyDescent="0.25">
      <c r="B66">
        <v>16</v>
      </c>
      <c r="C66">
        <v>6.5</v>
      </c>
      <c r="D66">
        <v>7.3</v>
      </c>
      <c r="E66">
        <v>7.3</v>
      </c>
      <c r="F66">
        <v>7.3</v>
      </c>
    </row>
    <row r="67" spans="2:6" x14ac:dyDescent="0.25">
      <c r="B67">
        <v>17</v>
      </c>
      <c r="C67">
        <v>6.7</v>
      </c>
      <c r="D67">
        <v>7.3</v>
      </c>
      <c r="E67">
        <v>7.3</v>
      </c>
      <c r="F67">
        <v>7.5</v>
      </c>
    </row>
    <row r="68" spans="2:6" x14ac:dyDescent="0.25">
      <c r="B68">
        <v>18</v>
      </c>
      <c r="C68">
        <v>7</v>
      </c>
      <c r="D68">
        <v>7.5</v>
      </c>
      <c r="E68">
        <v>7.3</v>
      </c>
      <c r="F68">
        <v>8</v>
      </c>
    </row>
    <row r="69" spans="2:6" x14ac:dyDescent="0.25">
      <c r="B69">
        <v>19</v>
      </c>
      <c r="C69">
        <v>7.3</v>
      </c>
      <c r="D69">
        <v>8</v>
      </c>
      <c r="E69">
        <v>7.3</v>
      </c>
      <c r="F69">
        <v>8</v>
      </c>
    </row>
    <row r="70" spans="2:6" x14ac:dyDescent="0.25">
      <c r="B70">
        <v>20</v>
      </c>
      <c r="C70">
        <v>7.3</v>
      </c>
      <c r="D70">
        <v>8</v>
      </c>
      <c r="E70">
        <v>7.5</v>
      </c>
      <c r="F70">
        <v>8</v>
      </c>
    </row>
    <row r="71" spans="2:6" x14ac:dyDescent="0.25">
      <c r="B71">
        <v>21</v>
      </c>
      <c r="C71">
        <v>7.5</v>
      </c>
      <c r="D71">
        <v>8</v>
      </c>
      <c r="E71">
        <v>8</v>
      </c>
      <c r="F71">
        <v>8</v>
      </c>
    </row>
    <row r="72" spans="2:6" x14ac:dyDescent="0.25">
      <c r="B72">
        <v>22</v>
      </c>
      <c r="C72">
        <v>8</v>
      </c>
      <c r="D72">
        <v>8</v>
      </c>
      <c r="E72">
        <v>8</v>
      </c>
      <c r="F72">
        <v>8</v>
      </c>
    </row>
  </sheetData>
  <mergeCells count="3">
    <mergeCell ref="C1:F1"/>
    <mergeCell ref="G1:J1"/>
    <mergeCell ref="C26:F26"/>
  </mergeCells>
  <pageMargins left="0.7" right="0.7" top="0.75" bottom="0.75" header="0.3" footer="0.3"/>
  <ignoredErrors>
    <ignoredError sqref="B1:J7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2"/>
  <sheetViews>
    <sheetView workbookViewId="0"/>
  </sheetViews>
  <sheetFormatPr defaultRowHeight="15.75" x14ac:dyDescent="0.25"/>
  <sheetData>
    <row r="1" spans="2:10" x14ac:dyDescent="0.25">
      <c r="C1" s="1">
        <v>1</v>
      </c>
      <c r="D1" s="1"/>
      <c r="E1" s="1"/>
      <c r="F1" s="1"/>
      <c r="G1" s="1">
        <v>2</v>
      </c>
      <c r="H1" s="1"/>
      <c r="I1" s="1"/>
      <c r="J1" s="1"/>
    </row>
    <row r="2" spans="2:10" x14ac:dyDescent="0.25">
      <c r="C2" t="s">
        <v>111</v>
      </c>
      <c r="D2" t="s">
        <v>112</v>
      </c>
      <c r="E2" t="s">
        <v>113</v>
      </c>
      <c r="F2" t="s">
        <v>114</v>
      </c>
      <c r="G2" t="s">
        <v>111</v>
      </c>
      <c r="H2" t="s">
        <v>112</v>
      </c>
      <c r="I2" t="s">
        <v>113</v>
      </c>
      <c r="J2" t="s">
        <v>114</v>
      </c>
    </row>
    <row r="3" spans="2:10" x14ac:dyDescent="0.25">
      <c r="B3">
        <v>0</v>
      </c>
      <c r="C3">
        <v>-30</v>
      </c>
      <c r="D3">
        <v>-36</v>
      </c>
      <c r="E3">
        <v>-28</v>
      </c>
      <c r="F3">
        <v>-30</v>
      </c>
      <c r="G3">
        <v>37</v>
      </c>
      <c r="H3">
        <v>35</v>
      </c>
      <c r="I3">
        <v>37</v>
      </c>
      <c r="J3">
        <v>37</v>
      </c>
    </row>
    <row r="4" spans="2:10" x14ac:dyDescent="0.25">
      <c r="B4">
        <v>1</v>
      </c>
      <c r="C4">
        <v>-26</v>
      </c>
      <c r="D4">
        <v>-24</v>
      </c>
      <c r="E4">
        <v>-22</v>
      </c>
      <c r="F4">
        <v>-24</v>
      </c>
      <c r="G4">
        <v>33</v>
      </c>
      <c r="H4">
        <v>30</v>
      </c>
      <c r="I4">
        <v>35</v>
      </c>
      <c r="J4">
        <v>35</v>
      </c>
    </row>
    <row r="5" spans="2:10" x14ac:dyDescent="0.25">
      <c r="B5">
        <v>2</v>
      </c>
      <c r="C5">
        <v>-20</v>
      </c>
      <c r="D5">
        <v>-13</v>
      </c>
      <c r="E5">
        <v>-17</v>
      </c>
      <c r="F5">
        <v>-17</v>
      </c>
      <c r="G5">
        <v>22</v>
      </c>
      <c r="H5">
        <v>19</v>
      </c>
      <c r="I5">
        <v>30</v>
      </c>
      <c r="J5">
        <v>28</v>
      </c>
    </row>
    <row r="6" spans="2:10" x14ac:dyDescent="0.25">
      <c r="B6">
        <v>3</v>
      </c>
      <c r="C6">
        <v>-13</v>
      </c>
      <c r="D6">
        <v>-6</v>
      </c>
      <c r="E6">
        <v>-8</v>
      </c>
      <c r="F6">
        <v>-8</v>
      </c>
      <c r="G6">
        <v>13</v>
      </c>
      <c r="H6">
        <v>13</v>
      </c>
      <c r="I6">
        <v>19</v>
      </c>
      <c r="J6">
        <v>19</v>
      </c>
    </row>
    <row r="7" spans="2:10" x14ac:dyDescent="0.25">
      <c r="B7">
        <v>4</v>
      </c>
      <c r="C7">
        <v>-8</v>
      </c>
      <c r="D7">
        <v>5</v>
      </c>
      <c r="E7">
        <v>-4</v>
      </c>
      <c r="F7">
        <v>3</v>
      </c>
      <c r="G7">
        <v>7</v>
      </c>
      <c r="H7">
        <v>3</v>
      </c>
      <c r="I7">
        <v>13</v>
      </c>
      <c r="J7">
        <v>12</v>
      </c>
    </row>
    <row r="8" spans="2:10" x14ac:dyDescent="0.25">
      <c r="B8">
        <v>5</v>
      </c>
      <c r="C8">
        <v>-6</v>
      </c>
      <c r="D8">
        <v>15</v>
      </c>
      <c r="E8">
        <v>3</v>
      </c>
      <c r="F8">
        <v>10</v>
      </c>
      <c r="G8">
        <v>3</v>
      </c>
      <c r="H8">
        <v>-2</v>
      </c>
      <c r="I8">
        <v>7</v>
      </c>
      <c r="J8">
        <v>7</v>
      </c>
    </row>
    <row r="9" spans="2:10" x14ac:dyDescent="0.25">
      <c r="B9">
        <v>6</v>
      </c>
      <c r="C9">
        <v>-2</v>
      </c>
      <c r="D9">
        <v>17</v>
      </c>
      <c r="E9">
        <v>5</v>
      </c>
      <c r="F9">
        <v>15</v>
      </c>
      <c r="G9">
        <v>-2</v>
      </c>
      <c r="H9">
        <v>-10</v>
      </c>
      <c r="I9">
        <v>3</v>
      </c>
      <c r="J9">
        <v>3</v>
      </c>
    </row>
    <row r="10" spans="2:10" x14ac:dyDescent="0.25">
      <c r="B10">
        <v>7</v>
      </c>
      <c r="C10">
        <v>3</v>
      </c>
      <c r="D10">
        <v>26</v>
      </c>
      <c r="E10">
        <v>13</v>
      </c>
      <c r="F10">
        <v>26</v>
      </c>
      <c r="G10">
        <v>-6</v>
      </c>
      <c r="H10">
        <v>-17</v>
      </c>
      <c r="I10">
        <v>-6</v>
      </c>
      <c r="J10">
        <v>-2</v>
      </c>
    </row>
    <row r="11" spans="2:10" x14ac:dyDescent="0.25">
      <c r="B11">
        <v>8</v>
      </c>
      <c r="C11">
        <v>5</v>
      </c>
      <c r="D11">
        <v>28</v>
      </c>
      <c r="E11">
        <v>15</v>
      </c>
      <c r="F11">
        <v>28</v>
      </c>
      <c r="G11">
        <v>-8</v>
      </c>
      <c r="H11">
        <v>-22</v>
      </c>
      <c r="I11">
        <v>-10</v>
      </c>
      <c r="J11">
        <v>-6</v>
      </c>
    </row>
    <row r="12" spans="2:10" x14ac:dyDescent="0.25">
      <c r="B12">
        <v>9</v>
      </c>
      <c r="C12">
        <v>10</v>
      </c>
      <c r="D12">
        <v>30</v>
      </c>
      <c r="E12">
        <v>19</v>
      </c>
      <c r="F12">
        <v>30</v>
      </c>
      <c r="G12">
        <v>-13</v>
      </c>
      <c r="H12">
        <v>-26</v>
      </c>
      <c r="I12">
        <v>-15</v>
      </c>
      <c r="J12">
        <v>-12</v>
      </c>
    </row>
    <row r="13" spans="2:10" x14ac:dyDescent="0.25">
      <c r="B13">
        <v>10</v>
      </c>
      <c r="C13">
        <v>15</v>
      </c>
      <c r="D13">
        <v>33</v>
      </c>
      <c r="E13">
        <v>24</v>
      </c>
      <c r="F13">
        <v>31</v>
      </c>
      <c r="G13">
        <v>-15</v>
      </c>
      <c r="H13">
        <v>-30</v>
      </c>
      <c r="I13">
        <v>-22</v>
      </c>
      <c r="J13">
        <v>-17</v>
      </c>
    </row>
    <row r="14" spans="2:10" x14ac:dyDescent="0.25">
      <c r="B14">
        <v>11</v>
      </c>
      <c r="C14">
        <v>17</v>
      </c>
      <c r="D14">
        <v>35</v>
      </c>
      <c r="E14">
        <v>26</v>
      </c>
      <c r="F14">
        <v>33</v>
      </c>
      <c r="G14">
        <v>-17</v>
      </c>
      <c r="H14">
        <v>-33</v>
      </c>
      <c r="I14">
        <v>-26</v>
      </c>
      <c r="J14">
        <v>-26</v>
      </c>
    </row>
    <row r="15" spans="2:10" x14ac:dyDescent="0.25">
      <c r="B15">
        <v>12</v>
      </c>
      <c r="C15">
        <v>19</v>
      </c>
      <c r="D15">
        <v>36</v>
      </c>
      <c r="E15">
        <v>28</v>
      </c>
      <c r="F15">
        <v>34</v>
      </c>
      <c r="G15">
        <v>-22</v>
      </c>
      <c r="H15">
        <v>-35</v>
      </c>
      <c r="I15">
        <v>-30</v>
      </c>
      <c r="J15">
        <v>-28</v>
      </c>
    </row>
    <row r="16" spans="2:10" x14ac:dyDescent="0.25">
      <c r="B16">
        <v>13</v>
      </c>
      <c r="C16">
        <v>24</v>
      </c>
      <c r="D16">
        <v>36</v>
      </c>
      <c r="E16">
        <v>30</v>
      </c>
      <c r="F16">
        <v>35</v>
      </c>
      <c r="G16">
        <v>-26</v>
      </c>
      <c r="H16">
        <v>-36</v>
      </c>
      <c r="I16">
        <v>-33</v>
      </c>
      <c r="J16">
        <v>-30</v>
      </c>
    </row>
    <row r="17" spans="2:10" x14ac:dyDescent="0.25">
      <c r="B17">
        <v>14</v>
      </c>
      <c r="C17">
        <v>26</v>
      </c>
      <c r="D17">
        <v>36</v>
      </c>
      <c r="E17">
        <v>33</v>
      </c>
      <c r="F17">
        <v>36</v>
      </c>
      <c r="G17">
        <v>-28</v>
      </c>
      <c r="H17">
        <v>-36</v>
      </c>
      <c r="I17">
        <v>-34</v>
      </c>
      <c r="J17">
        <v>-33</v>
      </c>
    </row>
    <row r="18" spans="2:10" x14ac:dyDescent="0.25">
      <c r="B18">
        <v>15</v>
      </c>
      <c r="C18">
        <v>33</v>
      </c>
      <c r="D18">
        <v>36</v>
      </c>
      <c r="E18">
        <v>35</v>
      </c>
      <c r="F18">
        <v>36</v>
      </c>
      <c r="G18">
        <v>-30</v>
      </c>
      <c r="H18">
        <v>-36</v>
      </c>
      <c r="I18">
        <v>-34</v>
      </c>
      <c r="J18">
        <v>-35</v>
      </c>
    </row>
    <row r="19" spans="2:10" x14ac:dyDescent="0.25">
      <c r="B19">
        <v>16</v>
      </c>
      <c r="C19">
        <v>35</v>
      </c>
      <c r="D19">
        <v>36</v>
      </c>
      <c r="E19">
        <v>35</v>
      </c>
      <c r="F19">
        <v>36</v>
      </c>
      <c r="G19">
        <v>-33</v>
      </c>
      <c r="H19">
        <v>-36</v>
      </c>
      <c r="I19">
        <v>-35</v>
      </c>
      <c r="J19">
        <v>-36</v>
      </c>
    </row>
    <row r="20" spans="2:10" x14ac:dyDescent="0.25">
      <c r="B20">
        <v>17</v>
      </c>
      <c r="C20">
        <v>35</v>
      </c>
      <c r="D20">
        <v>36</v>
      </c>
      <c r="E20">
        <v>35</v>
      </c>
      <c r="F20">
        <v>37</v>
      </c>
      <c r="G20">
        <v>-35</v>
      </c>
      <c r="H20">
        <v>-36</v>
      </c>
      <c r="I20">
        <v>-36</v>
      </c>
      <c r="J20">
        <v>-37</v>
      </c>
    </row>
    <row r="21" spans="2:10" x14ac:dyDescent="0.25">
      <c r="B21">
        <v>18</v>
      </c>
      <c r="C21">
        <v>36</v>
      </c>
      <c r="D21">
        <v>36</v>
      </c>
      <c r="E21">
        <v>35</v>
      </c>
      <c r="F21">
        <v>38</v>
      </c>
      <c r="G21">
        <v>-35</v>
      </c>
      <c r="H21">
        <v>-36</v>
      </c>
      <c r="I21">
        <v>-36</v>
      </c>
      <c r="J21">
        <v>-38</v>
      </c>
    </row>
    <row r="22" spans="2:10" x14ac:dyDescent="0.25">
      <c r="B22">
        <v>19</v>
      </c>
      <c r="C22">
        <v>36</v>
      </c>
      <c r="D22">
        <v>37</v>
      </c>
      <c r="E22">
        <v>35</v>
      </c>
      <c r="F22">
        <v>39</v>
      </c>
      <c r="G22">
        <v>-37</v>
      </c>
      <c r="H22">
        <v>-37</v>
      </c>
      <c r="I22">
        <v>-37</v>
      </c>
      <c r="J22">
        <v>-39</v>
      </c>
    </row>
    <row r="23" spans="2:10" x14ac:dyDescent="0.25">
      <c r="B23">
        <v>20</v>
      </c>
      <c r="C23">
        <v>37</v>
      </c>
      <c r="D23">
        <v>40</v>
      </c>
      <c r="E23">
        <v>37</v>
      </c>
      <c r="F23">
        <v>40</v>
      </c>
      <c r="G23">
        <v>-37</v>
      </c>
      <c r="H23">
        <v>-40</v>
      </c>
      <c r="I23">
        <v>-40</v>
      </c>
      <c r="J23">
        <v>-40</v>
      </c>
    </row>
    <row r="26" spans="2:10" x14ac:dyDescent="0.25">
      <c r="C26" s="1">
        <v>3</v>
      </c>
      <c r="D26" s="1"/>
      <c r="E26" s="1"/>
      <c r="F26" s="1"/>
    </row>
    <row r="27" spans="2:10" x14ac:dyDescent="0.25">
      <c r="C27" t="s">
        <v>111</v>
      </c>
      <c r="D27" t="s">
        <v>112</v>
      </c>
      <c r="E27" t="s">
        <v>113</v>
      </c>
      <c r="F27" t="s">
        <v>114</v>
      </c>
    </row>
    <row r="28" spans="2:10" x14ac:dyDescent="0.25">
      <c r="B28">
        <v>-22</v>
      </c>
      <c r="C28">
        <v>-37</v>
      </c>
    </row>
    <row r="29" spans="2:10" x14ac:dyDescent="0.25">
      <c r="B29">
        <v>-21</v>
      </c>
      <c r="C29">
        <v>-36</v>
      </c>
    </row>
    <row r="30" spans="2:10" x14ac:dyDescent="0.25">
      <c r="B30">
        <v>-20</v>
      </c>
      <c r="C30">
        <v>-35</v>
      </c>
    </row>
    <row r="31" spans="2:10" x14ac:dyDescent="0.25">
      <c r="B31">
        <v>-19</v>
      </c>
      <c r="C31">
        <v>-34</v>
      </c>
    </row>
    <row r="32" spans="2:10" x14ac:dyDescent="0.25">
      <c r="B32">
        <v>-18</v>
      </c>
      <c r="C32">
        <v>-34</v>
      </c>
    </row>
    <row r="33" spans="2:3" x14ac:dyDescent="0.25">
      <c r="B33">
        <v>-17</v>
      </c>
      <c r="C33">
        <v>-34</v>
      </c>
    </row>
    <row r="34" spans="2:3" x14ac:dyDescent="0.25">
      <c r="B34">
        <v>-16</v>
      </c>
      <c r="C34">
        <v>-33</v>
      </c>
    </row>
    <row r="35" spans="2:3" x14ac:dyDescent="0.25">
      <c r="B35">
        <v>-15</v>
      </c>
      <c r="C35">
        <v>-31</v>
      </c>
    </row>
    <row r="36" spans="2:3" x14ac:dyDescent="0.25">
      <c r="B36">
        <v>-14</v>
      </c>
      <c r="C36">
        <v>-30</v>
      </c>
    </row>
    <row r="37" spans="2:3" x14ac:dyDescent="0.25">
      <c r="B37">
        <v>-13</v>
      </c>
      <c r="C37">
        <v>-29</v>
      </c>
    </row>
    <row r="38" spans="2:3" x14ac:dyDescent="0.25">
      <c r="B38">
        <v>-12</v>
      </c>
      <c r="C38">
        <v>-28</v>
      </c>
    </row>
    <row r="39" spans="2:3" x14ac:dyDescent="0.25">
      <c r="B39">
        <v>-11</v>
      </c>
      <c r="C39">
        <v>-26</v>
      </c>
    </row>
    <row r="40" spans="2:3" x14ac:dyDescent="0.25">
      <c r="B40">
        <v>-10</v>
      </c>
      <c r="C40">
        <v>-22</v>
      </c>
    </row>
    <row r="41" spans="2:3" x14ac:dyDescent="0.25">
      <c r="B41">
        <v>-9</v>
      </c>
      <c r="C41">
        <v>-17</v>
      </c>
    </row>
    <row r="42" spans="2:3" x14ac:dyDescent="0.25">
      <c r="B42">
        <v>-8</v>
      </c>
      <c r="C42">
        <v>-16</v>
      </c>
    </row>
    <row r="43" spans="2:3" x14ac:dyDescent="0.25">
      <c r="B43">
        <v>-7</v>
      </c>
      <c r="C43">
        <v>-15</v>
      </c>
    </row>
    <row r="44" spans="2:3" x14ac:dyDescent="0.25">
      <c r="B44">
        <v>-6</v>
      </c>
      <c r="C44">
        <v>-14</v>
      </c>
    </row>
    <row r="45" spans="2:3" x14ac:dyDescent="0.25">
      <c r="B45">
        <v>-5</v>
      </c>
      <c r="C45">
        <v>-13</v>
      </c>
    </row>
    <row r="46" spans="2:3" x14ac:dyDescent="0.25">
      <c r="B46">
        <v>-4</v>
      </c>
      <c r="C46">
        <v>-8</v>
      </c>
    </row>
    <row r="47" spans="2:3" x14ac:dyDescent="0.25">
      <c r="B47">
        <v>-3</v>
      </c>
      <c r="C47">
        <v>-6</v>
      </c>
    </row>
    <row r="48" spans="2:3" x14ac:dyDescent="0.25">
      <c r="B48">
        <v>-2</v>
      </c>
      <c r="C48">
        <v>-4</v>
      </c>
    </row>
    <row r="49" spans="2:12" x14ac:dyDescent="0.25">
      <c r="B49">
        <v>-1</v>
      </c>
      <c r="C49">
        <v>-3</v>
      </c>
    </row>
    <row r="50" spans="2:12" x14ac:dyDescent="0.25">
      <c r="B50">
        <v>0</v>
      </c>
      <c r="C50">
        <v>-2</v>
      </c>
    </row>
    <row r="51" spans="2:12" x14ac:dyDescent="0.25">
      <c r="B51">
        <v>1</v>
      </c>
      <c r="C51">
        <v>3</v>
      </c>
    </row>
    <row r="52" spans="2:12" x14ac:dyDescent="0.25">
      <c r="B52">
        <v>2</v>
      </c>
      <c r="C52">
        <v>4</v>
      </c>
    </row>
    <row r="53" spans="2:12" x14ac:dyDescent="0.25">
      <c r="B53">
        <v>3</v>
      </c>
      <c r="C53">
        <v>5</v>
      </c>
    </row>
    <row r="54" spans="2:12" x14ac:dyDescent="0.25">
      <c r="B54">
        <v>4</v>
      </c>
      <c r="C54">
        <v>6</v>
      </c>
    </row>
    <row r="55" spans="2:12" x14ac:dyDescent="0.25">
      <c r="B55">
        <v>5</v>
      </c>
      <c r="C55">
        <v>7</v>
      </c>
    </row>
    <row r="56" spans="2:12" x14ac:dyDescent="0.25">
      <c r="B56">
        <v>6</v>
      </c>
      <c r="C56">
        <v>10</v>
      </c>
    </row>
    <row r="57" spans="2:12" x14ac:dyDescent="0.25">
      <c r="B57">
        <v>7</v>
      </c>
      <c r="C57">
        <v>12</v>
      </c>
    </row>
    <row r="58" spans="2:12" x14ac:dyDescent="0.25">
      <c r="B58">
        <v>8</v>
      </c>
      <c r="C58">
        <v>16</v>
      </c>
      <c r="L58">
        <v>12</v>
      </c>
    </row>
    <row r="59" spans="2:12" x14ac:dyDescent="0.25">
      <c r="B59">
        <v>9</v>
      </c>
      <c r="C59">
        <v>18</v>
      </c>
      <c r="L59">
        <v>250000</v>
      </c>
    </row>
    <row r="60" spans="2:12" x14ac:dyDescent="0.25">
      <c r="B60">
        <v>10</v>
      </c>
      <c r="C60">
        <v>24</v>
      </c>
      <c r="L60">
        <f>L59*L58</f>
        <v>3000000</v>
      </c>
    </row>
    <row r="61" spans="2:12" x14ac:dyDescent="0.25">
      <c r="B61">
        <v>11</v>
      </c>
      <c r="C61">
        <v>25</v>
      </c>
    </row>
    <row r="62" spans="2:12" x14ac:dyDescent="0.25">
      <c r="B62">
        <v>12</v>
      </c>
      <c r="C62">
        <v>26</v>
      </c>
    </row>
    <row r="63" spans="2:12" x14ac:dyDescent="0.25">
      <c r="B63">
        <v>13</v>
      </c>
      <c r="C63">
        <v>28</v>
      </c>
    </row>
    <row r="64" spans="2:12" x14ac:dyDescent="0.25">
      <c r="B64">
        <v>14</v>
      </c>
      <c r="C64">
        <v>30</v>
      </c>
    </row>
    <row r="65" spans="2:3" x14ac:dyDescent="0.25">
      <c r="B65">
        <v>15</v>
      </c>
      <c r="C65">
        <v>31</v>
      </c>
    </row>
    <row r="66" spans="2:3" x14ac:dyDescent="0.25">
      <c r="B66">
        <v>16</v>
      </c>
      <c r="C66">
        <v>33</v>
      </c>
    </row>
    <row r="67" spans="2:3" x14ac:dyDescent="0.25">
      <c r="B67">
        <v>17</v>
      </c>
      <c r="C67">
        <v>34</v>
      </c>
    </row>
    <row r="68" spans="2:3" x14ac:dyDescent="0.25">
      <c r="B68">
        <v>18</v>
      </c>
      <c r="C68">
        <v>35</v>
      </c>
    </row>
    <row r="69" spans="2:3" x14ac:dyDescent="0.25">
      <c r="B69">
        <v>19</v>
      </c>
      <c r="C69">
        <v>36</v>
      </c>
    </row>
    <row r="70" spans="2:3" x14ac:dyDescent="0.25">
      <c r="B70">
        <v>20</v>
      </c>
      <c r="C70">
        <v>36</v>
      </c>
    </row>
    <row r="71" spans="2:3" x14ac:dyDescent="0.25">
      <c r="B71">
        <v>21</v>
      </c>
      <c r="C71">
        <v>37</v>
      </c>
    </row>
    <row r="72" spans="2:3" x14ac:dyDescent="0.25">
      <c r="B72">
        <v>22</v>
      </c>
      <c r="C72">
        <v>40</v>
      </c>
    </row>
  </sheetData>
  <mergeCells count="3">
    <mergeCell ref="C1:F1"/>
    <mergeCell ref="G1:J1"/>
    <mergeCell ref="C26:F26"/>
  </mergeCells>
  <pageMargins left="0.7" right="0.7" top="0.75" bottom="0.75" header="0.3" footer="0.3"/>
  <ignoredErrors>
    <ignoredError sqref="B1:L7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O23"/>
  <sheetViews>
    <sheetView workbookViewId="0"/>
  </sheetViews>
  <sheetFormatPr defaultRowHeight="15.75" x14ac:dyDescent="0.25"/>
  <sheetData>
    <row r="2" spans="2:41" x14ac:dyDescent="0.25">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c r="AO2">
        <v>40</v>
      </c>
    </row>
    <row r="3" spans="2:41" x14ac:dyDescent="0.25">
      <c r="B3" t="s">
        <v>114</v>
      </c>
      <c r="C3" t="s">
        <v>111</v>
      </c>
      <c r="D3" t="s">
        <v>168</v>
      </c>
      <c r="E3" t="s">
        <v>169</v>
      </c>
      <c r="F3" t="s">
        <v>170</v>
      </c>
      <c r="G3" t="s">
        <v>171</v>
      </c>
      <c r="H3" t="s">
        <v>172</v>
      </c>
      <c r="I3" t="s">
        <v>173</v>
      </c>
      <c r="J3" t="s">
        <v>127</v>
      </c>
      <c r="K3" t="s">
        <v>128</v>
      </c>
      <c r="L3" t="s">
        <v>129</v>
      </c>
      <c r="M3" t="s">
        <v>174</v>
      </c>
      <c r="N3" t="s">
        <v>175</v>
      </c>
      <c r="O3" t="s">
        <v>132</v>
      </c>
      <c r="P3" t="s">
        <v>113</v>
      </c>
      <c r="Q3" t="s">
        <v>176</v>
      </c>
      <c r="R3" t="s">
        <v>134</v>
      </c>
      <c r="S3" t="s">
        <v>135</v>
      </c>
      <c r="T3" t="s">
        <v>136</v>
      </c>
      <c r="U3" t="s">
        <v>137</v>
      </c>
      <c r="V3" t="s">
        <v>138</v>
      </c>
      <c r="W3" t="s">
        <v>139</v>
      </c>
      <c r="X3" t="s">
        <v>140</v>
      </c>
      <c r="Y3" t="s">
        <v>112</v>
      </c>
      <c r="Z3" t="s">
        <v>141</v>
      </c>
      <c r="AA3" t="s">
        <v>142</v>
      </c>
      <c r="AB3" t="s">
        <v>143</v>
      </c>
      <c r="AC3" t="s">
        <v>144</v>
      </c>
      <c r="AD3" t="s">
        <v>145</v>
      </c>
      <c r="AE3" t="s">
        <v>146</v>
      </c>
      <c r="AF3" t="s">
        <v>147</v>
      </c>
      <c r="AG3" t="s">
        <v>148</v>
      </c>
      <c r="AH3" t="s">
        <v>149</v>
      </c>
      <c r="AI3" t="s">
        <v>150</v>
      </c>
      <c r="AJ3" t="s">
        <v>151</v>
      </c>
      <c r="AK3" t="s">
        <v>152</v>
      </c>
      <c r="AL3" t="s">
        <v>153</v>
      </c>
      <c r="AM3" t="s">
        <v>154</v>
      </c>
      <c r="AN3" t="s">
        <v>155</v>
      </c>
      <c r="AO3" t="s">
        <v>156</v>
      </c>
    </row>
    <row r="4" spans="2:41" x14ac:dyDescent="0.25">
      <c r="B4" t="s">
        <v>177</v>
      </c>
      <c r="C4" t="s">
        <v>178</v>
      </c>
      <c r="D4" t="s">
        <v>179</v>
      </c>
      <c r="E4" t="s">
        <v>180</v>
      </c>
      <c r="F4" t="s">
        <v>181</v>
      </c>
      <c r="G4" t="s">
        <v>182</v>
      </c>
      <c r="H4" t="s">
        <v>183</v>
      </c>
      <c r="I4" t="s">
        <v>184</v>
      </c>
      <c r="J4" t="s">
        <v>185</v>
      </c>
      <c r="K4" t="s">
        <v>186</v>
      </c>
      <c r="L4" t="s">
        <v>187</v>
      </c>
      <c r="M4" t="s">
        <v>188</v>
      </c>
      <c r="N4" t="s">
        <v>189</v>
      </c>
      <c r="O4" t="s">
        <v>190</v>
      </c>
      <c r="P4" t="s">
        <v>191</v>
      </c>
      <c r="Q4" t="s">
        <v>192</v>
      </c>
      <c r="R4" t="s">
        <v>193</v>
      </c>
      <c r="S4" t="s">
        <v>194</v>
      </c>
      <c r="T4" t="s">
        <v>195</v>
      </c>
      <c r="U4" t="s">
        <v>186</v>
      </c>
      <c r="V4" t="s">
        <v>196</v>
      </c>
      <c r="W4" t="s">
        <v>194</v>
      </c>
      <c r="X4" t="s">
        <v>194</v>
      </c>
      <c r="Y4" t="s">
        <v>197</v>
      </c>
      <c r="Z4" t="s">
        <v>198</v>
      </c>
      <c r="AA4" t="s">
        <v>199</v>
      </c>
      <c r="AB4" t="s">
        <v>199</v>
      </c>
      <c r="AC4" t="s">
        <v>190</v>
      </c>
      <c r="AD4" t="s">
        <v>187</v>
      </c>
      <c r="AE4" t="s">
        <v>198</v>
      </c>
      <c r="AF4" t="s">
        <v>186</v>
      </c>
      <c r="AG4" t="s">
        <v>198</v>
      </c>
      <c r="AH4" t="s">
        <v>200</v>
      </c>
      <c r="AI4" t="s">
        <v>184</v>
      </c>
      <c r="AJ4" t="s">
        <v>200</v>
      </c>
      <c r="AK4" t="s">
        <v>199</v>
      </c>
      <c r="AL4" t="s">
        <v>194</v>
      </c>
      <c r="AM4" t="s">
        <v>201</v>
      </c>
      <c r="AN4" t="s">
        <v>199</v>
      </c>
      <c r="AO4" t="s">
        <v>202</v>
      </c>
    </row>
    <row r="5" spans="2:41" x14ac:dyDescent="0.25">
      <c r="B5" t="s">
        <v>203</v>
      </c>
      <c r="C5" t="s">
        <v>204</v>
      </c>
      <c r="D5" t="s">
        <v>205</v>
      </c>
      <c r="E5" t="s">
        <v>206</v>
      </c>
      <c r="F5" t="s">
        <v>207</v>
      </c>
      <c r="G5" t="s">
        <v>208</v>
      </c>
      <c r="H5" t="s">
        <v>209</v>
      </c>
      <c r="I5" t="s">
        <v>210</v>
      </c>
      <c r="J5" t="s">
        <v>211</v>
      </c>
      <c r="K5" t="s">
        <v>212</v>
      </c>
      <c r="L5" t="s">
        <v>213</v>
      </c>
      <c r="M5" t="s">
        <v>214</v>
      </c>
      <c r="N5" t="s">
        <v>215</v>
      </c>
      <c r="O5" t="s">
        <v>216</v>
      </c>
      <c r="P5" t="s">
        <v>217</v>
      </c>
      <c r="Q5" t="s">
        <v>218</v>
      </c>
      <c r="R5" t="s">
        <v>219</v>
      </c>
      <c r="S5" t="s">
        <v>220</v>
      </c>
      <c r="T5" t="s">
        <v>221</v>
      </c>
      <c r="U5" t="s">
        <v>222</v>
      </c>
      <c r="V5" t="s">
        <v>222</v>
      </c>
      <c r="W5" t="s">
        <v>220</v>
      </c>
      <c r="X5" t="s">
        <v>220</v>
      </c>
      <c r="Y5" t="s">
        <v>223</v>
      </c>
      <c r="Z5" t="s">
        <v>224</v>
      </c>
      <c r="AA5" t="s">
        <v>225</v>
      </c>
      <c r="AB5" t="s">
        <v>226</v>
      </c>
      <c r="AC5" t="s">
        <v>216</v>
      </c>
      <c r="AD5" t="s">
        <v>213</v>
      </c>
      <c r="AE5" t="s">
        <v>224</v>
      </c>
      <c r="AF5" t="s">
        <v>222</v>
      </c>
      <c r="AG5" t="s">
        <v>224</v>
      </c>
      <c r="AH5" t="s">
        <v>227</v>
      </c>
      <c r="AI5" t="s">
        <v>228</v>
      </c>
      <c r="AJ5" t="s">
        <v>227</v>
      </c>
      <c r="AK5" t="s">
        <v>226</v>
      </c>
      <c r="AL5" t="s">
        <v>229</v>
      </c>
      <c r="AM5" t="s">
        <v>230</v>
      </c>
      <c r="AN5" t="s">
        <v>226</v>
      </c>
      <c r="AO5" t="s">
        <v>231</v>
      </c>
    </row>
    <row r="6" spans="2:41" x14ac:dyDescent="0.25">
      <c r="B6" t="s">
        <v>232</v>
      </c>
      <c r="C6" t="s">
        <v>233</v>
      </c>
      <c r="D6" t="s">
        <v>234</v>
      </c>
      <c r="E6" t="s">
        <v>235</v>
      </c>
      <c r="F6" t="s">
        <v>236</v>
      </c>
      <c r="G6" t="s">
        <v>236</v>
      </c>
      <c r="H6" t="s">
        <v>237</v>
      </c>
      <c r="I6" t="s">
        <v>238</v>
      </c>
      <c r="J6" t="s">
        <v>236</v>
      </c>
      <c r="K6" t="s">
        <v>239</v>
      </c>
      <c r="L6" t="s">
        <v>240</v>
      </c>
      <c r="M6" t="s">
        <v>241</v>
      </c>
      <c r="N6" t="s">
        <v>242</v>
      </c>
      <c r="O6" t="s">
        <v>243</v>
      </c>
      <c r="P6" t="s">
        <v>244</v>
      </c>
      <c r="Q6" t="s">
        <v>245</v>
      </c>
      <c r="R6" t="s">
        <v>232</v>
      </c>
      <c r="S6" t="s">
        <v>246</v>
      </c>
      <c r="T6" t="s">
        <v>247</v>
      </c>
      <c r="U6" t="s">
        <v>248</v>
      </c>
      <c r="V6" t="s">
        <v>248</v>
      </c>
      <c r="W6" t="s">
        <v>246</v>
      </c>
      <c r="X6" t="s">
        <v>246</v>
      </c>
      <c r="Y6" t="s">
        <v>249</v>
      </c>
      <c r="Z6" t="s">
        <v>250</v>
      </c>
      <c r="AA6" t="s">
        <v>251</v>
      </c>
      <c r="AB6" t="s">
        <v>252</v>
      </c>
      <c r="AC6" t="s">
        <v>243</v>
      </c>
      <c r="AD6" t="s">
        <v>240</v>
      </c>
      <c r="AE6" t="s">
        <v>253</v>
      </c>
      <c r="AF6" t="s">
        <v>248</v>
      </c>
      <c r="AG6" t="s">
        <v>253</v>
      </c>
      <c r="AH6" t="s">
        <v>225</v>
      </c>
      <c r="AI6" t="s">
        <v>254</v>
      </c>
      <c r="AJ6" t="s">
        <v>225</v>
      </c>
      <c r="AK6" t="s">
        <v>252</v>
      </c>
      <c r="AL6" t="s">
        <v>246</v>
      </c>
      <c r="AM6" t="s">
        <v>255</v>
      </c>
      <c r="AN6" t="s">
        <v>252</v>
      </c>
      <c r="AO6" t="s">
        <v>256</v>
      </c>
    </row>
    <row r="7" spans="2:41" x14ac:dyDescent="0.25">
      <c r="B7" t="s">
        <v>215</v>
      </c>
      <c r="C7" t="s">
        <v>257</v>
      </c>
      <c r="D7" t="s">
        <v>258</v>
      </c>
      <c r="E7" t="s">
        <v>259</v>
      </c>
      <c r="F7" t="s">
        <v>260</v>
      </c>
      <c r="G7" t="s">
        <v>261</v>
      </c>
      <c r="H7" t="s">
        <v>262</v>
      </c>
      <c r="I7" t="s">
        <v>263</v>
      </c>
      <c r="J7" t="s">
        <v>264</v>
      </c>
      <c r="K7" t="s">
        <v>265</v>
      </c>
      <c r="L7" t="s">
        <v>266</v>
      </c>
      <c r="M7" t="s">
        <v>267</v>
      </c>
      <c r="N7" t="s">
        <v>268</v>
      </c>
      <c r="O7" t="s">
        <v>269</v>
      </c>
      <c r="P7" t="s">
        <v>270</v>
      </c>
      <c r="Q7" t="s">
        <v>271</v>
      </c>
      <c r="R7" t="s">
        <v>272</v>
      </c>
      <c r="S7" t="s">
        <v>273</v>
      </c>
      <c r="T7" t="s">
        <v>274</v>
      </c>
      <c r="U7" t="s">
        <v>275</v>
      </c>
      <c r="V7" t="s">
        <v>275</v>
      </c>
      <c r="W7" t="s">
        <v>273</v>
      </c>
      <c r="X7" t="s">
        <v>273</v>
      </c>
      <c r="Y7" t="s">
        <v>276</v>
      </c>
      <c r="Z7" t="s">
        <v>277</v>
      </c>
      <c r="AA7" t="s">
        <v>278</v>
      </c>
      <c r="AB7" t="s">
        <v>279</v>
      </c>
      <c r="AC7" t="s">
        <v>269</v>
      </c>
      <c r="AD7" t="s">
        <v>280</v>
      </c>
      <c r="AE7" t="s">
        <v>277</v>
      </c>
      <c r="AF7" t="s">
        <v>275</v>
      </c>
      <c r="AG7" t="s">
        <v>277</v>
      </c>
      <c r="AH7" t="s">
        <v>281</v>
      </c>
      <c r="AI7" t="s">
        <v>282</v>
      </c>
      <c r="AJ7" t="s">
        <v>281</v>
      </c>
      <c r="AK7" t="s">
        <v>279</v>
      </c>
      <c r="AL7" t="s">
        <v>283</v>
      </c>
      <c r="AM7" t="s">
        <v>284</v>
      </c>
      <c r="AN7" t="s">
        <v>279</v>
      </c>
      <c r="AO7" t="s">
        <v>285</v>
      </c>
    </row>
    <row r="8" spans="2:41" x14ac:dyDescent="0.25">
      <c r="B8" t="s">
        <v>286</v>
      </c>
      <c r="C8" t="s">
        <v>287</v>
      </c>
      <c r="D8" t="s">
        <v>288</v>
      </c>
      <c r="E8" t="s">
        <v>289</v>
      </c>
      <c r="F8" t="s">
        <v>290</v>
      </c>
      <c r="G8" t="s">
        <v>291</v>
      </c>
      <c r="H8" t="s">
        <v>292</v>
      </c>
      <c r="I8" t="s">
        <v>293</v>
      </c>
      <c r="J8" t="s">
        <v>294</v>
      </c>
      <c r="K8" t="s">
        <v>295</v>
      </c>
      <c r="L8" t="s">
        <v>296</v>
      </c>
      <c r="M8" t="s">
        <v>205</v>
      </c>
      <c r="N8" t="s">
        <v>297</v>
      </c>
      <c r="O8" t="s">
        <v>205</v>
      </c>
      <c r="P8" t="s">
        <v>238</v>
      </c>
      <c r="Q8" t="s">
        <v>298</v>
      </c>
      <c r="R8" t="s">
        <v>299</v>
      </c>
      <c r="S8" t="s">
        <v>300</v>
      </c>
      <c r="T8" t="s">
        <v>301</v>
      </c>
      <c r="U8" t="s">
        <v>302</v>
      </c>
      <c r="V8" t="s">
        <v>302</v>
      </c>
      <c r="W8" t="s">
        <v>300</v>
      </c>
      <c r="X8" t="s">
        <v>300</v>
      </c>
      <c r="Y8" t="s">
        <v>303</v>
      </c>
      <c r="Z8" t="s">
        <v>96</v>
      </c>
      <c r="AA8" t="s">
        <v>304</v>
      </c>
      <c r="AB8" t="s">
        <v>305</v>
      </c>
      <c r="AC8" t="s">
        <v>205</v>
      </c>
      <c r="AD8" t="s">
        <v>306</v>
      </c>
      <c r="AE8" t="s">
        <v>96</v>
      </c>
      <c r="AF8" t="s">
        <v>302</v>
      </c>
      <c r="AG8" t="s">
        <v>96</v>
      </c>
      <c r="AH8" t="s">
        <v>307</v>
      </c>
      <c r="AI8" t="s">
        <v>308</v>
      </c>
      <c r="AJ8" t="s">
        <v>307</v>
      </c>
      <c r="AK8" t="s">
        <v>305</v>
      </c>
      <c r="AL8" t="s">
        <v>309</v>
      </c>
      <c r="AM8" t="s">
        <v>310</v>
      </c>
      <c r="AN8" t="s">
        <v>305</v>
      </c>
      <c r="AO8" t="s">
        <v>311</v>
      </c>
    </row>
    <row r="9" spans="2:41" x14ac:dyDescent="0.25">
      <c r="B9" t="s">
        <v>312</v>
      </c>
      <c r="C9" t="s">
        <v>313</v>
      </c>
      <c r="D9" t="s">
        <v>314</v>
      </c>
      <c r="E9" t="s">
        <v>315</v>
      </c>
      <c r="F9" t="s">
        <v>315</v>
      </c>
      <c r="G9" t="s">
        <v>316</v>
      </c>
      <c r="H9" t="s">
        <v>291</v>
      </c>
      <c r="I9" t="s">
        <v>317</v>
      </c>
      <c r="J9" t="s">
        <v>318</v>
      </c>
      <c r="K9" t="s">
        <v>315</v>
      </c>
      <c r="L9" t="s">
        <v>298</v>
      </c>
      <c r="M9" t="s">
        <v>243</v>
      </c>
      <c r="N9" t="s">
        <v>260</v>
      </c>
      <c r="O9" t="s">
        <v>319</v>
      </c>
      <c r="P9" t="s">
        <v>214</v>
      </c>
      <c r="Q9" t="s">
        <v>232</v>
      </c>
      <c r="R9" t="s">
        <v>312</v>
      </c>
      <c r="S9" t="s">
        <v>320</v>
      </c>
      <c r="T9" t="s">
        <v>321</v>
      </c>
      <c r="U9" t="s">
        <v>322</v>
      </c>
      <c r="V9" t="s">
        <v>322</v>
      </c>
      <c r="W9" t="s">
        <v>320</v>
      </c>
      <c r="X9" t="s">
        <v>320</v>
      </c>
      <c r="Y9" t="s">
        <v>323</v>
      </c>
      <c r="Z9" t="s">
        <v>324</v>
      </c>
      <c r="AA9" t="s">
        <v>325</v>
      </c>
      <c r="AB9" t="s">
        <v>304</v>
      </c>
      <c r="AC9" t="s">
        <v>319</v>
      </c>
      <c r="AD9" t="s">
        <v>89</v>
      </c>
      <c r="AE9" t="s">
        <v>324</v>
      </c>
      <c r="AF9" t="s">
        <v>322</v>
      </c>
      <c r="AG9" t="s">
        <v>324</v>
      </c>
      <c r="AH9" t="s">
        <v>326</v>
      </c>
      <c r="AI9" t="s">
        <v>327</v>
      </c>
      <c r="AJ9" t="s">
        <v>326</v>
      </c>
      <c r="AK9" t="s">
        <v>304</v>
      </c>
      <c r="AL9" t="s">
        <v>328</v>
      </c>
      <c r="AM9" t="s">
        <v>329</v>
      </c>
      <c r="AN9" t="s">
        <v>304</v>
      </c>
      <c r="AO9" t="s">
        <v>330</v>
      </c>
    </row>
    <row r="10" spans="2:41" x14ac:dyDescent="0.25">
      <c r="B10" t="s">
        <v>331</v>
      </c>
      <c r="C10" t="s">
        <v>332</v>
      </c>
      <c r="D10" t="s">
        <v>232</v>
      </c>
      <c r="E10" t="s">
        <v>276</v>
      </c>
      <c r="F10" t="s">
        <v>215</v>
      </c>
      <c r="G10" t="s">
        <v>333</v>
      </c>
      <c r="H10" t="s">
        <v>265</v>
      </c>
      <c r="I10" t="s">
        <v>334</v>
      </c>
      <c r="J10" t="s">
        <v>335</v>
      </c>
      <c r="K10" t="s">
        <v>336</v>
      </c>
      <c r="M10" t="s">
        <v>337</v>
      </c>
      <c r="N10" t="s">
        <v>338</v>
      </c>
      <c r="O10" t="s">
        <v>339</v>
      </c>
      <c r="P10" t="s">
        <v>340</v>
      </c>
      <c r="Q10" t="s">
        <v>341</v>
      </c>
      <c r="R10" t="s">
        <v>331</v>
      </c>
      <c r="S10" t="s">
        <v>342</v>
      </c>
      <c r="T10" t="s">
        <v>343</v>
      </c>
      <c r="U10" t="s">
        <v>274</v>
      </c>
      <c r="V10" t="s">
        <v>274</v>
      </c>
      <c r="W10" t="s">
        <v>342</v>
      </c>
      <c r="X10" t="s">
        <v>342</v>
      </c>
      <c r="Y10" t="s">
        <v>344</v>
      </c>
      <c r="Z10" t="s">
        <v>345</v>
      </c>
      <c r="AA10" t="s">
        <v>346</v>
      </c>
      <c r="AB10" t="s">
        <v>325</v>
      </c>
      <c r="AC10" t="s">
        <v>339</v>
      </c>
      <c r="AD10" t="s">
        <v>248</v>
      </c>
      <c r="AE10" t="s">
        <v>345</v>
      </c>
      <c r="AF10" t="s">
        <v>274</v>
      </c>
      <c r="AG10" t="s">
        <v>345</v>
      </c>
      <c r="AH10" t="s">
        <v>347</v>
      </c>
      <c r="AI10" t="s">
        <v>348</v>
      </c>
      <c r="AJ10" t="s">
        <v>347</v>
      </c>
      <c r="AK10" t="s">
        <v>325</v>
      </c>
      <c r="AL10" t="s">
        <v>349</v>
      </c>
      <c r="AM10" t="s">
        <v>350</v>
      </c>
      <c r="AN10" t="s">
        <v>325</v>
      </c>
      <c r="AO10" t="s">
        <v>351</v>
      </c>
    </row>
    <row r="11" spans="2:41" x14ac:dyDescent="0.25">
      <c r="B11" t="s">
        <v>352</v>
      </c>
      <c r="C11" t="s">
        <v>353</v>
      </c>
      <c r="D11" t="s">
        <v>328</v>
      </c>
      <c r="E11" t="s">
        <v>265</v>
      </c>
      <c r="F11" t="s">
        <v>243</v>
      </c>
      <c r="G11" t="s">
        <v>354</v>
      </c>
      <c r="H11" t="s">
        <v>355</v>
      </c>
      <c r="I11" t="s">
        <v>356</v>
      </c>
      <c r="J11" t="s">
        <v>357</v>
      </c>
      <c r="K11" t="s">
        <v>358</v>
      </c>
      <c r="M11" t="s">
        <v>260</v>
      </c>
      <c r="N11" t="s">
        <v>359</v>
      </c>
      <c r="O11" t="s">
        <v>360</v>
      </c>
      <c r="P11" t="s">
        <v>361</v>
      </c>
      <c r="Q11" t="s">
        <v>340</v>
      </c>
      <c r="R11" t="s">
        <v>362</v>
      </c>
      <c r="S11" t="s">
        <v>363</v>
      </c>
      <c r="T11" t="s">
        <v>364</v>
      </c>
      <c r="U11" t="s">
        <v>365</v>
      </c>
      <c r="V11" t="s">
        <v>365</v>
      </c>
      <c r="W11" t="s">
        <v>363</v>
      </c>
      <c r="X11" t="s">
        <v>363</v>
      </c>
      <c r="Y11" t="s">
        <v>366</v>
      </c>
      <c r="Z11" t="s">
        <v>367</v>
      </c>
      <c r="AA11" t="s">
        <v>368</v>
      </c>
      <c r="AB11" t="s">
        <v>369</v>
      </c>
      <c r="AC11" t="s">
        <v>360</v>
      </c>
      <c r="AD11" t="s">
        <v>275</v>
      </c>
      <c r="AE11" t="s">
        <v>367</v>
      </c>
      <c r="AF11" t="s">
        <v>365</v>
      </c>
      <c r="AG11" t="s">
        <v>367</v>
      </c>
      <c r="AH11" t="s">
        <v>370</v>
      </c>
      <c r="AI11" t="s">
        <v>371</v>
      </c>
      <c r="AJ11" t="s">
        <v>370</v>
      </c>
      <c r="AK11" t="s">
        <v>369</v>
      </c>
      <c r="AL11" t="s">
        <v>372</v>
      </c>
      <c r="AM11" t="s">
        <v>373</v>
      </c>
      <c r="AN11" t="s">
        <v>369</v>
      </c>
      <c r="AO11" t="s">
        <v>374</v>
      </c>
    </row>
    <row r="12" spans="2:41" x14ac:dyDescent="0.25">
      <c r="B12" t="s">
        <v>375</v>
      </c>
      <c r="C12" t="s">
        <v>376</v>
      </c>
      <c r="D12" t="s">
        <v>376</v>
      </c>
      <c r="E12" t="s">
        <v>377</v>
      </c>
      <c r="F12" t="s">
        <v>259</v>
      </c>
      <c r="G12" t="s">
        <v>378</v>
      </c>
      <c r="I12" t="s">
        <v>377</v>
      </c>
      <c r="J12" t="s">
        <v>379</v>
      </c>
      <c r="M12" t="s">
        <v>380</v>
      </c>
      <c r="N12" t="s">
        <v>381</v>
      </c>
      <c r="O12" t="s">
        <v>382</v>
      </c>
      <c r="P12" t="s">
        <v>383</v>
      </c>
      <c r="Q12" t="s">
        <v>272</v>
      </c>
      <c r="R12" t="s">
        <v>384</v>
      </c>
      <c r="S12" t="s">
        <v>385</v>
      </c>
      <c r="T12" t="s">
        <v>386</v>
      </c>
      <c r="U12" t="s">
        <v>387</v>
      </c>
      <c r="V12" t="s">
        <v>387</v>
      </c>
      <c r="W12" t="s">
        <v>385</v>
      </c>
      <c r="X12" t="s">
        <v>385</v>
      </c>
      <c r="Y12" t="s">
        <v>225</v>
      </c>
      <c r="Z12" t="s">
        <v>388</v>
      </c>
      <c r="AA12" t="s">
        <v>389</v>
      </c>
      <c r="AB12" t="s">
        <v>390</v>
      </c>
      <c r="AC12" t="s">
        <v>382</v>
      </c>
      <c r="AD12" t="s">
        <v>302</v>
      </c>
      <c r="AE12" t="s">
        <v>388</v>
      </c>
      <c r="AF12" t="s">
        <v>387</v>
      </c>
      <c r="AG12" t="s">
        <v>388</v>
      </c>
      <c r="AH12" t="s">
        <v>391</v>
      </c>
      <c r="AJ12" t="s">
        <v>391</v>
      </c>
      <c r="AK12" t="s">
        <v>390</v>
      </c>
      <c r="AL12" t="s">
        <v>392</v>
      </c>
      <c r="AM12" t="s">
        <v>393</v>
      </c>
      <c r="AN12" t="s">
        <v>390</v>
      </c>
      <c r="AO12" t="s">
        <v>394</v>
      </c>
    </row>
    <row r="13" spans="2:41" x14ac:dyDescent="0.25">
      <c r="B13" t="s">
        <v>395</v>
      </c>
      <c r="C13" t="s">
        <v>396</v>
      </c>
      <c r="D13" t="s">
        <v>377</v>
      </c>
      <c r="F13" t="s">
        <v>397</v>
      </c>
      <c r="G13" t="s">
        <v>398</v>
      </c>
      <c r="I13" t="s">
        <v>399</v>
      </c>
      <c r="J13" t="s">
        <v>398</v>
      </c>
      <c r="M13" t="s">
        <v>232</v>
      </c>
      <c r="N13" t="s">
        <v>400</v>
      </c>
      <c r="O13" t="s">
        <v>401</v>
      </c>
      <c r="P13" t="s">
        <v>402</v>
      </c>
      <c r="Q13" t="s">
        <v>403</v>
      </c>
      <c r="R13" t="s">
        <v>404</v>
      </c>
      <c r="S13" t="s">
        <v>405</v>
      </c>
      <c r="T13" t="s">
        <v>406</v>
      </c>
      <c r="U13" t="s">
        <v>407</v>
      </c>
      <c r="V13" t="s">
        <v>407</v>
      </c>
      <c r="W13" t="s">
        <v>405</v>
      </c>
      <c r="X13" t="s">
        <v>405</v>
      </c>
      <c r="Y13" t="s">
        <v>408</v>
      </c>
      <c r="Z13" t="s">
        <v>409</v>
      </c>
      <c r="AB13" t="s">
        <v>410</v>
      </c>
      <c r="AC13" t="s">
        <v>401</v>
      </c>
      <c r="AD13" t="s">
        <v>227</v>
      </c>
      <c r="AE13" t="s">
        <v>409</v>
      </c>
      <c r="AF13" t="s">
        <v>407</v>
      </c>
      <c r="AG13" t="s">
        <v>409</v>
      </c>
      <c r="AH13" t="s">
        <v>411</v>
      </c>
      <c r="AJ13" t="s">
        <v>411</v>
      </c>
      <c r="AK13" t="s">
        <v>410</v>
      </c>
      <c r="AL13" t="s">
        <v>203</v>
      </c>
      <c r="AM13" t="s">
        <v>412</v>
      </c>
      <c r="AN13" t="s">
        <v>410</v>
      </c>
      <c r="AO13" t="s">
        <v>413</v>
      </c>
    </row>
    <row r="14" spans="2:41" x14ac:dyDescent="0.25">
      <c r="C14" t="s">
        <v>315</v>
      </c>
      <c r="D14" t="s">
        <v>357</v>
      </c>
      <c r="F14" t="s">
        <v>414</v>
      </c>
      <c r="G14" t="s">
        <v>265</v>
      </c>
      <c r="I14" t="s">
        <v>415</v>
      </c>
      <c r="J14" t="s">
        <v>265</v>
      </c>
      <c r="M14" t="s">
        <v>416</v>
      </c>
      <c r="O14" t="s">
        <v>417</v>
      </c>
      <c r="P14" t="s">
        <v>403</v>
      </c>
      <c r="R14" t="s">
        <v>418</v>
      </c>
      <c r="U14" t="s">
        <v>419</v>
      </c>
      <c r="V14" t="s">
        <v>419</v>
      </c>
      <c r="Z14" t="s">
        <v>420</v>
      </c>
      <c r="AB14" t="s">
        <v>421</v>
      </c>
      <c r="AC14" t="s">
        <v>417</v>
      </c>
      <c r="AD14" t="s">
        <v>422</v>
      </c>
      <c r="AE14" t="s">
        <v>420</v>
      </c>
      <c r="AF14" t="s">
        <v>419</v>
      </c>
      <c r="AG14" t="s">
        <v>420</v>
      </c>
      <c r="AH14" t="s">
        <v>423</v>
      </c>
      <c r="AJ14" t="s">
        <v>423</v>
      </c>
      <c r="AK14" t="s">
        <v>421</v>
      </c>
      <c r="AL14" t="s">
        <v>424</v>
      </c>
      <c r="AM14" t="s">
        <v>425</v>
      </c>
      <c r="AN14" t="s">
        <v>421</v>
      </c>
      <c r="AO14" t="s">
        <v>426</v>
      </c>
    </row>
    <row r="15" spans="2:41" x14ac:dyDescent="0.25">
      <c r="C15" t="s">
        <v>427</v>
      </c>
      <c r="F15" t="s">
        <v>428</v>
      </c>
      <c r="G15" t="s">
        <v>429</v>
      </c>
      <c r="I15" t="s">
        <v>430</v>
      </c>
      <c r="J15" t="s">
        <v>431</v>
      </c>
      <c r="M15" t="s">
        <v>432</v>
      </c>
      <c r="O15" t="s">
        <v>433</v>
      </c>
      <c r="P15" t="s">
        <v>434</v>
      </c>
      <c r="R15" t="s">
        <v>214</v>
      </c>
      <c r="U15" t="s">
        <v>435</v>
      </c>
      <c r="V15" t="s">
        <v>435</v>
      </c>
      <c r="AB15" t="s">
        <v>436</v>
      </c>
      <c r="AC15" t="s">
        <v>433</v>
      </c>
      <c r="AF15" t="s">
        <v>435</v>
      </c>
      <c r="AH15" t="s">
        <v>437</v>
      </c>
      <c r="AJ15" t="s">
        <v>437</v>
      </c>
      <c r="AK15" t="s">
        <v>436</v>
      </c>
      <c r="AN15" t="s">
        <v>436</v>
      </c>
      <c r="AO15" t="s">
        <v>438</v>
      </c>
    </row>
    <row r="16" spans="2:41" x14ac:dyDescent="0.25">
      <c r="C16" t="s">
        <v>439</v>
      </c>
      <c r="J16" t="s">
        <v>440</v>
      </c>
      <c r="O16" t="s">
        <v>441</v>
      </c>
      <c r="U16" t="s">
        <v>442</v>
      </c>
      <c r="V16" t="s">
        <v>442</v>
      </c>
      <c r="AB16" t="s">
        <v>443</v>
      </c>
      <c r="AC16" t="s">
        <v>441</v>
      </c>
      <c r="AF16" t="s">
        <v>442</v>
      </c>
      <c r="AH16" t="s">
        <v>444</v>
      </c>
      <c r="AJ16" t="s">
        <v>444</v>
      </c>
      <c r="AK16" t="s">
        <v>443</v>
      </c>
      <c r="AN16" t="s">
        <v>443</v>
      </c>
    </row>
    <row r="18" spans="2:41" ht="258" customHeight="1" x14ac:dyDescent="0.25">
      <c r="B18" t="s">
        <v>445</v>
      </c>
      <c r="C18" t="s">
        <v>446</v>
      </c>
      <c r="D18" t="s">
        <v>447</v>
      </c>
      <c r="E18" t="s">
        <v>448</v>
      </c>
      <c r="F18" t="s">
        <v>449</v>
      </c>
      <c r="G18" t="s">
        <v>450</v>
      </c>
      <c r="H18" t="s">
        <v>451</v>
      </c>
      <c r="I18" t="s">
        <v>452</v>
      </c>
      <c r="J18" t="s">
        <v>453</v>
      </c>
      <c r="K18" t="s">
        <v>454</v>
      </c>
      <c r="L18" t="s">
        <v>455</v>
      </c>
      <c r="M18" t="s">
        <v>456</v>
      </c>
      <c r="N18" t="s">
        <v>457</v>
      </c>
      <c r="O18" t="s">
        <v>458</v>
      </c>
      <c r="P18" t="s">
        <v>459</v>
      </c>
      <c r="Q18" t="s">
        <v>460</v>
      </c>
      <c r="R18" t="s">
        <v>461</v>
      </c>
      <c r="S18" t="s">
        <v>462</v>
      </c>
      <c r="T18" t="s">
        <v>463</v>
      </c>
      <c r="U18" t="s">
        <v>464</v>
      </c>
      <c r="V18" t="s">
        <v>464</v>
      </c>
      <c r="W18" t="s">
        <v>465</v>
      </c>
      <c r="X18" t="s">
        <v>466</v>
      </c>
      <c r="Y18" t="s">
        <v>467</v>
      </c>
      <c r="Z18" t="s">
        <v>468</v>
      </c>
      <c r="AA18" t="s">
        <v>469</v>
      </c>
      <c r="AB18" t="s">
        <v>470</v>
      </c>
      <c r="AC18" t="s">
        <v>471</v>
      </c>
      <c r="AD18" t="s">
        <v>472</v>
      </c>
      <c r="AE18" t="s">
        <v>473</v>
      </c>
      <c r="AF18" t="s">
        <v>474</v>
      </c>
      <c r="AG18" t="s">
        <v>475</v>
      </c>
      <c r="AH18" t="s">
        <v>476</v>
      </c>
      <c r="AI18" t="s">
        <v>477</v>
      </c>
      <c r="AJ18" t="s">
        <v>478</v>
      </c>
      <c r="AK18" t="s">
        <v>479</v>
      </c>
      <c r="AL18" t="s">
        <v>480</v>
      </c>
      <c r="AM18" t="s">
        <v>481</v>
      </c>
      <c r="AN18" t="s">
        <v>482</v>
      </c>
      <c r="AO18" t="s">
        <v>483</v>
      </c>
    </row>
    <row r="20" spans="2:41" x14ac:dyDescent="0.25">
      <c r="B20">
        <v>1</v>
      </c>
      <c r="C20">
        <v>2</v>
      </c>
      <c r="D20">
        <v>3</v>
      </c>
      <c r="E20">
        <v>4</v>
      </c>
      <c r="F20">
        <v>5</v>
      </c>
      <c r="G20">
        <v>6</v>
      </c>
      <c r="H20">
        <v>7</v>
      </c>
      <c r="I20">
        <v>8</v>
      </c>
      <c r="J20">
        <v>9</v>
      </c>
      <c r="K20">
        <v>10</v>
      </c>
      <c r="L20">
        <v>11</v>
      </c>
      <c r="M20">
        <v>12</v>
      </c>
      <c r="N20">
        <v>13</v>
      </c>
      <c r="O20">
        <v>14</v>
      </c>
      <c r="P20">
        <v>15</v>
      </c>
      <c r="Q20">
        <v>16</v>
      </c>
      <c r="R20">
        <v>17</v>
      </c>
      <c r="S20">
        <v>18</v>
      </c>
      <c r="T20">
        <v>19</v>
      </c>
      <c r="U20">
        <v>20</v>
      </c>
      <c r="V20">
        <v>21</v>
      </c>
      <c r="W20">
        <v>22</v>
      </c>
      <c r="X20">
        <v>23</v>
      </c>
      <c r="Y20">
        <v>24</v>
      </c>
      <c r="Z20">
        <v>25</v>
      </c>
      <c r="AA20">
        <v>26</v>
      </c>
      <c r="AB20">
        <v>27</v>
      </c>
      <c r="AC20">
        <v>28</v>
      </c>
      <c r="AD20">
        <v>29</v>
      </c>
      <c r="AE20">
        <v>30</v>
      </c>
      <c r="AF20">
        <v>31</v>
      </c>
      <c r="AG20">
        <v>32</v>
      </c>
      <c r="AH20">
        <v>33</v>
      </c>
      <c r="AI20">
        <v>34</v>
      </c>
      <c r="AJ20">
        <v>35</v>
      </c>
      <c r="AK20">
        <v>36</v>
      </c>
      <c r="AL20">
        <v>37</v>
      </c>
      <c r="AM20">
        <v>38</v>
      </c>
      <c r="AN20">
        <v>39</v>
      </c>
      <c r="AO20">
        <v>40</v>
      </c>
    </row>
    <row r="21" spans="2:41" x14ac:dyDescent="0.25">
      <c r="B21" t="s">
        <v>114</v>
      </c>
      <c r="C21" t="s">
        <v>111</v>
      </c>
      <c r="D21" t="s">
        <v>168</v>
      </c>
      <c r="E21" t="s">
        <v>169</v>
      </c>
      <c r="F21" t="s">
        <v>170</v>
      </c>
      <c r="G21" t="s">
        <v>171</v>
      </c>
      <c r="H21" t="s">
        <v>172</v>
      </c>
      <c r="I21" t="s">
        <v>173</v>
      </c>
      <c r="J21" t="s">
        <v>127</v>
      </c>
      <c r="K21" t="s">
        <v>128</v>
      </c>
      <c r="L21" t="s">
        <v>129</v>
      </c>
      <c r="M21" t="s">
        <v>174</v>
      </c>
      <c r="N21" t="s">
        <v>175</v>
      </c>
      <c r="O21" t="s">
        <v>132</v>
      </c>
      <c r="P21" t="s">
        <v>113</v>
      </c>
      <c r="Q21" t="s">
        <v>176</v>
      </c>
      <c r="R21" t="s">
        <v>134</v>
      </c>
      <c r="S21" t="s">
        <v>135</v>
      </c>
      <c r="T21" t="s">
        <v>136</v>
      </c>
      <c r="U21" t="s">
        <v>137</v>
      </c>
      <c r="V21" t="s">
        <v>138</v>
      </c>
      <c r="W21" t="s">
        <v>139</v>
      </c>
      <c r="X21" t="s">
        <v>140</v>
      </c>
      <c r="Y21" t="s">
        <v>112</v>
      </c>
      <c r="Z21" t="s">
        <v>141</v>
      </c>
      <c r="AA21" t="s">
        <v>142</v>
      </c>
      <c r="AB21" t="s">
        <v>143</v>
      </c>
      <c r="AC21" t="s">
        <v>144</v>
      </c>
      <c r="AD21" t="s">
        <v>145</v>
      </c>
      <c r="AE21" t="s">
        <v>146</v>
      </c>
      <c r="AF21" t="s">
        <v>147</v>
      </c>
      <c r="AG21" t="s">
        <v>148</v>
      </c>
      <c r="AH21" t="s">
        <v>149</v>
      </c>
      <c r="AI21" t="s">
        <v>150</v>
      </c>
      <c r="AJ21" t="s">
        <v>151</v>
      </c>
      <c r="AK21" t="s">
        <v>152</v>
      </c>
      <c r="AL21" t="s">
        <v>153</v>
      </c>
      <c r="AM21" t="s">
        <v>154</v>
      </c>
      <c r="AN21" t="s">
        <v>155</v>
      </c>
      <c r="AO21" t="s">
        <v>156</v>
      </c>
    </row>
    <row r="22" spans="2:41" x14ac:dyDescent="0.25">
      <c r="B22" t="s">
        <v>484</v>
      </c>
      <c r="C22" t="s">
        <v>485</v>
      </c>
      <c r="D22" t="s">
        <v>486</v>
      </c>
      <c r="E22" t="s">
        <v>487</v>
      </c>
      <c r="F22" t="s">
        <v>488</v>
      </c>
      <c r="G22" t="s">
        <v>489</v>
      </c>
      <c r="H22" t="s">
        <v>490</v>
      </c>
      <c r="I22" t="s">
        <v>491</v>
      </c>
      <c r="J22" t="s">
        <v>492</v>
      </c>
      <c r="K22" t="s">
        <v>493</v>
      </c>
      <c r="L22" t="s">
        <v>494</v>
      </c>
      <c r="M22" t="s">
        <v>495</v>
      </c>
      <c r="N22" t="s">
        <v>496</v>
      </c>
      <c r="O22" t="s">
        <v>497</v>
      </c>
      <c r="P22" t="s">
        <v>498</v>
      </c>
      <c r="Q22" t="s">
        <v>499</v>
      </c>
      <c r="R22" t="s">
        <v>500</v>
      </c>
      <c r="S22" t="s">
        <v>501</v>
      </c>
      <c r="T22" t="s">
        <v>502</v>
      </c>
      <c r="U22" t="s">
        <v>494</v>
      </c>
      <c r="V22" t="s">
        <v>494</v>
      </c>
      <c r="W22" t="s">
        <v>501</v>
      </c>
      <c r="X22" t="s">
        <v>501</v>
      </c>
      <c r="Y22" t="s">
        <v>503</v>
      </c>
      <c r="Z22" t="s">
        <v>504</v>
      </c>
      <c r="AA22" t="s">
        <v>505</v>
      </c>
      <c r="AB22" t="s">
        <v>506</v>
      </c>
      <c r="AC22" t="s">
        <v>497</v>
      </c>
      <c r="AD22" t="s">
        <v>507</v>
      </c>
      <c r="AE22" t="s">
        <v>508</v>
      </c>
      <c r="AF22" t="s">
        <v>494</v>
      </c>
      <c r="AG22" t="s">
        <v>508</v>
      </c>
      <c r="AH22" t="s">
        <v>509</v>
      </c>
      <c r="AI22" t="s">
        <v>510</v>
      </c>
      <c r="AJ22" t="s">
        <v>509</v>
      </c>
      <c r="AK22" t="s">
        <v>506</v>
      </c>
      <c r="AL22" t="s">
        <v>511</v>
      </c>
      <c r="AM22" t="s">
        <v>512</v>
      </c>
      <c r="AN22" t="s">
        <v>506</v>
      </c>
      <c r="AO22" t="s">
        <v>513</v>
      </c>
    </row>
    <row r="23" spans="2:41" x14ac:dyDescent="0.25">
      <c r="AO23" t="s">
        <v>514</v>
      </c>
    </row>
  </sheetData>
  <sheetProtection sheet="1"/>
  <hyperlinks>
    <hyperlink ref="S18" r:id="rId1" display="Engineering (Management, Research, Design), Actuaries, Research (R&amp;D), Planning, Chemist, Hospital Supervisor, Industrial Marketing, Investment Banking, Medical Administrator, Mortgage Brokers, Accountancy, Fund Management, Specialist Finance, Quality Control and Specialist work in any area where knowledge and experience is available, Production, Financial Services, Technical Management, Project Leader, Matron, Strategic Planning, Industrial Marketing."/>
  </hyperlinks>
  <pageMargins left="0.7" right="0.7" top="0.75" bottom="0.75" header="0.3" footer="0.3"/>
  <ignoredErrors>
    <ignoredError sqref="B2:AO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DISC Test</vt:lpstr>
      <vt:lpstr>Input</vt:lpstr>
      <vt:lpstr>Result</vt:lpstr>
      <vt:lpstr>Sheet3</vt:lpstr>
      <vt:lpstr>Sheet1</vt:lpstr>
      <vt:lpstr>Sheet3 (2)</vt:lpstr>
      <vt:lpstr>Def</vt:lpstr>
      <vt:lpstr>Def!Print_Area</vt:lpstr>
      <vt:lpstr>Result!Print_Area</vt:lpstr>
    </vt:vector>
  </TitlesOfParts>
  <Company>%ORGNAME%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Operation</cp:lastModifiedBy>
  <cp:lastPrinted>2024-01-12T05:42:37Z</cp:lastPrinted>
  <dcterms:created xsi:type="dcterms:W3CDTF">2010-03-13T18:40:43Z</dcterms:created>
  <dcterms:modified xsi:type="dcterms:W3CDTF">2024-09-09T09:23:39Z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f7594af5-7ff9-48e8-b3cd-fda38ebaa459</vt:lpwstr>
  </property>
</Properties>
</file>