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Operation\Desktop\Auddly\nodeApp\"/>
    </mc:Choice>
  </mc:AlternateContent>
  <bookViews>
    <workbookView xWindow="0" yWindow="0" windowWidth="20490" windowHeight="7905" activeTab="2"/>
  </bookViews>
  <sheets>
    <sheet name="DISC Test" sheetId="1" r:id="rId1"/>
    <sheet name="Input" sheetId="2" r:id="rId2"/>
    <sheet name="Result" sheetId="3" r:id="rId3"/>
    <sheet name="Sheet3" sheetId="4" state="hidden" r:id="rId4"/>
    <sheet name="Sheet1" sheetId="5" state="hidden" r:id="rId5"/>
    <sheet name="Sheet3 (2)" sheetId="6" state="hidden" r:id="rId6"/>
    <sheet name="Def" sheetId="7" state="hidden" r:id="rId7"/>
  </sheets>
  <definedNames>
    <definedName name="_xlnm.Print_Area" localSheetId="6">Def!$B$2:$R$16</definedName>
    <definedName name="_xlnm.Print_Area" localSheetId="2">Result!$A$1:$V$93</definedName>
  </definedNames>
  <calcPr calcId="152511"/>
</workbook>
</file>

<file path=xl/calcChain.xml><?xml version="1.0" encoding="utf-8"?>
<calcChain xmlns="http://schemas.openxmlformats.org/spreadsheetml/2006/main">
  <c r="L60" i="6" l="1"/>
  <c r="L60" i="4"/>
  <c r="I6" i="3"/>
  <c r="K3" i="2"/>
  <c r="I7" i="3" s="1"/>
  <c r="D3" i="2"/>
  <c r="I5" i="3" s="1"/>
  <c r="K2" i="2"/>
  <c r="D2" i="2"/>
  <c r="I4" i="3" s="1"/>
  <c r="S54" i="1"/>
  <c r="N13" i="2" s="1"/>
  <c r="P13" i="2" s="1"/>
  <c r="R54" i="1"/>
  <c r="P54" i="1"/>
  <c r="L54" i="1"/>
  <c r="I13" i="2" s="1"/>
  <c r="K13" i="2" s="1"/>
  <c r="K54" i="1"/>
  <c r="I54" i="1"/>
  <c r="D54" i="1"/>
  <c r="B54" i="1"/>
  <c r="V54" i="1" s="1"/>
  <c r="S53" i="1"/>
  <c r="Q53" i="1"/>
  <c r="L53" i="1"/>
  <c r="J53" i="1"/>
  <c r="E53" i="1"/>
  <c r="C53" i="1"/>
  <c r="S52" i="1"/>
  <c r="Q52" i="1"/>
  <c r="L52" i="1"/>
  <c r="J52" i="1"/>
  <c r="E52" i="1"/>
  <c r="C52" i="1"/>
  <c r="S51" i="1"/>
  <c r="Q51" i="1"/>
  <c r="L51" i="1"/>
  <c r="J51" i="1"/>
  <c r="E51" i="1"/>
  <c r="C51" i="1"/>
  <c r="S50" i="1"/>
  <c r="Q50" i="1"/>
  <c r="Q54" i="1" s="1"/>
  <c r="M13" i="2" s="1"/>
  <c r="O13" i="2" s="1"/>
  <c r="L50" i="1"/>
  <c r="J50" i="1"/>
  <c r="E50" i="1"/>
  <c r="E54" i="1" s="1"/>
  <c r="D13" i="2" s="1"/>
  <c r="F13" i="2" s="1"/>
  <c r="C50" i="1"/>
  <c r="R48" i="1"/>
  <c r="P48" i="1"/>
  <c r="K48" i="1"/>
  <c r="I48" i="1"/>
  <c r="D48" i="1"/>
  <c r="B48" i="1"/>
  <c r="V48" i="1" s="1"/>
  <c r="S47" i="1"/>
  <c r="Q47" i="1"/>
  <c r="L47" i="1"/>
  <c r="J47" i="1"/>
  <c r="E47" i="1"/>
  <c r="C47" i="1"/>
  <c r="S46" i="1"/>
  <c r="Q46" i="1"/>
  <c r="L46" i="1"/>
  <c r="L48" i="1" s="1"/>
  <c r="I12" i="2" s="1"/>
  <c r="K12" i="2" s="1"/>
  <c r="J46" i="1"/>
  <c r="E46" i="1"/>
  <c r="C46" i="1"/>
  <c r="S45" i="1"/>
  <c r="S48" i="1" s="1"/>
  <c r="N12" i="2" s="1"/>
  <c r="P12" i="2" s="1"/>
  <c r="Q45" i="1"/>
  <c r="L45" i="1"/>
  <c r="J45" i="1"/>
  <c r="E45" i="1"/>
  <c r="C45" i="1"/>
  <c r="S44" i="1"/>
  <c r="Q44" i="1"/>
  <c r="Q48" i="1" s="1"/>
  <c r="M12" i="2" s="1"/>
  <c r="O12" i="2" s="1"/>
  <c r="L44" i="1"/>
  <c r="J44" i="1"/>
  <c r="J48" i="1" s="1"/>
  <c r="H12" i="2" s="1"/>
  <c r="J12" i="2" s="1"/>
  <c r="E44" i="1"/>
  <c r="E48" i="1" s="1"/>
  <c r="D12" i="2" s="1"/>
  <c r="F12" i="2" s="1"/>
  <c r="C44" i="1"/>
  <c r="C48" i="1" s="1"/>
  <c r="C12" i="2" s="1"/>
  <c r="E12" i="2" s="1"/>
  <c r="R42" i="1"/>
  <c r="P42" i="1"/>
  <c r="K42" i="1"/>
  <c r="I42" i="1"/>
  <c r="D42" i="1"/>
  <c r="B42" i="1"/>
  <c r="V42" i="1" s="1"/>
  <c r="S41" i="1"/>
  <c r="Q41" i="1"/>
  <c r="L41" i="1"/>
  <c r="J41" i="1"/>
  <c r="E41" i="1"/>
  <c r="C41" i="1"/>
  <c r="S40" i="1"/>
  <c r="Q40" i="1"/>
  <c r="L40" i="1"/>
  <c r="L42" i="1" s="1"/>
  <c r="I11" i="2" s="1"/>
  <c r="K11" i="2" s="1"/>
  <c r="J40" i="1"/>
  <c r="E40" i="1"/>
  <c r="C40" i="1"/>
  <c r="S39" i="1"/>
  <c r="S42" i="1" s="1"/>
  <c r="N11" i="2" s="1"/>
  <c r="P11" i="2" s="1"/>
  <c r="Q39" i="1"/>
  <c r="L39" i="1"/>
  <c r="J39" i="1"/>
  <c r="E39" i="1"/>
  <c r="C39" i="1"/>
  <c r="S38" i="1"/>
  <c r="Q38" i="1"/>
  <c r="Q42" i="1" s="1"/>
  <c r="M11" i="2" s="1"/>
  <c r="O11" i="2" s="1"/>
  <c r="L38" i="1"/>
  <c r="J38" i="1"/>
  <c r="J42" i="1" s="1"/>
  <c r="H11" i="2" s="1"/>
  <c r="J11" i="2" s="1"/>
  <c r="E38" i="1"/>
  <c r="E42" i="1" s="1"/>
  <c r="D11" i="2" s="1"/>
  <c r="F11" i="2" s="1"/>
  <c r="C38" i="1"/>
  <c r="C42" i="1" s="1"/>
  <c r="C11" i="2" s="1"/>
  <c r="E11" i="2" s="1"/>
  <c r="R36" i="1"/>
  <c r="P36" i="1"/>
  <c r="K36" i="1"/>
  <c r="I36" i="1"/>
  <c r="D36" i="1"/>
  <c r="B36" i="1"/>
  <c r="V36" i="1" s="1"/>
  <c r="S35" i="1"/>
  <c r="Q35" i="1"/>
  <c r="L35" i="1"/>
  <c r="J35" i="1"/>
  <c r="E35" i="1"/>
  <c r="C35" i="1"/>
  <c r="S34" i="1"/>
  <c r="Q34" i="1"/>
  <c r="L34" i="1"/>
  <c r="L36" i="1" s="1"/>
  <c r="I10" i="2" s="1"/>
  <c r="K10" i="2" s="1"/>
  <c r="J34" i="1"/>
  <c r="E34" i="1"/>
  <c r="C34" i="1"/>
  <c r="S33" i="1"/>
  <c r="S36" i="1" s="1"/>
  <c r="N10" i="2" s="1"/>
  <c r="P10" i="2" s="1"/>
  <c r="Q33" i="1"/>
  <c r="L33" i="1"/>
  <c r="J33" i="1"/>
  <c r="E33" i="1"/>
  <c r="C33" i="1"/>
  <c r="S32" i="1"/>
  <c r="Q32" i="1"/>
  <c r="Q36" i="1" s="1"/>
  <c r="M10" i="2" s="1"/>
  <c r="O10" i="2" s="1"/>
  <c r="L32" i="1"/>
  <c r="J32" i="1"/>
  <c r="J36" i="1" s="1"/>
  <c r="H10" i="2" s="1"/>
  <c r="J10" i="2" s="1"/>
  <c r="E32" i="1"/>
  <c r="E36" i="1" s="1"/>
  <c r="D10" i="2" s="1"/>
  <c r="F10" i="2" s="1"/>
  <c r="C32" i="1"/>
  <c r="C36" i="1" s="1"/>
  <c r="C10" i="2" s="1"/>
  <c r="E10" i="2" s="1"/>
  <c r="R30" i="1"/>
  <c r="P30" i="1"/>
  <c r="K30" i="1"/>
  <c r="I30" i="1"/>
  <c r="D30" i="1"/>
  <c r="B30" i="1"/>
  <c r="V30" i="1" s="1"/>
  <c r="S29" i="1"/>
  <c r="Q29" i="1"/>
  <c r="L29" i="1"/>
  <c r="J29" i="1"/>
  <c r="E29" i="1"/>
  <c r="C29" i="1"/>
  <c r="S28" i="1"/>
  <c r="Q28" i="1"/>
  <c r="L28" i="1"/>
  <c r="L30" i="1" s="1"/>
  <c r="I9" i="2" s="1"/>
  <c r="K9" i="2" s="1"/>
  <c r="J28" i="1"/>
  <c r="E28" i="1"/>
  <c r="C28" i="1"/>
  <c r="S27" i="1"/>
  <c r="S30" i="1" s="1"/>
  <c r="N9" i="2" s="1"/>
  <c r="P9" i="2" s="1"/>
  <c r="Q27" i="1"/>
  <c r="L27" i="1"/>
  <c r="J27" i="1"/>
  <c r="E27" i="1"/>
  <c r="C27" i="1"/>
  <c r="S26" i="1"/>
  <c r="Q26" i="1"/>
  <c r="Q30" i="1" s="1"/>
  <c r="M9" i="2" s="1"/>
  <c r="O9" i="2" s="1"/>
  <c r="L26" i="1"/>
  <c r="J26" i="1"/>
  <c r="J30" i="1" s="1"/>
  <c r="H9" i="2" s="1"/>
  <c r="J9" i="2" s="1"/>
  <c r="E26" i="1"/>
  <c r="E30" i="1" s="1"/>
  <c r="D9" i="2" s="1"/>
  <c r="F9" i="2" s="1"/>
  <c r="C26" i="1"/>
  <c r="C30" i="1" s="1"/>
  <c r="C9" i="2" s="1"/>
  <c r="E9" i="2" s="1"/>
  <c r="A26" i="1"/>
  <c r="A32" i="1" s="1"/>
  <c r="A38" i="1" s="1"/>
  <c r="A44" i="1" s="1"/>
  <c r="A50" i="1" s="1"/>
  <c r="R24" i="1"/>
  <c r="P24" i="1"/>
  <c r="K24" i="1"/>
  <c r="I24" i="1"/>
  <c r="D24" i="1"/>
  <c r="B24" i="1"/>
  <c r="V24" i="1" s="1"/>
  <c r="S23" i="1"/>
  <c r="Q23" i="1"/>
  <c r="L23" i="1"/>
  <c r="J23" i="1"/>
  <c r="E23" i="1"/>
  <c r="C23" i="1"/>
  <c r="S22" i="1"/>
  <c r="Q22" i="1"/>
  <c r="L22" i="1"/>
  <c r="L24" i="1" s="1"/>
  <c r="I8" i="2" s="1"/>
  <c r="K8" i="2" s="1"/>
  <c r="J22" i="1"/>
  <c r="E22" i="1"/>
  <c r="C22" i="1"/>
  <c r="S21" i="1"/>
  <c r="S24" i="1" s="1"/>
  <c r="N8" i="2" s="1"/>
  <c r="P8" i="2" s="1"/>
  <c r="Q21" i="1"/>
  <c r="L21" i="1"/>
  <c r="J21" i="1"/>
  <c r="E21" i="1"/>
  <c r="C21" i="1"/>
  <c r="S20" i="1"/>
  <c r="Q20" i="1"/>
  <c r="Q24" i="1" s="1"/>
  <c r="M8" i="2" s="1"/>
  <c r="O8" i="2" s="1"/>
  <c r="O20" i="1"/>
  <c r="O26" i="1" s="1"/>
  <c r="O32" i="1" s="1"/>
  <c r="O38" i="1" s="1"/>
  <c r="O44" i="1" s="1"/>
  <c r="O50" i="1" s="1"/>
  <c r="L20" i="1"/>
  <c r="J20" i="1"/>
  <c r="J24" i="1" s="1"/>
  <c r="H8" i="2" s="1"/>
  <c r="J8" i="2" s="1"/>
  <c r="H20" i="1"/>
  <c r="H26" i="1" s="1"/>
  <c r="H32" i="1" s="1"/>
  <c r="H38" i="1" s="1"/>
  <c r="H44" i="1" s="1"/>
  <c r="H50" i="1" s="1"/>
  <c r="E20" i="1"/>
  <c r="E24" i="1" s="1"/>
  <c r="D8" i="2" s="1"/>
  <c r="F8" i="2" s="1"/>
  <c r="C20" i="1"/>
  <c r="C24" i="1" s="1"/>
  <c r="C8" i="2" s="1"/>
  <c r="E8" i="2" s="1"/>
  <c r="R18" i="1"/>
  <c r="P18" i="1"/>
  <c r="K18" i="1"/>
  <c r="I18" i="1"/>
  <c r="D18" i="1"/>
  <c r="B18" i="1"/>
  <c r="V18" i="1" s="1"/>
  <c r="S17" i="1"/>
  <c r="Q17" i="1"/>
  <c r="L17" i="1"/>
  <c r="J17" i="1"/>
  <c r="E17" i="1"/>
  <c r="C17" i="1"/>
  <c r="S16" i="1"/>
  <c r="Q16" i="1"/>
  <c r="L16" i="1"/>
  <c r="J16" i="1"/>
  <c r="E16" i="1"/>
  <c r="C16" i="1"/>
  <c r="S15" i="1"/>
  <c r="S18" i="1" s="1"/>
  <c r="N7" i="2" s="1"/>
  <c r="P7" i="2" s="1"/>
  <c r="Q15" i="1"/>
  <c r="Q18" i="1" s="1"/>
  <c r="M7" i="2" s="1"/>
  <c r="O7" i="2" s="1"/>
  <c r="L15" i="1"/>
  <c r="J15" i="1"/>
  <c r="E15" i="1"/>
  <c r="C15" i="1"/>
  <c r="S14" i="1"/>
  <c r="Q14" i="1"/>
  <c r="O14" i="1"/>
  <c r="L14" i="1"/>
  <c r="L18" i="1" s="1"/>
  <c r="I7" i="2" s="1"/>
  <c r="K7" i="2" s="1"/>
  <c r="J14" i="1"/>
  <c r="J18" i="1" s="1"/>
  <c r="H7" i="2" s="1"/>
  <c r="J7" i="2" s="1"/>
  <c r="H14" i="1"/>
  <c r="E14" i="1"/>
  <c r="E18" i="1" s="1"/>
  <c r="D7" i="2" s="1"/>
  <c r="F7" i="2" s="1"/>
  <c r="C14" i="1"/>
  <c r="C18" i="1" s="1"/>
  <c r="C7" i="2" s="1"/>
  <c r="E7" i="2" s="1"/>
  <c r="R12" i="1"/>
  <c r="Q12" i="1"/>
  <c r="M6" i="2" s="1"/>
  <c r="O6" i="2" s="1"/>
  <c r="P12" i="1"/>
  <c r="K12" i="1"/>
  <c r="J12" i="1"/>
  <c r="H6" i="2" s="1"/>
  <c r="J6" i="2" s="1"/>
  <c r="I12" i="1"/>
  <c r="D12" i="1"/>
  <c r="C12" i="1"/>
  <c r="C6" i="2" s="1"/>
  <c r="B12" i="1"/>
  <c r="V12" i="1" s="1"/>
  <c r="S11" i="1"/>
  <c r="Q11" i="1"/>
  <c r="L11" i="1"/>
  <c r="J11" i="1"/>
  <c r="E11" i="1"/>
  <c r="C11" i="1"/>
  <c r="S10" i="1"/>
  <c r="Q10" i="1"/>
  <c r="L10" i="1"/>
  <c r="J10" i="1"/>
  <c r="E10" i="1"/>
  <c r="C10" i="1"/>
  <c r="S9" i="1"/>
  <c r="Q9" i="1"/>
  <c r="L9" i="1"/>
  <c r="J9" i="1"/>
  <c r="E9" i="1"/>
  <c r="C9" i="1"/>
  <c r="S8" i="1"/>
  <c r="S12" i="1" s="1"/>
  <c r="N6" i="2" s="1"/>
  <c r="P6" i="2" s="1"/>
  <c r="Q8" i="1"/>
  <c r="L8" i="1"/>
  <c r="L12" i="1" s="1"/>
  <c r="I6" i="2" s="1"/>
  <c r="K6" i="2" s="1"/>
  <c r="J8" i="1"/>
  <c r="E8" i="1"/>
  <c r="E12" i="1" s="1"/>
  <c r="D6" i="2" s="1"/>
  <c r="F6" i="2" s="1"/>
  <c r="C8" i="1"/>
  <c r="P18" i="2" l="1"/>
  <c r="P16" i="2"/>
  <c r="P17" i="2"/>
  <c r="P15" i="2"/>
  <c r="P19" i="2" s="1"/>
  <c r="H11" i="3"/>
  <c r="E6" i="2"/>
  <c r="O18" i="2"/>
  <c r="O16" i="2"/>
  <c r="O15" i="2"/>
  <c r="O17" i="2"/>
  <c r="F18" i="2"/>
  <c r="K11" i="3" s="1"/>
  <c r="BE9" i="3" s="1"/>
  <c r="F16" i="2"/>
  <c r="I11" i="3" s="1"/>
  <c r="BC9" i="3" s="1"/>
  <c r="F17" i="2"/>
  <c r="J11" i="3" s="1"/>
  <c r="BD9" i="3" s="1"/>
  <c r="F15" i="2"/>
  <c r="K17" i="2"/>
  <c r="K15" i="2"/>
  <c r="K18" i="2"/>
  <c r="K16" i="2"/>
  <c r="A56" i="1"/>
  <c r="A55" i="1"/>
  <c r="J16" i="2"/>
  <c r="J18" i="2"/>
  <c r="J54" i="1"/>
  <c r="H13" i="2" s="1"/>
  <c r="J13" i="2" s="1"/>
  <c r="J17" i="2" s="1"/>
  <c r="C54" i="1"/>
  <c r="C13" i="2" s="1"/>
  <c r="E13" i="2" s="1"/>
  <c r="CP9" i="3" l="1"/>
  <c r="J15" i="2"/>
  <c r="J19" i="2" s="1"/>
  <c r="F19" i="2"/>
  <c r="BB9" i="3"/>
  <c r="O19" i="2"/>
  <c r="E18" i="2"/>
  <c r="K10" i="3" s="1"/>
  <c r="E16" i="2"/>
  <c r="I10" i="3" s="1"/>
  <c r="E15" i="2"/>
  <c r="E17" i="2"/>
  <c r="J10" i="3" s="1"/>
  <c r="K19" i="2"/>
  <c r="E19" i="2" l="1"/>
  <c r="L10" i="3" s="1"/>
  <c r="H10" i="3"/>
  <c r="CR9" i="3"/>
  <c r="CJ9" i="3"/>
  <c r="CB9" i="3"/>
  <c r="BX9" i="3"/>
  <c r="BT9" i="3"/>
  <c r="BP9" i="3"/>
  <c r="BL9" i="3"/>
  <c r="BH9" i="3"/>
  <c r="CU9" i="3"/>
  <c r="CM9" i="3"/>
  <c r="CI9" i="3"/>
  <c r="CE9" i="3"/>
  <c r="CA9" i="3"/>
  <c r="BW9" i="3"/>
  <c r="BS9" i="3"/>
  <c r="BO9" i="3"/>
  <c r="BK9" i="3"/>
  <c r="CT9" i="3"/>
  <c r="CL9" i="3"/>
  <c r="CH9" i="3"/>
  <c r="CD9" i="3"/>
  <c r="BZ9" i="3"/>
  <c r="BV9" i="3"/>
  <c r="BR9" i="3"/>
  <c r="BN9" i="3"/>
  <c r="BJ9" i="3"/>
  <c r="CS9" i="3"/>
  <c r="CC9" i="3"/>
  <c r="BM9" i="3"/>
  <c r="BQ9" i="3"/>
  <c r="CO9" i="3"/>
  <c r="BI9" i="3"/>
  <c r="BU9" i="3"/>
  <c r="CG9" i="3"/>
  <c r="CQ9" i="3"/>
  <c r="BC7" i="3"/>
  <c r="I12" i="3"/>
  <c r="BC11" i="3" s="1"/>
  <c r="CK9" i="3"/>
  <c r="CF9" i="3"/>
  <c r="J12" i="3"/>
  <c r="BD11" i="3" s="1"/>
  <c r="BD7" i="3"/>
  <c r="BE7" i="3"/>
  <c r="K12" i="3"/>
  <c r="BE11" i="3" s="1"/>
  <c r="L11" i="3"/>
  <c r="M11" i="3" s="1"/>
  <c r="BY9" i="3"/>
  <c r="CN9" i="3"/>
  <c r="CY9" i="3" l="1"/>
  <c r="BB7" i="3"/>
  <c r="BY7" i="3" s="1"/>
  <c r="H12" i="3"/>
  <c r="BB11" i="3" s="1"/>
  <c r="CP11" i="3" s="1"/>
  <c r="M10" i="3"/>
  <c r="CF7" i="3" l="1"/>
  <c r="CK7" i="3"/>
  <c r="CG11" i="3"/>
  <c r="L56" i="3"/>
  <c r="L54" i="3"/>
  <c r="L52" i="3"/>
  <c r="L50" i="3"/>
  <c r="L48" i="3"/>
  <c r="L46" i="3"/>
  <c r="L44" i="3"/>
  <c r="L51" i="3"/>
  <c r="L53" i="3"/>
  <c r="L49" i="3"/>
  <c r="L55" i="3"/>
  <c r="L47" i="3"/>
  <c r="L45" i="3"/>
  <c r="CN7" i="3"/>
  <c r="CN11" i="3"/>
  <c r="CK11" i="3"/>
  <c r="CP7" i="3"/>
  <c r="CF11" i="3"/>
  <c r="CS7" i="3"/>
  <c r="CO7" i="3"/>
  <c r="CC7" i="3"/>
  <c r="BU7" i="3"/>
  <c r="BQ7" i="3"/>
  <c r="BM7" i="3"/>
  <c r="BI7" i="3"/>
  <c r="CR7" i="3"/>
  <c r="CJ7" i="3"/>
  <c r="CB7" i="3"/>
  <c r="BX7" i="3"/>
  <c r="BT7" i="3"/>
  <c r="BP7" i="3"/>
  <c r="BL7" i="3"/>
  <c r="BH7" i="3"/>
  <c r="CY7" i="3" s="1"/>
  <c r="CU7" i="3"/>
  <c r="CM7" i="3"/>
  <c r="CI7" i="3"/>
  <c r="CE7" i="3"/>
  <c r="CA7" i="3"/>
  <c r="BW7" i="3"/>
  <c r="BS7" i="3"/>
  <c r="BO7" i="3"/>
  <c r="BK7" i="3"/>
  <c r="BZ7" i="3"/>
  <c r="BJ7" i="3"/>
  <c r="BN7" i="3"/>
  <c r="CL7" i="3"/>
  <c r="BV7" i="3"/>
  <c r="CH7" i="3"/>
  <c r="BR7" i="3"/>
  <c r="CT7" i="3"/>
  <c r="CD7" i="3"/>
  <c r="CU11" i="3"/>
  <c r="CM11" i="3"/>
  <c r="CI11" i="3"/>
  <c r="CE11" i="3"/>
  <c r="CA11" i="3"/>
  <c r="BW11" i="3"/>
  <c r="BS11" i="3"/>
  <c r="BO11" i="3"/>
  <c r="BK11" i="3"/>
  <c r="CT11" i="3"/>
  <c r="CL11" i="3"/>
  <c r="CH11" i="3"/>
  <c r="CD11" i="3"/>
  <c r="BZ11" i="3"/>
  <c r="BV11" i="3"/>
  <c r="BR11" i="3"/>
  <c r="BN11" i="3"/>
  <c r="BJ11" i="3"/>
  <c r="CS11" i="3"/>
  <c r="CO11" i="3"/>
  <c r="CC11" i="3"/>
  <c r="BU11" i="3"/>
  <c r="BQ11" i="3"/>
  <c r="BM11" i="3"/>
  <c r="BI11" i="3"/>
  <c r="CJ11" i="3"/>
  <c r="BT11" i="3"/>
  <c r="BP11" i="3"/>
  <c r="CR11" i="3"/>
  <c r="CB11" i="3"/>
  <c r="BL11" i="3"/>
  <c r="BH11" i="3"/>
  <c r="BX11" i="3"/>
  <c r="CQ7" i="3"/>
  <c r="CG7" i="3"/>
  <c r="BY11" i="3"/>
  <c r="CQ11" i="3"/>
  <c r="B55" i="3" l="1"/>
  <c r="B53" i="3"/>
  <c r="B51" i="3"/>
  <c r="B49" i="3"/>
  <c r="B47" i="3"/>
  <c r="B45" i="3"/>
  <c r="B56" i="3"/>
  <c r="B54" i="3"/>
  <c r="B52" i="3"/>
  <c r="B50" i="3"/>
  <c r="B48" i="3"/>
  <c r="B46" i="3"/>
  <c r="B44" i="3"/>
  <c r="CY11" i="3"/>
  <c r="B72" i="3" l="1"/>
  <c r="B68" i="3"/>
  <c r="B64" i="3"/>
  <c r="B60" i="3"/>
  <c r="B71" i="3"/>
  <c r="B67" i="3"/>
  <c r="B63" i="3"/>
  <c r="B86" i="3"/>
  <c r="B70" i="3"/>
  <c r="B66" i="3"/>
  <c r="B62" i="3"/>
  <c r="B65" i="3"/>
  <c r="B61" i="3"/>
  <c r="B77" i="3"/>
  <c r="B69" i="3"/>
</calcChain>
</file>

<file path=xl/sharedStrings.xml><?xml version="1.0" encoding="utf-8"?>
<sst xmlns="http://schemas.openxmlformats.org/spreadsheetml/2006/main" count="998" uniqueCount="516">
  <si>
    <t>D.I.S.C. Test</t>
  </si>
  <si>
    <t>Nama</t>
  </si>
  <si>
    <t>INSTRUKSI : Setiap nomor di bawah ini memuat 4 (empat) kalimat. Tugas anda adalah : 
1. Beri tanda [x] pada kolom di bawah huruf  [P] di samping kalimat yang PALING menggambarkan diri anda
2. Beri tanda [x] pada kolom di bawah huruf  [K] di samping kalimat yang PALING TIDAK menggambarkan diri anda
PERHATIKAN : Setiap nomor hanya ada 1 (satu) tanda [x] di bawah masing-masing kolom P dan K.</t>
  </si>
  <si>
    <t>Usia</t>
  </si>
  <si>
    <t>Jenis Kelamin</t>
  </si>
  <si>
    <t>Tanggal Tes</t>
  </si>
  <si>
    <t>No.</t>
  </si>
  <si>
    <t>P</t>
  </si>
  <si>
    <t>K</t>
  </si>
  <si>
    <t>Gambaran Diri</t>
  </si>
  <si>
    <t>Gampangan, Mudah setuju</t>
  </si>
  <si>
    <t>Hasil adalah penting</t>
  </si>
  <si>
    <t>x</t>
  </si>
  <si>
    <t>Pendidikan, Kebudayaan</t>
  </si>
  <si>
    <t>Percaya, Mudah percaya pada orang</t>
  </si>
  <si>
    <t>Lakukan dengan benar, Akurasi penting</t>
  </si>
  <si>
    <t>Prestasi, Ganjaran</t>
  </si>
  <si>
    <t>Petualang, Mengambil resiko</t>
  </si>
  <si>
    <t>Dibuat menyenangkan</t>
  </si>
  <si>
    <t>Keselamatan, keamanan</t>
  </si>
  <si>
    <t>Toleran, Menghormati</t>
  </si>
  <si>
    <t>Mari kerjakan bersama</t>
  </si>
  <si>
    <t>Sosial, Perkumpulan kelompok</t>
  </si>
  <si>
    <t>Lembut suara, Pendiam</t>
  </si>
  <si>
    <t>Akan berjalan terus tanpa kontrol diri</t>
  </si>
  <si>
    <t>Memimpin, Pendekatan langsung</t>
  </si>
  <si>
    <t>Optimistik, Visioner</t>
  </si>
  <si>
    <t>Akan membeli sesuai dorongan hati</t>
  </si>
  <si>
    <t>Suka bergaul, Antusias</t>
  </si>
  <si>
    <t>Pusat Perhatian, Suka gaul</t>
  </si>
  <si>
    <t>Akan menunggu, Tanpa tekanan</t>
  </si>
  <si>
    <t>Dapat diramal, Konsisten</t>
  </si>
  <si>
    <t>Pendamai, Membawa Harmoni</t>
  </si>
  <si>
    <t>Akan mengusahakan  yang kuinginkan</t>
  </si>
  <si>
    <t>Waspada, Hati-hati</t>
  </si>
  <si>
    <t>Menyemangati orang</t>
  </si>
  <si>
    <t>Ramah, Mudah bergabung</t>
  </si>
  <si>
    <t>Tidak mudah dikalahkan</t>
  </si>
  <si>
    <t>Berusaha sempurna</t>
  </si>
  <si>
    <t>Unik, Bosan rutinitas</t>
  </si>
  <si>
    <t>Kerjakan sesuai perintah, Ikut pimpinan</t>
  </si>
  <si>
    <t>Bagian dari kelompok</t>
  </si>
  <si>
    <t>Aktif mengubah sesuatu</t>
  </si>
  <si>
    <t>Mudah terangsang, Riang</t>
  </si>
  <si>
    <t>Ingin membuat tujuan</t>
  </si>
  <si>
    <t>Ingin hal-hal yang pasti</t>
  </si>
  <si>
    <t>Ingin segalanya teratur, Rapi</t>
  </si>
  <si>
    <t>Menjadi frustrasi</t>
  </si>
  <si>
    <t>Non-konfrontasi, Menyerah</t>
  </si>
  <si>
    <t>Saya akan pimpin mereka</t>
  </si>
  <si>
    <t>Menyimpan perasaan saya</t>
  </si>
  <si>
    <t>Dipenuhi hal detail</t>
  </si>
  <si>
    <t>Saya akan melaksanakan</t>
  </si>
  <si>
    <t>Menceritakan sisi saya</t>
  </si>
  <si>
    <t>Perubahan pada menit terakhir</t>
  </si>
  <si>
    <t>Saya akan meyakinkan mereka</t>
  </si>
  <si>
    <t>Siap beroposisi</t>
  </si>
  <si>
    <t>Menuntut, Kasar</t>
  </si>
  <si>
    <t>Saya dapatkan fakta</t>
  </si>
  <si>
    <t>Hidup, Suka bicara</t>
  </si>
  <si>
    <t>Ingin kemajuan</t>
  </si>
  <si>
    <t>Memikirkan orang dahulu</t>
  </si>
  <si>
    <t>Gerak cepat, Tekun</t>
  </si>
  <si>
    <t>Puas dengan segalanya</t>
  </si>
  <si>
    <t>Kompetitif, Suka tantangan</t>
  </si>
  <si>
    <t>Usaha menjaga keseimbangan</t>
  </si>
  <si>
    <t>Terbuka memperlihatkan perasaan</t>
  </si>
  <si>
    <t>Optimis, Positif</t>
  </si>
  <si>
    <t>Usaha mengikuti aturan</t>
  </si>
  <si>
    <t>Rendah hati, Sederhana</t>
  </si>
  <si>
    <t>Pemikir logis, Sistematik</t>
  </si>
  <si>
    <t>Kelola waktu secara efisien</t>
  </si>
  <si>
    <t>Tenang, Pendiam</t>
  </si>
  <si>
    <t>Menyenangkan orang, Mudah setuju</t>
  </si>
  <si>
    <t>Sering terburu-buru, Merasa tertekan</t>
  </si>
  <si>
    <t>Bahagia, Tanpa beban</t>
  </si>
  <si>
    <t>Tertawa lepas, Hidup</t>
  </si>
  <si>
    <t>Masalah sosial itu penting</t>
  </si>
  <si>
    <t>Menyenangkan, Baik hati</t>
  </si>
  <si>
    <t>Berani, Tak gentar</t>
  </si>
  <si>
    <t>Suka selesaikan apa yang saya mulai</t>
  </si>
  <si>
    <t>Tak gentar, Berani</t>
  </si>
  <si>
    <t>Tolak perubahan mendadak</t>
  </si>
  <si>
    <t>Menggunakan waktu berkualitas dgn teman</t>
  </si>
  <si>
    <t>Ingin otoritas lebih</t>
  </si>
  <si>
    <t>Cenderung janji berlebihan</t>
  </si>
  <si>
    <t>Rencanakan masa depan, Bersiap</t>
  </si>
  <si>
    <t>Ingin kesempatan baru</t>
  </si>
  <si>
    <t>Tarik diri di tengah tekanan</t>
  </si>
  <si>
    <t>Bepergian demi petualangan baru</t>
  </si>
  <si>
    <t>Menghindari konflik</t>
  </si>
  <si>
    <t>Tidak takut bertempur</t>
  </si>
  <si>
    <t>Menerima ganjaran atas tujuan yg dicapai</t>
  </si>
  <si>
    <t>Ingin petunjuk yang jelas</t>
  </si>
  <si>
    <t>Penyemangat yang baik</t>
  </si>
  <si>
    <t>Aturan perlu dipertanyakan</t>
  </si>
  <si>
    <t>Dapat diandalkan, Dapata dipercaya</t>
  </si>
  <si>
    <t>Pendengar yang baik</t>
  </si>
  <si>
    <t>Aturan membuat adil</t>
  </si>
  <si>
    <t>Kreatif, Unik</t>
  </si>
  <si>
    <t>Penganalisa yang baik</t>
  </si>
  <si>
    <t>Aturan membuat bosan</t>
  </si>
  <si>
    <t>Garis dasar, Orientasi hasil</t>
  </si>
  <si>
    <t>Delegator yang baik</t>
  </si>
  <si>
    <t>Aturan membuat aman</t>
  </si>
  <si>
    <t>Jalankan standar yang tinggi, Akurat</t>
  </si>
  <si>
    <t>Nama       :</t>
  </si>
  <si>
    <t>Jenis kelamin           :</t>
  </si>
  <si>
    <t>Usia         :</t>
  </si>
  <si>
    <t>tahun</t>
  </si>
  <si>
    <t>Tanggal Test           :</t>
  </si>
  <si>
    <t>HASIL</t>
  </si>
  <si>
    <t>D</t>
  </si>
  <si>
    <t>I</t>
  </si>
  <si>
    <t>S</t>
  </si>
  <si>
    <t>C</t>
  </si>
  <si>
    <t>*</t>
  </si>
  <si>
    <t>D I S C</t>
  </si>
  <si>
    <t>Personality System Graph Page</t>
  </si>
  <si>
    <t>Name</t>
  </si>
  <si>
    <t>:</t>
  </si>
  <si>
    <t>Age</t>
  </si>
  <si>
    <t>C-D</t>
  </si>
  <si>
    <t>I-D</t>
  </si>
  <si>
    <t>I-D-C</t>
  </si>
  <si>
    <t>I-D-S</t>
  </si>
  <si>
    <t>I-S-D</t>
  </si>
  <si>
    <t xml:space="preserve">S-D-C </t>
  </si>
  <si>
    <t>D-I</t>
  </si>
  <si>
    <t>D-I-S</t>
  </si>
  <si>
    <t xml:space="preserve">D-S </t>
  </si>
  <si>
    <t>C-I-S</t>
  </si>
  <si>
    <t>C-S-I</t>
  </si>
  <si>
    <t>I-S-C / I-C-S</t>
  </si>
  <si>
    <t>C-S</t>
  </si>
  <si>
    <t>S-C</t>
  </si>
  <si>
    <t>D-C</t>
  </si>
  <si>
    <t>D-I-C</t>
  </si>
  <si>
    <t>D-S-I</t>
  </si>
  <si>
    <t>D-S-C</t>
  </si>
  <si>
    <t>D-C-I</t>
  </si>
  <si>
    <t>D-C-S</t>
  </si>
  <si>
    <t>I-S</t>
  </si>
  <si>
    <t>I-C</t>
  </si>
  <si>
    <t>I-C-D</t>
  </si>
  <si>
    <t>I-C-S</t>
  </si>
  <si>
    <t>S-D</t>
  </si>
  <si>
    <t>S-I</t>
  </si>
  <si>
    <t>S-D-I</t>
  </si>
  <si>
    <t>S-I-D</t>
  </si>
  <si>
    <t>S-I-C</t>
  </si>
  <si>
    <t>S-C-D</t>
  </si>
  <si>
    <t>S-C-I</t>
  </si>
  <si>
    <t>C-I</t>
  </si>
  <si>
    <t>C-D-I</t>
  </si>
  <si>
    <t>C-D-S</t>
  </si>
  <si>
    <t>C-I-D</t>
  </si>
  <si>
    <t>C-S-D</t>
  </si>
  <si>
    <t>Gender</t>
  </si>
  <si>
    <t>Line</t>
  </si>
  <si>
    <t>Tgl. Tes</t>
  </si>
  <si>
    <t>tot</t>
  </si>
  <si>
    <t xml:space="preserve"> </t>
  </si>
  <si>
    <t>Gambaran Karakter</t>
  </si>
  <si>
    <t>Mask Public Self</t>
  </si>
  <si>
    <t>Core Private Self</t>
  </si>
  <si>
    <t>Mirror Perceived Self</t>
  </si>
  <si>
    <t>Deskripsi Kepribadian</t>
  </si>
  <si>
    <t>Job Match :</t>
  </si>
  <si>
    <t>D / C-D</t>
  </si>
  <si>
    <t>D / I-D</t>
  </si>
  <si>
    <t>D / I-D-C</t>
  </si>
  <si>
    <t>D / I-D-S</t>
  </si>
  <si>
    <t>D / I-S-D</t>
  </si>
  <si>
    <t>D / S-D-C / S-C-D</t>
  </si>
  <si>
    <t>I / C-I-S</t>
  </si>
  <si>
    <t>I / C-S-I</t>
  </si>
  <si>
    <t>S / C-S</t>
  </si>
  <si>
    <t>LOGICAL THINKER</t>
  </si>
  <si>
    <t>ESTABLISHER</t>
  </si>
  <si>
    <t>DESIGNER</t>
  </si>
  <si>
    <t>NEGOTIATOR</t>
  </si>
  <si>
    <t>CONFIDENT &amp; DETERMINED</t>
  </si>
  <si>
    <t>REFORMER</t>
  </si>
  <si>
    <t>MOTIVATOR</t>
  </si>
  <si>
    <t>INQUIRER</t>
  </si>
  <si>
    <t>PENGAMBIL KEPUTUSAN</t>
  </si>
  <si>
    <t>DIRECTOR</t>
  </si>
  <si>
    <t>SELF-MOTIVATED</t>
  </si>
  <si>
    <t>MEDIATOR</t>
  </si>
  <si>
    <t>PRACTITIONER</t>
  </si>
  <si>
    <t>RESPONSIVE &amp; THOUGHTFUL</t>
  </si>
  <si>
    <t>SPECIALIST</t>
  </si>
  <si>
    <t>PERFECTIONIST</t>
  </si>
  <si>
    <t>PEACEMAKER, RESPECTFULL &amp; ACCURATE</t>
  </si>
  <si>
    <t>CHALLENGER</t>
  </si>
  <si>
    <t>CHANCELLOR</t>
  </si>
  <si>
    <t>Director</t>
  </si>
  <si>
    <t>COMMUNICATOR</t>
  </si>
  <si>
    <t>ADVISOR</t>
  </si>
  <si>
    <t>ASSESSOR</t>
  </si>
  <si>
    <t>ADVOCATE</t>
  </si>
  <si>
    <t>CONTEMPLATOR</t>
  </si>
  <si>
    <t>PRECISIONIST</t>
  </si>
  <si>
    <t>Pendiam</t>
  </si>
  <si>
    <t>Individualis</t>
  </si>
  <si>
    <t>Sensitif</t>
  </si>
  <si>
    <t>Suka Bergaul</t>
  </si>
  <si>
    <t>Pandai Memilih Orang</t>
  </si>
  <si>
    <t>Mudah Bergaul</t>
  </si>
  <si>
    <t>Leader (Kelompok Kecil)</t>
  </si>
  <si>
    <t>Full Self Control</t>
  </si>
  <si>
    <t>Pekerja Keras</t>
  </si>
  <si>
    <t>Pengelola</t>
  </si>
  <si>
    <t>Objektif &amp; Analitis</t>
  </si>
  <si>
    <t>Loyal</t>
  </si>
  <si>
    <t>Perfeksionis</t>
  </si>
  <si>
    <t>High Energy</t>
  </si>
  <si>
    <t>Stabil &amp; Konsisten</t>
  </si>
  <si>
    <t>Detail &amp; Teliti</t>
  </si>
  <si>
    <t>Sulit Beradaptasi</t>
  </si>
  <si>
    <t>Seorang yang tekun</t>
  </si>
  <si>
    <t>Seorang yang ramah secara alami</t>
  </si>
  <si>
    <t>Seorang yang obyektif dan analitis</t>
  </si>
  <si>
    <t>Antusias</t>
  </si>
  <si>
    <t>Hangat</t>
  </si>
  <si>
    <t>Ramah</t>
  </si>
  <si>
    <t>Analitis</t>
  </si>
  <si>
    <t>Stabil</t>
  </si>
  <si>
    <t>Seorang yang baik</t>
  </si>
  <si>
    <t>Sangat berorientasi pada tugas</t>
  </si>
  <si>
    <t>Berorientasi pada hal-hal detil</t>
  </si>
  <si>
    <t>Sistematis dan Prosedural</t>
  </si>
  <si>
    <t>Anti Kritik</t>
  </si>
  <si>
    <t>Ego Tinggi, Kurang Sensitif</t>
  </si>
  <si>
    <t>Kurang Cepat</t>
  </si>
  <si>
    <t>Anti Rutin</t>
  </si>
  <si>
    <t>Leader</t>
  </si>
  <si>
    <t>Supporter</t>
  </si>
  <si>
    <t>Sabar</t>
  </si>
  <si>
    <t>Enerjik</t>
  </si>
  <si>
    <t>Mandiri</t>
  </si>
  <si>
    <t>Tight Scheduled</t>
  </si>
  <si>
    <t>Quality Oriented</t>
  </si>
  <si>
    <t>Good Communication Skill</t>
  </si>
  <si>
    <t>Terkendali</t>
  </si>
  <si>
    <t>Butuh Situasi Stabil</t>
  </si>
  <si>
    <t>Sensitif terhadap permasalahan</t>
  </si>
  <si>
    <t>Menggabungkan kesenangan dengan pekerjaan</t>
  </si>
  <si>
    <t>Ingin terlibat dalam situasi</t>
  </si>
  <si>
    <t>Percaya</t>
  </si>
  <si>
    <t>Simpati</t>
  </si>
  <si>
    <t>Suka berteman</t>
  </si>
  <si>
    <t>Berwatak hati-hati</t>
  </si>
  <si>
    <t>Simpati dan Pengertian</t>
  </si>
  <si>
    <t>Sangat berorientasi pada detil</t>
  </si>
  <si>
    <t>Mempunyai standar tinggi untuk dirinya</t>
  </si>
  <si>
    <t>Teratur &amp; memiliki perencanaan yang baik</t>
  </si>
  <si>
    <t>Kurang Pertimbangan</t>
  </si>
  <si>
    <t xml:space="preserve">Anti Tekanan </t>
  </si>
  <si>
    <t>Aktif</t>
  </si>
  <si>
    <t>Good Interpersonal Skill</t>
  </si>
  <si>
    <t>Sadar Diri</t>
  </si>
  <si>
    <t>Sosialisasi Baik</t>
  </si>
  <si>
    <t>Penuh Pertimbangan</t>
  </si>
  <si>
    <t>Banyak Minat</t>
  </si>
  <si>
    <t>Kurang Detail</t>
  </si>
  <si>
    <t>Good Planner</t>
  </si>
  <si>
    <t>Curious</t>
  </si>
  <si>
    <t>Scheduled</t>
  </si>
  <si>
    <t>To The Point</t>
  </si>
  <si>
    <t>Nyaman di Belakang Layar</t>
  </si>
  <si>
    <t>Sistematik &amp; Prosedural</t>
  </si>
  <si>
    <t>Pendendam</t>
  </si>
  <si>
    <t>Mempunyai keputusan yang kuat</t>
  </si>
  <si>
    <t>Menyukai hubungan dengan sesama</t>
  </si>
  <si>
    <t>Ingin memberikan bantuan dan dukungan</t>
  </si>
  <si>
    <t>Optimis</t>
  </si>
  <si>
    <t>Tenang dalam situasi sosial</t>
  </si>
  <si>
    <t>Nyaman walapun dengan orang asing</t>
  </si>
  <si>
    <t>Ramah pada saat merasa nyaman</t>
  </si>
  <si>
    <t>Good planner</t>
  </si>
  <si>
    <t>Detail ketika situasi membutuhkan</t>
  </si>
  <si>
    <t>Sangat teliti dalam penyelesaian tugas</t>
  </si>
  <si>
    <t>Lebih mempedulikan tugas daripada orang</t>
  </si>
  <si>
    <t>Logis dan analitis</t>
  </si>
  <si>
    <t>Teliti</t>
  </si>
  <si>
    <t>Cenderung Santai</t>
  </si>
  <si>
    <t>Efektif</t>
  </si>
  <si>
    <t>Terlalu Mandiri</t>
  </si>
  <si>
    <t>Terlalu Percaya Diri</t>
  </si>
  <si>
    <t>Dominan</t>
  </si>
  <si>
    <t>Butuh Pujian &amp; Penghargaan</t>
  </si>
  <si>
    <t>Butuh Ketegasan</t>
  </si>
  <si>
    <t>Good Interpersonal</t>
  </si>
  <si>
    <t>Dingin / Task Oriented</t>
  </si>
  <si>
    <t>Mudah Bosan</t>
  </si>
  <si>
    <t>Komitmen thd Target</t>
  </si>
  <si>
    <t>Anti Kejutan</t>
  </si>
  <si>
    <t>Menghindari Konflik</t>
  </si>
  <si>
    <t>Sukar Berubah</t>
  </si>
  <si>
    <t>Kreatif  dalam memecahkan masalah</t>
  </si>
  <si>
    <t>Menikmati interaksi dengan sesama</t>
  </si>
  <si>
    <t>Termotivasi oleh target pribadi</t>
  </si>
  <si>
    <t>Persuasif</t>
  </si>
  <si>
    <t>Mudah mengembangkan hubungan baru</t>
  </si>
  <si>
    <t>Sangat biasa dengan orang asing</t>
  </si>
  <si>
    <t>Komitmen terhadap target</t>
  </si>
  <si>
    <t>Cenderung individualis</t>
  </si>
  <si>
    <t>Sangat berhati-hati</t>
  </si>
  <si>
    <t>Kukuh/keras</t>
  </si>
  <si>
    <t>Ingin berbuat yang terbaik</t>
  </si>
  <si>
    <t>Fokus pada detil</t>
  </si>
  <si>
    <t>Detail</t>
  </si>
  <si>
    <t>High Motivation</t>
  </si>
  <si>
    <t>Kurang Percaya Orang Lain</t>
  </si>
  <si>
    <t>Agresif</t>
  </si>
  <si>
    <t>Cepat Percaya Orang</t>
  </si>
  <si>
    <t>Selektif</t>
  </si>
  <si>
    <t>Kurang Pergaulan</t>
  </si>
  <si>
    <t>Banyak Bicara</t>
  </si>
  <si>
    <t>Memiliki reaksi yang cepat</t>
  </si>
  <si>
    <t>Dapat mengerjakan hal-hal detil</t>
  </si>
  <si>
    <t>Berorientasi terhadap pekerjaannya</t>
  </si>
  <si>
    <t>Bicara aktif</t>
  </si>
  <si>
    <t>Demonstratif</t>
  </si>
  <si>
    <t>Dapat mengendalikan diri</t>
  </si>
  <si>
    <t>Teguh pendirian</t>
  </si>
  <si>
    <t>Penuh pertimbangan</t>
  </si>
  <si>
    <t>Dingin</t>
  </si>
  <si>
    <t>Selalu berpikir ada ruang untuk kemajuan</t>
  </si>
  <si>
    <t>Bijaksana</t>
  </si>
  <si>
    <t>Empati</t>
  </si>
  <si>
    <t>Bersemangat Tinggi</t>
  </si>
  <si>
    <t>Mudah Simpati &amp; Empati</t>
  </si>
  <si>
    <t>Lambat Adaptasi</t>
  </si>
  <si>
    <t>Kontrol Emosi Kurang</t>
  </si>
  <si>
    <t>Arogan</t>
  </si>
  <si>
    <t>Good Analitical Think</t>
  </si>
  <si>
    <t>Terlalu Detail</t>
  </si>
  <si>
    <t>Need Recognation</t>
  </si>
  <si>
    <t>Sulit Adaptasi</t>
  </si>
  <si>
    <t>Lambat Memutuskan</t>
  </si>
  <si>
    <t>Mampu mencari solusi permasalahan</t>
  </si>
  <si>
    <t>Ingin melakukan segala sesuatu dengan tepat</t>
  </si>
  <si>
    <t>Impulsif</t>
  </si>
  <si>
    <t>Tidak memaksakan idenya pada orang lain</t>
  </si>
  <si>
    <t>Sangat sosial</t>
  </si>
  <si>
    <t>Menyukai hubungan dengan orang</t>
  </si>
  <si>
    <t>Lambat adaptasi</t>
  </si>
  <si>
    <t>Tidak berperasaan</t>
  </si>
  <si>
    <t>Kompetitif</t>
  </si>
  <si>
    <t>Diplomatis</t>
  </si>
  <si>
    <t>Rapi</t>
  </si>
  <si>
    <t>Percaya Diri, cenderung Nekat</t>
  </si>
  <si>
    <t>Motivator</t>
  </si>
  <si>
    <t>Agak Kaku</t>
  </si>
  <si>
    <t>Inisiatif kurang</t>
  </si>
  <si>
    <t>Suka Tantangan</t>
  </si>
  <si>
    <t>Kurang Focus</t>
  </si>
  <si>
    <t>Sistematis</t>
  </si>
  <si>
    <t>Need Socialism</t>
  </si>
  <si>
    <t>Process Oriented</t>
  </si>
  <si>
    <t>Memikirkan Dampak ke Orang Lain</t>
  </si>
  <si>
    <t>Banyak memberikan ide-ide.</t>
  </si>
  <si>
    <t>Menilai orang dan tugas secara hati-hati</t>
  </si>
  <si>
    <t>Mempunyai determinasi yang kuat</t>
  </si>
  <si>
    <t>Emosional</t>
  </si>
  <si>
    <t>Kurang tegas dalam memberi perintah</t>
  </si>
  <si>
    <t>Cenderung perfeksionis alamiah</t>
  </si>
  <si>
    <t>Peduli dan ramah</t>
  </si>
  <si>
    <t>Mendukung pihak yang lemah</t>
  </si>
  <si>
    <t>Kaku dan keras kepala</t>
  </si>
  <si>
    <t>Menjaga jarak</t>
  </si>
  <si>
    <t>Ingin menghasilkan mutu yang terbaik</t>
  </si>
  <si>
    <t>Jarang menentang rekan kerjanya</t>
  </si>
  <si>
    <t>Organized</t>
  </si>
  <si>
    <t>Kreatif</t>
  </si>
  <si>
    <t>Result Oriented</t>
  </si>
  <si>
    <t>Optimis &amp; Positif</t>
  </si>
  <si>
    <t>Cepat Bosan</t>
  </si>
  <si>
    <t>Cepat Beradaptasi</t>
  </si>
  <si>
    <t>Kaku / Tidak fleksibel</t>
  </si>
  <si>
    <t>Anti thd Kritik</t>
  </si>
  <si>
    <t>Teguh</t>
  </si>
  <si>
    <t>Terlalu Mendalam dalam Berpikir</t>
  </si>
  <si>
    <t>Usaha yang keras pada ketepatan</t>
  </si>
  <si>
    <t>Sering melalaikan perencanaan yang seksama</t>
  </si>
  <si>
    <t>Karakternya tenang</t>
  </si>
  <si>
    <t>Menerima kritik</t>
  </si>
  <si>
    <t>Mempromosikan tugas-tugas orang lain</t>
  </si>
  <si>
    <t>Memusatkan perhatian pada penyelesaian tugas</t>
  </si>
  <si>
    <t>Ingin diterima sebagai anggota tim</t>
  </si>
  <si>
    <t>Membuat keputusan berdasarkan fakta</t>
  </si>
  <si>
    <t>Mampu mencapai sasarannya</t>
  </si>
  <si>
    <t>Ia sangat berhati-hati</t>
  </si>
  <si>
    <t>Kaku pada Metode &amp; Prosedur</t>
  </si>
  <si>
    <t>Terlalu Dominan</t>
  </si>
  <si>
    <t>Need Recognition n Reward</t>
  </si>
  <si>
    <t>Anti Aturan</t>
  </si>
  <si>
    <t>Kaku dan Keras Kepala</t>
  </si>
  <si>
    <t>Monoton</t>
  </si>
  <si>
    <t>Terlalu banyak bersosialisasi</t>
  </si>
  <si>
    <t>Need for Peace</t>
  </si>
  <si>
    <t>Anti Perubahan</t>
  </si>
  <si>
    <t>Concern ke Data dan Fakta</t>
  </si>
  <si>
    <t>Cenderung perfeksionis</t>
  </si>
  <si>
    <t>Mudah beralih kepada proyek-proyek baru</t>
  </si>
  <si>
    <t>Stabil dan daya tahannya tinggi</t>
  </si>
  <si>
    <t>Inspirasional</t>
  </si>
  <si>
    <t>Toleran dan sabar</t>
  </si>
  <si>
    <t>Perfeksionis secara alami</t>
  </si>
  <si>
    <t>Ingin orang lain menyukainya</t>
  </si>
  <si>
    <t>Sangat memusatkan perhatian pada tugas</t>
  </si>
  <si>
    <t>Mengharapkan akurasi dan standard tinggi</t>
  </si>
  <si>
    <t>Kurang Peduli pada Aturan</t>
  </si>
  <si>
    <t>Good Service</t>
  </si>
  <si>
    <t>Not Leader</t>
  </si>
  <si>
    <t>Leadership kurang</t>
  </si>
  <si>
    <t>Introvert</t>
  </si>
  <si>
    <t>Ulet dalam memulai pekerjaan</t>
  </si>
  <si>
    <t>Penjaga damai</t>
  </si>
  <si>
    <t>Mengisolasi dirinya jika diperlukan</t>
  </si>
  <si>
    <t>Tekun</t>
  </si>
  <si>
    <t>Sulit membuat keputusan</t>
  </si>
  <si>
    <t>Tidak mudah percaya</t>
  </si>
  <si>
    <t>Mantap dan dapat diandalkan</t>
  </si>
  <si>
    <t>Menginginkan adanya petunjuk standard</t>
  </si>
  <si>
    <t>Terlalu Dinamis</t>
  </si>
  <si>
    <t>Terburu-buru</t>
  </si>
  <si>
    <t>Terlalu Selektif</t>
  </si>
  <si>
    <t>Kurang dlm hal Managerial</t>
  </si>
  <si>
    <t>Kurang Peduli Wewenang</t>
  </si>
  <si>
    <t>Work/Play Conflict</t>
  </si>
  <si>
    <t>Kurang Fokus</t>
  </si>
  <si>
    <t>Sulit Menentukan Prioritas</t>
  </si>
  <si>
    <t>Berusaha keras mencapai sasarannya</t>
  </si>
  <si>
    <t>Mudah diramalkan</t>
  </si>
  <si>
    <t>Moderat</t>
  </si>
  <si>
    <t>Tidak menginginkan perubahan mendadak</t>
  </si>
  <si>
    <t>Penuh Ambisi</t>
  </si>
  <si>
    <t>Argumentatif</t>
  </si>
  <si>
    <t>Anti Deadline</t>
  </si>
  <si>
    <t>Mandiri dan cermat</t>
  </si>
  <si>
    <t>Berorientasi pada kualitas</t>
  </si>
  <si>
    <t>Cermat dan dapat diandalkan</t>
  </si>
  <si>
    <t>Planner (any function), Engineer (Installation, Technical), Technical/Research (Chemist Technician), Academic, Statistician, Government Worker, IT Management, Prison Officer, Quality Controller.</t>
  </si>
  <si>
    <t>Attorney, Researcher, Sales Representative, Planning Consultant, Transport Personnel, Production (Director, Manager, Supervisor), Technologist, Strategic Planning, Trouble Shooting, Marketing Services, Consultant, Engineering (Director, Manager, Supervisor) and Self-Employment.</t>
  </si>
  <si>
    <t>Engineering (Management, Research, Design), Research (R&amp;D), Planning, Chemist, Accountancy, Specialist, Finance, Technician, Quality Control, Production Planning/Management, Design Engineer, Bookkeeper, Chemist Technician, Safety Officer, Librarian.</t>
  </si>
  <si>
    <t>Sales and Marketing (Directing, Manager, Person), Public Relations, Recruitment Consultant, Politician, Director, Self-Employed, Hotelier, Travel Agent, Trainer, Hospitality, Lawyer, Solicitor, Motivators, Team Leader, Politician, Trainer, Lecturer, Theatrical Agent, General Management and Leading People, Attorney.</t>
  </si>
  <si>
    <t>Specialist/Technical Selling (Computer, Finance, Engineer and others, Chef, Technical/Capital Equipment Selling), Financial (Manager, Specialist), Computer Hardware Sales, Engineering (Manager, Designer, Buyer, Draughtsman), Project Engineer, Sales Engineer, Consultant, Trainer, Lecturer, Hotelier, Insurance, Mortgage and Finance Sales, Teacher, Travel Agent, Personnel and Marketing Services.</t>
  </si>
  <si>
    <t>Hotelier, Customer Service, Complaints Manager, Recruiting Agent, Sales (Manager/Person), Marketing Services, Public Relations, Politician, Computer Software Sales, Lecturer, Engineering and Production (Manager/Supervisor).</t>
  </si>
  <si>
    <t>Hotelier, Community Counseling, Customer Service, Complaints Manager, Community Work, Recruitment Consultant, Hospitality, Teacher, Telemarketing, Production Manager, Complaints Manager, Recruiting Agent, Sales (Manager/Person), Marketing Services, Public Relations, Politician, Call Centre Manager, Lecturer, Engineering and Production (Manager/Supervisor).</t>
  </si>
  <si>
    <t>Directing, Managing or Supervising (in Engineering, Accountancy, Research and Development and Computing disciplines), Research Manager, Scientific Work, Accountant, Administration, Project Engineer, Draughtsman, Designer, Analyst, Finance, Chemist, Technical Service Support, Flight Attendant, Technician, Service Engineer, Service Manager, Security Specialist.</t>
  </si>
  <si>
    <t>General Management (Directing/Managing/Supervising, Public Relations, Business Management, Conflict Resolution, Industrial Relations, Business Consultant, Trouble Shooting, Sales and Sales Management, Marketing, Promoting, Production (Director, Manager, Supervisor), Consultancy, Publishing, Sales Executive, Promotional Work, Brokers, Self-Employment, Advertising, Lecturing, Dealing/Broking.</t>
  </si>
  <si>
    <t>Engineering and Production (Directing, Managing, Supervising), Sales, Sales Management, Service Manager, Distribution, Public Relations, Office Management, Account Manager, Customer Service, Retail Manager, IT, Lecturer, Logistics, Manager-General, National Accounts Manager, Teacher, Projects Manager.</t>
  </si>
  <si>
    <t>Engineering and Production (Directing, Managing, Supervising), Project Management, Researcher, Chemist (R&amp;D), Planner, Engineering (R&amp;D), Systems Analyst, Commercial Planner, Computer Engineer, Programmer, IT, Other computer-related disciplines, Technical Trouble Shooting and Directing, Lawyer, Solicitor, Development Engineer, Work Study, Barrister, Attorney.</t>
  </si>
  <si>
    <t>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t>
  </si>
  <si>
    <t>Engineering and Production (Supervisor, Installer, Technician, Service and Design), Research (Supervisor, Chemist), Trainer, Finance (Manager, Supervisor, Accountant, Advisor), Public Relations-Administration, Purchasing, Chemist Research, Office Administrator, Computer Programmer, Market Analyst, System Analyst, Programmer, Research and Development Supervisor, Laboratory Technician, Legal, Selling (Technical/Service).</t>
  </si>
  <si>
    <t>Actors, Chef, Personnel, Welfare, Broadcasting, Training, Attorney, Teaching, Accounting, Technical Instructor, Accounting-General, Accounts Supervisor, Customer Services, Public Relations, Artist, Hotelier, Demonstrator, Florist/Floral Designer, Engineering (Sales, Service, Project, Draughtsman, Designer), Graphic Designer, Specialist (Soft/Services), Selling, Purchasing, Singers, Technical Instructor, Personnel Management, Politician, Supervising (Engineering, Production, Accounts), Administration Work, Sales Engineer, Secretarial, Industrial Relations Specialist.</t>
  </si>
  <si>
    <t>Administrative Work, Engineering and Production areas (Sales, Services, Project, Painter, Plumber, Draughtsman, Designer, Operative), Chef, Accounting, Telemarketing/Tele-Sales, Research and Development, Administrator, Florist/Floral Designer, Retail-General, Sales-General, Accounting-General, Service-General, Landscape Gardener.</t>
  </si>
  <si>
    <t>Researcher (Technician, Chemist, Quality Control), Engineer (Project, Draughtsman, Armed Forces, Designer), Statistician, Surveyor, Optician, Medical Specialist, Health Care, IT Management, Planner, Technical Writing, Production, Dentist, Quality Control, Planning, Dental Technician, Accounting, Computer Programmer, Psychologist, Surgeon, Architect, Medical Specialist.</t>
  </si>
  <si>
    <t>Office (Manager, Supervisor, Person), Chief Clerk, General Administrator, Production Supervisor, Planner, Accountant, Research and Development, Flight Attendant, Engineering (Project Manager, Supervisor, Technician), Computer Programmer, Draughtsman, Soft/Service Selling, Doctor, Cashier, Receptionist, Data Entry, Planner, Word Processing, Property Manager, Database Administrator, Health Care, Statistician, Nursing-Administration, Company Secretary, System Analyst, Programmer, Statistician, Accounting-General, Security Specialist.</t>
  </si>
  <si>
    <t>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t>
  </si>
  <si>
    <t>Technical/Scientific (Directing, Management, Supervision), Engineering, Finance, Production Planning, Personnel Disciplines, Self-Employment, Credit Manager, Planner, Fund Management, Computer Hardware/Software Sales, IT, Business Consultant, Banking, Logistics, Lecturing, Work Study, Film Director, Transport, Consultancy, Industrial Relations and Computers (Selling, Software, Systems Analyst) and General Manager.</t>
  </si>
  <si>
    <t>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t>
  </si>
  <si>
    <t>Technical/Scientific (Directing, Management, Supervision), Engineering, Finance, Production Planning, Personnel Disciplines, Self-Employment, Credit Manager, Planner, Lecturing, Work Study, Transport, Consultancy, Industrial Relations and Computers (Selling, Software, Systems Analyst) and General Manager.</t>
  </si>
  <si>
    <t>Engineering, Production and Finance (Directing, Administrating, Managing and Managing Specialist Work), Scientific, Research Planning, Personnel, Trouble Shooting, Credit Control, Chief Accountant, Accountant, Chief Engineer, Work Study, Consultancy, Designer, Draughtsman, Project Work, Security Specialist, Doctor, Attorney.</t>
  </si>
  <si>
    <t>Promoting, Demonstrating, Canvassing, Marketing Services, Public Relations, Lecturing, Advertising, Publican, Publishing, Hospitality, Retail-General, Human Resources, Journalist, Singers, Technical Writing, Tour Guide, Promotional Work, Hotelier, Dancers, Host, Actors, Travel Agent, Politician, and very soft selling.</t>
  </si>
  <si>
    <t>Personnel, Welfare, Training, Hotelier, Promoting, Travel Agent, Lecturing, Upmarket/Speciality Sales, Soft/Service Selling, Beauty Therapist, Psychologist, Nursing, Human Resources, Retail-Specialist, Veterinarian, Social Work, Personal Assistant, Personnel-HR, Coach, Mentor.</t>
  </si>
  <si>
    <t>Teaching, Training, Inventing, Specialist Selling (Engineering, Finance or any area involving capital equipment), Project Engineer, Finance, Service Engineer or Supervising within a Technical/Specialist Area, Public Relations, Environmentalist, Marketing, Conference Organiser, Estate Agent.</t>
  </si>
  <si>
    <t>Specialist/Technical Selling (Computer, Finance, Engineer and others, Technical/Capital Equipment Selling), Financial (Manager, Specialist), Engineering (Manager, Designer, Buyer, Draughtsman), Project Engineer, Sales Engineer, Consultant, Trainer, Lecturer, Hotelier, Travel Agent, Personnel and Marketing Services.</t>
  </si>
  <si>
    <t>Personnel, Welfare, Training, Attorney, Teaching, Accounting, Technical Instructor, Customer Services, Public Relations, Artist, Hotelier, Demonstrator, Engineering (Sales, Service, Project, Draughtsman, Designer), Specialist (Soft/Services), Selling, Purchasing, Supervising (Engineering, Production, Accounts), Administration Work, Secretarial, Industrial Relations Specialist.</t>
  </si>
  <si>
    <t>Investigator, Researcher, Accountant, Engineering, Production/Engineering Supervisor, Computer Specialist, Architect, Transport/Warehouse Supervisor, Credit Controller, DP Supervisor, Computer Specialist, Research and Development, Private Investigator, Quality Controller, Engineering (Designer, Draughtsman, Project Engineer), Sales and Service Engineer, Property Manager, Attorney, Administration Manager</t>
  </si>
  <si>
    <t>Personnel Welfare, Training, Hotelier, Promoting, Travel Agent, Lecturing, Child Care, Charitable Organizations, Soft or Service Selling, Psychologist, Therapist, Nurse, Personal Assistant, Hospitality Manager, Social Work, Student Services, Upmarket/Speciality Sales.</t>
  </si>
  <si>
    <t>Engineering and Production (Supervision), Service Selling, Distribution and Warehouse Supervision/Manager, Office Management, Customer Service, System Analyst, Radio Announcer, Technical Writing, Telemarketing, TV Presenter, Project Engineer, Film Producer, Programmer, Sales/Service Engineer, Accounting, Draughtsman, Project Engineer.</t>
  </si>
  <si>
    <t>Engineering and Production (Supervision), Service Selling, Distribution and Warehouse Supervision, Office Management, Customer Service, System Analyst, Programmer, Sales/Service Engineer, Accounting, Draughtsman, Project Engineer.</t>
  </si>
  <si>
    <t>Personnel Welfare, Training, Teaching, Attorney, Accounting, Technical Instructor, Customer Service, Public Relations, Artist, Hotelier, Demonstrator, Engineer (Sales, Service, Project, Draughtsman, Designer), Specialist (Soft/Service), Selling, Purchasing, Supervising (Engineering, Production, Accounts) Administrative Work, Secretarial.</t>
  </si>
  <si>
    <t>Directing, Managing or Supervising (in Engineering, Accountancy, Research and Development and Computing disciplines), Accountant, Project Engineer, Draughtsman, Designer, Analyst, Chemist, Technician, Service Engineer, Manager, Security Specialist.</t>
  </si>
  <si>
    <t>Personnel Welfare, Administrator, Advisers, Training, Teaching, Attorney, Accounting, Counseling, Technical Instructor, Customer Service, Accounting-General, Public Relations, Accounts Supervisor, Artist, Hotelier, Demonstrator, Engineer (Sales, Service, Project, Draughtsman, Designer), Specialist (Soft/Service), Selling, Purchasing, Sales Engineer, Legal, Negotiator, Student Service, Photographer, Physiotherapist, Project Engineer, Vocational Education, Supervising (Engineering, Production, Accounts) Administrative Work, Demonstrator, Secretarial, Hospitality Manager.</t>
  </si>
  <si>
    <t>Sales (Technical/Specialist), Public Relations, Lecturer, Academic, Personnel Administration, Purchasing, Travel Agent, Training, Teaching, Real Estate Agent, Hospitality Administration, Sales-Technical, Hotelier, Project Engineer, Service Engineer.</t>
  </si>
  <si>
    <t>Directing, Managing or Supervising (Engineering, Research, Finance, Planning), Designer, Work Study, Sales (Technical/ Specialist), Logistic Support, Systems Analyst, Lecturer, Company Secretary, Negotiator and Purchasing.</t>
  </si>
  <si>
    <t>Engineering, Research, Production and Finance (Director, Manager atau Supervisor), Work Study, Accountant, Administrator, Quality Controller, Safety Officer, Market Analyst, Planner and Personnel (Director, Manager, Administrator), MIS Manager, Security Manager, Loss Control.</t>
  </si>
  <si>
    <t>Directing, Managing or Supervising (Engineering, Research, Finance, Planning), Designer, Work Study, Sales (Technical/Specialist), Lecturer, Company Secretary, Negotiator and Purchasing.</t>
  </si>
  <si>
    <t>Engineering, Research Director, Production and Finance (Director, Manager, Supervisor), Work Study, Accountant, Administrator, Quality Controller, Financial Services Manager, Safety Officer, Market Analyst, Planner and Personnel (Director, Manager, Administrator), MIS Manager, Electrician, Security Manager, Financial Researcher, Planner, Printer, Production Controller, Production Manager, Personnel Management, Loss Control.</t>
  </si>
  <si>
    <t>Seorang yang praktis, cakap dan unik. Ia orang yang mampu menilai diri sendiri dan kritis terhadap dirinya dan orang lain. Ia menyukai hal yang detil dan logis; secara alamiah ia sangat analitis. Karena menyimpan informasi, ia meneliti isu berulang-ulang kali. Ia cenderung malu dan tertutup; ia hati-hati dalam membuat keputusan yang berdasarkan pada logika, bukan emosi, selalu menggunakan pertanyaan "bagaimana dan mengapa". Ia mengerjakan sesuatu dengan sistematis dan akurat. Ia rapi dan terorganisir sebab ia merasa bahwa keadaan berantakan sama dengan mutu yang rendah; demikian juga, rapi dan teratur merupakan mutu yang tinggi. Sangat teliti dalam segala sesuatu seperti halnya dalam pekerjaan dan penggunaan waktunya. Ia merencanakan dan mengorganisir semua sisi kehidupannya. Kelambanan sangat mengganggunya dan tak dapat ditolerir.</t>
  </si>
  <si>
    <t>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Mampu memimpin situasi dan orang lain dalam rangka mencapai sasarannya; ia ingin selalu unggul dalam persaingan dengan taruhan apapun.</t>
  </si>
  <si>
    <t>Seorang yang sangat berorientasi pada tugas dan sensitif pada permasalahan. Ia lebih mempedulikan tugas yang ada dibanding orang-orang di sekitarnya, termasuk perasaan mereka. Sangat kukuh/keras dan mempunyai pendekatan yang efektif dalam pemecahan masalah. Oleh karena sifat alamiah dan keinginannya akan hasil yang terukur, Akan tampak dingin, tidak berperasaan dan menjaga jarak. Ia membuat keputusan berdasar pada fakta, bukan emosi. Cenderung pendiam dan tidak mudah percaya.</t>
  </si>
  <si>
    <t>Merupakan seorang pemimpin integratif yang bekerja dengan dan melalui orang lain.  Ia ramah, memiliki perhatian yang tinggi akan orang dan juga mempunyai kemampuan untuk memperoleh hormat dan penghargaan dari berbagai tipe orang.  Melakukan pekerjaannya dengan cara yang bersahabat, baik dalam mencapai sasarannya maupun meyakinkan pandangannya kepada orang lain.  Ia tidak begitu memperhatikan hal-hal kecil.  Kadang bertindak sesuai dengan kata hati/impulsif, terlalu antusias dan sangat banyak bicara.  Ia terlalu berlebihan menilai kemampuannya dalam memotivasi atau mengubah perilaku orang lain.  Mencari kebebasan dari rutinitas, menginginkan otoritas/wewenang dan juga prestise.  Ia menginginkan aktivitas yang bervariasi dan bekerja lebih efisien jika data-data analitis disediakan oleh orang lain.  Menginginkan penugasan yang mengutamakan mobilitas dan tantangan.</t>
  </si>
  <si>
    <t>Sangat berorientasi terhadap tugas dan juga menyukai orang.  Ia sangat baik dalam menarik orang/recruiting.  Seorang yang bersahabat, tetapi menyukai keadaan di mana tugas-tugas harus dilakukan dengan benar.  Ia kadang-kadang tampak dingin dan mendominasi.  Ia juga bisa sangat fokus pada tugas dan melupakan orang-orang di sekitarnya.  Sangat mengharapkan orang-orang terlibat dalam proyeknya, tetapi tidak memperdulikan apa yang diinginkan oleh orang-orang itu.  Ia perlu mendengar dan memikirkan  apa yang menjadi keinginan orang di sekitarnya, khususnya kesempatan untuk mencoba.  Ia sangat membutuhkan persetujuan sosial seperti halnya ia sangat mempercayai orang lain.  Karena itu, ia kadang-kadang berlebihan dalam menilai orang dan kemampuannya.  Ia tampak tidak konsisten dan tidak karuan karena ketidakmampuannya berkonsentrasi dan fokus dalam waktu yang lama.  Perlu belajar untuk secara sungguh-sungguh mendengarkan orang-orang di sekitarnya dari pada selalu berpikir apa yang ingin dikatakan.  Ia mempunyai kemampuan logika yang tinggi ketika ia mau menggunakannya.</t>
  </si>
  <si>
    <t>Seorang yang bersahabat dan sosial; ia juga suka mengendalikan situasi dan menjadi pemimpin.  Ia menyelesaikan tugasnya melalui keterampilan sosialnya; ia peduli dan menerima orang lain.  Ia berkonsentrasi pada tugas yang ada di tangannya sampai selesai dan akan minta bantuan orang lain jika perlu.  Ia menyadari keterbatasannya dan meminta bantuan jika memerlukannya.  Ia disukai dan orang ingin menolongnya.  Senang membagi kebanggaannya dengan kelompok; ia seorang team player tetapi juga team leader.  Menginginkan popularitas dan pengakuan.</t>
  </si>
  <si>
    <t>Seorang yang menampilkan gaya bersemangat ketika termotivasi pada sasaran.  Ia lebih suka memimpin atau melibatkan diri, walaupun ia juga mau melayani sebagai pembantu.  Ia membutuhkan pengakuan dan penghargaan serta senang pada peran pendukung.  Ia peduli kepada orang-orang di sekitarnya dan akan mempertimbangkan perasaan orang lain dalam proses pengambilan keputusan.  Menampilkan keterampilan berhubungan dan berkomunikasi dengan sangat baik.  Ia akan berusaha keras menyelesaikan tugas dengan cepat dan efisien.</t>
  </si>
  <si>
    <t>Seorang yang sabar, terkontrol dan suka menggali fakta dan jalan keluar.  Ia tenang dan ramah.  Ia merencanakan pekerjaan dengan hati-hati, tetapi agresif, menanyakan sesuatu serta mengumpulkan data pendukung.  Kemudian ia bekerja dengan konsisten dengan arahan yang benar.  Menjadi individu yang penuh perhatian, rendah hati, dan ia berhubungan baik dengan hampir semua orang.  Seorang yang konsisten dan suka menolong. People skill darinya melebihi orientasi tugasnya.</t>
  </si>
  <si>
    <t>Tidak basa-basi dan tegas, ia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Ia mempunyai kemampuan memimpinan yang baik. Ia kadang tampak keras kepala atau dingin karena orientasi dan prioritasnya pada tugas cenderung melebihi orientasi terhadap sesama. Ia mencanangkan standard tinggi pada dirinya dan akan sangat kritis ketika standard ini tidak dicapai. Ia juga menempatkan standard tinggi pada orang-orang di sekitarnya, serta mengutamakan kesempurnaan. Ia menginginkan otoritas yang jelas dan menyukai tugas-tugas baru.</t>
  </si>
  <si>
    <t>Fokus pada penyelesaian pekerjaan dan menunjukkan penghargaan yang tinggi kepada orang lain.  Ia memiliki kemampuan untuk menggerakkan orang dan pekerjaan dikarenakan keterampilannya berpikir ke depan dan hubungan antar manusia.  Tidak berorientasi detil, ia fokus pada target secara keseluruhan dengan menyerahkan hal detil kepada orang lain.  Enerjik dan sosial, ia mampu memotivasi orang lain sambil menyelesaikan pekerjaannya.  Ia menampilkan rasa percaya diri dan mampu meyakinkan orang lain.  Sekali ia memutuskan sesuatu, ia akan terus mengerjakannya dan bertahan sampai selesai.</t>
  </si>
  <si>
    <t>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t>
  </si>
  <si>
    <t>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t>
  </si>
  <si>
    <t>Merupakan individu yang berorientasi pada orang, ia mampu menggabungkan ketepatan dan loyalitas.  Ia cenderung peka dan mempunyai standard yang tinggi.  Ia menginginkan stabilitas dan berorientasi terhadap sasaran.  Ia menginginkan pengakuan sosial dan perhatian pribadi.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t>
  </si>
  <si>
    <t>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t>
  </si>
  <si>
    <t>Merupakan individu konsisten yang berusaha menjaga lingkungan/suasana yang tidak berubah.  Ia bekerja dengan baik bersama orang-orang dengan berbagai kepribadian karena perilakunya yang terkendali dan rendah hati.  Sabar, loyal dan suka menolong.  Persahabatan dikembangkannya dengan lambat dan selektif.  Ia tidak bosan dengan rutinitas dan sangat baik bekerja dengan petunjuk dan peraturan yang jelas. Ia mengharapkan bantuan dan supervisi pada saat mengawali proyek baru.  Ia butuh waktu untuk menyesuaikan diri dengan perubahan dan sungkan menjalankan "cara-cara lama mengerjakan sesuatu".  Ia akan menghindari konfrontasi dan berusaha sekuat tenaga memendam perasaannya.</t>
  </si>
  <si>
    <t>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t>
  </si>
  <si>
    <t>Ia adalah 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t>
  </si>
  <si>
    <t>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t>
  </si>
  <si>
    <t>Ia menggabungkan antara kesenangan dengan pekerjaan/bisnis ketika melakukan sesuatu. Ia kelihatan menyukai hubungan dengan sesama tetapi juga dapat mengerjakan hal-hal detil. Ia ingin melakukan segala sesuatu dengan tepat, dan ia akan menyelesaikan tugasnya untuk meyakinkan ketepatan dan kelengkapannya. Seorang yang ramah secara alami dan menikmati interaksi dengan sesama, akan tetapi ia akan juga menilai orang dan tugas secara hati-hati; persahabatannya akan bergeser sesuai dengan dorongan hatinya pada orang lain di sekitarnya. Ia sering melalaikan perencanaan yang seksama dan akan beralih ke pada proyek-proyek baru tanpa pertimbangan yang menyeluruh.</t>
  </si>
  <si>
    <t>Merupakan seorang yang antusias dan optimistik, ia lebih suka mencapai sasarannya melalui orang lain. Ia suka berhubungan dengan sesamanya - ia bahkan suka mengadakan “pesta” atau kegiatan untuk berkumpul, dan ini menunjukkan kepribadiannya yang ramah. Ia tidak suka bekerja sendirian dan cenderung bersama dengan orang lain dalam menyelesaikan proyek.  Perhatian dan fokusnya tidak sebaik apa yang dia inginkan -  maka ia membutuhkan energi yang besar untuk mampu bergerak cepat dari satu hal ke hal berikutnya tanpa penundaan.  Ia sangat menonjol dalam keterampilan berkomunikasi, dan ini merupakan salah satu kekuatan yang paling sering digunakan.  Ia memiliki kemampuan untuk memotivasi dan memberi semangat dengan kata-katanya, dan ia dikenal sebagai individu yang inspirasional. Ketika ia harus memusatkan perhatiannya pada tugas, Ia akan menjadi tidak akurat dan bahkan tidak terorganisir.  Tetapi ia akan memusatkan perhatian kepada yang harus ia senangkan, karena ia enggan sekali untuk menolak.  Ia menginginkan pengakuan sosial dan takut akan penolakan.  Ia mudah menemukan teman dan berusaha menciptakan suasana yang menyenangkan.  Ia membutuhkan seorang manajer atau supervisor untuk menentukan batas waktu yang jelas dalam pekerjaannya, ia lebih suka menggunakan gaya manajemen partisipatif yang dibangun berdasarkan hubungan yang kuat.</t>
  </si>
  <si>
    <t>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dan akan bekerja untuk menjaga kedamaian dalam setiap keadaan.</t>
  </si>
  <si>
    <t>Merupakan seorang yang ramah dan suka berteman; ia merasa nyaman walaupun dengan orang asing. Ia dapat mengembangkan hubungan baru dengan mudah, dan pada umumnya dapat mengendalikan diri sampai pada tingkat dimana ia jarang menimbulkan rasa benci pada orang lain dengan sengaja. Ia seorang yang sangat sosial, menunjukkan kepedulian dan persahabatan ketika sedang melakukan tugas-tugas di tangannya. Ia cenderung perfeksionis secara alamiah, dan akan mengisolasi dirinya jika diperlukan untuk melaksanakan pekerjaan.  Ia berkeinginan mempromosikan tugas-tugas orang lain, juga kepunyaannya.  Kadang-kadang ia salah menilai kemampuan orang lain dikarenakan pandangan-pandangannya yang optimis.</t>
  </si>
  <si>
    <t>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t>
  </si>
  <si>
    <t>Merupakan seorang yang obyektif dan analitis.  Ia ingin terlibat dalam situasi, dan juga ingin memberikan bantuan dan dukungan.  Secara internal termotivasi oleh target pribadi, Ia menyukai orang-orang, tetapi juga mempunyai kemampuan untuk berorientasi pada pekerjaannya pada saat dibutuhkan.  Karena determinasinya yang kuat, ia sering berhasil dalam berbagai hal; karakternya yang tenang, stabil dan daya tahannya memiliki kontribusi akan keberhasilannya.  Keuletannya setelah memulai pekerjaan, ia akan berusaha keras untuk mendapatkan sasarannya.  Seorang yang bebas, ia orang yang cermat dan memiliki tindak lanjut yang baik.  Ia bisa menjadi tidak ramah walaupun ia pada dasarnya ia yang berorientasi pada orang; dan pada situasi yang tidak membuatnya nyaman, ia lebih suka mendukung pemimpinnya dari pada keterlibatannya dengan situasi.</t>
  </si>
  <si>
    <t>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t>
  </si>
  <si>
    <t>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t>
  </si>
  <si>
    <t>Seorang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t>
  </si>
  <si>
    <t>Seorang yang sangat berorientasi pada tugas dan sensitif pada permasalahan. Ia lebih mempedulikan tugas yang ada dibanding orang-orang di sekitarnya, termasuk perasaan mereka. Ia sangat kukuh/keras dan mempunyai pendekatan yang efektif dalam pemecahan masalah. Oleh karena sifat alamiah dan keinginannya akan hasil yang terukur, ia akan tampak dingin, tidak berperasaan dan menjaga jarak. Ia membuat keputusan berdasar pada fakta, bukan emosi. ia cenderung pendiam dan tidak mudah percaya.</t>
  </si>
  <si>
    <t>Berorientasi pada hal detil dan mempunyai standard tinggi untuk dirinya. Ia logis dan analitis. Ia ingin berbuat yang terbaik, dan ia selalu berpikir ada ruang untuk peningkatan/kemajuan. Ia cenderung kompetitif dan ingin menghasilkan pekerjaan dengan mutu yang terbaik. Ia sebenarnya sensitif terhadap orang-orang, tetapi karena sifat logisnya, orientasinya terhadap tugas dapat menutupinya dengan mudah. Ia suka dihargai untuk pekerjaannya yang berkualitas. Ia mampu mengerjakan tugas-tugas; dan mencapai sasarannya. Ia sangat memusatkan perhatian pada tugas yang ada, mantap dan dapat diandalkan.</t>
  </si>
  <si>
    <t>Berpikir sistematis dan cenderung mengikuti prosedur dalam kehidupan pribadi dan pekerjaannya.  Teratur dan memiliki perencanaan yang baik, ia teliti dan fokus pada detil.  Ia bertindak dengan penuh kebijaksanaan, diplomatis dan jarang menentang rekan kerjanya dengan sengaja.  Ia sangat berhati-hati, ia sungguh-sungguh mengharapkan akurasi dan standard tinggi dalam pekerjaannya.  Ia cenderung terjebak dalam hal detil, khususnya jika harus memutuskan.  ia menginginkan adanya petunjuk standard pelaksanaan kerja dan tanpa perubahan mendadak.</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</si>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</sst>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profil-pribadi.com/MyProfile/CM_Careers01.asp-Career=Actuari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6"/>
  <sheetViews>
    <sheetView workbookViewId="0">
      <selection sqref="A1:T1"/>
    </sheetView>
  </sheetViews>
  <sheetFormatPr defaultRowHeight="15" x14ac:dyDescent="0.25"/>
  <sheetData>
    <row r="1" spans="1:22" ht="15.75" x14ac:dyDescent="0.25">
      <c r="A1" s="1" t="s">
        <v>0</v>
      </c>
      <c r="B1" s="1"/>
      <c r="C1" s="1"/>
      <c r="D1" s="1"/>
      <c r="E1" s="1"/>
      <c r="F1" s="1"/>
      <c r="G1" s="1"/>
      <c r="H1" s="1"/>
      <c r="I1" s="1"/>
      <c r="J1" s="1"/>
      <c r="K1" s="1"/>
      <c r="L1" s="1"/>
      <c r="M1" s="1"/>
      <c r="N1" s="1"/>
      <c r="O1" s="1"/>
      <c r="P1" s="1"/>
      <c r="Q1" s="1"/>
      <c r="R1" s="1"/>
      <c r="S1" s="1"/>
      <c r="T1" s="1"/>
    </row>
    <row r="2" spans="1:22" ht="15" customHeight="1" x14ac:dyDescent="0.25">
      <c r="A2" s="1" t="s">
        <v>1</v>
      </c>
      <c r="B2" s="1"/>
      <c r="C2" s="1"/>
      <c r="D2" s="1"/>
      <c r="H2" s="1" t="s">
        <v>2</v>
      </c>
      <c r="I2" s="1"/>
      <c r="J2" s="1"/>
      <c r="K2" s="1"/>
      <c r="L2" s="1"/>
      <c r="M2" s="1"/>
      <c r="N2" s="1"/>
      <c r="O2" s="1"/>
      <c r="P2" s="1"/>
      <c r="Q2" s="1"/>
      <c r="R2" s="1"/>
      <c r="S2" s="1"/>
      <c r="T2" s="1"/>
    </row>
    <row r="3" spans="1:22" ht="12" customHeight="1" x14ac:dyDescent="0.25">
      <c r="A3" s="1" t="s">
        <v>3</v>
      </c>
      <c r="B3" s="1"/>
      <c r="C3" s="1"/>
      <c r="D3" s="1"/>
      <c r="H3" s="1"/>
      <c r="I3" s="1"/>
      <c r="J3" s="1"/>
      <c r="K3" s="1"/>
      <c r="L3" s="1"/>
      <c r="M3" s="1"/>
      <c r="N3" s="1"/>
      <c r="O3" s="1"/>
      <c r="P3" s="1"/>
      <c r="Q3" s="1"/>
      <c r="R3" s="1"/>
      <c r="S3" s="1"/>
      <c r="T3" s="1"/>
    </row>
    <row r="4" spans="1:22" ht="14.25" customHeight="1" x14ac:dyDescent="0.25">
      <c r="A4" s="1" t="s">
        <v>4</v>
      </c>
      <c r="B4" s="1"/>
      <c r="C4" s="1"/>
      <c r="D4" s="1"/>
      <c r="H4" s="1"/>
      <c r="I4" s="1"/>
      <c r="J4" s="1"/>
      <c r="K4" s="1"/>
      <c r="L4" s="1"/>
      <c r="M4" s="1"/>
      <c r="N4" s="1"/>
      <c r="O4" s="1"/>
      <c r="P4" s="1"/>
      <c r="Q4" s="1"/>
      <c r="R4" s="1"/>
      <c r="S4" s="1"/>
      <c r="T4" s="1"/>
    </row>
    <row r="5" spans="1:22" ht="18" customHeight="1" x14ac:dyDescent="0.25">
      <c r="A5" s="1" t="s">
        <v>5</v>
      </c>
      <c r="B5" s="1"/>
      <c r="C5" s="1"/>
      <c r="D5" s="1"/>
      <c r="H5" s="1"/>
      <c r="I5" s="1"/>
      <c r="J5" s="1"/>
      <c r="K5" s="1"/>
      <c r="L5" s="1"/>
      <c r="M5" s="1"/>
      <c r="N5" s="1"/>
      <c r="O5" s="1"/>
      <c r="P5" s="1"/>
      <c r="Q5" s="1"/>
      <c r="R5" s="1"/>
      <c r="S5" s="1"/>
      <c r="T5" s="1"/>
    </row>
    <row r="7" spans="1:22" ht="15.75" x14ac:dyDescent="0.25">
      <c r="A7" t="s">
        <v>6</v>
      </c>
      <c r="B7" t="s">
        <v>7</v>
      </c>
      <c r="D7" t="s">
        <v>8</v>
      </c>
      <c r="F7" t="s">
        <v>9</v>
      </c>
      <c r="H7" t="s">
        <v>6</v>
      </c>
      <c r="I7" t="s">
        <v>7</v>
      </c>
      <c r="K7" t="s">
        <v>8</v>
      </c>
      <c r="M7" t="s">
        <v>9</v>
      </c>
      <c r="O7" t="s">
        <v>6</v>
      </c>
      <c r="P7" t="s">
        <v>7</v>
      </c>
      <c r="R7" t="s">
        <v>8</v>
      </c>
      <c r="T7" t="s">
        <v>9</v>
      </c>
    </row>
    <row r="8" spans="1:22" ht="15.75" x14ac:dyDescent="0.25">
      <c r="A8" s="1">
        <v>1</v>
      </c>
      <c r="C8">
        <f>IF(B8="",0,1)</f>
        <v>0</v>
      </c>
      <c r="E8">
        <f>IF(D8="",0,1)</f>
        <v>0</v>
      </c>
      <c r="F8" t="s">
        <v>10</v>
      </c>
      <c r="H8" s="1">
        <v>9</v>
      </c>
      <c r="J8">
        <f>IF(I8="",0,1)</f>
        <v>0</v>
      </c>
      <c r="L8">
        <f>IF(K8="",0,1)</f>
        <v>0</v>
      </c>
      <c r="M8" t="s">
        <v>11</v>
      </c>
      <c r="O8" s="1">
        <v>17</v>
      </c>
      <c r="P8" t="s">
        <v>12</v>
      </c>
      <c r="Q8">
        <f>IF(P8="",0,1)</f>
        <v>1</v>
      </c>
      <c r="S8">
        <f>IF(R8="",0,1)</f>
        <v>0</v>
      </c>
      <c r="T8" t="s">
        <v>13</v>
      </c>
    </row>
    <row r="9" spans="1:22" ht="15.75" x14ac:dyDescent="0.25">
      <c r="A9" s="1"/>
      <c r="C9">
        <f>IF(B9="",0,2)</f>
        <v>0</v>
      </c>
      <c r="D9" t="s">
        <v>12</v>
      </c>
      <c r="E9">
        <f>IF(D9="",0,2)</f>
        <v>2</v>
      </c>
      <c r="F9" t="s">
        <v>14</v>
      </c>
      <c r="H9" s="1"/>
      <c r="J9">
        <f>IF(I9="",0,2)</f>
        <v>0</v>
      </c>
      <c r="K9" t="s">
        <v>12</v>
      </c>
      <c r="L9">
        <f>IF(K9="",0,2)</f>
        <v>2</v>
      </c>
      <c r="M9" t="s">
        <v>15</v>
      </c>
      <c r="O9" s="1"/>
      <c r="Q9">
        <f>IF(P9="",0,2)</f>
        <v>0</v>
      </c>
      <c r="R9" t="s">
        <v>12</v>
      </c>
      <c r="S9">
        <f>IF(R9="",0,2)</f>
        <v>2</v>
      </c>
      <c r="T9" t="s">
        <v>16</v>
      </c>
    </row>
    <row r="10" spans="1:22" ht="15.75" x14ac:dyDescent="0.25">
      <c r="A10" s="1"/>
      <c r="C10">
        <f>IF(B10="",0,3)</f>
        <v>0</v>
      </c>
      <c r="E10">
        <f>IF(D10="",0,3)</f>
        <v>0</v>
      </c>
      <c r="F10" t="s">
        <v>17</v>
      </c>
      <c r="H10" s="1"/>
      <c r="J10">
        <f>IF(I10="",0,3)</f>
        <v>0</v>
      </c>
      <c r="L10">
        <f>IF(K10="",0,3)</f>
        <v>0</v>
      </c>
      <c r="M10" t="s">
        <v>18</v>
      </c>
      <c r="O10" s="1"/>
      <c r="Q10">
        <f>IF(P10="",0,3)</f>
        <v>0</v>
      </c>
      <c r="S10">
        <f>IF(R10="",0,3)</f>
        <v>0</v>
      </c>
      <c r="T10" t="s">
        <v>19</v>
      </c>
    </row>
    <row r="11" spans="1:22" ht="15.75" x14ac:dyDescent="0.25">
      <c r="A11" s="1"/>
      <c r="B11" t="s">
        <v>12</v>
      </c>
      <c r="C11">
        <f>IF(B11="",0,4)</f>
        <v>4</v>
      </c>
      <c r="E11">
        <f>IF(D11="",0,4)</f>
        <v>0</v>
      </c>
      <c r="F11" t="s">
        <v>20</v>
      </c>
      <c r="H11" s="1"/>
      <c r="I11" t="s">
        <v>12</v>
      </c>
      <c r="J11">
        <f>IF(I11="",0,4)</f>
        <v>4</v>
      </c>
      <c r="L11">
        <f>IF(K11="",0,4)</f>
        <v>0</v>
      </c>
      <c r="M11" t="s">
        <v>21</v>
      </c>
      <c r="O11" s="1"/>
      <c r="Q11">
        <f>IF(P11="",0,4)</f>
        <v>0</v>
      </c>
      <c r="S11">
        <f>IF(R11="",0,4)</f>
        <v>0</v>
      </c>
      <c r="T11" t="s">
        <v>22</v>
      </c>
    </row>
    <row r="12" spans="1:22" ht="6" customHeight="1" x14ac:dyDescent="0.25">
      <c r="B12">
        <f>(COUNTIF(B8:B11,"x"))</f>
        <v>1</v>
      </c>
      <c r="C12">
        <f>SUM(C8:C11)</f>
        <v>4</v>
      </c>
      <c r="D12">
        <f>(COUNTIF(D8:D11,"x"))</f>
        <v>1</v>
      </c>
      <c r="E12">
        <f>SUM(E8:E11)</f>
        <v>2</v>
      </c>
      <c r="I12">
        <f>(COUNTIF(I8:I11,"x"))</f>
        <v>1</v>
      </c>
      <c r="J12">
        <f>SUM(J8:J11)</f>
        <v>4</v>
      </c>
      <c r="K12">
        <f>(COUNTIF(K8:K11,"x"))</f>
        <v>1</v>
      </c>
      <c r="L12">
        <f>SUM(L8:L11)</f>
        <v>2</v>
      </c>
      <c r="P12">
        <f>(COUNTIF(P8:P11,"x"))</f>
        <v>1</v>
      </c>
      <c r="Q12">
        <f>SUM(Q8:Q11)</f>
        <v>1</v>
      </c>
      <c r="R12">
        <f>(COUNTIF(R8:R11,"x"))</f>
        <v>1</v>
      </c>
      <c r="S12">
        <f>SUM(S8:S11)</f>
        <v>2</v>
      </c>
      <c r="V12">
        <f>SUM(B12,D12,I12,K12,P12,R12)</f>
        <v>6</v>
      </c>
    </row>
    <row r="13" spans="1:22" ht="15.75" x14ac:dyDescent="0.25">
      <c r="A13" t="s">
        <v>6</v>
      </c>
      <c r="B13" t="s">
        <v>7</v>
      </c>
      <c r="D13" t="s">
        <v>8</v>
      </c>
      <c r="F13" t="s">
        <v>9</v>
      </c>
      <c r="H13" t="s">
        <v>6</v>
      </c>
      <c r="I13" t="s">
        <v>7</v>
      </c>
      <c r="K13" t="s">
        <v>8</v>
      </c>
      <c r="M13" t="s">
        <v>9</v>
      </c>
      <c r="O13" t="s">
        <v>6</v>
      </c>
      <c r="P13" t="s">
        <v>7</v>
      </c>
      <c r="R13" t="s">
        <v>8</v>
      </c>
      <c r="T13" t="s">
        <v>9</v>
      </c>
    </row>
    <row r="14" spans="1:22" ht="15.75" x14ac:dyDescent="0.25">
      <c r="A14" s="1">
        <v>2</v>
      </c>
      <c r="B14" t="s">
        <v>12</v>
      </c>
      <c r="C14">
        <f>IF(B14="",0,1)</f>
        <v>1</v>
      </c>
      <c r="E14">
        <f>IF(D14="",0,1)</f>
        <v>0</v>
      </c>
      <c r="F14" t="s">
        <v>23</v>
      </c>
      <c r="H14" s="1">
        <f>H8+1</f>
        <v>10</v>
      </c>
      <c r="I14" t="s">
        <v>12</v>
      </c>
      <c r="J14">
        <f>IF(I14="",0,1)</f>
        <v>1</v>
      </c>
      <c r="L14">
        <f>IF(K14="",0,1)</f>
        <v>0</v>
      </c>
      <c r="M14" t="s">
        <v>24</v>
      </c>
      <c r="O14" s="1">
        <f>O8+1</f>
        <v>18</v>
      </c>
      <c r="P14" t="s">
        <v>12</v>
      </c>
      <c r="Q14">
        <f>IF(P14="",0,1)</f>
        <v>1</v>
      </c>
      <c r="S14">
        <f>IF(R14="",0,1)</f>
        <v>0</v>
      </c>
      <c r="T14" t="s">
        <v>25</v>
      </c>
    </row>
    <row r="15" spans="1:22" ht="15.75" x14ac:dyDescent="0.25">
      <c r="A15" s="1"/>
      <c r="C15">
        <f>IF(B15="",0,2)</f>
        <v>0</v>
      </c>
      <c r="D15" t="s">
        <v>12</v>
      </c>
      <c r="E15">
        <f>IF(D15="",0,2)</f>
        <v>2</v>
      </c>
      <c r="F15" t="s">
        <v>26</v>
      </c>
      <c r="H15" s="1"/>
      <c r="J15">
        <f>IF(I15="",0,2)</f>
        <v>0</v>
      </c>
      <c r="K15" t="s">
        <v>12</v>
      </c>
      <c r="L15">
        <f>IF(K15="",0,2)</f>
        <v>2</v>
      </c>
      <c r="M15" t="s">
        <v>27</v>
      </c>
      <c r="O15" s="1"/>
      <c r="Q15">
        <f>IF(P15="",0,2)</f>
        <v>0</v>
      </c>
      <c r="R15" t="s">
        <v>12</v>
      </c>
      <c r="S15">
        <f>IF(R15="",0,2)</f>
        <v>2</v>
      </c>
      <c r="T15" t="s">
        <v>28</v>
      </c>
    </row>
    <row r="16" spans="1:22" ht="15.75" x14ac:dyDescent="0.25">
      <c r="A16" s="1"/>
      <c r="C16">
        <f>IF(B16="",0,3)</f>
        <v>0</v>
      </c>
      <c r="E16">
        <f>IF(D16="",0,3)</f>
        <v>0</v>
      </c>
      <c r="F16" t="s">
        <v>29</v>
      </c>
      <c r="H16" s="1"/>
      <c r="J16">
        <f>IF(I16="",0,3)</f>
        <v>0</v>
      </c>
      <c r="L16">
        <f>IF(K16="",0,3)</f>
        <v>0</v>
      </c>
      <c r="M16" t="s">
        <v>30</v>
      </c>
      <c r="O16" s="1"/>
      <c r="Q16">
        <f>IF(P16="",0,3)</f>
        <v>0</v>
      </c>
      <c r="S16">
        <f>IF(R16="",0,3)</f>
        <v>0</v>
      </c>
      <c r="T16" t="s">
        <v>31</v>
      </c>
    </row>
    <row r="17" spans="1:22" ht="15.75" x14ac:dyDescent="0.25">
      <c r="A17" s="1"/>
      <c r="C17">
        <f>IF(B17="",0,4)</f>
        <v>0</v>
      </c>
      <c r="E17">
        <f>IF(D17="",0,4)</f>
        <v>0</v>
      </c>
      <c r="F17" t="s">
        <v>32</v>
      </c>
      <c r="H17" s="1"/>
      <c r="J17">
        <f>IF(I17="",0,4)</f>
        <v>0</v>
      </c>
      <c r="L17">
        <f>IF(K17="",0,4)</f>
        <v>0</v>
      </c>
      <c r="M17" t="s">
        <v>33</v>
      </c>
      <c r="O17" s="1"/>
      <c r="Q17">
        <f>IF(P17="",0,4)</f>
        <v>0</v>
      </c>
      <c r="S17">
        <f>IF(R17="",0,4)</f>
        <v>0</v>
      </c>
      <c r="T17" t="s">
        <v>34</v>
      </c>
    </row>
    <row r="18" spans="1:22" ht="6" customHeight="1" x14ac:dyDescent="0.25">
      <c r="B18">
        <f>(COUNTIF(B14:B17,"x"))</f>
        <v>1</v>
      </c>
      <c r="C18">
        <f>SUM(C14:C17)</f>
        <v>1</v>
      </c>
      <c r="D18">
        <f>(COUNTIF(D14:D17,"x"))</f>
        <v>1</v>
      </c>
      <c r="E18">
        <f>SUM(E14:E17)</f>
        <v>2</v>
      </c>
      <c r="I18">
        <f>(COUNTIF(I14:I17,"x"))</f>
        <v>1</v>
      </c>
      <c r="J18">
        <f>SUM(J14:J17)</f>
        <v>1</v>
      </c>
      <c r="K18">
        <f>(COUNTIF(K14:K17,"x"))</f>
        <v>1</v>
      </c>
      <c r="L18">
        <f>SUM(L14:L17)</f>
        <v>2</v>
      </c>
      <c r="P18">
        <f>(COUNTIF(P14:P17,"x"))</f>
        <v>1</v>
      </c>
      <c r="Q18">
        <f>SUM(Q14:Q17)</f>
        <v>1</v>
      </c>
      <c r="R18">
        <f>(COUNTIF(R14:R17,"x"))</f>
        <v>1</v>
      </c>
      <c r="S18">
        <f>SUM(S14:S17)</f>
        <v>2</v>
      </c>
      <c r="V18">
        <f>SUM(B18,D18,I18,K18,P18,R18)</f>
        <v>6</v>
      </c>
    </row>
    <row r="19" spans="1:22" ht="15.75" x14ac:dyDescent="0.25">
      <c r="A19" t="s">
        <v>6</v>
      </c>
      <c r="B19" t="s">
        <v>7</v>
      </c>
      <c r="D19" t="s">
        <v>8</v>
      </c>
      <c r="F19" t="s">
        <v>9</v>
      </c>
      <c r="H19" t="s">
        <v>6</v>
      </c>
      <c r="I19" t="s">
        <v>7</v>
      </c>
      <c r="K19" t="s">
        <v>8</v>
      </c>
      <c r="M19" t="s">
        <v>9</v>
      </c>
      <c r="O19" t="s">
        <v>6</v>
      </c>
      <c r="P19" t="s">
        <v>7</v>
      </c>
      <c r="R19" t="s">
        <v>8</v>
      </c>
      <c r="T19" t="s">
        <v>9</v>
      </c>
    </row>
    <row r="20" spans="1:22" ht="15.75" x14ac:dyDescent="0.25">
      <c r="A20" s="1">
        <v>3</v>
      </c>
      <c r="B20" t="s">
        <v>12</v>
      </c>
      <c r="C20">
        <f>IF(B20="",0,1)</f>
        <v>1</v>
      </c>
      <c r="E20">
        <f>IF(D20="",0,1)</f>
        <v>0</v>
      </c>
      <c r="F20" t="s">
        <v>35</v>
      </c>
      <c r="H20" s="1">
        <f>H14+1</f>
        <v>11</v>
      </c>
      <c r="I20" t="s">
        <v>12</v>
      </c>
      <c r="J20">
        <f>IF(I20="",0,1)</f>
        <v>1</v>
      </c>
      <c r="L20">
        <f>IF(K20="",0,1)</f>
        <v>0</v>
      </c>
      <c r="M20" t="s">
        <v>36</v>
      </c>
      <c r="O20" s="1">
        <f>O14+1</f>
        <v>19</v>
      </c>
      <c r="P20" t="s">
        <v>12</v>
      </c>
      <c r="Q20">
        <f>IF(P20="",0,1)</f>
        <v>1</v>
      </c>
      <c r="S20">
        <f>IF(R20="",0,1)</f>
        <v>0</v>
      </c>
      <c r="T20" t="s">
        <v>37</v>
      </c>
    </row>
    <row r="21" spans="1:22" ht="15.75" x14ac:dyDescent="0.25">
      <c r="A21" s="1"/>
      <c r="C21">
        <f>IF(B21="",0,2)</f>
        <v>0</v>
      </c>
      <c r="D21" t="s">
        <v>12</v>
      </c>
      <c r="E21">
        <f>IF(D21="",0,2)</f>
        <v>2</v>
      </c>
      <c r="F21" t="s">
        <v>38</v>
      </c>
      <c r="H21" s="1"/>
      <c r="J21">
        <f>IF(I21="",0,2)</f>
        <v>0</v>
      </c>
      <c r="K21" t="s">
        <v>12</v>
      </c>
      <c r="L21">
        <f>IF(K21="",0,2)</f>
        <v>2</v>
      </c>
      <c r="M21" t="s">
        <v>39</v>
      </c>
      <c r="O21" s="1"/>
      <c r="Q21">
        <f>IF(P21="",0,2)</f>
        <v>0</v>
      </c>
      <c r="R21" t="s">
        <v>12</v>
      </c>
      <c r="S21">
        <f>IF(R21="",0,2)</f>
        <v>2</v>
      </c>
      <c r="T21" t="s">
        <v>40</v>
      </c>
    </row>
    <row r="22" spans="1:22" ht="15.75" x14ac:dyDescent="0.25">
      <c r="A22" s="1"/>
      <c r="C22">
        <f>IF(B22="",0,3)</f>
        <v>0</v>
      </c>
      <c r="E22">
        <f>IF(D22="",0,3)</f>
        <v>0</v>
      </c>
      <c r="F22" t="s">
        <v>41</v>
      </c>
      <c r="H22" s="1"/>
      <c r="J22">
        <f>IF(I22="",0,3)</f>
        <v>0</v>
      </c>
      <c r="L22">
        <f>IF(K22="",0,3)</f>
        <v>0</v>
      </c>
      <c r="M22" t="s">
        <v>42</v>
      </c>
      <c r="O22" s="1"/>
      <c r="Q22">
        <f>IF(P22="",0,3)</f>
        <v>0</v>
      </c>
      <c r="S22">
        <f>IF(R22="",0,3)</f>
        <v>0</v>
      </c>
      <c r="T22" t="s">
        <v>43</v>
      </c>
    </row>
    <row r="23" spans="1:22" ht="15.75" x14ac:dyDescent="0.25">
      <c r="A23" s="1"/>
      <c r="C23">
        <f>IF(B23="",0,4)</f>
        <v>0</v>
      </c>
      <c r="E23">
        <f>IF(D23="",0,4)</f>
        <v>0</v>
      </c>
      <c r="F23" t="s">
        <v>44</v>
      </c>
      <c r="H23" s="1"/>
      <c r="J23">
        <f>IF(I23="",0,4)</f>
        <v>0</v>
      </c>
      <c r="L23">
        <f>IF(K23="",0,4)</f>
        <v>0</v>
      </c>
      <c r="M23" t="s">
        <v>45</v>
      </c>
      <c r="O23" s="1"/>
      <c r="Q23">
        <f>IF(P23="",0,4)</f>
        <v>0</v>
      </c>
      <c r="S23">
        <f>IF(R23="",0,4)</f>
        <v>0</v>
      </c>
      <c r="T23" t="s">
        <v>46</v>
      </c>
    </row>
    <row r="24" spans="1:22" ht="6" customHeight="1" x14ac:dyDescent="0.25">
      <c r="B24">
        <f>(COUNTIF(B20:B23,"x"))</f>
        <v>1</v>
      </c>
      <c r="C24">
        <f>SUM(C20:C23)</f>
        <v>1</v>
      </c>
      <c r="D24">
        <f>(COUNTIF(D20:D23,"x"))</f>
        <v>1</v>
      </c>
      <c r="E24">
        <f>SUM(E20:E23)</f>
        <v>2</v>
      </c>
      <c r="I24">
        <f>(COUNTIF(I20:I23,"x"))</f>
        <v>1</v>
      </c>
      <c r="J24">
        <f>SUM(J20:J23)</f>
        <v>1</v>
      </c>
      <c r="K24">
        <f>(COUNTIF(K20:K23,"x"))</f>
        <v>1</v>
      </c>
      <c r="L24">
        <f>SUM(L20:L23)</f>
        <v>2</v>
      </c>
      <c r="P24">
        <f>(COUNTIF(P20:P23,"x"))</f>
        <v>1</v>
      </c>
      <c r="Q24">
        <f>SUM(Q20:Q23)</f>
        <v>1</v>
      </c>
      <c r="R24">
        <f>(COUNTIF(R20:R23,"x"))</f>
        <v>1</v>
      </c>
      <c r="S24">
        <f>SUM(S20:S23)</f>
        <v>2</v>
      </c>
      <c r="V24">
        <f>SUM(B24,D24,I24,K24,P24,R24)</f>
        <v>6</v>
      </c>
    </row>
    <row r="25" spans="1:22" ht="15.75" x14ac:dyDescent="0.25">
      <c r="A25" t="s">
        <v>6</v>
      </c>
      <c r="B25" t="s">
        <v>7</v>
      </c>
      <c r="D25" t="s">
        <v>8</v>
      </c>
      <c r="F25" t="s">
        <v>9</v>
      </c>
      <c r="H25" t="s">
        <v>6</v>
      </c>
      <c r="I25" t="s">
        <v>7</v>
      </c>
      <c r="K25" t="s">
        <v>8</v>
      </c>
      <c r="M25" t="s">
        <v>9</v>
      </c>
      <c r="O25" t="s">
        <v>6</v>
      </c>
      <c r="P25" t="s">
        <v>7</v>
      </c>
      <c r="R25" t="s">
        <v>8</v>
      </c>
      <c r="T25" t="s">
        <v>9</v>
      </c>
    </row>
    <row r="26" spans="1:22" ht="15.75" x14ac:dyDescent="0.25">
      <c r="A26" s="1">
        <f>A20+1</f>
        <v>4</v>
      </c>
      <c r="B26" t="s">
        <v>12</v>
      </c>
      <c r="C26">
        <f>IF(B26="",0,1)</f>
        <v>1</v>
      </c>
      <c r="E26">
        <f>IF(D26="",0,1)</f>
        <v>0</v>
      </c>
      <c r="F26" t="s">
        <v>47</v>
      </c>
      <c r="H26" s="1">
        <f>H20+1</f>
        <v>12</v>
      </c>
      <c r="I26" t="s">
        <v>12</v>
      </c>
      <c r="J26">
        <f>IF(I26="",0,1)</f>
        <v>1</v>
      </c>
      <c r="L26">
        <f>IF(K26="",0,1)</f>
        <v>0</v>
      </c>
      <c r="M26" t="s">
        <v>48</v>
      </c>
      <c r="O26" s="1">
        <f>O20+1</f>
        <v>20</v>
      </c>
      <c r="P26" t="s">
        <v>12</v>
      </c>
      <c r="Q26">
        <f>IF(P26="",0,1)</f>
        <v>1</v>
      </c>
      <c r="S26">
        <f>IF(R26="",0,1)</f>
        <v>0</v>
      </c>
      <c r="T26" t="s">
        <v>49</v>
      </c>
    </row>
    <row r="27" spans="1:22" ht="15.75" x14ac:dyDescent="0.25">
      <c r="A27" s="1"/>
      <c r="C27">
        <f>IF(B27="",0,2)</f>
        <v>0</v>
      </c>
      <c r="D27" t="s">
        <v>12</v>
      </c>
      <c r="E27">
        <f>IF(D27="",0,2)</f>
        <v>2</v>
      </c>
      <c r="F27" t="s">
        <v>50</v>
      </c>
      <c r="H27" s="1"/>
      <c r="J27">
        <f>IF(I27="",0,2)</f>
        <v>0</v>
      </c>
      <c r="K27" t="s">
        <v>12</v>
      </c>
      <c r="L27">
        <f>IF(K27="",0,2)</f>
        <v>2</v>
      </c>
      <c r="M27" t="s">
        <v>51</v>
      </c>
      <c r="O27" s="1"/>
      <c r="Q27">
        <f>IF(P27="",0,2)</f>
        <v>0</v>
      </c>
      <c r="R27" t="s">
        <v>12</v>
      </c>
      <c r="S27">
        <f>IF(R27="",0,2)</f>
        <v>2</v>
      </c>
      <c r="T27" t="s">
        <v>52</v>
      </c>
    </row>
    <row r="28" spans="1:22" ht="15.75" x14ac:dyDescent="0.25">
      <c r="A28" s="1"/>
      <c r="C28">
        <f>IF(B28="",0,3)</f>
        <v>0</v>
      </c>
      <c r="E28">
        <f>IF(D28="",0,3)</f>
        <v>0</v>
      </c>
      <c r="F28" t="s">
        <v>53</v>
      </c>
      <c r="H28" s="1"/>
      <c r="J28">
        <f>IF(I28="",0,3)</f>
        <v>0</v>
      </c>
      <c r="L28">
        <f>IF(K28="",0,3)</f>
        <v>0</v>
      </c>
      <c r="M28" t="s">
        <v>54</v>
      </c>
      <c r="O28" s="1"/>
      <c r="Q28">
        <f>IF(P28="",0,3)</f>
        <v>0</v>
      </c>
      <c r="S28">
        <f>IF(R28="",0,3)</f>
        <v>0</v>
      </c>
      <c r="T28" t="s">
        <v>55</v>
      </c>
    </row>
    <row r="29" spans="1:22" ht="15.75" x14ac:dyDescent="0.25">
      <c r="A29" s="1"/>
      <c r="C29">
        <f>IF(B29="",0,4)</f>
        <v>0</v>
      </c>
      <c r="E29">
        <f>IF(D29="",0,4)</f>
        <v>0</v>
      </c>
      <c r="F29" t="s">
        <v>56</v>
      </c>
      <c r="H29" s="1"/>
      <c r="J29">
        <f>IF(I29="",0,4)</f>
        <v>0</v>
      </c>
      <c r="L29">
        <f>IF(K29="",0,4)</f>
        <v>0</v>
      </c>
      <c r="M29" t="s">
        <v>57</v>
      </c>
      <c r="O29" s="1"/>
      <c r="Q29">
        <f>IF(P29="",0,4)</f>
        <v>0</v>
      </c>
      <c r="S29">
        <f>IF(R29="",0,4)</f>
        <v>0</v>
      </c>
      <c r="T29" t="s">
        <v>58</v>
      </c>
    </row>
    <row r="30" spans="1:22" ht="6" customHeight="1" x14ac:dyDescent="0.25">
      <c r="B30">
        <f>(COUNTIF(B26:B29,"x"))</f>
        <v>1</v>
      </c>
      <c r="C30">
        <f>SUM(C26:C29)</f>
        <v>1</v>
      </c>
      <c r="D30">
        <f>(COUNTIF(D26:D29,"x"))</f>
        <v>1</v>
      </c>
      <c r="E30">
        <f>SUM(E26:E29)</f>
        <v>2</v>
      </c>
      <c r="I30">
        <f>(COUNTIF(I26:I29,"x"))</f>
        <v>1</v>
      </c>
      <c r="J30">
        <f>SUM(J26:J29)</f>
        <v>1</v>
      </c>
      <c r="K30">
        <f>(COUNTIF(K26:K29,"x"))</f>
        <v>1</v>
      </c>
      <c r="L30">
        <f>SUM(L26:L29)</f>
        <v>2</v>
      </c>
      <c r="P30">
        <f>(COUNTIF(P26:P29,"x"))</f>
        <v>1</v>
      </c>
      <c r="Q30">
        <f>SUM(Q26:Q29)</f>
        <v>1</v>
      </c>
      <c r="R30">
        <f>(COUNTIF(R26:R29,"x"))</f>
        <v>1</v>
      </c>
      <c r="S30">
        <f>SUM(S26:S29)</f>
        <v>2</v>
      </c>
      <c r="V30">
        <f>SUM(B30,D30,I30,K30,P30,R30)</f>
        <v>6</v>
      </c>
    </row>
    <row r="31" spans="1:22" ht="15.75" x14ac:dyDescent="0.25">
      <c r="A31" t="s">
        <v>6</v>
      </c>
      <c r="B31" t="s">
        <v>7</v>
      </c>
      <c r="D31" t="s">
        <v>8</v>
      </c>
      <c r="F31" t="s">
        <v>9</v>
      </c>
      <c r="H31" t="s">
        <v>6</v>
      </c>
      <c r="I31" t="s">
        <v>7</v>
      </c>
      <c r="K31" t="s">
        <v>8</v>
      </c>
      <c r="M31" t="s">
        <v>9</v>
      </c>
      <c r="O31" t="s">
        <v>6</v>
      </c>
      <c r="P31" t="s">
        <v>7</v>
      </c>
      <c r="R31" t="s">
        <v>8</v>
      </c>
      <c r="T31" t="s">
        <v>9</v>
      </c>
    </row>
    <row r="32" spans="1:22" ht="15.75" x14ac:dyDescent="0.25">
      <c r="A32" s="1">
        <f>A26+1</f>
        <v>5</v>
      </c>
      <c r="B32" t="s">
        <v>12</v>
      </c>
      <c r="C32">
        <f>IF(B32="",0,1)</f>
        <v>1</v>
      </c>
      <c r="E32">
        <f>IF(D32="",0,1)</f>
        <v>0</v>
      </c>
      <c r="F32" t="s">
        <v>59</v>
      </c>
      <c r="H32" s="1">
        <f>H26+1</f>
        <v>13</v>
      </c>
      <c r="I32" t="s">
        <v>12</v>
      </c>
      <c r="J32">
        <f>IF(I32="",0,1)</f>
        <v>1</v>
      </c>
      <c r="L32">
        <f>IF(K32="",0,1)</f>
        <v>0</v>
      </c>
      <c r="M32" t="s">
        <v>60</v>
      </c>
      <c r="O32" s="1">
        <f>O26+1</f>
        <v>21</v>
      </c>
      <c r="Q32">
        <f>IF(P32="",0,1)</f>
        <v>0</v>
      </c>
      <c r="S32">
        <f>IF(R32="",0,1)</f>
        <v>0</v>
      </c>
      <c r="T32" t="s">
        <v>61</v>
      </c>
    </row>
    <row r="33" spans="1:22" ht="15.75" x14ac:dyDescent="0.25">
      <c r="A33" s="1"/>
      <c r="C33">
        <f>IF(B33="",0,2)</f>
        <v>0</v>
      </c>
      <c r="D33" t="s">
        <v>12</v>
      </c>
      <c r="E33">
        <f>IF(D33="",0,2)</f>
        <v>2</v>
      </c>
      <c r="F33" t="s">
        <v>62</v>
      </c>
      <c r="H33" s="1"/>
      <c r="J33">
        <f>IF(I33="",0,2)</f>
        <v>0</v>
      </c>
      <c r="K33" t="s">
        <v>12</v>
      </c>
      <c r="L33">
        <f>IF(K33="",0,2)</f>
        <v>2</v>
      </c>
      <c r="M33" t="s">
        <v>63</v>
      </c>
      <c r="O33" s="1"/>
      <c r="Q33">
        <f>IF(P33="",0,2)</f>
        <v>0</v>
      </c>
      <c r="R33" t="s">
        <v>12</v>
      </c>
      <c r="S33">
        <f>IF(R33="",0,2)</f>
        <v>2</v>
      </c>
      <c r="T33" t="s">
        <v>64</v>
      </c>
    </row>
    <row r="34" spans="1:22" ht="15.75" x14ac:dyDescent="0.25">
      <c r="A34" s="1"/>
      <c r="C34">
        <f>IF(B34="",0,3)</f>
        <v>0</v>
      </c>
      <c r="E34">
        <f>IF(D34="",0,3)</f>
        <v>0</v>
      </c>
      <c r="F34" t="s">
        <v>65</v>
      </c>
      <c r="H34" s="1"/>
      <c r="J34">
        <f>IF(I34="",0,3)</f>
        <v>0</v>
      </c>
      <c r="L34">
        <f>IF(K34="",0,3)</f>
        <v>0</v>
      </c>
      <c r="M34" t="s">
        <v>66</v>
      </c>
      <c r="O34" s="1"/>
      <c r="Q34">
        <f>IF(P34="",0,3)</f>
        <v>0</v>
      </c>
      <c r="S34">
        <f>IF(R34="",0,3)</f>
        <v>0</v>
      </c>
      <c r="T34" t="s">
        <v>67</v>
      </c>
    </row>
    <row r="35" spans="1:22" ht="15.75" x14ac:dyDescent="0.25">
      <c r="A35" s="1"/>
      <c r="C35">
        <f>IF(B35="",0,4)</f>
        <v>0</v>
      </c>
      <c r="E35">
        <f>IF(D35="",0,4)</f>
        <v>0</v>
      </c>
      <c r="F35" t="s">
        <v>68</v>
      </c>
      <c r="H35" s="1"/>
      <c r="J35">
        <f>IF(I35="",0,4)</f>
        <v>0</v>
      </c>
      <c r="L35">
        <f>IF(K35="",0,4)</f>
        <v>0</v>
      </c>
      <c r="M35" t="s">
        <v>69</v>
      </c>
      <c r="O35" s="1"/>
      <c r="P35" t="s">
        <v>12</v>
      </c>
      <c r="Q35">
        <f>IF(P35="",0,4)</f>
        <v>4</v>
      </c>
      <c r="S35">
        <f>IF(R35="",0,4)</f>
        <v>0</v>
      </c>
      <c r="T35" t="s">
        <v>70</v>
      </c>
    </row>
    <row r="36" spans="1:22" ht="6" customHeight="1" x14ac:dyDescent="0.25">
      <c r="B36">
        <f>(COUNTIF(B32:B35,"x"))</f>
        <v>1</v>
      </c>
      <c r="C36">
        <f>SUM(C32:C35)</f>
        <v>1</v>
      </c>
      <c r="D36">
        <f>(COUNTIF(D32:D35,"x"))</f>
        <v>1</v>
      </c>
      <c r="E36">
        <f>SUM(E32:E35)</f>
        <v>2</v>
      </c>
      <c r="I36">
        <f>(COUNTIF(I32:I35,"x"))</f>
        <v>1</v>
      </c>
      <c r="J36">
        <f>SUM(J32:J35)</f>
        <v>1</v>
      </c>
      <c r="K36">
        <f>(COUNTIF(K32:K35,"x"))</f>
        <v>1</v>
      </c>
      <c r="L36">
        <f>SUM(L32:L35)</f>
        <v>2</v>
      </c>
      <c r="P36">
        <f>(COUNTIF(P32:P35,"x"))</f>
        <v>1</v>
      </c>
      <c r="Q36">
        <f>SUM(Q32:Q35)</f>
        <v>4</v>
      </c>
      <c r="R36">
        <f>(COUNTIF(R32:R35,"x"))</f>
        <v>1</v>
      </c>
      <c r="S36">
        <f>SUM(S32:S35)</f>
        <v>2</v>
      </c>
      <c r="V36">
        <f>SUM(B36,D36,I36,K36,P36,R36)</f>
        <v>6</v>
      </c>
    </row>
    <row r="37" spans="1:22" ht="15.75" x14ac:dyDescent="0.25">
      <c r="A37" t="s">
        <v>6</v>
      </c>
      <c r="B37" t="s">
        <v>7</v>
      </c>
      <c r="D37" t="s">
        <v>8</v>
      </c>
      <c r="F37" t="s">
        <v>9</v>
      </c>
      <c r="H37" t="s">
        <v>6</v>
      </c>
      <c r="I37" t="s">
        <v>7</v>
      </c>
      <c r="K37" t="s">
        <v>8</v>
      </c>
      <c r="M37" t="s">
        <v>9</v>
      </c>
      <c r="O37" t="s">
        <v>6</v>
      </c>
      <c r="P37" t="s">
        <v>7</v>
      </c>
      <c r="R37" t="s">
        <v>8</v>
      </c>
      <c r="T37" t="s">
        <v>9</v>
      </c>
    </row>
    <row r="38" spans="1:22" ht="15.75" x14ac:dyDescent="0.25">
      <c r="A38" s="1">
        <f>A32+1</f>
        <v>6</v>
      </c>
      <c r="B38" t="s">
        <v>12</v>
      </c>
      <c r="C38">
        <f>IF(B38="",0,1)</f>
        <v>1</v>
      </c>
      <c r="E38">
        <f>IF(D38="",0,1)</f>
        <v>0</v>
      </c>
      <c r="F38" t="s">
        <v>71</v>
      </c>
      <c r="H38" s="1">
        <f>H32+1</f>
        <v>14</v>
      </c>
      <c r="I38" t="s">
        <v>12</v>
      </c>
      <c r="J38">
        <f>IF(I38="",0,1)</f>
        <v>1</v>
      </c>
      <c r="L38">
        <f>IF(K38="",0,1)</f>
        <v>0</v>
      </c>
      <c r="M38" t="s">
        <v>72</v>
      </c>
      <c r="O38" s="1">
        <f>O32+1</f>
        <v>22</v>
      </c>
      <c r="P38" t="s">
        <v>12</v>
      </c>
      <c r="Q38">
        <f>IF(P38="",0,1)</f>
        <v>1</v>
      </c>
      <c r="S38">
        <f>IF(R38="",0,1)</f>
        <v>0</v>
      </c>
      <c r="T38" t="s">
        <v>73</v>
      </c>
    </row>
    <row r="39" spans="1:22" ht="15.75" x14ac:dyDescent="0.25">
      <c r="A39" s="1"/>
      <c r="C39">
        <f>IF(B39="",0,2)</f>
        <v>0</v>
      </c>
      <c r="D39" t="s">
        <v>12</v>
      </c>
      <c r="E39">
        <f>IF(D39="",0,2)</f>
        <v>2</v>
      </c>
      <c r="F39" t="s">
        <v>74</v>
      </c>
      <c r="H39" s="1"/>
      <c r="J39">
        <f>IF(I39="",0,2)</f>
        <v>0</v>
      </c>
      <c r="K39" t="s">
        <v>12</v>
      </c>
      <c r="L39">
        <f>IF(K39="",0,2)</f>
        <v>2</v>
      </c>
      <c r="M39" t="s">
        <v>75</v>
      </c>
      <c r="O39" s="1"/>
      <c r="Q39">
        <f>IF(P39="",0,2)</f>
        <v>0</v>
      </c>
      <c r="R39" t="s">
        <v>12</v>
      </c>
      <c r="S39">
        <f>IF(R39="",0,2)</f>
        <v>2</v>
      </c>
      <c r="T39" t="s">
        <v>76</v>
      </c>
    </row>
    <row r="40" spans="1:22" ht="15.75" x14ac:dyDescent="0.25">
      <c r="A40" s="1"/>
      <c r="C40">
        <f>IF(B40="",0,3)</f>
        <v>0</v>
      </c>
      <c r="E40">
        <f>IF(D40="",0,3)</f>
        <v>0</v>
      </c>
      <c r="F40" t="s">
        <v>77</v>
      </c>
      <c r="H40" s="1"/>
      <c r="J40">
        <f>IF(I40="",0,3)</f>
        <v>0</v>
      </c>
      <c r="L40">
        <f>IF(K40="",0,3)</f>
        <v>0</v>
      </c>
      <c r="M40" t="s">
        <v>78</v>
      </c>
      <c r="O40" s="1"/>
      <c r="Q40">
        <f>IF(P40="",0,3)</f>
        <v>0</v>
      </c>
      <c r="S40">
        <f>IF(R40="",0,3)</f>
        <v>0</v>
      </c>
      <c r="T40" t="s">
        <v>79</v>
      </c>
    </row>
    <row r="41" spans="1:22" ht="15.75" x14ac:dyDescent="0.25">
      <c r="A41" s="1"/>
      <c r="C41">
        <f>IF(B41="",0,4)</f>
        <v>0</v>
      </c>
      <c r="E41">
        <f>IF(D41="",0,4)</f>
        <v>0</v>
      </c>
      <c r="F41" t="s">
        <v>80</v>
      </c>
      <c r="H41" s="1"/>
      <c r="J41">
        <f>IF(I41="",0,4)</f>
        <v>0</v>
      </c>
      <c r="L41">
        <f>IF(K41="",0,4)</f>
        <v>0</v>
      </c>
      <c r="M41" t="s">
        <v>81</v>
      </c>
      <c r="O41" s="1"/>
      <c r="Q41">
        <f>IF(P41="",0,4)</f>
        <v>0</v>
      </c>
      <c r="S41">
        <f>IF(R41="",0,4)</f>
        <v>0</v>
      </c>
      <c r="T41" t="s">
        <v>72</v>
      </c>
    </row>
    <row r="42" spans="1:22" ht="6" customHeight="1" x14ac:dyDescent="0.25">
      <c r="B42">
        <f>(COUNTIF(B38:B41,"x"))</f>
        <v>1</v>
      </c>
      <c r="C42">
        <f>SUM(C38:C41)</f>
        <v>1</v>
      </c>
      <c r="D42">
        <f>(COUNTIF(D38:D41,"x"))</f>
        <v>1</v>
      </c>
      <c r="E42">
        <f>SUM(E38:E41)</f>
        <v>2</v>
      </c>
      <c r="I42">
        <f>(COUNTIF(I38:I41,"x"))</f>
        <v>1</v>
      </c>
      <c r="J42">
        <f>SUM(J38:J41)</f>
        <v>1</v>
      </c>
      <c r="K42">
        <f>(COUNTIF(K38:K41,"x"))</f>
        <v>1</v>
      </c>
      <c r="L42">
        <f>SUM(L38:L41)</f>
        <v>2</v>
      </c>
      <c r="P42">
        <f>(COUNTIF(P38:P41,"x"))</f>
        <v>1</v>
      </c>
      <c r="Q42">
        <f>SUM(Q38:Q41)</f>
        <v>1</v>
      </c>
      <c r="R42">
        <f>(COUNTIF(R38:R41,"x"))</f>
        <v>1</v>
      </c>
      <c r="S42">
        <f>SUM(S38:S41)</f>
        <v>2</v>
      </c>
      <c r="V42">
        <f>SUM(B42,D42,I42,K42,P42,R42)</f>
        <v>6</v>
      </c>
    </row>
    <row r="43" spans="1:22" ht="15.75" x14ac:dyDescent="0.25">
      <c r="A43" t="s">
        <v>6</v>
      </c>
      <c r="B43" t="s">
        <v>7</v>
      </c>
      <c r="D43" t="s">
        <v>8</v>
      </c>
      <c r="F43" t="s">
        <v>9</v>
      </c>
      <c r="H43" t="s">
        <v>6</v>
      </c>
      <c r="I43" t="s">
        <v>7</v>
      </c>
      <c r="K43" t="s">
        <v>8</v>
      </c>
      <c r="M43" t="s">
        <v>9</v>
      </c>
      <c r="O43" t="s">
        <v>6</v>
      </c>
      <c r="P43" t="s">
        <v>7</v>
      </c>
      <c r="R43" t="s">
        <v>8</v>
      </c>
      <c r="T43" t="s">
        <v>9</v>
      </c>
    </row>
    <row r="44" spans="1:22" ht="15.75" x14ac:dyDescent="0.25">
      <c r="A44" s="1">
        <f>A38+1</f>
        <v>7</v>
      </c>
      <c r="B44" t="s">
        <v>12</v>
      </c>
      <c r="C44">
        <f>IF(B44="",0,1)</f>
        <v>1</v>
      </c>
      <c r="E44">
        <f>IF(D44="",0,1)</f>
        <v>0</v>
      </c>
      <c r="F44" t="s">
        <v>82</v>
      </c>
      <c r="H44" s="1">
        <f>H38+1</f>
        <v>15</v>
      </c>
      <c r="I44" t="s">
        <v>12</v>
      </c>
      <c r="J44">
        <f>IF(I44="",0,1)</f>
        <v>1</v>
      </c>
      <c r="L44">
        <f>IF(K44="",0,1)</f>
        <v>0</v>
      </c>
      <c r="M44" t="s">
        <v>83</v>
      </c>
      <c r="O44" s="1">
        <f>O38+1</f>
        <v>23</v>
      </c>
      <c r="P44" t="s">
        <v>12</v>
      </c>
      <c r="Q44">
        <f>IF(P44="",0,1)</f>
        <v>1</v>
      </c>
      <c r="S44">
        <f>IF(R44="",0,1)</f>
        <v>0</v>
      </c>
      <c r="T44" t="s">
        <v>84</v>
      </c>
    </row>
    <row r="45" spans="1:22" ht="15.75" x14ac:dyDescent="0.25">
      <c r="A45" s="1"/>
      <c r="C45">
        <f>IF(B45="",0,2)</f>
        <v>0</v>
      </c>
      <c r="D45" t="s">
        <v>12</v>
      </c>
      <c r="E45">
        <f>IF(D45="",0,2)</f>
        <v>2</v>
      </c>
      <c r="F45" t="s">
        <v>85</v>
      </c>
      <c r="H45" s="1"/>
      <c r="J45">
        <f>IF(I45="",0,2)</f>
        <v>0</v>
      </c>
      <c r="K45" t="s">
        <v>12</v>
      </c>
      <c r="L45">
        <f>IF(K45="",0,2)</f>
        <v>2</v>
      </c>
      <c r="M45" t="s">
        <v>86</v>
      </c>
      <c r="O45" s="1"/>
      <c r="Q45">
        <f>IF(P45="",0,2)</f>
        <v>0</v>
      </c>
      <c r="R45" t="s">
        <v>12</v>
      </c>
      <c r="S45">
        <f>IF(R45="",0,2)</f>
        <v>2</v>
      </c>
      <c r="T45" t="s">
        <v>87</v>
      </c>
    </row>
    <row r="46" spans="1:22" ht="15.75" x14ac:dyDescent="0.25">
      <c r="A46" s="1"/>
      <c r="C46">
        <f>IF(B46="",0,3)</f>
        <v>0</v>
      </c>
      <c r="E46">
        <f>IF(D46="",0,3)</f>
        <v>0</v>
      </c>
      <c r="F46" t="s">
        <v>88</v>
      </c>
      <c r="H46" s="1"/>
      <c r="J46">
        <f>IF(I46="",0,3)</f>
        <v>0</v>
      </c>
      <c r="L46">
        <f>IF(K46="",0,3)</f>
        <v>0</v>
      </c>
      <c r="M46" t="s">
        <v>89</v>
      </c>
      <c r="O46" s="1"/>
      <c r="Q46">
        <f>IF(P46="",0,3)</f>
        <v>0</v>
      </c>
      <c r="S46">
        <f>IF(R46="",0,3)</f>
        <v>0</v>
      </c>
      <c r="T46" t="s">
        <v>90</v>
      </c>
    </row>
    <row r="47" spans="1:22" ht="15.75" x14ac:dyDescent="0.25">
      <c r="A47" s="1"/>
      <c r="C47">
        <f>IF(B47="",0,4)</f>
        <v>0</v>
      </c>
      <c r="E47">
        <f>IF(D47="",0,4)</f>
        <v>0</v>
      </c>
      <c r="F47" t="s">
        <v>91</v>
      </c>
      <c r="H47" s="1"/>
      <c r="J47">
        <f>IF(I47="",0,4)</f>
        <v>0</v>
      </c>
      <c r="L47">
        <f>IF(K47="",0,4)</f>
        <v>0</v>
      </c>
      <c r="M47" t="s">
        <v>92</v>
      </c>
      <c r="O47" s="1"/>
      <c r="Q47">
        <f>IF(P47="",0,4)</f>
        <v>0</v>
      </c>
      <c r="S47">
        <f>IF(R47="",0,4)</f>
        <v>0</v>
      </c>
      <c r="T47" t="s">
        <v>93</v>
      </c>
    </row>
    <row r="48" spans="1:22" ht="6" customHeight="1" x14ac:dyDescent="0.25">
      <c r="B48">
        <f>(COUNTIF(B44:B47,"x"))</f>
        <v>1</v>
      </c>
      <c r="C48">
        <f>SUM(C44:C47)</f>
        <v>1</v>
      </c>
      <c r="D48">
        <f>(COUNTIF(D44:D47,"x"))</f>
        <v>1</v>
      </c>
      <c r="E48">
        <f>SUM(E44:E47)</f>
        <v>2</v>
      </c>
      <c r="I48">
        <f>(COUNTIF(I44:I47,"x"))</f>
        <v>1</v>
      </c>
      <c r="J48">
        <f>SUM(J44:J47)</f>
        <v>1</v>
      </c>
      <c r="K48">
        <f>(COUNTIF(K44:K47,"x"))</f>
        <v>1</v>
      </c>
      <c r="L48">
        <f>SUM(L44:L47)</f>
        <v>2</v>
      </c>
      <c r="P48">
        <f>(COUNTIF(P44:P47,"x"))</f>
        <v>1</v>
      </c>
      <c r="Q48">
        <f>SUM(Q44:Q47)</f>
        <v>1</v>
      </c>
      <c r="R48">
        <f>(COUNTIF(R44:R47,"x"))</f>
        <v>1</v>
      </c>
      <c r="S48">
        <f>SUM(S44:S47)</f>
        <v>2</v>
      </c>
      <c r="V48">
        <f>SUM(B48,D48,I48,K48,P48,R48)</f>
        <v>6</v>
      </c>
    </row>
    <row r="49" spans="1:22" ht="15.75" x14ac:dyDescent="0.25">
      <c r="A49" t="s">
        <v>6</v>
      </c>
      <c r="B49" t="s">
        <v>7</v>
      </c>
      <c r="D49" t="s">
        <v>8</v>
      </c>
      <c r="F49" t="s">
        <v>9</v>
      </c>
      <c r="H49" t="s">
        <v>6</v>
      </c>
      <c r="I49" t="s">
        <v>7</v>
      </c>
      <c r="K49" t="s">
        <v>8</v>
      </c>
      <c r="M49" t="s">
        <v>9</v>
      </c>
      <c r="O49" t="s">
        <v>6</v>
      </c>
      <c r="P49" t="s">
        <v>7</v>
      </c>
      <c r="R49" t="s">
        <v>8</v>
      </c>
      <c r="T49" t="s">
        <v>9</v>
      </c>
    </row>
    <row r="50" spans="1:22" ht="15.75" x14ac:dyDescent="0.25">
      <c r="A50" s="1">
        <f>A44+1</f>
        <v>8</v>
      </c>
      <c r="B50" t="s">
        <v>12</v>
      </c>
      <c r="C50">
        <f>IF(B50="",0,1)</f>
        <v>1</v>
      </c>
      <c r="E50">
        <f>IF(D50="",0,1)</f>
        <v>0</v>
      </c>
      <c r="F50" t="s">
        <v>94</v>
      </c>
      <c r="H50" s="1">
        <f>H44+1</f>
        <v>16</v>
      </c>
      <c r="I50" t="s">
        <v>12</v>
      </c>
      <c r="J50">
        <f>IF(I50="",0,1)</f>
        <v>1</v>
      </c>
      <c r="L50">
        <f>IF(K50="",0,1)</f>
        <v>0</v>
      </c>
      <c r="M50" t="s">
        <v>95</v>
      </c>
      <c r="O50" s="1">
        <f>O44+1</f>
        <v>24</v>
      </c>
      <c r="P50" t="s">
        <v>12</v>
      </c>
      <c r="Q50">
        <f>IF(P50="",0,1)</f>
        <v>1</v>
      </c>
      <c r="S50">
        <f>IF(R50="",0,1)</f>
        <v>0</v>
      </c>
      <c r="T50" t="s">
        <v>96</v>
      </c>
    </row>
    <row r="51" spans="1:22" ht="15.75" x14ac:dyDescent="0.25">
      <c r="A51" s="1"/>
      <c r="C51">
        <f>IF(B51="",0,2)</f>
        <v>0</v>
      </c>
      <c r="D51" t="s">
        <v>12</v>
      </c>
      <c r="E51">
        <f>IF(D51="",0,2)</f>
        <v>2</v>
      </c>
      <c r="F51" t="s">
        <v>97</v>
      </c>
      <c r="H51" s="1"/>
      <c r="J51">
        <f>IF(I51="",0,2)</f>
        <v>0</v>
      </c>
      <c r="K51" t="s">
        <v>12</v>
      </c>
      <c r="L51">
        <f>IF(K51="",0,2)</f>
        <v>2</v>
      </c>
      <c r="M51" t="s">
        <v>98</v>
      </c>
      <c r="O51" s="1"/>
      <c r="Q51">
        <f>IF(P51="",0,2)</f>
        <v>0</v>
      </c>
      <c r="R51" t="s">
        <v>12</v>
      </c>
      <c r="S51">
        <f>IF(R51="",0,2)</f>
        <v>2</v>
      </c>
      <c r="T51" t="s">
        <v>99</v>
      </c>
    </row>
    <row r="52" spans="1:22" ht="15.75" x14ac:dyDescent="0.25">
      <c r="A52" s="1"/>
      <c r="C52">
        <f>IF(B52="",0,3)</f>
        <v>0</v>
      </c>
      <c r="E52">
        <f>IF(D52="",0,3)</f>
        <v>0</v>
      </c>
      <c r="F52" t="s">
        <v>100</v>
      </c>
      <c r="H52" s="1"/>
      <c r="J52">
        <f>IF(I52="",0,3)</f>
        <v>0</v>
      </c>
      <c r="L52">
        <f>IF(K52="",0,3)</f>
        <v>0</v>
      </c>
      <c r="M52" t="s">
        <v>101</v>
      </c>
      <c r="O52" s="1"/>
      <c r="Q52">
        <f>IF(P52="",0,3)</f>
        <v>0</v>
      </c>
      <c r="S52">
        <f>IF(R52="",0,3)</f>
        <v>0</v>
      </c>
      <c r="T52" t="s">
        <v>102</v>
      </c>
    </row>
    <row r="53" spans="1:22" ht="15.75" x14ac:dyDescent="0.25">
      <c r="A53" s="1"/>
      <c r="C53">
        <f>IF(B53="",0,4)</f>
        <v>0</v>
      </c>
      <c r="E53">
        <f>IF(D53="",0,4)</f>
        <v>0</v>
      </c>
      <c r="F53" t="s">
        <v>103</v>
      </c>
      <c r="H53" s="1"/>
      <c r="J53">
        <f>IF(I53="",0,4)</f>
        <v>0</v>
      </c>
      <c r="L53">
        <f>IF(K53="",0,4)</f>
        <v>0</v>
      </c>
      <c r="M53" t="s">
        <v>104</v>
      </c>
      <c r="O53" s="1"/>
      <c r="Q53">
        <f>IF(P53="",0,4)</f>
        <v>0</v>
      </c>
      <c r="S53">
        <f>IF(R53="",0,4)</f>
        <v>0</v>
      </c>
      <c r="T53" t="s">
        <v>105</v>
      </c>
    </row>
    <row r="54" spans="1:22" ht="6" customHeight="1" x14ac:dyDescent="0.25">
      <c r="B54">
        <f>(COUNTIF(B50:B53,"x"))</f>
        <v>1</v>
      </c>
      <c r="C54">
        <f>SUM(C50:C53)</f>
        <v>1</v>
      </c>
      <c r="D54">
        <f>(COUNTIF(D50:D53,"x"))</f>
        <v>1</v>
      </c>
      <c r="E54">
        <f>SUM(E50:E53)</f>
        <v>2</v>
      </c>
      <c r="I54">
        <f>(COUNTIF(I50:I53,"x"))</f>
        <v>1</v>
      </c>
      <c r="J54">
        <f>SUM(J50:J53)</f>
        <v>1</v>
      </c>
      <c r="K54">
        <f>(COUNTIF(K50:K53,"x"))</f>
        <v>1</v>
      </c>
      <c r="L54">
        <f>SUM(L50:L53)</f>
        <v>2</v>
      </c>
      <c r="P54">
        <f>(COUNTIF(P50:P53,"x"))</f>
        <v>1</v>
      </c>
      <c r="Q54">
        <f>SUM(Q50:Q53)</f>
        <v>1</v>
      </c>
      <c r="R54">
        <f>(COUNTIF(R50:R53,"x"))</f>
        <v>1</v>
      </c>
      <c r="S54">
        <f>SUM(S50:S53)</f>
        <v>2</v>
      </c>
      <c r="V54">
        <f>SUM(B54,D54,I54,K54,P54,R54)</f>
        <v>6</v>
      </c>
    </row>
    <row r="55" spans="1:22" ht="15.75" x14ac:dyDescent="0.25">
      <c r="A55" s="1" t="str">
        <f>IF(SUM(V12,V18,V24,V30,V36,V42,V48,V54)=0,"",IF(SUM(V12,V18,V24,V30,V36,V42,V48,V54)=48,"","PERIKSA LAGI! ADA KESALAHAN PENGISIAN!"))</f>
        <v/>
      </c>
      <c r="B55" s="1"/>
      <c r="C55" s="1"/>
      <c r="D55" s="1"/>
      <c r="E55" s="1"/>
      <c r="F55" s="1"/>
      <c r="G55" s="1"/>
      <c r="H55" s="1"/>
      <c r="I55" s="1"/>
      <c r="J55" s="1"/>
      <c r="K55" s="1"/>
      <c r="L55" s="1"/>
      <c r="M55" s="1"/>
      <c r="N55" s="1"/>
      <c r="O55" s="1"/>
      <c r="P55" s="1"/>
      <c r="Q55" s="1"/>
      <c r="R55" s="1"/>
      <c r="S55" s="1"/>
      <c r="T55" s="1"/>
    </row>
    <row r="56" spans="1:22" ht="15.75" x14ac:dyDescent="0.25">
      <c r="A56" s="1" t="str">
        <f>IF(SUM(V12,V18,V24,V30,V36,V42,V48,V54)=48,"OK!!!!!","")</f>
        <v>OK!!!!!</v>
      </c>
      <c r="B56" s="1"/>
      <c r="C56" s="1"/>
      <c r="D56" s="1"/>
      <c r="E56" s="1"/>
      <c r="F56" s="1"/>
      <c r="G56" s="1"/>
      <c r="H56" s="1"/>
      <c r="I56" s="1"/>
      <c r="J56" s="1"/>
      <c r="K56" s="1"/>
      <c r="L56" s="1"/>
      <c r="M56" s="1"/>
      <c r="N56" s="1"/>
      <c r="O56" s="1"/>
      <c r="P56" s="1"/>
      <c r="Q56" s="1"/>
      <c r="R56" s="1"/>
      <c r="S56" s="1"/>
      <c r="T56" s="1"/>
    </row>
  </sheetData>
  <mergeCells count="32">
    <mergeCell ref="A1:T1"/>
    <mergeCell ref="A26:A29"/>
    <mergeCell ref="A20:A23"/>
    <mergeCell ref="A14:A17"/>
    <mergeCell ref="A8:A11"/>
    <mergeCell ref="A5:D5"/>
    <mergeCell ref="H26:H29"/>
    <mergeCell ref="O26:O29"/>
    <mergeCell ref="A4:D4"/>
    <mergeCell ref="H2:T5"/>
    <mergeCell ref="A2:D2"/>
    <mergeCell ref="H20:H23"/>
    <mergeCell ref="H38:H41"/>
    <mergeCell ref="A3:D3"/>
    <mergeCell ref="O20:O23"/>
    <mergeCell ref="A38:A41"/>
    <mergeCell ref="A32:A35"/>
    <mergeCell ref="H32:H35"/>
    <mergeCell ref="O32:O35"/>
    <mergeCell ref="O38:O41"/>
    <mergeCell ref="A56:T56"/>
    <mergeCell ref="H8:H11"/>
    <mergeCell ref="O8:O11"/>
    <mergeCell ref="H14:H17"/>
    <mergeCell ref="O14:O17"/>
    <mergeCell ref="H50:H53"/>
    <mergeCell ref="O50:O53"/>
    <mergeCell ref="A50:A53"/>
    <mergeCell ref="A44:A47"/>
    <mergeCell ref="H44:H47"/>
    <mergeCell ref="O44:O47"/>
    <mergeCell ref="A55:T55"/>
  </mergeCells>
  <hyperlinks>
    <hyperlink ref="A56" location="Input!A1" display="Input!A1"/>
  </hyperlinks>
  <pageMargins left="0.75" right="0.75" top="1" bottom="1" header="0.5" footer="0.5"/>
  <ignoredErrors>
    <ignoredError sqref="A1:V6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9"/>
  <sheetViews>
    <sheetView workbookViewId="0"/>
  </sheetViews>
  <sheetFormatPr defaultRowHeight="15" x14ac:dyDescent="0.25"/>
  <sheetData>
    <row r="2" spans="2:16" ht="15.75" x14ac:dyDescent="0.25">
      <c r="C2" t="s">
        <v>106</v>
      </c>
      <c r="D2">
        <f>'DISC Test'!F2</f>
        <v>0</v>
      </c>
      <c r="I2" s="1" t="s">
        <v>107</v>
      </c>
      <c r="J2" s="1"/>
      <c r="K2">
        <f>'DISC Test'!F4</f>
        <v>0</v>
      </c>
    </row>
    <row r="3" spans="2:16" ht="15.75" x14ac:dyDescent="0.25">
      <c r="C3" t="s">
        <v>108</v>
      </c>
      <c r="D3">
        <f>'DISC Test'!F3</f>
        <v>0</v>
      </c>
      <c r="E3" t="s">
        <v>109</v>
      </c>
      <c r="I3" s="1" t="s">
        <v>110</v>
      </c>
      <c r="J3" s="1"/>
      <c r="K3">
        <f>'DISC Test'!F5</f>
        <v>0</v>
      </c>
    </row>
    <row r="5" spans="2:16" ht="15.75" x14ac:dyDescent="0.25">
      <c r="C5" t="s">
        <v>7</v>
      </c>
      <c r="D5" t="s">
        <v>8</v>
      </c>
      <c r="E5" t="s">
        <v>7</v>
      </c>
      <c r="F5" t="s">
        <v>8</v>
      </c>
      <c r="H5" t="s">
        <v>7</v>
      </c>
      <c r="I5" t="s">
        <v>8</v>
      </c>
      <c r="J5" t="s">
        <v>7</v>
      </c>
      <c r="K5" t="s">
        <v>8</v>
      </c>
      <c r="M5" t="s">
        <v>7</v>
      </c>
      <c r="N5" t="s">
        <v>8</v>
      </c>
      <c r="O5" t="s">
        <v>7</v>
      </c>
      <c r="P5" t="s">
        <v>8</v>
      </c>
    </row>
    <row r="6" spans="2:16" ht="15.75" x14ac:dyDescent="0.25">
      <c r="B6">
        <v>1</v>
      </c>
      <c r="C6">
        <f>'DISC Test'!C12</f>
        <v>4</v>
      </c>
      <c r="D6">
        <f>'DISC Test'!E12</f>
        <v>2</v>
      </c>
      <c r="E6" t="str">
        <f>IF(C6=1,"S",(IF(C6=2,"I",(IF(C6=3,"*",(IF(C6=4,"C","*")))))))</f>
        <v>C</v>
      </c>
      <c r="F6" t="str">
        <f>IF(D6=1,"S",(IF(D6=2,"I",(IF(D6=3,"D",(IF(D6=4,"C","*")))))))</f>
        <v>I</v>
      </c>
      <c r="G6">
        <v>9</v>
      </c>
      <c r="H6">
        <f>'DISC Test'!J12</f>
        <v>4</v>
      </c>
      <c r="I6">
        <f>'DISC Test'!L12</f>
        <v>2</v>
      </c>
      <c r="J6" t="str">
        <f>IF(H6=1,"D",(IF(H6=2,"C",(IF(H6=3,"*",(IF(H6=4,"*","*")))))))</f>
        <v>*</v>
      </c>
      <c r="K6" t="str">
        <f>IF(I6=1,"D",(IF(I6=2,"C",(IF(I6=3,"I",(IF(I6=4,"S","*")))))))</f>
        <v>C</v>
      </c>
      <c r="L6">
        <v>17</v>
      </c>
      <c r="M6">
        <f>'DISC Test'!Q12</f>
        <v>1</v>
      </c>
      <c r="N6">
        <f>'DISC Test'!S12</f>
        <v>2</v>
      </c>
      <c r="O6" t="str">
        <f>IF(M6=1,"*",(IF(M6=2,"D",(IF(M6=3,"S",(IF(M6=4,"I","*")))))))</f>
        <v>*</v>
      </c>
      <c r="P6" t="str">
        <f>IF(N6=1,"C",(IF(N6=2,"D",(IF(N6=3,"S",(IF(N6=4,"*","*")))))))</f>
        <v>D</v>
      </c>
    </row>
    <row r="7" spans="2:16" ht="15.75" x14ac:dyDescent="0.25">
      <c r="B7">
        <v>2</v>
      </c>
      <c r="C7">
        <f>'DISC Test'!C18</f>
        <v>1</v>
      </c>
      <c r="D7">
        <f>'DISC Test'!E18</f>
        <v>2</v>
      </c>
      <c r="E7" t="str">
        <f>IF(C7=1,"C",(IF(C7=2,"D",(IF(C7=3,"*",(IF(C7=4,"S","*")))))))</f>
        <v>C</v>
      </c>
      <c r="F7" t="str">
        <f>IF(D7=1,"*",(IF(D7=2,"D",(IF(D7=3,"I",(IF(D7=4,"S","*")))))))</f>
        <v>D</v>
      </c>
      <c r="G7">
        <v>10</v>
      </c>
      <c r="H7">
        <f>'DISC Test'!J18</f>
        <v>1</v>
      </c>
      <c r="I7">
        <f>'DISC Test'!L18</f>
        <v>2</v>
      </c>
      <c r="J7" t="str">
        <f>IF(H7=1,"*",(IF(H7=2,"D",(IF(H7=3,"S",(IF(H7=4,"I","*")))))))</f>
        <v>*</v>
      </c>
      <c r="K7" t="str">
        <f>IF(I7=1,"C",(IF(I7=2,"D",(IF(I7=3,"S",(IF(I7=4,"*","*")))))))</f>
        <v>D</v>
      </c>
      <c r="L7">
        <v>18</v>
      </c>
      <c r="M7">
        <f>'DISC Test'!Q18</f>
        <v>1</v>
      </c>
      <c r="N7">
        <f>'DISC Test'!S18</f>
        <v>2</v>
      </c>
      <c r="O7" t="str">
        <f>IF(M7=1,"D",(IF(M7=2,"*",(IF(M7=3,"*",(IF(M7=4,"C","*")))))))</f>
        <v>D</v>
      </c>
      <c r="P7" t="str">
        <f>IF(N7=1,"D",(IF(N7=2,"I",(IF(N7=3,"S",(IF(N7=4,"*","*")))))))</f>
        <v>I</v>
      </c>
    </row>
    <row r="8" spans="2:16" ht="15.75" x14ac:dyDescent="0.25">
      <c r="B8">
        <v>3</v>
      </c>
      <c r="C8">
        <f>'DISC Test'!C24</f>
        <v>1</v>
      </c>
      <c r="D8">
        <f>'DISC Test'!E24</f>
        <v>2</v>
      </c>
      <c r="E8" t="str">
        <f>IF(C8=1,"I",(IF(C8=2,"*",(IF(C8=3,"*",(IF(C8=4,"D","*")))))))</f>
        <v>I</v>
      </c>
      <c r="F8" t="str">
        <f>IF(D8=1,"I",(IF(D8=2,"C",(IF(D8=3,"S",(IF(D8=4,"*","*")))))))</f>
        <v>C</v>
      </c>
      <c r="G8">
        <v>11</v>
      </c>
      <c r="H8">
        <f>'DISC Test'!J24</f>
        <v>1</v>
      </c>
      <c r="I8">
        <f>'DISC Test'!L24</f>
        <v>2</v>
      </c>
      <c r="J8" t="str">
        <f>IF(H8=1,"S",(IF(H8=2,"*",(IF(H8=3,"D",(IF(H8=4,"C","*")))))))</f>
        <v>S</v>
      </c>
      <c r="K8" t="str">
        <f>IF(I8=1,"*",(IF(I8=2,"I",(IF(I8=3,"D",(IF(I8=4,"C","*")))))))</f>
        <v>I</v>
      </c>
      <c r="L8">
        <v>19</v>
      </c>
      <c r="M8">
        <f>'DISC Test'!Q24</f>
        <v>1</v>
      </c>
      <c r="N8">
        <f>'DISC Test'!S24</f>
        <v>2</v>
      </c>
      <c r="O8" t="str">
        <f>IF(M8=1,"D",(IF(M8=2,"S",(IF(M8=3,"I",(IF(M8=4,"*","*")))))))</f>
        <v>D</v>
      </c>
      <c r="P8" t="str">
        <f>IF(N8=1,"D",(IF(N8=2,"*",(IF(N8=3,"I",(IF(N8=4,"C","*")))))))</f>
        <v>*</v>
      </c>
    </row>
    <row r="9" spans="2:16" ht="15.75" x14ac:dyDescent="0.25">
      <c r="B9">
        <v>4</v>
      </c>
      <c r="C9">
        <f>'DISC Test'!C30</f>
        <v>1</v>
      </c>
      <c r="D9">
        <f>'DISC Test'!E30</f>
        <v>2</v>
      </c>
      <c r="E9" t="str">
        <f>IF(C9=1,"C",(IF(C9=2,"S",(IF(C9=3,"*",(IF(C9=4,"D","*")))))))</f>
        <v>C</v>
      </c>
      <c r="F9" t="str">
        <f>IF(D9=1,"C",(IF(D9=2,"S",(IF(D9=3,"I",(IF(D9=4,"D","*")))))))</f>
        <v>S</v>
      </c>
      <c r="G9">
        <v>12</v>
      </c>
      <c r="H9">
        <f>'DISC Test'!J30</f>
        <v>1</v>
      </c>
      <c r="I9">
        <f>'DISC Test'!L30</f>
        <v>2</v>
      </c>
      <c r="J9" t="str">
        <f>IF(H9=1,"*",(IF(H9=2,"C",(IF(H9=3,"I",(IF(H9=4,"D","*")))))))</f>
        <v>*</v>
      </c>
      <c r="K9" t="str">
        <f>IF(I9=1,"S",(IF(I9=2,"*",(IF(I9=3,"I",(IF(I9=4,"D","*")))))))</f>
        <v>*</v>
      </c>
      <c r="L9">
        <v>20</v>
      </c>
      <c r="M9">
        <f>'DISC Test'!Q30</f>
        <v>1</v>
      </c>
      <c r="N9">
        <f>'DISC Test'!S30</f>
        <v>2</v>
      </c>
      <c r="O9" t="str">
        <f>IF(M9=1,"D",(IF(M9=2,"S",(IF(M9=3,"I",(IF(M9=4,"C","*")))))))</f>
        <v>D</v>
      </c>
      <c r="P9" t="str">
        <f>IF(N9=1,"*",(IF(N9=2,"S",(IF(N9=3,"I",(IF(N9=4,"*","*")))))))</f>
        <v>S</v>
      </c>
    </row>
    <row r="10" spans="2:16" ht="15.75" x14ac:dyDescent="0.25">
      <c r="B10">
        <v>5</v>
      </c>
      <c r="C10">
        <f>'DISC Test'!C36</f>
        <v>1</v>
      </c>
      <c r="D10">
        <f>'DISC Test'!E36</f>
        <v>2</v>
      </c>
      <c r="E10" t="str">
        <f>IF(C10=1,"I",(IF(C10=2,"D",(IF(C10=3,"S",(IF(C10=4,"*","*")))))))</f>
        <v>I</v>
      </c>
      <c r="F10" t="str">
        <f>IF(D10=1,"*",(IF(D10=2,"D",(IF(D10=3,"S",(IF(D10=4,"C","*")))))))</f>
        <v>D</v>
      </c>
      <c r="G10">
        <v>13</v>
      </c>
      <c r="H10">
        <f>'DISC Test'!J36</f>
        <v>1</v>
      </c>
      <c r="I10">
        <f>'DISC Test'!L36</f>
        <v>2</v>
      </c>
      <c r="J10" t="str">
        <f>IF(H10=1,"D",(IF(H10=2,"S",(IF(H10=3,"I",(IF(H10=4,"*","*")))))))</f>
        <v>D</v>
      </c>
      <c r="K10" t="str">
        <f>IF(I10=1,"D",(IF(I10=2,"*",(IF(I10=3,"*",(IF(I10=4,"C","*")))))))</f>
        <v>*</v>
      </c>
      <c r="L10">
        <v>21</v>
      </c>
      <c r="M10">
        <f>'DISC Test'!Q36</f>
        <v>4</v>
      </c>
      <c r="N10">
        <f>'DISC Test'!S36</f>
        <v>2</v>
      </c>
      <c r="O10" t="str">
        <f>IF(M10=1,"S",(IF(M10=2,"D",(IF(M10=3,"I",(IF(M10=4,"*","*")))))))</f>
        <v>*</v>
      </c>
      <c r="P10" t="str">
        <f>IF(N10=1,"S",(IF(N10=2,"D",(IF(N10=3,"I",(IF(N10=4,"C","*")))))))</f>
        <v>D</v>
      </c>
    </row>
    <row r="11" spans="2:16" ht="15.75" x14ac:dyDescent="0.25">
      <c r="B11">
        <v>6</v>
      </c>
      <c r="C11">
        <f>'DISC Test'!C42</f>
        <v>1</v>
      </c>
      <c r="D11">
        <f>'DISC Test'!E42</f>
        <v>2</v>
      </c>
      <c r="E11" t="str">
        <f>IF(C11=1,"C",(IF(C11=2,"D",(IF(C11=3,"I",(IF(C11=4,"S","*")))))))</f>
        <v>C</v>
      </c>
      <c r="F11" t="str">
        <f>IF(D11=1,"*",(IF(D11=2,"D",(IF(D11=3,"I",(IF(D11=4,"S","*")))))))</f>
        <v>D</v>
      </c>
      <c r="G11">
        <v>14</v>
      </c>
      <c r="H11">
        <f>'DISC Test'!J42</f>
        <v>1</v>
      </c>
      <c r="I11">
        <f>'DISC Test'!L42</f>
        <v>2</v>
      </c>
      <c r="J11" t="str">
        <f>IF(H11=1,"C",(IF(H11=2,"I",(IF(H11=3,"S",(IF(H11=4,"D","*")))))))</f>
        <v>C</v>
      </c>
      <c r="K11" t="str">
        <f>IF(I11=1,"C",(IF(I11=2,"I",(IF(I11=3,"*",(IF(I11=4,"D","*")))))))</f>
        <v>I</v>
      </c>
      <c r="L11">
        <v>22</v>
      </c>
      <c r="M11">
        <f>'DISC Test'!Q42</f>
        <v>1</v>
      </c>
      <c r="N11">
        <f>'DISC Test'!S42</f>
        <v>2</v>
      </c>
      <c r="O11" t="str">
        <f>IF(M11=1,"S",(IF(M11=2,"*",(IF(M11=3,"D",(IF(M11=4,"C","*")))))))</f>
        <v>S</v>
      </c>
      <c r="P11" t="str">
        <f>IF(N11=1,"S",(IF(N11=2,"I",(IF(N11=3,"D",(IF(N11=4,"C","*")))))))</f>
        <v>I</v>
      </c>
    </row>
    <row r="12" spans="2:16" ht="15.75" x14ac:dyDescent="0.25">
      <c r="B12">
        <v>7</v>
      </c>
      <c r="C12">
        <f>'DISC Test'!C48</f>
        <v>1</v>
      </c>
      <c r="D12">
        <f>'DISC Test'!E48</f>
        <v>2</v>
      </c>
      <c r="E12" t="str">
        <f>IF(C12=1,"S",(IF(C12=2,"I",(IF(C12=3,"*",(IF(C12=4,"*","*")))))))</f>
        <v>S</v>
      </c>
      <c r="F12" t="str">
        <f>IF(D12=1,"*",(IF(D12=2,"I",(IF(D12=3,"C",(IF(D12=4,"D","*")))))))</f>
        <v>I</v>
      </c>
      <c r="G12">
        <v>15</v>
      </c>
      <c r="H12">
        <f>'DISC Test'!J48</f>
        <v>1</v>
      </c>
      <c r="I12">
        <f>'DISC Test'!L48</f>
        <v>2</v>
      </c>
      <c r="J12" t="str">
        <f>IF(H12=1,"S",(IF(H12=2,"C",(IF(H12=3,"I",(IF(H12=4,"D","*")))))))</f>
        <v>S</v>
      </c>
      <c r="K12" t="str">
        <f>IF(I12=1,"S",(IF(I12=2,"*",(IF(I12=3,"I",(IF(I12=4,"D","*")))))))</f>
        <v>*</v>
      </c>
      <c r="L12">
        <v>23</v>
      </c>
      <c r="M12">
        <f>'DISC Test'!Q48</f>
        <v>1</v>
      </c>
      <c r="N12">
        <f>'DISC Test'!S48</f>
        <v>2</v>
      </c>
      <c r="O12" t="str">
        <f>IF(M12=1,"*",(IF(M12=2,"I",(IF(M12=3,"S",(IF(M12=4,"*","*")))))))</f>
        <v>*</v>
      </c>
      <c r="P12" t="str">
        <f>IF(N12=1,"D",(IF(N12=2,"*",(IF(N12=3,"S",(IF(N12=4,"C","*")))))))</f>
        <v>*</v>
      </c>
    </row>
    <row r="13" spans="2:16" ht="15.75" x14ac:dyDescent="0.25">
      <c r="B13">
        <v>8</v>
      </c>
      <c r="C13">
        <f>'DISC Test'!C54</f>
        <v>1</v>
      </c>
      <c r="D13">
        <f>'DISC Test'!E54</f>
        <v>2</v>
      </c>
      <c r="E13" t="str">
        <f>IF(C13=1,"I",(IF(C13=2,"S",(IF(C13=3,"C",(IF(C13=4,"D","*")))))))</f>
        <v>I</v>
      </c>
      <c r="F13" t="str">
        <f>IF(D13=1,"I",(IF(D13=2,"S",(IF(D13=3,"C",(IF(D13=4,"D","*")))))))</f>
        <v>S</v>
      </c>
      <c r="G13">
        <v>16</v>
      </c>
      <c r="H13">
        <f>'DISC Test'!J54</f>
        <v>1</v>
      </c>
      <c r="I13">
        <f>'DISC Test'!L54</f>
        <v>2</v>
      </c>
      <c r="J13" t="str">
        <f>IF(H13=1,"*",(IF(H13=2,"C",(IF(H13=3,"I",(IF(H13=4,"S","*")))))))</f>
        <v>*</v>
      </c>
      <c r="K13" t="str">
        <f>IF(I13=1,"D",(IF(I13=2,"*",(IF(I13=3,"I",(IF(I13=4,"S","*")))))))</f>
        <v>*</v>
      </c>
      <c r="L13">
        <v>24</v>
      </c>
      <c r="M13">
        <f>'DISC Test'!Q54</f>
        <v>1</v>
      </c>
      <c r="N13">
        <f>'DISC Test'!S54</f>
        <v>2</v>
      </c>
      <c r="O13" t="str">
        <f>IF(M13=1,"*",(IF(M13=2,"I",(IF(M13=3,"D",(IF(M13=4,"C","*")))))))</f>
        <v>*</v>
      </c>
      <c r="P13" t="str">
        <f>IF(N13=1,"S",(IF(N13=2,"I",(IF(N13=3,"*",(IF(N13=4,"*","*")))))))</f>
        <v>I</v>
      </c>
    </row>
    <row r="15" spans="2:16" ht="15.75" x14ac:dyDescent="0.25">
      <c r="C15" t="s">
        <v>111</v>
      </c>
      <c r="D15" t="s">
        <v>112</v>
      </c>
      <c r="E15">
        <f>COUNTIF($E$6:$E$13,"D")</f>
        <v>0</v>
      </c>
      <c r="F15">
        <f>COUNTIF($F$6:$F$13,"D")</f>
        <v>3</v>
      </c>
      <c r="I15" t="s">
        <v>112</v>
      </c>
      <c r="J15">
        <f>COUNTIF($J$6:$J$13,"D")</f>
        <v>1</v>
      </c>
      <c r="K15">
        <f>COUNTIF($K$6:$K$13,"D")</f>
        <v>1</v>
      </c>
      <c r="N15" t="s">
        <v>112</v>
      </c>
      <c r="O15">
        <f>COUNTIF($O$6:$O$13,"D")</f>
        <v>3</v>
      </c>
      <c r="P15">
        <f>COUNTIF($P$6:$P$13,"D")</f>
        <v>2</v>
      </c>
    </row>
    <row r="16" spans="2:16" ht="15.75" x14ac:dyDescent="0.25">
      <c r="D16" t="s">
        <v>113</v>
      </c>
      <c r="E16">
        <f>COUNTIF($E$6:$E$13,"I")</f>
        <v>3</v>
      </c>
      <c r="F16">
        <f>COUNTIF($F$6:$F$13,"I")</f>
        <v>2</v>
      </c>
      <c r="I16" t="s">
        <v>113</v>
      </c>
      <c r="J16">
        <f>COUNTIF($J$6:$J$13,"I")</f>
        <v>0</v>
      </c>
      <c r="K16">
        <f>COUNTIF($K$6:$K$13,"I")</f>
        <v>2</v>
      </c>
      <c r="N16" t="s">
        <v>113</v>
      </c>
      <c r="O16">
        <f>COUNTIF($O$6:$O$13,"I")</f>
        <v>0</v>
      </c>
      <c r="P16">
        <f>COUNTIF($P$6:$P$13,"I")</f>
        <v>3</v>
      </c>
    </row>
    <row r="17" spans="4:16" ht="15.75" x14ac:dyDescent="0.25">
      <c r="D17" t="s">
        <v>114</v>
      </c>
      <c r="E17">
        <f>COUNTIF($E$6:$E$13,"S")</f>
        <v>1</v>
      </c>
      <c r="F17">
        <f>COUNTIF($F$6:$F$13,"S")</f>
        <v>2</v>
      </c>
      <c r="I17" t="s">
        <v>114</v>
      </c>
      <c r="J17">
        <f>COUNTIF($J$6:$J$13,"S")</f>
        <v>2</v>
      </c>
      <c r="K17">
        <f>COUNTIF($K$6:$K$13,"S")</f>
        <v>0</v>
      </c>
      <c r="N17" t="s">
        <v>114</v>
      </c>
      <c r="O17">
        <f>COUNTIF($O$6:$O$13,"S")</f>
        <v>1</v>
      </c>
      <c r="P17">
        <f>COUNTIF($P$6:$P$13,"S")</f>
        <v>1</v>
      </c>
    </row>
    <row r="18" spans="4:16" ht="15.75" x14ac:dyDescent="0.25">
      <c r="D18" t="s">
        <v>115</v>
      </c>
      <c r="E18">
        <f>COUNTIF($E$6:$E$13,"C")</f>
        <v>4</v>
      </c>
      <c r="F18">
        <f>COUNTIF($F$6:$F$13,"C")</f>
        <v>1</v>
      </c>
      <c r="I18" t="s">
        <v>115</v>
      </c>
      <c r="J18">
        <f>COUNTIF($J$6:$J$13,"C")</f>
        <v>1</v>
      </c>
      <c r="K18">
        <f>COUNTIF($K$6:$K$13,"C")</f>
        <v>1</v>
      </c>
      <c r="N18" t="s">
        <v>115</v>
      </c>
      <c r="O18">
        <f>COUNTIF($O$6:$O$13,"C")</f>
        <v>0</v>
      </c>
      <c r="P18">
        <f>COUNTIF($P$6:$P$13,"C")</f>
        <v>0</v>
      </c>
    </row>
    <row r="19" spans="4:16" ht="15.75" x14ac:dyDescent="0.25">
      <c r="D19" t="s">
        <v>116</v>
      </c>
      <c r="E19">
        <f>8-(SUM(E15:E18))</f>
        <v>0</v>
      </c>
      <c r="F19">
        <f>8-(SUM(F15:F18))</f>
        <v>0</v>
      </c>
      <c r="I19" t="s">
        <v>116</v>
      </c>
      <c r="J19">
        <f>8-(SUM(J15:J18))</f>
        <v>4</v>
      </c>
      <c r="K19">
        <f>8-(SUM(K15:K18))</f>
        <v>4</v>
      </c>
      <c r="N19" t="s">
        <v>116</v>
      </c>
      <c r="O19">
        <f>8-(SUM(O15:O18))</f>
        <v>4</v>
      </c>
      <c r="P19">
        <f>8-(SUM(P15:P18))</f>
        <v>2</v>
      </c>
    </row>
  </sheetData>
  <mergeCells count="2">
    <mergeCell ref="I2:J2"/>
    <mergeCell ref="I3:J3"/>
  </mergeCells>
  <hyperlinks>
    <hyperlink ref="C15" location="Result!A1" tooltip="HASIL" display="HASIL"/>
  </hyperlinks>
  <pageMargins left="0.7" right="0.7" top="0.75" bottom="0.75" header="0.3" footer="0.3"/>
  <ignoredErrors>
    <ignoredError sqref="B2:P2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19"/>
  <sheetViews>
    <sheetView tabSelected="1" workbookViewId="0">
      <selection activeCell="F8" sqref="F8"/>
    </sheetView>
  </sheetViews>
  <sheetFormatPr defaultRowHeight="15" x14ac:dyDescent="0.25"/>
  <sheetData>
    <row r="1" spans="1:103" ht="15.75" x14ac:dyDescent="0.25">
      <c r="A1" s="1" t="s">
        <v>117</v>
      </c>
      <c r="B1" s="1"/>
      <c r="C1" s="1"/>
      <c r="D1" s="1"/>
      <c r="E1" s="1"/>
      <c r="F1" s="1"/>
      <c r="G1" s="1"/>
      <c r="H1" s="1"/>
      <c r="I1" s="1"/>
      <c r="J1" s="1"/>
      <c r="K1" s="1"/>
      <c r="L1" s="1"/>
      <c r="M1" s="1"/>
      <c r="N1" s="1"/>
      <c r="O1" s="1"/>
      <c r="P1" s="1"/>
      <c r="Q1" s="1"/>
      <c r="R1" s="1"/>
      <c r="S1" s="1"/>
      <c r="T1" s="1"/>
      <c r="U1" s="1"/>
    </row>
    <row r="2" spans="1:103" ht="15.75" x14ac:dyDescent="0.25">
      <c r="A2" s="1" t="s">
        <v>118</v>
      </c>
      <c r="B2" s="1"/>
      <c r="C2" s="1"/>
      <c r="D2" s="1"/>
      <c r="E2" s="1"/>
      <c r="F2" s="1"/>
      <c r="G2" s="1"/>
      <c r="H2" s="1"/>
      <c r="I2" s="1"/>
      <c r="J2" s="1"/>
      <c r="K2" s="1"/>
      <c r="L2" s="1"/>
      <c r="M2" s="1"/>
      <c r="N2" s="1"/>
      <c r="O2" s="1"/>
      <c r="P2" s="1"/>
      <c r="Q2" s="1"/>
      <c r="R2" s="1"/>
      <c r="S2" s="1"/>
      <c r="T2" s="1"/>
      <c r="U2" s="1"/>
    </row>
    <row r="4" spans="1:103" ht="21" customHeight="1" x14ac:dyDescent="0.25">
      <c r="G4" t="s">
        <v>119</v>
      </c>
      <c r="H4" t="s">
        <v>120</v>
      </c>
      <c r="I4" s="1">
        <f>Input!D2</f>
        <v>0</v>
      </c>
      <c r="J4" s="1"/>
      <c r="K4" s="1"/>
      <c r="L4" s="1"/>
      <c r="M4" s="1"/>
      <c r="BH4">
        <v>1</v>
      </c>
      <c r="BI4">
        <v>2</v>
      </c>
      <c r="BJ4">
        <v>3</v>
      </c>
      <c r="BK4">
        <v>4</v>
      </c>
      <c r="BL4">
        <v>5</v>
      </c>
      <c r="BM4">
        <v>6</v>
      </c>
      <c r="BN4">
        <v>7</v>
      </c>
      <c r="BO4">
        <v>8</v>
      </c>
      <c r="BP4">
        <v>9</v>
      </c>
      <c r="BQ4">
        <v>10</v>
      </c>
      <c r="BR4">
        <v>11</v>
      </c>
      <c r="BS4">
        <v>12</v>
      </c>
      <c r="BT4">
        <v>13</v>
      </c>
      <c r="BU4">
        <v>14</v>
      </c>
      <c r="BV4">
        <v>15</v>
      </c>
      <c r="BW4">
        <v>16</v>
      </c>
      <c r="BX4">
        <v>17</v>
      </c>
      <c r="BY4">
        <v>18</v>
      </c>
      <c r="BZ4">
        <v>19</v>
      </c>
      <c r="CA4">
        <v>20</v>
      </c>
      <c r="CB4">
        <v>21</v>
      </c>
      <c r="CC4">
        <v>22</v>
      </c>
      <c r="CD4">
        <v>23</v>
      </c>
      <c r="CE4">
        <v>24</v>
      </c>
      <c r="CF4">
        <v>25</v>
      </c>
      <c r="CG4">
        <v>26</v>
      </c>
      <c r="CH4">
        <v>27</v>
      </c>
      <c r="CI4">
        <v>28</v>
      </c>
      <c r="CJ4">
        <v>29</v>
      </c>
      <c r="CK4">
        <v>30</v>
      </c>
      <c r="CL4">
        <v>31</v>
      </c>
      <c r="CM4">
        <v>32</v>
      </c>
      <c r="CN4">
        <v>33</v>
      </c>
      <c r="CO4">
        <v>34</v>
      </c>
      <c r="CP4">
        <v>35</v>
      </c>
      <c r="CQ4">
        <v>36</v>
      </c>
      <c r="CR4">
        <v>37</v>
      </c>
      <c r="CS4">
        <v>38</v>
      </c>
      <c r="CT4">
        <v>39</v>
      </c>
      <c r="CU4">
        <v>40</v>
      </c>
    </row>
    <row r="5" spans="1:103" ht="21" customHeight="1" x14ac:dyDescent="0.25">
      <c r="G5" t="s">
        <v>121</v>
      </c>
      <c r="H5" t="s">
        <v>120</v>
      </c>
      <c r="I5" s="1">
        <f>Input!D3</f>
        <v>0</v>
      </c>
      <c r="J5" s="1"/>
      <c r="K5" s="1"/>
      <c r="L5" s="1"/>
      <c r="M5" s="1"/>
      <c r="BH5" t="s">
        <v>115</v>
      </c>
      <c r="BI5" t="s">
        <v>112</v>
      </c>
      <c r="BJ5" t="s">
        <v>122</v>
      </c>
      <c r="BK5" t="s">
        <v>123</v>
      </c>
      <c r="BL5" t="s">
        <v>124</v>
      </c>
      <c r="BM5" t="s">
        <v>125</v>
      </c>
      <c r="BN5" t="s">
        <v>126</v>
      </c>
      <c r="BO5" t="s">
        <v>127</v>
      </c>
      <c r="BP5" t="s">
        <v>128</v>
      </c>
      <c r="BQ5" t="s">
        <v>129</v>
      </c>
      <c r="BR5" t="s">
        <v>130</v>
      </c>
      <c r="BS5" t="s">
        <v>131</v>
      </c>
      <c r="BT5" t="s">
        <v>132</v>
      </c>
      <c r="BU5" t="s">
        <v>133</v>
      </c>
      <c r="BV5" t="s">
        <v>114</v>
      </c>
      <c r="BW5" t="s">
        <v>134</v>
      </c>
      <c r="BX5" t="s">
        <v>135</v>
      </c>
      <c r="BY5" t="s">
        <v>136</v>
      </c>
      <c r="BZ5" t="s">
        <v>137</v>
      </c>
      <c r="CA5" t="s">
        <v>138</v>
      </c>
      <c r="CB5" t="s">
        <v>139</v>
      </c>
      <c r="CC5" t="s">
        <v>140</v>
      </c>
      <c r="CD5" t="s">
        <v>141</v>
      </c>
      <c r="CE5" t="s">
        <v>113</v>
      </c>
      <c r="CF5" t="s">
        <v>142</v>
      </c>
      <c r="CG5" t="s">
        <v>143</v>
      </c>
      <c r="CH5" t="s">
        <v>144</v>
      </c>
      <c r="CI5" t="s">
        <v>145</v>
      </c>
      <c r="CJ5" t="s">
        <v>146</v>
      </c>
      <c r="CK5" t="s">
        <v>147</v>
      </c>
      <c r="CL5" t="s">
        <v>148</v>
      </c>
      <c r="CM5" t="s">
        <v>149</v>
      </c>
      <c r="CN5" t="s">
        <v>150</v>
      </c>
      <c r="CO5" t="s">
        <v>151</v>
      </c>
      <c r="CP5" t="s">
        <v>152</v>
      </c>
      <c r="CQ5" t="s">
        <v>153</v>
      </c>
      <c r="CR5" t="s">
        <v>154</v>
      </c>
      <c r="CS5" t="s">
        <v>155</v>
      </c>
      <c r="CT5" t="s">
        <v>156</v>
      </c>
      <c r="CU5" t="s">
        <v>157</v>
      </c>
    </row>
    <row r="6" spans="1:103" ht="21" customHeight="1" x14ac:dyDescent="0.25">
      <c r="G6" t="s">
        <v>158</v>
      </c>
      <c r="H6" t="s">
        <v>120</v>
      </c>
      <c r="I6" s="1">
        <f>Input!K2</f>
        <v>0</v>
      </c>
      <c r="J6" s="1"/>
      <c r="K6" s="1"/>
      <c r="L6" s="1"/>
      <c r="M6" s="1"/>
      <c r="BA6" t="s">
        <v>159</v>
      </c>
      <c r="BB6" t="s">
        <v>112</v>
      </c>
      <c r="BC6" t="s">
        <v>113</v>
      </c>
      <c r="BD6" t="s">
        <v>114</v>
      </c>
      <c r="BE6" t="s">
        <v>115</v>
      </c>
    </row>
    <row r="7" spans="1:103" ht="21" customHeight="1" x14ac:dyDescent="0.25">
      <c r="G7" t="s">
        <v>160</v>
      </c>
      <c r="H7" t="s">
        <v>120</v>
      </c>
      <c r="I7" s="1">
        <f>Input!K3</f>
        <v>0</v>
      </c>
      <c r="J7" s="1"/>
      <c r="K7" s="1"/>
      <c r="L7" s="1"/>
      <c r="M7" s="1"/>
      <c r="BA7">
        <v>1</v>
      </c>
      <c r="BB7">
        <f>VLOOKUP(H10,Sheet3!$B$3:$F$23,2)</f>
        <v>-1.7</v>
      </c>
      <c r="BC7">
        <f>VLOOKUP(I10,Sheet3!$B$3:$F$23,3)</f>
        <v>-1.3</v>
      </c>
      <c r="BD7">
        <f>VLOOKUP(J10,Sheet3!$B$3:$F$23,4)</f>
        <v>-0.7</v>
      </c>
      <c r="BE7">
        <f>VLOOKUP(K10,Sheet3!$B$3:$F$23,5)</f>
        <v>2</v>
      </c>
      <c r="BH7">
        <f>IF(AND(BB7&lt;=0,BC7&lt;=0,BD7&lt;=0,BE7&gt;0)=TRUE,1,0)</f>
        <v>1</v>
      </c>
      <c r="BI7">
        <f>IF(AND(BB7&gt;0,BC7&lt;=0,BD7&lt;=0,BE7&lt;=0)=TRUE,1,0)</f>
        <v>0</v>
      </c>
      <c r="BJ7">
        <f>IF(AND(BB7&gt;0,BC7&lt;=0,BD7&lt;=0,BE7&gt;0,BE7&gt;=BB7)=TRUE,1,0)</f>
        <v>0</v>
      </c>
      <c r="BK7">
        <f>IF(AND(BB7&gt;0,BC7&gt;0,BD7&lt;=0,BE7&lt;=0,BC7&gt;=BB7)=TRUE,1,0)</f>
        <v>0</v>
      </c>
      <c r="BL7">
        <f>IF(AND(BB7&gt;0,BC7&gt;0,BD7&lt;=0,BE7&gt;0,BC7&gt;=BB7&gt;=BE7)=TRUE,1,0)</f>
        <v>0</v>
      </c>
      <c r="BM7">
        <f>IF(AND(BB7&gt;0,BC7&gt;0,BD7&gt;0,BE7&lt;=0,BC7&gt;=BB7&gt;=BD7)=TRUE,1,0)</f>
        <v>0</v>
      </c>
      <c r="BN7">
        <f>IF(AND(BB7&gt;0,BC7&gt;0,BD7&gt;0,BE7&lt;=0,BC7&gt;=BD7&gt;=BB7)=TRUE,1,0)</f>
        <v>0</v>
      </c>
      <c r="BO7">
        <f>IF(AND(BB7&gt;0,BC7&lt;=0,BD7&gt;0,BE7&gt;0,BD7&gt;=BB7, BB7&gt;=BE7)=TRUE,1,0)</f>
        <v>0</v>
      </c>
      <c r="BP7">
        <f>IF(AND(BB7&gt;0,BC7&gt;0,BD7&lt;=0,BE7&lt;=0,BB7&gt;=BC7)=TRUE,1,0)</f>
        <v>0</v>
      </c>
      <c r="BQ7">
        <f>IF(AND(BB7&gt;0,BC7&gt;0,BD7&gt;0,BE7&lt;=0,BB7&gt;=BC7&gt;=BD7)=TRUE,1,0)</f>
        <v>0</v>
      </c>
      <c r="BR7">
        <f>IF(AND(BB7&gt;0,BC7&lt;=0,BD7&gt;0,BE7&lt;=0,BB7&gt;=BD7)=TRUE,1,0)</f>
        <v>0</v>
      </c>
      <c r="BS7">
        <f>IF(AND(BB7&lt;=0,BC7&gt;0,BD7&gt;0,BE7&gt;0,BE7&gt;=BC7&gt;=BD7)=TRUE,1,0)</f>
        <v>0</v>
      </c>
      <c r="BT7">
        <f>IF(AND(BB7&lt;=0,BC7&gt;0,BD7&gt;0,BE7&gt;0,BE7&gt;=BD7&gt;=BC7)=TRUE,1,0)</f>
        <v>0</v>
      </c>
      <c r="BU7">
        <f>IF(AND(BB7&lt;=0,BC7&gt;0,BD7&gt;0,BE7&gt;0,BC7&gt;=BD7,BC7&gt;=BE7)=TRUE,1,0)</f>
        <v>0</v>
      </c>
      <c r="BV7">
        <f>IF(AND(BB7&lt;=0,BC7&lt;=0,BD7&gt;0,BE7&lt;=0)=TRUE,1,0)</f>
        <v>0</v>
      </c>
      <c r="BW7">
        <f>IF(AND(BB7&lt;=0,BC7&lt;=0,BD7&gt;0,BE7&gt;0,BE7&gt;=BD7)=TRUE,1,0)</f>
        <v>0</v>
      </c>
      <c r="BX7">
        <f>IF(AND(BB7&lt;=0,BC7&lt;=0,BD7&gt;0,BE7&gt;0,BD7&gt;=BE7)=TRUE,1,0)</f>
        <v>0</v>
      </c>
      <c r="BY7">
        <f>IF(AND(BC7&lt;=0,BD7&lt;=0,BB7&gt;0,BE7&gt;0,BB7&gt;=BE7)=TRUE,1,0)</f>
        <v>0</v>
      </c>
      <c r="BZ7">
        <f>IF(AND(BB7&gt;0,BC7&gt;0,BE7&gt;0,BD7&lt;=0,BB7&gt;=BC7&gt;=BE7)=TRUE,1,0)</f>
        <v>0</v>
      </c>
      <c r="CA7">
        <f>IF(AND(BB7&gt;0,BD7&gt;0,BC7&gt;0,BE7&lt;=0,BB7&gt;=BD7&gt;=BC7)=TRUE,1,0)</f>
        <v>0</v>
      </c>
      <c r="CB7">
        <f>IF(AND(BB7&gt;0,BD7&gt;0,BE7&gt;0,BC7&lt;=0,BB7&gt;=BD7,BD7&gt;=BE7)=TRUE,1,0)</f>
        <v>0</v>
      </c>
      <c r="CC7">
        <f>IF(AND(BB7&gt;0,BC7&gt;0,BE7&gt;0,BD7&lt;=0,BB7&gt;=BE7,BE7&gt;=BC7)=TRUE,1,0)</f>
        <v>0</v>
      </c>
      <c r="CD7">
        <f>IF(AND(BB7&gt;0,BD7&gt;0,BE7&gt;0,BC7&lt;=0,BB7&gt;=BE7,BE7&gt;=BD7)=TRUE,1,0)</f>
        <v>0</v>
      </c>
      <c r="CE7">
        <f>IF(AND(BB7&lt;=0,BD7&lt;=0,BE7&lt;=0,BC7&gt;0)=TRUE,1,0)</f>
        <v>0</v>
      </c>
      <c r="CF7">
        <f>IF(AND(BC7&gt;0,BD7&gt;0,BB7&lt;=0,BE7&lt;=0,BC7&gt;=BD7)=TRUE,1,0)</f>
        <v>0</v>
      </c>
      <c r="CG7">
        <f>IF(AND(BC7&gt;0,BE7&gt;0,BB7&lt;=0,BD7&lt;=0,BC7&gt;=BE7)=TRUE,1,0)</f>
        <v>0</v>
      </c>
      <c r="CH7">
        <f>IF(AND(BB7&gt;0,BC7&gt;0,BE7&gt;0,BD7&lt;=0,BC7&gt;=BE7,BE7&gt;=BB7)=TRUE,1,0)</f>
        <v>0</v>
      </c>
      <c r="CI7">
        <f>IF(AND(BB7&lt;=0,BC7&gt;0,BD7&gt;0,BE7&gt;0,BC7&gt;=BE7,BE7&gt;=BD7)=TRUE,1,0)</f>
        <v>0</v>
      </c>
      <c r="CJ7">
        <f>IF(AND(BB7&gt;0,BC7&lt;=0,BD7&gt;0,BE7&lt;=0,BD7&gt;=BB7)=TRUE,1,0)</f>
        <v>0</v>
      </c>
      <c r="CK7">
        <f>IF(AND(BC7&gt;0,BD7&gt;0,BB7&lt;=0,BE7&lt;=0,BD7&gt;=BC7)=TRUE,1,0)</f>
        <v>0</v>
      </c>
      <c r="CL7">
        <f>IF(AND(BB7&gt;0,BC7&gt;0,BD7&gt;0,BE7&lt;=0,BD7&gt;=BB7,BB7&gt;=BC7)=TRUE,1,0)</f>
        <v>0</v>
      </c>
      <c r="CM7">
        <f>IF(AND(BB7&gt;0,BC7&gt;0,BD7&gt;0,BE7&lt;=0,BD7&gt;=BC7,BC7&gt;=BB7)=TRUE,1,0)</f>
        <v>0</v>
      </c>
      <c r="CN7">
        <f>IF(AND(BC7&gt;0,BD7&gt;0,BE7&gt;0,BB7&lt;=0,BD7&gt;=BC7,BC7&gt;=BE7)=TRUE,1,0)</f>
        <v>0</v>
      </c>
      <c r="CO7">
        <f>IF(AND(BB7&gt;0,BC7&lt;=0,BD7&gt;0,BE7&gt;0,BD7&gt;=BE7, BE7&gt;=BB7)=TRUE,1,0)</f>
        <v>0</v>
      </c>
      <c r="CP7">
        <f>IF(AND(BC7&gt;0,BD7&gt;0,BE7&gt;0,BB7&lt;=0,BD7&gt;=BE7,BE7&gt;=BC7)=TRUE,1,0)</f>
        <v>0</v>
      </c>
      <c r="CQ7">
        <f>IF(AND(BC7&gt;0,BE7&gt;0,BB7&lt;=0,BD7&lt;=0,BE7&gt;=BC7)=TRUE,1,0)</f>
        <v>0</v>
      </c>
      <c r="CR7">
        <f>IF(AND(BB7&gt;0,BC7&gt;0,BE7&gt;0,BD7&lt;=0,BE7&gt;=BB7,BB7&gt;=BC7)=TRUE,1,0)</f>
        <v>0</v>
      </c>
      <c r="CS7">
        <f>IF(AND(BB7&gt;0,BD7&gt;0,BE7&gt;0,BC7&lt;=0,BE7&gt;=BB7,BB7&gt;=BD7)=TRUE,1,0)</f>
        <v>0</v>
      </c>
      <c r="CT7">
        <f>IF(AND(BB7&gt;0,BC7&gt;0,BE7&gt;0,BD7&lt;=0,BE7&gt;=BC7,BC7&gt;=BB7)=TRUE,1,0)</f>
        <v>0</v>
      </c>
      <c r="CU7">
        <f>IF(AND(BB7&gt;0,BD7&gt;0,BE7&gt;0,BC7&lt;=0,BE7&gt;=BD7,BD7&gt;=BB7)=TRUE,1,0)</f>
        <v>0</v>
      </c>
      <c r="CY7">
        <f>MATCH(1,BH7:CW7,0)</f>
        <v>1</v>
      </c>
    </row>
    <row r="8" spans="1:103" ht="21" customHeight="1" x14ac:dyDescent="0.25">
      <c r="BB8" t="s">
        <v>112</v>
      </c>
      <c r="BC8" t="s">
        <v>113</v>
      </c>
      <c r="BD8" t="s">
        <v>114</v>
      </c>
      <c r="BE8" t="s">
        <v>115</v>
      </c>
    </row>
    <row r="9" spans="1:103" ht="21" customHeight="1" x14ac:dyDescent="0.25">
      <c r="G9" t="s">
        <v>159</v>
      </c>
      <c r="H9" t="s">
        <v>112</v>
      </c>
      <c r="I9" t="s">
        <v>113</v>
      </c>
      <c r="J9" t="s">
        <v>114</v>
      </c>
      <c r="K9" t="s">
        <v>115</v>
      </c>
      <c r="L9" t="s">
        <v>116</v>
      </c>
      <c r="M9" t="s">
        <v>161</v>
      </c>
      <c r="BA9">
        <v>2</v>
      </c>
      <c r="BB9">
        <f>VLOOKUP(H11,Sheet3!$B$3:$N$23,6)</f>
        <v>0</v>
      </c>
      <c r="BC9">
        <f>VLOOKUP(I11,Sheet3!$B$3:$N$23,7)</f>
        <v>-3.5</v>
      </c>
      <c r="BD9">
        <f>VLOOKUP(J11,Sheet3!$B$3:$N$23,8)</f>
        <v>4</v>
      </c>
      <c r="BE9">
        <f>VLOOKUP(K11,Sheet3!$B$3:$N$23,9)</f>
        <v>5.6</v>
      </c>
      <c r="BH9">
        <f>IF(AND(BB9&lt;=0,BC9&lt;=0,BD9&lt;=0,BE9&gt;0)=TRUE,1,0)</f>
        <v>0</v>
      </c>
      <c r="BI9">
        <f>IF(AND(BB9&gt;0,BC9&lt;=0,BD9&lt;=0,BE9&lt;=0)=TRUE,1,0)</f>
        <v>0</v>
      </c>
      <c r="BJ9">
        <f>IF(AND(BB9&gt;0,BC9&lt;=0,BD9&lt;=0,BE9&gt;0,BE9&gt;=BB9)=TRUE,1,0)</f>
        <v>0</v>
      </c>
      <c r="BK9">
        <f>IF(AND(BB9&gt;0,BC9&gt;0,BD9&lt;=0,BE9&lt;=0,BC9&gt;=BB9)=TRUE,1,0)</f>
        <v>0</v>
      </c>
      <c r="BL9">
        <f>IF(AND(BB9&gt;0,BC9&gt;0,BD9&lt;=0,BE9&gt;0,BC9&gt;=BB9&gt;=BE9)=TRUE,1,0)</f>
        <v>0</v>
      </c>
      <c r="BM9">
        <f>IF(AND(BB9&gt;0,BC9&gt;0,BD9&gt;0,BE9&lt;=0,BC9&gt;=BB9&gt;=BD9)=TRUE,1,0)</f>
        <v>0</v>
      </c>
      <c r="BN9">
        <f>IF(AND(BB9&gt;0,BC9&gt;0,BD9&gt;0,BE9&lt;=0,BC9&gt;=BD9&gt;=BB9)=TRUE,1,0)</f>
        <v>0</v>
      </c>
      <c r="BO9">
        <f>IF(AND(BB9&gt;0,BC9&lt;=0,BD9&gt;0,BE9&gt;0,BD9&gt;=BB9, BB9&gt;=BE9)=TRUE,1,0)</f>
        <v>0</v>
      </c>
      <c r="BP9">
        <f>IF(AND(BB9&gt;0,BC9&gt;0,BD9&lt;=0,BE9&lt;=0,BB9&gt;=BC9)=TRUE,1,0)</f>
        <v>0</v>
      </c>
      <c r="BQ9">
        <f>IF(AND(BB9&gt;0,BC9&gt;0,BD9&gt;0,BE9&lt;=0,BB9&gt;=BC9&gt;=BD9)=TRUE,1,0)</f>
        <v>0</v>
      </c>
      <c r="BR9">
        <f>IF(AND(BB9&gt;0,BC9&lt;=0,BD9&gt;0,BE9&lt;=0,BB9&gt;=BD9)=TRUE,1,0)</f>
        <v>0</v>
      </c>
      <c r="BS9">
        <f>IF(AND(BB9&lt;=0,BC9&gt;0,BD9&gt;0,BE9&gt;0,BE9&gt;=BC9&gt;=BD9)=TRUE,1,0)</f>
        <v>0</v>
      </c>
      <c r="BT9">
        <f>IF(AND(BB9&lt;=0,BC9&gt;0,BD9&gt;0,BE9&gt;0,BE9&gt;=BD9&gt;=BC9)=TRUE,1,0)</f>
        <v>0</v>
      </c>
      <c r="BU9">
        <f>IF(AND(BB9&lt;=0,BC9&gt;0,BD9&gt;0,BE9&gt;0,BC9&gt;=BD9,BC9&gt;=BE9)=TRUE,1,0)</f>
        <v>0</v>
      </c>
      <c r="BV9">
        <f>IF(AND(BB9&lt;=0,BC9&lt;=0,BD9&gt;0,BE9&lt;=0)=TRUE,1,0)</f>
        <v>0</v>
      </c>
      <c r="BW9">
        <f>IF(AND(BB9&lt;=0,BC9&lt;=0,BD9&gt;0,BE9&gt;0,BE9&gt;=BD9)=TRUE,1,0)</f>
        <v>1</v>
      </c>
      <c r="BX9">
        <f>IF(AND(BB9&lt;=0,BC9&lt;=0,BD9&gt;0,BE9&gt;0,BD9&gt;=BE9)=TRUE,1,0)</f>
        <v>0</v>
      </c>
      <c r="BY9">
        <f>IF(AND(BC9&lt;=0,BD9&lt;=0,BB9&gt;0,BE9&gt;0,BB9&gt;=BE9)=TRUE,1,0)</f>
        <v>0</v>
      </c>
      <c r="BZ9">
        <f>IF(AND(BB9&gt;0,BC9&gt;0,BE9&gt;0,BD9&lt;=0,BB9&gt;=BC9&gt;=BE9)=TRUE,1,0)</f>
        <v>0</v>
      </c>
      <c r="CA9">
        <f>IF(AND(BB9&gt;0,BD9&gt;0,BC9&gt;0,BE9&lt;=0,BB9&gt;=BD9&gt;=BC9)=TRUE,1,0)</f>
        <v>0</v>
      </c>
      <c r="CB9">
        <f>IF(AND(BB9&gt;0,BD9&gt;0,BE9&gt;0,BC9&lt;=0,BB9&gt;=BD9,BD9&gt;=BE9)=TRUE,1,0)</f>
        <v>0</v>
      </c>
      <c r="CC9">
        <f>IF(AND(BB9&gt;0,BC9&gt;0,BE9&gt;0,BD9&lt;=0,BB9&gt;=BE9,BE9&gt;=BC9)=TRUE,1,0)</f>
        <v>0</v>
      </c>
      <c r="CD9">
        <f>IF(AND(BB9&gt;0,BD9&gt;0,BE9&gt;0,BC9&lt;=0,BB9&gt;=BE9,BE9&gt;=BD9)=TRUE,1,0)</f>
        <v>0</v>
      </c>
      <c r="CE9">
        <f>IF(AND(BB9&lt;=0,BD9&lt;=0,BE9&lt;=0,BC9&gt;0)=TRUE,1,0)</f>
        <v>0</v>
      </c>
      <c r="CF9">
        <f>IF(AND(BC9&gt;0,BD9&gt;0,BB9&lt;=0,BE9&lt;=0,BC9&gt;=BD9)=TRUE,1,0)</f>
        <v>0</v>
      </c>
      <c r="CG9">
        <f>IF(AND(BC9&gt;0,BE9&gt;0,BB9&lt;=0,BD9&lt;=0,BC9&gt;=BE9)=TRUE,1,0)</f>
        <v>0</v>
      </c>
      <c r="CH9">
        <f>IF(AND(BB9&gt;0,BC9&gt;0,BE9&gt;0,BD9&lt;=0,BC9&gt;=BE9,BE9&gt;=BB9)=TRUE,1,0)</f>
        <v>0</v>
      </c>
      <c r="CI9">
        <f>IF(AND(BB9&lt;=0,BC9&gt;0,BD9&gt;0,BE9&gt;0,BC9&gt;=BE9,BE9&gt;=BD9)=TRUE,1,0)</f>
        <v>0</v>
      </c>
      <c r="CJ9">
        <f>IF(AND(BB9&gt;0,BC9&lt;=0,BD9&gt;0,BE9&lt;=0,BD9&gt;=BB9)=TRUE,1,0)</f>
        <v>0</v>
      </c>
      <c r="CK9">
        <f>IF(AND(BC9&gt;0,BD9&gt;0,BB9&lt;=0,BE9&lt;=0,BD9&gt;=BC9)=TRUE,1,0)</f>
        <v>0</v>
      </c>
      <c r="CL9">
        <f>IF(AND(BB9&gt;0,BC9&gt;0,BD9&gt;0,BE9&lt;=0,BD9&gt;=BB9,BB9&gt;=BC9)=TRUE,1,0)</f>
        <v>0</v>
      </c>
      <c r="CM9">
        <f>IF(AND(BB9&gt;0,BC9&gt;0,BD9&gt;0,BE9&lt;=0,BD9&gt;=BC9,BC9&gt;=BB9)=TRUE,1,0)</f>
        <v>0</v>
      </c>
      <c r="CN9">
        <f>IF(AND(BC9&gt;0,BD9&gt;0,BE9&gt;0,BB9&lt;=0,BD9&gt;=BC9,BC9&gt;=BE9)=TRUE,1,0)</f>
        <v>0</v>
      </c>
      <c r="CO9">
        <f>IF(AND(BB9&gt;0,BC9&lt;=0,BD9&gt;0,BE9&gt;0,BD9&gt;=BE9, BE9&gt;=BB9)=TRUE,1,0)</f>
        <v>0</v>
      </c>
      <c r="CP9">
        <f>IF(AND(BC9&gt;0,BD9&gt;0,BE9&gt;0,BB9&lt;=0,BD9&gt;=BE9,BE9&gt;=BC9)=TRUE,1,0)</f>
        <v>0</v>
      </c>
      <c r="CQ9">
        <f>IF(AND(BC9&gt;0,BE9&gt;0,BB9&lt;=0,BD9&lt;=0,BE9&gt;=BC9)=TRUE,1,0)</f>
        <v>0</v>
      </c>
      <c r="CR9">
        <f>IF(AND(BB9&gt;0,BC9&gt;0,BE9&gt;0,BD9&lt;=0,BE9&gt;=BB9,BB9&gt;=BC9)=TRUE,1,0)</f>
        <v>0</v>
      </c>
      <c r="CS9">
        <f>IF(AND(BB9&gt;0,BD9&gt;0,BE9&gt;0,BC9&lt;=0,BE9&gt;=BB9,BB9&gt;=BD9)=TRUE,1,0)</f>
        <v>0</v>
      </c>
      <c r="CT9">
        <f>IF(AND(BB9&gt;0,BC9&gt;0,BE9&gt;0,BD9&lt;=0,BE9&gt;=BC9,BC9&gt;=BB9)=TRUE,1,0)</f>
        <v>0</v>
      </c>
      <c r="CU9">
        <f>IF(AND(BB9&gt;0,BD9&gt;0,BE9&gt;0,BC9&lt;=0,BE9&gt;=BD9,BD9&gt;=BB9)=TRUE,1,0)</f>
        <v>0</v>
      </c>
      <c r="CY9">
        <f>MATCH(1,BH9:CW9,0)</f>
        <v>16</v>
      </c>
    </row>
    <row r="10" spans="1:103" ht="21" customHeight="1" x14ac:dyDescent="0.25">
      <c r="G10">
        <v>1</v>
      </c>
      <c r="H10">
        <f>IF(Input!C6="","",Input!E15+Input!J15+Input!O15)</f>
        <v>4</v>
      </c>
      <c r="I10">
        <f>IF(Input!C6="","",Input!E16+Input!J16+Input!O16)</f>
        <v>3</v>
      </c>
      <c r="J10">
        <f>IF(Input!C6="","",Input!E17+Input!J17+Input!O17)</f>
        <v>4</v>
      </c>
      <c r="K10">
        <f>IF(Input!C6="","",Input!E18+Input!J18+Input!O18)</f>
        <v>5</v>
      </c>
      <c r="L10">
        <f>IF(Input!C6="","",Input!E19+Input!J19+Input!O19)</f>
        <v>8</v>
      </c>
      <c r="M10">
        <f>IF(SUM(H10:L10)=24,24,"ERR")</f>
        <v>24</v>
      </c>
      <c r="BB10" t="s">
        <v>112</v>
      </c>
      <c r="BC10" t="s">
        <v>113</v>
      </c>
      <c r="BD10" t="s">
        <v>114</v>
      </c>
      <c r="BE10" t="s">
        <v>115</v>
      </c>
    </row>
    <row r="11" spans="1:103" ht="21" customHeight="1" x14ac:dyDescent="0.25">
      <c r="G11">
        <v>2</v>
      </c>
      <c r="H11">
        <f>IF(Input!C6="","",Input!F15+Input!K15+Input!P15)</f>
        <v>6</v>
      </c>
      <c r="I11">
        <f>IF(Input!C6="","",Input!F16+Input!K16+Input!P16)</f>
        <v>7</v>
      </c>
      <c r="J11">
        <f>IF(Input!C6="","",Input!F17+Input!K17+Input!P17)</f>
        <v>3</v>
      </c>
      <c r="K11">
        <f>IF(Input!C6="","",Input!F18+Input!K18+Input!P18)</f>
        <v>2</v>
      </c>
      <c r="L11">
        <f>IF(Input!C6="","",Input!F19+Input!K19+Input!P19)</f>
        <v>6</v>
      </c>
      <c r="M11">
        <f>IF(SUM(H11:L11)=24,24,"ERR")</f>
        <v>24</v>
      </c>
      <c r="BA11">
        <v>3</v>
      </c>
      <c r="BB11">
        <f>VLOOKUP(H12,Sheet3!$B$28:$F$72,2)</f>
        <v>-0.5</v>
      </c>
      <c r="BC11">
        <f>VLOOKUP(I12,Sheet3!$B$28:$F$72,3)</f>
        <v>-3</v>
      </c>
      <c r="BD11">
        <f>VLOOKUP(J12,Sheet3!$B$28:$F$72,4)</f>
        <v>1.5</v>
      </c>
      <c r="BE11">
        <f>VLOOKUP(K12,Sheet3!$B$28:$F$72,5)</f>
        <v>4.3</v>
      </c>
      <c r="BH11">
        <f>IF(AND(BB11&lt;=0,BC11&lt;=0,BD11&lt;=0,BE11&gt;0)=TRUE,1,0)</f>
        <v>0</v>
      </c>
      <c r="BI11">
        <f>IF(AND(BB11&gt;0,BC11&lt;=0,BD11&lt;=0,BE11&lt;=0)=TRUE,1,0)</f>
        <v>0</v>
      </c>
      <c r="BJ11">
        <f>IF(AND(BB11&gt;0,BC11&lt;=0,BD11&lt;=0,BE11&gt;0,BE11&gt;=BB11)=TRUE,1,0)</f>
        <v>0</v>
      </c>
      <c r="BK11">
        <f>IF(AND(BB11&gt;0,BC11&gt;0,BD11&lt;=0,BE11&lt;=0,BC11&gt;=BB11)=TRUE,1,0)</f>
        <v>0</v>
      </c>
      <c r="BL11">
        <f>IF(AND(BB11&gt;0,BC11&gt;0,BD11&lt;=0,BE11&gt;0,BC11&gt;=BB11&gt;=BE11)=TRUE,1,0)</f>
        <v>0</v>
      </c>
      <c r="BM11">
        <f>IF(AND(BB11&gt;0,BC11&gt;0,BD11&gt;0,BE11&lt;=0,BC11&gt;=BB11&gt;=BD11)=TRUE,1,0)</f>
        <v>0</v>
      </c>
      <c r="BN11">
        <f>IF(AND(BB11&gt;0,BC11&gt;0,BD11&gt;0,BE11&lt;=0,BC11&gt;=BD11&gt;=BB11)=TRUE,1,0)</f>
        <v>0</v>
      </c>
      <c r="BO11">
        <f>IF(AND(BB11&gt;0,BC11&lt;=0,BD11&gt;0,BE11&gt;0,BD11&gt;=BB11, BB11&gt;=BE11)=TRUE,1,0)</f>
        <v>0</v>
      </c>
      <c r="BP11">
        <f>IF(AND(BB11&gt;0,BC11&gt;0,BD11&lt;=0,BE11&lt;=0,BB11&gt;=BC11)=TRUE,1,0)</f>
        <v>0</v>
      </c>
      <c r="BQ11">
        <f>IF(AND(BB11&gt;0,BC11&gt;0,BD11&gt;0,BE11&lt;=0,BB11&gt;=BC11&gt;=BD11)=TRUE,1,0)</f>
        <v>0</v>
      </c>
      <c r="BR11">
        <f>IF(AND(BB11&gt;0,BC11&lt;=0,BD11&gt;0,BE11&lt;=0,BB11&gt;=BD11)=TRUE,1,0)</f>
        <v>0</v>
      </c>
      <c r="BS11">
        <f>IF(AND(BB11&lt;=0,BC11&gt;0,BD11&gt;0,BE11&gt;0,BE11&gt;=BC11&gt;=BD11)=TRUE,1,0)</f>
        <v>0</v>
      </c>
      <c r="BT11">
        <f>IF(AND(BB11&lt;=0,BC11&gt;0,BD11&gt;0,BE11&gt;0,BE11&gt;=BD11&gt;=BC11)=TRUE,1,0)</f>
        <v>0</v>
      </c>
      <c r="BU11">
        <f>IF(AND(BB11&lt;=0,BC11&gt;0,BD11&gt;0,BE11&gt;0,BC11&gt;=BD11,BC11&gt;=BE11)=TRUE,1,0)</f>
        <v>0</v>
      </c>
      <c r="BV11">
        <f>IF(AND(BB11&lt;=0,BC11&lt;=0,BD11&gt;0,BE11&lt;=0)=TRUE,1,0)</f>
        <v>0</v>
      </c>
      <c r="BW11">
        <f>IF(AND(BB11&lt;=0,BC11&lt;=0,BD11&gt;0,BE11&gt;0,BE11&gt;=BD11)=TRUE,1,0)</f>
        <v>1</v>
      </c>
      <c r="BX11">
        <f>IF(AND(BB11&lt;=0,BC11&lt;=0,BD11&gt;0,BE11&gt;0,BD11&gt;=BE11)=TRUE,1,0)</f>
        <v>0</v>
      </c>
      <c r="BY11">
        <f>IF(AND(BC11&lt;=0,BD11&lt;=0,BB11&gt;0,BE11&gt;0,BB11&gt;=BE11)=TRUE,1,0)</f>
        <v>0</v>
      </c>
      <c r="BZ11">
        <f>IF(AND(BB11&gt;0,BC11&gt;0,BE11&gt;0,BD11&lt;=0,BB11&gt;=BC11&gt;=BE11)=TRUE,1,0)</f>
        <v>0</v>
      </c>
      <c r="CA11">
        <f>IF(AND(BB11&gt;0,BD11&gt;0,BC11&gt;0,BE11&lt;=0,BB11&gt;=BD11&gt;=BC11)=TRUE,1,0)</f>
        <v>0</v>
      </c>
      <c r="CB11">
        <f>IF(AND(BB11&gt;0,BD11&gt;0,BE11&gt;0,BC11&lt;=0,BB11&gt;=BD11,BD11&gt;=BE11)=TRUE,1,0)</f>
        <v>0</v>
      </c>
      <c r="CC11">
        <f>IF(AND(BB11&gt;0,BC11&gt;0,BE11&gt;0,BD11&lt;=0,BB11&gt;=BE11,BE11&gt;=BC11)=TRUE,1,0)</f>
        <v>0</v>
      </c>
      <c r="CD11">
        <f>IF(AND(BB11&gt;0,BD11&gt;0,BE11&gt;0,BC11&lt;=0,BB11&gt;=BE11,BE11&gt;=BD11)=TRUE,1,0)</f>
        <v>0</v>
      </c>
      <c r="CE11">
        <f>IF(AND(BB11&lt;=0,BD11&lt;=0,BE11&lt;=0,BC11&gt;0)=TRUE,1,0)</f>
        <v>0</v>
      </c>
      <c r="CF11">
        <f>IF(AND(BC11&gt;0,BD11&gt;0,BB11&lt;=0,BE11&lt;=0,BC11&gt;=BD11)=TRUE,1,0)</f>
        <v>0</v>
      </c>
      <c r="CG11">
        <f>IF(AND(BC11&gt;0,BE11&gt;0,BB11&lt;=0,BD11&lt;=0,BC11&gt;=BE11)=TRUE,1,0)</f>
        <v>0</v>
      </c>
      <c r="CH11">
        <f>IF(AND(BB11&gt;0,BC11&gt;0,BE11&gt;0,BD11&lt;=0,BC11&gt;=BE11,BE11&gt;=BB11)=TRUE,1,0)</f>
        <v>0</v>
      </c>
      <c r="CI11">
        <f>IF(AND(BB11&lt;=0,BC11&gt;0,BD11&gt;0,BE11&gt;0,BC11&gt;=BE11,BE11&gt;=BD11)=TRUE,1,0)</f>
        <v>0</v>
      </c>
      <c r="CJ11">
        <f>IF(AND(BB11&gt;0,BC11&lt;=0,BD11&gt;0,BE11&lt;=0,BD11&gt;=BB11)=TRUE,1,0)</f>
        <v>0</v>
      </c>
      <c r="CK11">
        <f>IF(AND(BC11&gt;0,BD11&gt;0,BB11&lt;=0,BE11&lt;=0,BD11&gt;=BC11)=TRUE,1,0)</f>
        <v>0</v>
      </c>
      <c r="CL11">
        <f>IF(AND(BB11&gt;0,BC11&gt;0,BD11&gt;0,BE11&lt;=0,BD11&gt;=BB11,BB11&gt;=BC11)=TRUE,1,0)</f>
        <v>0</v>
      </c>
      <c r="CM11">
        <f>IF(AND(BB11&gt;0,BC11&gt;0,BD11&gt;0,BE11&lt;=0,BD11&gt;=BC11,BC11&gt;=BB11)=TRUE,1,0)</f>
        <v>0</v>
      </c>
      <c r="CN11">
        <f>IF(AND(BC11&gt;0,BD11&gt;0,BE11&gt;0,BB11&lt;=0,BD11&gt;=BC11,BC11&gt;=BE11)=TRUE,1,0)</f>
        <v>0</v>
      </c>
      <c r="CO11">
        <f>IF(AND(BB11&gt;0,BC11&lt;=0,BD11&gt;0,BE11&gt;0,BD11&gt;=BE11, BE11&gt;=BB11)=TRUE,1,0)</f>
        <v>0</v>
      </c>
      <c r="CP11">
        <f>IF(AND(BC11&gt;0,BD11&gt;0,BE11&gt;0,BB11&lt;=0,BD11&gt;=BE11,BE11&gt;=BC11)=TRUE,1,0)</f>
        <v>0</v>
      </c>
      <c r="CQ11">
        <f>IF(AND(BC11&gt;0,BE11&gt;0,BB11&lt;=0,BD11&lt;=0,BE11&gt;=BC11)=TRUE,1,0)</f>
        <v>0</v>
      </c>
      <c r="CR11">
        <f>IF(AND(BB11&gt;0,BC11&gt;0,BE11&gt;0,BD11&lt;=0,BE11&gt;=BB11,BB11&gt;=BC11)=TRUE,1,0)</f>
        <v>0</v>
      </c>
      <c r="CS11">
        <f>IF(AND(BB11&gt;0,BD11&gt;0,BE11&gt;0,BC11&lt;=0,BE11&gt;=BB11,BB11&gt;=BD11)=TRUE,1,0)</f>
        <v>0</v>
      </c>
      <c r="CT11">
        <f>IF(AND(BB11&gt;0,BC11&gt;0,BE11&gt;0,BD11&lt;=0,BE11&gt;=BC11,BC11&gt;=BB11)=TRUE,1,0)</f>
        <v>0</v>
      </c>
      <c r="CU11">
        <f>IF(AND(BB11&gt;0,BD11&gt;0,BE11&gt;0,BC11&lt;=0,BE11&gt;=BD11,BD11&gt;=BB11)=TRUE,1,0)</f>
        <v>0</v>
      </c>
      <c r="CY11">
        <f>MATCH(1,BH11:CW11,0)</f>
        <v>16</v>
      </c>
    </row>
    <row r="12" spans="1:103" ht="21" customHeight="1" x14ac:dyDescent="0.25">
      <c r="G12">
        <v>3</v>
      </c>
      <c r="H12">
        <f>H10-H11</f>
        <v>-2</v>
      </c>
      <c r="I12">
        <f>I10-I11</f>
        <v>-4</v>
      </c>
      <c r="J12">
        <f>J10-J11</f>
        <v>1</v>
      </c>
      <c r="K12">
        <f>K10-K11</f>
        <v>3</v>
      </c>
    </row>
    <row r="13" spans="1:103" ht="21" customHeight="1" x14ac:dyDescent="0.25"/>
    <row r="14" spans="1:103" ht="21" customHeight="1" x14ac:dyDescent="0.25"/>
    <row r="15" spans="1:103" ht="21" customHeight="1" x14ac:dyDescent="0.25"/>
    <row r="16" spans="1:103" ht="21" customHeight="1" x14ac:dyDescent="0.25"/>
    <row r="17" spans="9:9" ht="21" customHeight="1" x14ac:dyDescent="0.25"/>
    <row r="18" spans="9:9" ht="21" customHeight="1" x14ac:dyDescent="0.25"/>
    <row r="19" spans="9:9" ht="21" customHeight="1" x14ac:dyDescent="0.25"/>
    <row r="20" spans="9:9" ht="21" customHeight="1" x14ac:dyDescent="0.25"/>
    <row r="21" spans="9:9" ht="21" customHeight="1" x14ac:dyDescent="0.25">
      <c r="I21" t="s">
        <v>162</v>
      </c>
    </row>
    <row r="22" spans="9:9" ht="21" customHeight="1" x14ac:dyDescent="0.25"/>
    <row r="23" spans="9:9" ht="21" customHeight="1" x14ac:dyDescent="0.25"/>
    <row r="24" spans="9:9" ht="21" customHeight="1" x14ac:dyDescent="0.25"/>
    <row r="25" spans="9:9" ht="21" customHeight="1" x14ac:dyDescent="0.25"/>
    <row r="26" spans="9:9" ht="21" customHeight="1" x14ac:dyDescent="0.25"/>
    <row r="27" spans="9:9" ht="21" customHeight="1" x14ac:dyDescent="0.25"/>
    <row r="28" spans="9:9" ht="21" customHeight="1" x14ac:dyDescent="0.25"/>
    <row r="29" spans="9:9" ht="21" customHeight="1" x14ac:dyDescent="0.25"/>
    <row r="30" spans="9:9" ht="21" customHeight="1" x14ac:dyDescent="0.25"/>
    <row r="31" spans="9:9" ht="21" customHeight="1" x14ac:dyDescent="0.25"/>
    <row r="32" spans="9:9" ht="21" customHeight="1" x14ac:dyDescent="0.25"/>
    <row r="33" spans="2:20" ht="21" customHeight="1" x14ac:dyDescent="0.25"/>
    <row r="34" spans="2:20" ht="21" customHeight="1" x14ac:dyDescent="0.25"/>
    <row r="35" spans="2:20" ht="21" customHeight="1" x14ac:dyDescent="0.25"/>
    <row r="36" spans="2:20" ht="21" customHeight="1" x14ac:dyDescent="0.25"/>
    <row r="37" spans="2:20" ht="21" customHeight="1" x14ac:dyDescent="0.25"/>
    <row r="38" spans="2:20" ht="21" customHeight="1" x14ac:dyDescent="0.25"/>
    <row r="39" spans="2:20" ht="21" customHeight="1" x14ac:dyDescent="0.25"/>
    <row r="40" spans="2:20" ht="21" customHeight="1" x14ac:dyDescent="0.25"/>
    <row r="42" spans="2:20" ht="15.75" x14ac:dyDescent="0.25">
      <c r="B42" s="1" t="s">
        <v>163</v>
      </c>
      <c r="C42" s="1"/>
      <c r="D42" s="1"/>
      <c r="E42" s="1"/>
      <c r="F42" s="1"/>
      <c r="G42" s="1"/>
      <c r="H42" s="1"/>
      <c r="I42" s="1"/>
      <c r="J42" s="1"/>
      <c r="K42" s="1"/>
      <c r="L42" s="1"/>
      <c r="M42" s="1"/>
      <c r="N42" s="1"/>
      <c r="O42" s="1"/>
      <c r="P42" s="1"/>
      <c r="Q42" s="1"/>
      <c r="R42" s="1"/>
    </row>
    <row r="43" spans="2:20" ht="15.75" x14ac:dyDescent="0.25">
      <c r="B43" s="1" t="s">
        <v>164</v>
      </c>
      <c r="C43" s="1"/>
      <c r="D43" s="1"/>
      <c r="E43" s="1"/>
      <c r="F43" s="1"/>
      <c r="G43" s="1"/>
      <c r="H43" s="1"/>
      <c r="I43" s="1"/>
      <c r="J43" s="1"/>
      <c r="L43" s="1" t="s">
        <v>165</v>
      </c>
      <c r="M43" s="1"/>
      <c r="N43" s="1"/>
      <c r="O43" s="1"/>
      <c r="P43" s="1"/>
      <c r="Q43" s="1"/>
      <c r="R43" s="1"/>
      <c r="S43" s="1"/>
      <c r="T43" s="1"/>
    </row>
    <row r="44" spans="2:20" ht="20.100000000000001" customHeight="1" x14ac:dyDescent="0.25">
      <c r="B44" s="1" t="str">
        <f>HLOOKUP($CY$7,Def!$B$2:$AQ$16,3)</f>
        <v>LOGICAL THINKER</v>
      </c>
      <c r="C44" s="1"/>
      <c r="D44" s="1"/>
      <c r="E44" s="1"/>
      <c r="F44" s="1"/>
      <c r="G44" s="1"/>
      <c r="H44" s="1"/>
      <c r="I44" s="1"/>
      <c r="J44" s="1"/>
      <c r="L44" s="1" t="str">
        <f>HLOOKUP($CY$9,Def!$B$2:$AQ$16,3)</f>
        <v>PERFECTIONIST</v>
      </c>
      <c r="M44" s="1"/>
      <c r="N44" s="1"/>
      <c r="O44" s="1"/>
      <c r="P44" s="1"/>
      <c r="Q44" s="1"/>
      <c r="R44" s="1"/>
      <c r="S44" s="1"/>
      <c r="T44" s="1"/>
    </row>
    <row r="45" spans="2:20" ht="20.100000000000001" customHeight="1" x14ac:dyDescent="0.25">
      <c r="B45" s="1" t="str">
        <f>HLOOKUP($CY$7,Def!$B$2:$AQ$16,4)</f>
        <v>Pendiam</v>
      </c>
      <c r="C45" s="1"/>
      <c r="D45" s="1"/>
      <c r="E45" s="1"/>
      <c r="F45" s="1"/>
      <c r="G45" s="1"/>
      <c r="H45" s="1"/>
      <c r="I45" s="1"/>
      <c r="J45" s="1"/>
      <c r="L45" s="1" t="str">
        <f>HLOOKUP($CY$9,Def!$B$2:$AQ$16,4)</f>
        <v>Detail &amp; Teliti</v>
      </c>
      <c r="M45" s="1"/>
      <c r="N45" s="1"/>
      <c r="O45" s="1"/>
      <c r="P45" s="1"/>
      <c r="Q45" s="1"/>
      <c r="R45" s="1"/>
      <c r="S45" s="1"/>
      <c r="T45" s="1"/>
    </row>
    <row r="46" spans="2:20" ht="20.100000000000001" customHeight="1" x14ac:dyDescent="0.25">
      <c r="B46" s="1" t="str">
        <f>HLOOKUP($CY$7,Def!$B$2:$AQ$16,5)</f>
        <v>Anti Kritik</v>
      </c>
      <c r="C46" s="1"/>
      <c r="D46" s="1"/>
      <c r="E46" s="1"/>
      <c r="F46" s="1"/>
      <c r="G46" s="1"/>
      <c r="H46" s="1"/>
      <c r="I46" s="1"/>
      <c r="J46" s="1"/>
      <c r="L46" s="1" t="str">
        <f>HLOOKUP($CY$9,Def!$B$2:$AQ$16,5)</f>
        <v>Butuh Situasi Stabil</v>
      </c>
      <c r="M46" s="1"/>
      <c r="N46" s="1"/>
      <c r="O46" s="1"/>
      <c r="P46" s="1"/>
      <c r="Q46" s="1"/>
      <c r="R46" s="1"/>
      <c r="S46" s="1"/>
      <c r="T46" s="1"/>
    </row>
    <row r="47" spans="2:20" ht="20.100000000000001" customHeight="1" x14ac:dyDescent="0.25">
      <c r="B47" s="1" t="str">
        <f>HLOOKUP($CY$7,Def!$B$2:$AQ$16,6)</f>
        <v>Perfeksionis</v>
      </c>
      <c r="C47" s="1"/>
      <c r="D47" s="1"/>
      <c r="E47" s="1"/>
      <c r="F47" s="1"/>
      <c r="G47" s="1"/>
      <c r="H47" s="1"/>
      <c r="I47" s="1"/>
      <c r="J47" s="1"/>
      <c r="L47" s="1" t="str">
        <f>HLOOKUP($CY$9,Def!$B$2:$AQ$16,6)</f>
        <v>Sistematik &amp; Prosedural</v>
      </c>
      <c r="M47" s="1"/>
      <c r="N47" s="1"/>
      <c r="O47" s="1"/>
      <c r="P47" s="1"/>
      <c r="Q47" s="1"/>
      <c r="R47" s="1"/>
      <c r="S47" s="1"/>
      <c r="T47" s="1"/>
    </row>
    <row r="48" spans="2:20" ht="20.100000000000001" customHeight="1" x14ac:dyDescent="0.25">
      <c r="B48" s="1" t="str">
        <f>HLOOKUP($CY$7,Def!$B$2:$AQ$16,7)</f>
        <v>Cenderung Santai</v>
      </c>
      <c r="C48" s="1"/>
      <c r="D48" s="1"/>
      <c r="E48" s="1"/>
      <c r="F48" s="1"/>
      <c r="G48" s="1"/>
      <c r="H48" s="1"/>
      <c r="I48" s="1"/>
      <c r="J48" s="1"/>
      <c r="L48" s="1" t="str">
        <f>HLOOKUP($CY$9,Def!$B$2:$AQ$16,7)</f>
        <v>Menghindari Konflik</v>
      </c>
      <c r="M48" s="1"/>
      <c r="N48" s="1"/>
      <c r="O48" s="1"/>
      <c r="P48" s="1"/>
      <c r="Q48" s="1"/>
      <c r="R48" s="1"/>
      <c r="S48" s="1"/>
      <c r="T48" s="1"/>
    </row>
    <row r="49" spans="2:20" ht="20.100000000000001" customHeight="1" x14ac:dyDescent="0.25">
      <c r="B49" s="1" t="str">
        <f>HLOOKUP($CY$7,Def!$B$2:$AQ$16,8)</f>
        <v>Detail</v>
      </c>
      <c r="C49" s="1"/>
      <c r="D49" s="1"/>
      <c r="E49" s="1"/>
      <c r="F49" s="1"/>
      <c r="G49" s="1"/>
      <c r="H49" s="1"/>
      <c r="I49" s="1"/>
      <c r="J49" s="1"/>
      <c r="L49" s="1" t="str">
        <f>HLOOKUP($CY$9,Def!$B$2:$AQ$16,8)</f>
        <v>Anti Kritik</v>
      </c>
      <c r="M49" s="1"/>
      <c r="N49" s="1"/>
      <c r="O49" s="1"/>
      <c r="P49" s="1"/>
      <c r="Q49" s="1"/>
      <c r="R49" s="1"/>
      <c r="S49" s="1"/>
      <c r="T49" s="1"/>
    </row>
    <row r="50" spans="2:20" ht="20.100000000000001" customHeight="1" x14ac:dyDescent="0.25">
      <c r="B50" s="1" t="str">
        <f>HLOOKUP($CY$7,Def!$B$2:$AQ$16,9)</f>
        <v>Empati</v>
      </c>
      <c r="C50" s="1"/>
      <c r="D50" s="1"/>
      <c r="E50" s="1"/>
      <c r="F50" s="1"/>
      <c r="G50" s="1"/>
      <c r="H50" s="1"/>
      <c r="I50" s="1"/>
      <c r="J50" s="1"/>
      <c r="L50" s="1" t="str">
        <f>HLOOKUP($CY$9,Def!$B$2:$AQ$16,9)</f>
        <v>Lambat Memutuskan</v>
      </c>
      <c r="M50" s="1"/>
      <c r="N50" s="1"/>
      <c r="O50" s="1"/>
      <c r="P50" s="1"/>
      <c r="Q50" s="1"/>
      <c r="R50" s="1"/>
      <c r="S50" s="1"/>
      <c r="T50" s="1"/>
    </row>
    <row r="51" spans="2:20" ht="20.100000000000001" customHeight="1" x14ac:dyDescent="0.25">
      <c r="B51" s="1" t="str">
        <f>HLOOKUP($CY$7,Def!$B$2:$AQ$16,10)</f>
        <v>Rapi</v>
      </c>
      <c r="C51" s="1"/>
      <c r="D51" s="1"/>
      <c r="E51" s="1"/>
      <c r="F51" s="1"/>
      <c r="G51" s="1"/>
      <c r="H51" s="1"/>
      <c r="I51" s="1"/>
      <c r="J51" s="1"/>
      <c r="L51" s="1" t="str">
        <f>HLOOKUP($CY$9,Def!$B$2:$AQ$16,10)</f>
        <v>Sulit Adaptasi</v>
      </c>
      <c r="M51" s="1"/>
      <c r="N51" s="1"/>
      <c r="O51" s="1"/>
      <c r="P51" s="1"/>
      <c r="Q51" s="1"/>
      <c r="R51" s="1"/>
      <c r="S51" s="1"/>
      <c r="T51" s="1"/>
    </row>
    <row r="52" spans="2:20" ht="20.100000000000001" customHeight="1" x14ac:dyDescent="0.25">
      <c r="B52" s="1" t="str">
        <f>HLOOKUP($CY$7,Def!$B$2:$AQ$16,11)</f>
        <v>Organized</v>
      </c>
      <c r="C52" s="1"/>
      <c r="D52" s="1"/>
      <c r="E52" s="1"/>
      <c r="F52" s="1"/>
      <c r="G52" s="1"/>
      <c r="H52" s="1"/>
      <c r="I52" s="1"/>
      <c r="J52" s="1"/>
      <c r="L52" s="1" t="str">
        <f>HLOOKUP($CY$9,Def!$B$2:$AQ$16,11)</f>
        <v>Pendendam</v>
      </c>
      <c r="M52" s="1"/>
      <c r="N52" s="1"/>
      <c r="O52" s="1"/>
      <c r="P52" s="1"/>
      <c r="Q52" s="1"/>
      <c r="R52" s="1"/>
      <c r="S52" s="1"/>
      <c r="T52" s="1"/>
    </row>
    <row r="53" spans="2:20" ht="20.100000000000001" customHeight="1" x14ac:dyDescent="0.25">
      <c r="B53" s="1" t="str">
        <f>HLOOKUP($CY$7,Def!$B$2:$AQ$16,12)</f>
        <v>Kaku pada Metode &amp; Prosedur</v>
      </c>
      <c r="C53" s="1"/>
      <c r="D53" s="1"/>
      <c r="E53" s="1"/>
      <c r="F53" s="1"/>
      <c r="G53" s="1"/>
      <c r="H53" s="1"/>
      <c r="I53" s="1"/>
      <c r="J53" s="1"/>
      <c r="L53" s="1" t="str">
        <f>HLOOKUP($CY$9,Def!$B$2:$AQ$16,12)</f>
        <v>Anti Perubahan</v>
      </c>
      <c r="M53" s="1"/>
      <c r="N53" s="1"/>
      <c r="O53" s="1"/>
      <c r="P53" s="1"/>
      <c r="Q53" s="1"/>
      <c r="R53" s="1"/>
      <c r="S53" s="1"/>
      <c r="T53" s="1"/>
    </row>
    <row r="54" spans="2:20" ht="20.100000000000001" customHeight="1" x14ac:dyDescent="0.25">
      <c r="B54" s="1">
        <f>HLOOKUP($CY$7,Def!$B$2:$AQ$16,13)</f>
        <v>0</v>
      </c>
      <c r="C54" s="1"/>
      <c r="D54" s="1"/>
      <c r="E54" s="1"/>
      <c r="F54" s="1"/>
      <c r="G54" s="1"/>
      <c r="H54" s="1"/>
      <c r="I54" s="1"/>
      <c r="J54" s="1"/>
      <c r="L54" s="1">
        <f>HLOOKUP($CY$9,Def!$B$2:$AQ$16,13)</f>
        <v>0</v>
      </c>
      <c r="M54" s="1"/>
      <c r="N54" s="1"/>
      <c r="O54" s="1"/>
      <c r="P54" s="1"/>
      <c r="Q54" s="1"/>
      <c r="R54" s="1"/>
      <c r="S54" s="1"/>
      <c r="T54" s="1"/>
    </row>
    <row r="55" spans="2:20" ht="20.100000000000001" customHeight="1" x14ac:dyDescent="0.25">
      <c r="B55" s="1">
        <f>HLOOKUP($CY$7,Def!$B$2:$AQ$16,14)</f>
        <v>0</v>
      </c>
      <c r="C55" s="1"/>
      <c r="D55" s="1"/>
      <c r="E55" s="1"/>
      <c r="F55" s="1"/>
      <c r="G55" s="1"/>
      <c r="H55" s="1"/>
      <c r="I55" s="1"/>
      <c r="J55" s="1"/>
      <c r="L55" s="1">
        <f>HLOOKUP($CY$9,Def!$B$2:$AQ$16,14)</f>
        <v>0</v>
      </c>
      <c r="M55" s="1"/>
      <c r="N55" s="1"/>
      <c r="O55" s="1"/>
      <c r="P55" s="1"/>
      <c r="Q55" s="1"/>
      <c r="R55" s="1"/>
      <c r="S55" s="1"/>
      <c r="T55" s="1"/>
    </row>
    <row r="56" spans="2:20" ht="15" customHeight="1" x14ac:dyDescent="0.25">
      <c r="B56" s="1">
        <f>HLOOKUP($CY$7,Def!$B$2:$AQ$16,15)</f>
        <v>0</v>
      </c>
      <c r="C56" s="1"/>
      <c r="D56" s="1"/>
      <c r="E56" s="1"/>
      <c r="F56" s="1"/>
      <c r="G56" s="1"/>
      <c r="H56" s="1"/>
      <c r="I56" s="1"/>
      <c r="J56" s="1"/>
      <c r="L56" s="1">
        <f>HLOOKUP($CY$9,Def!$B$2:$AQ$16,15)</f>
        <v>0</v>
      </c>
      <c r="M56" s="1"/>
      <c r="N56" s="1"/>
      <c r="O56" s="1"/>
      <c r="P56" s="1"/>
      <c r="Q56" s="1"/>
      <c r="R56" s="1"/>
      <c r="S56" s="1"/>
      <c r="T56" s="1"/>
    </row>
    <row r="57" spans="2:20" ht="15" customHeight="1" x14ac:dyDescent="0.25"/>
    <row r="58" spans="2:20" ht="15.75" customHeight="1" x14ac:dyDescent="0.25"/>
    <row r="59" spans="2:20" ht="15.75" customHeight="1" x14ac:dyDescent="0.25">
      <c r="B59" s="1" t="s">
        <v>166</v>
      </c>
      <c r="C59" s="1"/>
      <c r="D59" s="1"/>
      <c r="E59" s="1"/>
      <c r="F59" s="1"/>
      <c r="G59" s="1"/>
      <c r="H59" s="1"/>
      <c r="I59" s="1"/>
      <c r="J59" s="1"/>
    </row>
    <row r="60" spans="2:20" ht="15.75" x14ac:dyDescent="0.25">
      <c r="B60" s="1" t="str">
        <f>HLOOKUP($CY$11,Def!$B$2:$AQ$16,3)</f>
        <v>PERFECTIONIST</v>
      </c>
      <c r="C60" s="1"/>
      <c r="D60" s="1"/>
      <c r="E60" s="1"/>
      <c r="F60" s="1"/>
      <c r="G60" s="1"/>
      <c r="H60" s="1"/>
      <c r="I60" s="1"/>
      <c r="J60" s="1"/>
    </row>
    <row r="61" spans="2:20" ht="15.75" x14ac:dyDescent="0.25">
      <c r="B61" s="1" t="str">
        <f>HLOOKUP($CY$11,Def!$B$2:$AQ$16,4)</f>
        <v>Detail &amp; Teliti</v>
      </c>
      <c r="C61" s="1"/>
      <c r="D61" s="1"/>
      <c r="E61" s="1"/>
      <c r="F61" s="1"/>
      <c r="G61" s="1"/>
      <c r="H61" s="1"/>
      <c r="I61" s="1"/>
      <c r="J61" s="1"/>
    </row>
    <row r="62" spans="2:20" ht="15.75" x14ac:dyDescent="0.25">
      <c r="B62" s="1" t="str">
        <f>HLOOKUP($CY$11,Def!$B$2:$AQ$16,5)</f>
        <v>Butuh Situasi Stabil</v>
      </c>
      <c r="C62" s="1"/>
      <c r="D62" s="1"/>
      <c r="E62" s="1"/>
      <c r="F62" s="1"/>
      <c r="G62" s="1"/>
      <c r="H62" s="1"/>
      <c r="I62" s="1"/>
      <c r="J62" s="1"/>
    </row>
    <row r="63" spans="2:20" ht="15.75" x14ac:dyDescent="0.25">
      <c r="B63" s="1" t="str">
        <f>HLOOKUP($CY$11,Def!$B$2:$AQ$16,6)</f>
        <v>Sistematik &amp; Prosedural</v>
      </c>
      <c r="C63" s="1"/>
      <c r="D63" s="1"/>
      <c r="E63" s="1"/>
      <c r="F63" s="1"/>
      <c r="G63" s="1"/>
      <c r="H63" s="1"/>
      <c r="I63" s="1"/>
      <c r="J63" s="1"/>
    </row>
    <row r="64" spans="2:20" ht="15.75" x14ac:dyDescent="0.25">
      <c r="B64" s="1" t="str">
        <f>HLOOKUP($CY$11,Def!$B$2:$AQ$16,7)</f>
        <v>Menghindari Konflik</v>
      </c>
      <c r="C64" s="1"/>
      <c r="D64" s="1"/>
      <c r="E64" s="1"/>
      <c r="F64" s="1"/>
      <c r="G64" s="1"/>
      <c r="H64" s="1"/>
      <c r="I64" s="1"/>
      <c r="J64" s="1"/>
    </row>
    <row r="65" spans="2:20" ht="15.75" x14ac:dyDescent="0.25">
      <c r="B65" s="1" t="str">
        <f>HLOOKUP($CY$11,Def!$B$2:$AQ$16,8)</f>
        <v>Anti Kritik</v>
      </c>
      <c r="C65" s="1"/>
      <c r="D65" s="1"/>
      <c r="E65" s="1"/>
      <c r="F65" s="1"/>
      <c r="G65" s="1"/>
      <c r="H65" s="1"/>
      <c r="I65" s="1"/>
      <c r="J65" s="1"/>
    </row>
    <row r="66" spans="2:20" ht="15.75" x14ac:dyDescent="0.25">
      <c r="B66" s="1" t="str">
        <f>HLOOKUP($CY$11,Def!$B$2:$AQ$16,9)</f>
        <v>Lambat Memutuskan</v>
      </c>
      <c r="C66" s="1"/>
      <c r="D66" s="1"/>
      <c r="E66" s="1"/>
      <c r="F66" s="1"/>
      <c r="G66" s="1"/>
      <c r="H66" s="1"/>
      <c r="I66" s="1"/>
      <c r="J66" s="1"/>
    </row>
    <row r="67" spans="2:20" ht="15.75" x14ac:dyDescent="0.25">
      <c r="B67" s="1" t="str">
        <f>HLOOKUP($CY$11,Def!$B$2:$AQ$16,10)</f>
        <v>Sulit Adaptasi</v>
      </c>
      <c r="C67" s="1"/>
      <c r="D67" s="1"/>
      <c r="E67" s="1"/>
      <c r="F67" s="1"/>
      <c r="G67" s="1"/>
      <c r="H67" s="1"/>
      <c r="I67" s="1"/>
      <c r="J67" s="1"/>
    </row>
    <row r="68" spans="2:20" ht="15.75" x14ac:dyDescent="0.25">
      <c r="B68" s="1" t="str">
        <f>HLOOKUP($CY$11,Def!$B$2:$AQ$16,11)</f>
        <v>Pendendam</v>
      </c>
      <c r="C68" s="1"/>
      <c r="D68" s="1"/>
      <c r="E68" s="1"/>
      <c r="F68" s="1"/>
      <c r="G68" s="1"/>
      <c r="H68" s="1"/>
      <c r="I68" s="1"/>
      <c r="J68" s="1"/>
    </row>
    <row r="69" spans="2:20" ht="15.75" x14ac:dyDescent="0.25">
      <c r="B69" s="1" t="str">
        <f>HLOOKUP($CY$11,Def!$B$2:$AQ$16,12)</f>
        <v>Anti Perubahan</v>
      </c>
      <c r="C69" s="1"/>
      <c r="D69" s="1"/>
      <c r="E69" s="1"/>
      <c r="F69" s="1"/>
      <c r="G69" s="1"/>
      <c r="H69" s="1"/>
      <c r="I69" s="1"/>
      <c r="J69" s="1"/>
    </row>
    <row r="70" spans="2:20" ht="15.75" x14ac:dyDescent="0.25">
      <c r="B70" s="1">
        <f>HLOOKUP($CY$11,Def!$B$2:$AQ$16,13)</f>
        <v>0</v>
      </c>
      <c r="C70" s="1"/>
      <c r="D70" s="1"/>
      <c r="E70" s="1"/>
      <c r="F70" s="1"/>
      <c r="G70" s="1"/>
      <c r="H70" s="1"/>
      <c r="I70" s="1"/>
      <c r="J70" s="1"/>
    </row>
    <row r="71" spans="2:20" ht="15.75" x14ac:dyDescent="0.25">
      <c r="B71" s="1">
        <f>HLOOKUP($CY$11,Def!$B$2:$AQ$16,14)</f>
        <v>0</v>
      </c>
      <c r="C71" s="1"/>
      <c r="D71" s="1"/>
      <c r="E71" s="1"/>
      <c r="F71" s="1"/>
      <c r="G71" s="1"/>
      <c r="H71" s="1"/>
      <c r="I71" s="1"/>
      <c r="J71" s="1"/>
    </row>
    <row r="72" spans="2:20" ht="15.75" x14ac:dyDescent="0.25">
      <c r="B72" s="1">
        <f>HLOOKUP($CY$11,Def!$B$2:$AQ$16,15)</f>
        <v>0</v>
      </c>
      <c r="C72" s="1"/>
      <c r="D72" s="1"/>
      <c r="E72" s="1"/>
      <c r="F72" s="1"/>
      <c r="G72" s="1"/>
      <c r="H72" s="1"/>
      <c r="I72" s="1"/>
      <c r="J72" s="1"/>
    </row>
    <row r="76" spans="2:20" ht="15.75" x14ac:dyDescent="0.25">
      <c r="C76" t="s">
        <v>167</v>
      </c>
    </row>
    <row r="77" spans="2:20" ht="15.75" x14ac:dyDescent="0.25">
      <c r="B77" s="1" t="str">
        <f>HLOOKUP($CY$11,Def!B20:AO22,3)</f>
        <v>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v>
      </c>
      <c r="C77" s="1"/>
      <c r="D77" s="1"/>
      <c r="E77" s="1"/>
      <c r="F77" s="1"/>
      <c r="G77" s="1"/>
      <c r="H77" s="1"/>
      <c r="I77" s="1"/>
      <c r="J77" s="1"/>
      <c r="K77" s="1"/>
      <c r="L77" s="1"/>
      <c r="M77" s="1"/>
      <c r="N77" s="1"/>
      <c r="O77" s="1"/>
      <c r="P77" s="1"/>
      <c r="Q77" s="1"/>
      <c r="R77" s="1"/>
      <c r="S77" s="1"/>
      <c r="T77" s="1"/>
    </row>
    <row r="78" spans="2:20" ht="15.75" x14ac:dyDescent="0.25">
      <c r="B78" s="1"/>
      <c r="C78" s="1"/>
      <c r="D78" s="1"/>
      <c r="E78" s="1"/>
      <c r="F78" s="1"/>
      <c r="G78" s="1"/>
      <c r="H78" s="1"/>
      <c r="I78" s="1"/>
      <c r="J78" s="1"/>
      <c r="K78" s="1"/>
      <c r="L78" s="1"/>
      <c r="M78" s="1"/>
      <c r="N78" s="1"/>
      <c r="O78" s="1"/>
      <c r="P78" s="1"/>
      <c r="Q78" s="1"/>
      <c r="R78" s="1"/>
      <c r="S78" s="1"/>
      <c r="T78" s="1"/>
    </row>
    <row r="79" spans="2:20" ht="15.75" x14ac:dyDescent="0.25">
      <c r="B79" s="1"/>
      <c r="C79" s="1"/>
      <c r="D79" s="1"/>
      <c r="E79" s="1"/>
      <c r="F79" s="1"/>
      <c r="G79" s="1"/>
      <c r="H79" s="1"/>
      <c r="I79" s="1"/>
      <c r="J79" s="1"/>
      <c r="K79" s="1"/>
      <c r="L79" s="1"/>
      <c r="M79" s="1"/>
      <c r="N79" s="1"/>
      <c r="O79" s="1"/>
      <c r="P79" s="1"/>
      <c r="Q79" s="1"/>
      <c r="R79" s="1"/>
      <c r="S79" s="1"/>
      <c r="T79" s="1"/>
    </row>
    <row r="80" spans="2:20" ht="15.75" x14ac:dyDescent="0.25">
      <c r="B80" s="1"/>
      <c r="C80" s="1"/>
      <c r="D80" s="1"/>
      <c r="E80" s="1"/>
      <c r="F80" s="1"/>
      <c r="G80" s="1"/>
      <c r="H80" s="1"/>
      <c r="I80" s="1"/>
      <c r="J80" s="1"/>
      <c r="K80" s="1"/>
      <c r="L80" s="1"/>
      <c r="M80" s="1"/>
      <c r="N80" s="1"/>
      <c r="O80" s="1"/>
      <c r="P80" s="1"/>
      <c r="Q80" s="1"/>
      <c r="R80" s="1"/>
      <c r="S80" s="1"/>
      <c r="T80" s="1"/>
    </row>
    <row r="81" spans="2:20" ht="15.75" x14ac:dyDescent="0.25">
      <c r="B81" s="1"/>
      <c r="C81" s="1"/>
      <c r="D81" s="1"/>
      <c r="E81" s="1"/>
      <c r="F81" s="1"/>
      <c r="G81" s="1"/>
      <c r="H81" s="1"/>
      <c r="I81" s="1"/>
      <c r="J81" s="1"/>
      <c r="K81" s="1"/>
      <c r="L81" s="1"/>
      <c r="M81" s="1"/>
      <c r="N81" s="1"/>
      <c r="O81" s="1"/>
      <c r="P81" s="1"/>
      <c r="Q81" s="1"/>
      <c r="R81" s="1"/>
      <c r="S81" s="1"/>
      <c r="T81" s="1"/>
    </row>
    <row r="82" spans="2:20" ht="15.75" x14ac:dyDescent="0.25">
      <c r="B82" s="1"/>
      <c r="C82" s="1"/>
      <c r="D82" s="1"/>
      <c r="E82" s="1"/>
      <c r="F82" s="1"/>
      <c r="G82" s="1"/>
      <c r="H82" s="1"/>
      <c r="I82" s="1"/>
      <c r="J82" s="1"/>
      <c r="K82" s="1"/>
      <c r="L82" s="1"/>
      <c r="M82" s="1"/>
      <c r="N82" s="1"/>
      <c r="O82" s="1"/>
      <c r="P82" s="1"/>
      <c r="Q82" s="1"/>
      <c r="R82" s="1"/>
      <c r="S82" s="1"/>
      <c r="T82" s="1"/>
    </row>
    <row r="83" spans="2:20" ht="15.75" x14ac:dyDescent="0.25">
      <c r="B83" s="1"/>
      <c r="C83" s="1"/>
      <c r="D83" s="1"/>
      <c r="E83" s="1"/>
      <c r="F83" s="1"/>
      <c r="G83" s="1"/>
      <c r="H83" s="1"/>
      <c r="I83" s="1"/>
      <c r="J83" s="1"/>
      <c r="K83" s="1"/>
      <c r="L83" s="1"/>
      <c r="M83" s="1"/>
      <c r="N83" s="1"/>
      <c r="O83" s="1"/>
      <c r="P83" s="1"/>
      <c r="Q83" s="1"/>
      <c r="R83" s="1"/>
      <c r="S83" s="1"/>
      <c r="T83" s="1"/>
    </row>
    <row r="85" spans="2:20" ht="15.75" x14ac:dyDescent="0.25">
      <c r="C85" t="s">
        <v>168</v>
      </c>
    </row>
    <row r="86" spans="2:20" ht="15.75" x14ac:dyDescent="0.25">
      <c r="B86" s="1" t="str">
        <f>HLOOKUP($CY$11,Def!B2:AQ18,17)</f>
        <v>Researcher (Technician, Chemist, Quality Control), Engineer (Project, Draughtsman, Armed Forces, Designer), Statistician, Surveyor, Optician, Medical Specialist, Health Care, IT Management, Planner, Technical Writing, Production, Dentist, Quality Control, Planning, Dental Technician, Accounting, Computer Programmer, Psychologist, Surgeon, Architect, Medical Specialist.</v>
      </c>
      <c r="C86" s="1"/>
      <c r="D86" s="1"/>
      <c r="E86" s="1"/>
      <c r="F86" s="1"/>
      <c r="G86" s="1"/>
      <c r="H86" s="1"/>
      <c r="I86" s="1"/>
      <c r="J86" s="1"/>
      <c r="K86" s="1"/>
      <c r="L86" s="1"/>
      <c r="M86" s="1"/>
      <c r="N86" s="1"/>
      <c r="O86" s="1"/>
      <c r="P86" s="1"/>
      <c r="Q86" s="1"/>
      <c r="R86" s="1"/>
      <c r="S86" s="1"/>
      <c r="T86" s="1"/>
    </row>
    <row r="87" spans="2:20" ht="15.75" x14ac:dyDescent="0.25">
      <c r="B87" s="1"/>
      <c r="C87" s="1"/>
      <c r="D87" s="1"/>
      <c r="E87" s="1"/>
      <c r="F87" s="1"/>
      <c r="G87" s="1"/>
      <c r="H87" s="1"/>
      <c r="I87" s="1"/>
      <c r="J87" s="1"/>
      <c r="K87" s="1"/>
      <c r="L87" s="1"/>
      <c r="M87" s="1"/>
      <c r="N87" s="1"/>
      <c r="O87" s="1"/>
      <c r="P87" s="1"/>
      <c r="Q87" s="1"/>
      <c r="R87" s="1"/>
      <c r="S87" s="1"/>
      <c r="T87" s="1"/>
    </row>
    <row r="88" spans="2:20" ht="15.75" x14ac:dyDescent="0.25">
      <c r="B88" s="1"/>
      <c r="C88" s="1"/>
      <c r="D88" s="1"/>
      <c r="E88" s="1"/>
      <c r="F88" s="1"/>
      <c r="G88" s="1"/>
      <c r="H88" s="1"/>
      <c r="I88" s="1"/>
      <c r="J88" s="1"/>
      <c r="K88" s="1"/>
      <c r="L88" s="1"/>
      <c r="M88" s="1"/>
      <c r="N88" s="1"/>
      <c r="O88" s="1"/>
      <c r="P88" s="1"/>
      <c r="Q88" s="1"/>
      <c r="R88" s="1"/>
      <c r="S88" s="1"/>
      <c r="T88" s="1"/>
    </row>
    <row r="89" spans="2:20" ht="15.75" x14ac:dyDescent="0.25">
      <c r="B89" s="1"/>
      <c r="C89" s="1"/>
      <c r="D89" s="1"/>
      <c r="E89" s="1"/>
      <c r="F89" s="1"/>
      <c r="G89" s="1"/>
      <c r="H89" s="1"/>
      <c r="I89" s="1"/>
      <c r="J89" s="1"/>
      <c r="K89" s="1"/>
      <c r="L89" s="1"/>
      <c r="M89" s="1"/>
      <c r="N89" s="1"/>
      <c r="O89" s="1"/>
      <c r="P89" s="1"/>
      <c r="Q89" s="1"/>
      <c r="R89" s="1"/>
      <c r="S89" s="1"/>
      <c r="T89" s="1"/>
    </row>
    <row r="108" ht="15.7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75" customHeight="1" x14ac:dyDescent="0.25"/>
  </sheetData>
  <mergeCells count="51">
    <mergeCell ref="I4:M4"/>
    <mergeCell ref="B69:J69"/>
    <mergeCell ref="B63:J63"/>
    <mergeCell ref="L56:T56"/>
    <mergeCell ref="B55:J55"/>
    <mergeCell ref="B56:J56"/>
    <mergeCell ref="B59:J59"/>
    <mergeCell ref="B68:J68"/>
    <mergeCell ref="L55:T55"/>
    <mergeCell ref="B65:J65"/>
    <mergeCell ref="B67:J67"/>
    <mergeCell ref="A1:U1"/>
    <mergeCell ref="A2:U2"/>
    <mergeCell ref="L54:T54"/>
    <mergeCell ref="B49:J49"/>
    <mergeCell ref="B42:R42"/>
    <mergeCell ref="L51:T51"/>
    <mergeCell ref="L53:T53"/>
    <mergeCell ref="B47:J47"/>
    <mergeCell ref="L47:T47"/>
    <mergeCell ref="I5:M5"/>
    <mergeCell ref="B45:J45"/>
    <mergeCell ref="B46:J46"/>
    <mergeCell ref="B48:J48"/>
    <mergeCell ref="L52:T52"/>
    <mergeCell ref="L43:T43"/>
    <mergeCell ref="B53:J53"/>
    <mergeCell ref="B86:T89"/>
    <mergeCell ref="B77:T83"/>
    <mergeCell ref="L44:T44"/>
    <mergeCell ref="B64:J64"/>
    <mergeCell ref="L49:T49"/>
    <mergeCell ref="B60:J60"/>
    <mergeCell ref="B61:J61"/>
    <mergeCell ref="B44:J44"/>
    <mergeCell ref="L48:T48"/>
    <mergeCell ref="L46:T46"/>
    <mergeCell ref="B66:J66"/>
    <mergeCell ref="B62:J62"/>
    <mergeCell ref="B71:J71"/>
    <mergeCell ref="B72:J72"/>
    <mergeCell ref="B70:J70"/>
    <mergeCell ref="I6:M6"/>
    <mergeCell ref="B50:J50"/>
    <mergeCell ref="B54:J54"/>
    <mergeCell ref="B52:J52"/>
    <mergeCell ref="L50:T50"/>
    <mergeCell ref="L45:T45"/>
    <mergeCell ref="B51:J51"/>
    <mergeCell ref="I7:M7"/>
    <mergeCell ref="B43:J43"/>
  </mergeCells>
  <pageMargins left="0.7000000000000004" right="0.7000000000000004" top="0.75000000000000044" bottom="0.75000000000000044" header="0.30000000000000021" footer="0.30000000000000021"/>
  <ignoredErrors>
    <ignoredError sqref="A1:DA11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2"/>
  <sheetViews>
    <sheetView workbookViewId="0"/>
  </sheetViews>
  <sheetFormatPr defaultRowHeight="15" x14ac:dyDescent="0.25"/>
  <sheetData>
    <row r="1" spans="2:10" ht="15.75" x14ac:dyDescent="0.25">
      <c r="C1" s="1">
        <v>1</v>
      </c>
      <c r="D1" s="1"/>
      <c r="E1" s="1"/>
      <c r="F1" s="1"/>
      <c r="G1" s="1">
        <v>2</v>
      </c>
      <c r="H1" s="1"/>
      <c r="I1" s="1"/>
      <c r="J1" s="1"/>
    </row>
    <row r="2" spans="2:10" ht="15.75" x14ac:dyDescent="0.25">
      <c r="C2" t="s">
        <v>112</v>
      </c>
      <c r="D2" t="s">
        <v>113</v>
      </c>
      <c r="E2" t="s">
        <v>114</v>
      </c>
      <c r="F2" t="s">
        <v>115</v>
      </c>
      <c r="G2" t="s">
        <v>112</v>
      </c>
      <c r="H2" t="s">
        <v>113</v>
      </c>
      <c r="I2" t="s">
        <v>114</v>
      </c>
      <c r="J2" t="s">
        <v>115</v>
      </c>
    </row>
    <row r="3" spans="2:10" ht="15.75" x14ac:dyDescent="0.25">
      <c r="B3">
        <v>0</v>
      </c>
      <c r="C3">
        <v>-6</v>
      </c>
      <c r="D3">
        <v>-7</v>
      </c>
      <c r="E3">
        <v>-5.7</v>
      </c>
      <c r="F3">
        <v>-6</v>
      </c>
      <c r="G3">
        <v>7.5</v>
      </c>
      <c r="H3">
        <v>7</v>
      </c>
      <c r="I3">
        <v>7.5</v>
      </c>
      <c r="J3">
        <v>7.5</v>
      </c>
    </row>
    <row r="4" spans="2:10" ht="15.75" x14ac:dyDescent="0.25">
      <c r="B4">
        <v>1</v>
      </c>
      <c r="C4">
        <v>-5.3</v>
      </c>
      <c r="D4">
        <v>-4.5999999999999996</v>
      </c>
      <c r="E4">
        <v>-4.3</v>
      </c>
      <c r="F4">
        <v>-4.7</v>
      </c>
      <c r="G4">
        <v>6.5</v>
      </c>
      <c r="H4">
        <v>6</v>
      </c>
      <c r="I4">
        <v>7</v>
      </c>
      <c r="J4">
        <v>7</v>
      </c>
    </row>
    <row r="5" spans="2:10" ht="15.75" x14ac:dyDescent="0.25">
      <c r="B5">
        <v>2</v>
      </c>
      <c r="C5">
        <v>-4</v>
      </c>
      <c r="D5">
        <v>-2.5</v>
      </c>
      <c r="E5">
        <v>-3.5</v>
      </c>
      <c r="F5">
        <v>-3.5</v>
      </c>
      <c r="G5">
        <v>4.3</v>
      </c>
      <c r="H5">
        <v>4</v>
      </c>
      <c r="I5">
        <v>6</v>
      </c>
      <c r="J5">
        <v>5.6</v>
      </c>
    </row>
    <row r="6" spans="2:10" ht="15.75" x14ac:dyDescent="0.25">
      <c r="B6">
        <v>3</v>
      </c>
      <c r="C6">
        <v>-2.5</v>
      </c>
      <c r="D6">
        <v>-1.3</v>
      </c>
      <c r="E6">
        <v>-1.5</v>
      </c>
      <c r="F6">
        <v>-1.5</v>
      </c>
      <c r="G6">
        <v>2.5</v>
      </c>
      <c r="H6">
        <v>2.5</v>
      </c>
      <c r="I6">
        <v>4</v>
      </c>
      <c r="J6">
        <v>4</v>
      </c>
    </row>
    <row r="7" spans="2:10" ht="15.75" x14ac:dyDescent="0.25">
      <c r="B7">
        <v>4</v>
      </c>
      <c r="C7">
        <v>-1.7</v>
      </c>
      <c r="D7">
        <v>1</v>
      </c>
      <c r="E7">
        <v>-0.7</v>
      </c>
      <c r="F7">
        <v>0.5</v>
      </c>
      <c r="G7">
        <v>1.5</v>
      </c>
      <c r="H7">
        <v>0.5</v>
      </c>
      <c r="I7">
        <v>2.5</v>
      </c>
      <c r="J7">
        <v>2.5</v>
      </c>
    </row>
    <row r="8" spans="2:10" ht="15.75" x14ac:dyDescent="0.25">
      <c r="B8">
        <v>5</v>
      </c>
      <c r="C8">
        <v>-1.3</v>
      </c>
      <c r="D8">
        <v>3</v>
      </c>
      <c r="E8">
        <v>0.5</v>
      </c>
      <c r="F8">
        <v>2</v>
      </c>
      <c r="G8">
        <v>0.5</v>
      </c>
      <c r="H8">
        <v>0</v>
      </c>
      <c r="I8">
        <v>1.5</v>
      </c>
      <c r="J8">
        <v>1.5</v>
      </c>
    </row>
    <row r="9" spans="2:10" ht="15.75" x14ac:dyDescent="0.25">
      <c r="B9">
        <v>6</v>
      </c>
      <c r="C9">
        <v>0</v>
      </c>
      <c r="D9">
        <v>3.5</v>
      </c>
      <c r="E9">
        <v>1</v>
      </c>
      <c r="F9">
        <v>3</v>
      </c>
      <c r="G9">
        <v>0</v>
      </c>
      <c r="H9">
        <v>-2</v>
      </c>
      <c r="I9">
        <v>0.5</v>
      </c>
      <c r="J9">
        <v>0.5</v>
      </c>
    </row>
    <row r="10" spans="2:10" ht="15.75" x14ac:dyDescent="0.25">
      <c r="B10">
        <v>7</v>
      </c>
      <c r="C10">
        <v>0.5</v>
      </c>
      <c r="D10">
        <v>5.3</v>
      </c>
      <c r="E10">
        <v>2.5</v>
      </c>
      <c r="F10">
        <v>5.3</v>
      </c>
      <c r="G10">
        <v>-1.3</v>
      </c>
      <c r="H10">
        <v>-3.5</v>
      </c>
      <c r="I10">
        <v>-1.3</v>
      </c>
      <c r="J10">
        <v>0</v>
      </c>
    </row>
    <row r="11" spans="2:10" ht="15.75" x14ac:dyDescent="0.25">
      <c r="B11">
        <v>8</v>
      </c>
      <c r="C11">
        <v>1</v>
      </c>
      <c r="D11">
        <v>5.7</v>
      </c>
      <c r="E11">
        <v>3</v>
      </c>
      <c r="F11">
        <v>5.7</v>
      </c>
      <c r="G11">
        <v>-1.5</v>
      </c>
      <c r="H11">
        <v>-4.3</v>
      </c>
      <c r="I11">
        <v>-2</v>
      </c>
      <c r="J11">
        <v>-1.3</v>
      </c>
    </row>
    <row r="12" spans="2:10" ht="15.75" x14ac:dyDescent="0.25">
      <c r="B12">
        <v>9</v>
      </c>
      <c r="C12">
        <v>2</v>
      </c>
      <c r="D12">
        <v>6</v>
      </c>
      <c r="E12">
        <v>4</v>
      </c>
      <c r="F12">
        <v>6</v>
      </c>
      <c r="G12">
        <v>-2.5</v>
      </c>
      <c r="H12">
        <v>-5.3</v>
      </c>
      <c r="I12">
        <v>-3</v>
      </c>
      <c r="J12">
        <v>-2.5</v>
      </c>
    </row>
    <row r="13" spans="2:10" ht="15.75" x14ac:dyDescent="0.25">
      <c r="B13">
        <v>10</v>
      </c>
      <c r="C13">
        <v>3</v>
      </c>
      <c r="D13">
        <v>6.5</v>
      </c>
      <c r="E13">
        <v>4.5999999999999996</v>
      </c>
      <c r="F13">
        <v>6.3</v>
      </c>
      <c r="G13">
        <v>-3</v>
      </c>
      <c r="H13">
        <v>-6</v>
      </c>
      <c r="I13">
        <v>-4.3</v>
      </c>
      <c r="J13">
        <v>-3.5</v>
      </c>
    </row>
    <row r="14" spans="2:10" ht="15.75" x14ac:dyDescent="0.25">
      <c r="B14">
        <v>11</v>
      </c>
      <c r="C14">
        <v>3.5</v>
      </c>
      <c r="D14">
        <v>7</v>
      </c>
      <c r="E14">
        <v>5</v>
      </c>
      <c r="F14">
        <v>6.5</v>
      </c>
      <c r="G14">
        <v>-3.5</v>
      </c>
      <c r="H14">
        <v>-6.5</v>
      </c>
      <c r="I14">
        <v>-5.3</v>
      </c>
      <c r="J14">
        <v>-5.3</v>
      </c>
    </row>
    <row r="15" spans="2:10" ht="15.75" x14ac:dyDescent="0.25">
      <c r="B15">
        <v>12</v>
      </c>
      <c r="C15">
        <v>4</v>
      </c>
      <c r="D15">
        <v>7</v>
      </c>
      <c r="E15">
        <v>5.7</v>
      </c>
      <c r="F15">
        <v>6.7</v>
      </c>
      <c r="G15">
        <v>-4.3</v>
      </c>
      <c r="H15">
        <v>-7</v>
      </c>
      <c r="I15">
        <v>-6</v>
      </c>
      <c r="J15">
        <v>-5.7</v>
      </c>
    </row>
    <row r="16" spans="2:10" ht="15.75" x14ac:dyDescent="0.25">
      <c r="B16">
        <v>13</v>
      </c>
      <c r="C16">
        <v>4.7</v>
      </c>
      <c r="D16">
        <v>7</v>
      </c>
      <c r="E16">
        <v>6</v>
      </c>
      <c r="F16">
        <v>7</v>
      </c>
      <c r="G16">
        <v>-5.3</v>
      </c>
      <c r="H16">
        <v>-7.2</v>
      </c>
      <c r="I16">
        <v>-6.5</v>
      </c>
      <c r="J16">
        <v>-6</v>
      </c>
    </row>
    <row r="17" spans="2:10" ht="15.75" x14ac:dyDescent="0.25">
      <c r="B17">
        <v>14</v>
      </c>
      <c r="C17">
        <v>5.3</v>
      </c>
      <c r="D17">
        <v>7</v>
      </c>
      <c r="E17">
        <v>6.5</v>
      </c>
      <c r="F17">
        <v>7.3</v>
      </c>
      <c r="G17">
        <v>-5.7</v>
      </c>
      <c r="H17">
        <v>-7.2</v>
      </c>
      <c r="I17">
        <v>-6.7</v>
      </c>
      <c r="J17">
        <v>-6.5</v>
      </c>
    </row>
    <row r="18" spans="2:10" ht="15.75" x14ac:dyDescent="0.25">
      <c r="B18">
        <v>15</v>
      </c>
      <c r="C18">
        <v>6.5</v>
      </c>
      <c r="D18">
        <v>7</v>
      </c>
      <c r="E18">
        <v>6.5</v>
      </c>
      <c r="F18">
        <v>7.3</v>
      </c>
      <c r="G18">
        <v>-6</v>
      </c>
      <c r="H18">
        <v>-7.2</v>
      </c>
      <c r="I18">
        <v>-6.7</v>
      </c>
      <c r="J18">
        <v>-7</v>
      </c>
    </row>
    <row r="19" spans="2:10" ht="15.75" x14ac:dyDescent="0.25">
      <c r="B19">
        <v>16</v>
      </c>
      <c r="C19">
        <v>7</v>
      </c>
      <c r="D19">
        <v>7.5</v>
      </c>
      <c r="E19">
        <v>7</v>
      </c>
      <c r="F19">
        <v>7.3</v>
      </c>
      <c r="G19">
        <v>-6.5</v>
      </c>
      <c r="H19">
        <v>-7.3</v>
      </c>
      <c r="I19">
        <v>-7</v>
      </c>
      <c r="J19">
        <v>-7.3</v>
      </c>
    </row>
    <row r="20" spans="2:10" ht="15.75" x14ac:dyDescent="0.25">
      <c r="B20">
        <v>17</v>
      </c>
      <c r="C20">
        <v>7</v>
      </c>
      <c r="D20">
        <v>7.5</v>
      </c>
      <c r="E20">
        <v>7</v>
      </c>
      <c r="F20">
        <v>7.5</v>
      </c>
      <c r="G20">
        <v>6.7</v>
      </c>
      <c r="H20">
        <v>-7.3</v>
      </c>
      <c r="I20">
        <v>-7.2</v>
      </c>
      <c r="J20">
        <v>-7.5</v>
      </c>
    </row>
    <row r="21" spans="2:10" ht="15.75" x14ac:dyDescent="0.25">
      <c r="B21">
        <v>18</v>
      </c>
      <c r="C21">
        <v>7</v>
      </c>
      <c r="D21">
        <v>7.5</v>
      </c>
      <c r="E21">
        <v>7</v>
      </c>
      <c r="F21">
        <v>8</v>
      </c>
      <c r="G21">
        <v>7</v>
      </c>
      <c r="H21">
        <v>-7.3</v>
      </c>
      <c r="I21">
        <v>-7.3</v>
      </c>
      <c r="J21">
        <v>-7.7</v>
      </c>
    </row>
    <row r="22" spans="2:10" ht="15.75" x14ac:dyDescent="0.25">
      <c r="B22">
        <v>19</v>
      </c>
      <c r="C22">
        <v>7.5</v>
      </c>
      <c r="D22">
        <v>7.5</v>
      </c>
      <c r="E22">
        <v>7.5</v>
      </c>
      <c r="F22">
        <v>8</v>
      </c>
      <c r="G22">
        <v>-7.3</v>
      </c>
      <c r="H22">
        <v>-7.5</v>
      </c>
      <c r="I22">
        <v>-7.5</v>
      </c>
      <c r="J22">
        <v>-7.9</v>
      </c>
    </row>
    <row r="23" spans="2:10" ht="15.75" x14ac:dyDescent="0.25">
      <c r="B23">
        <v>20</v>
      </c>
      <c r="C23">
        <v>7.5</v>
      </c>
      <c r="D23">
        <v>8</v>
      </c>
      <c r="E23">
        <v>7.5</v>
      </c>
      <c r="F23">
        <v>8</v>
      </c>
      <c r="G23">
        <v>-7.5</v>
      </c>
      <c r="H23">
        <v>-8</v>
      </c>
      <c r="I23">
        <v>-8</v>
      </c>
      <c r="J23">
        <v>-8</v>
      </c>
    </row>
    <row r="26" spans="2:10" ht="15.75" x14ac:dyDescent="0.25">
      <c r="C26" s="1">
        <v>3</v>
      </c>
      <c r="D26" s="1"/>
      <c r="E26" s="1"/>
      <c r="F26" s="1"/>
    </row>
    <row r="27" spans="2:10" ht="15.75" x14ac:dyDescent="0.25">
      <c r="C27" t="s">
        <v>112</v>
      </c>
      <c r="D27" t="s">
        <v>113</v>
      </c>
      <c r="E27" t="s">
        <v>114</v>
      </c>
      <c r="F27" t="s">
        <v>115</v>
      </c>
    </row>
    <row r="28" spans="2:10" ht="15.75" x14ac:dyDescent="0.25">
      <c r="B28">
        <v>-22</v>
      </c>
      <c r="C28">
        <v>-8</v>
      </c>
      <c r="D28">
        <v>-8</v>
      </c>
      <c r="E28">
        <v>-8</v>
      </c>
      <c r="F28">
        <v>-7.5</v>
      </c>
    </row>
    <row r="29" spans="2:10" ht="15.75" x14ac:dyDescent="0.25">
      <c r="B29">
        <v>-21</v>
      </c>
      <c r="C29">
        <v>-7.5</v>
      </c>
      <c r="D29">
        <v>-8</v>
      </c>
      <c r="E29">
        <v>-8</v>
      </c>
      <c r="F29">
        <v>-7.3</v>
      </c>
    </row>
    <row r="30" spans="2:10" ht="15.75" x14ac:dyDescent="0.25">
      <c r="B30">
        <v>-20</v>
      </c>
      <c r="C30">
        <v>-7</v>
      </c>
      <c r="D30">
        <v>-8</v>
      </c>
      <c r="E30">
        <v>-8</v>
      </c>
      <c r="F30">
        <v>-7.3</v>
      </c>
    </row>
    <row r="31" spans="2:10" ht="15.75" x14ac:dyDescent="0.25">
      <c r="B31">
        <v>-19</v>
      </c>
      <c r="C31">
        <v>-6.8</v>
      </c>
      <c r="D31">
        <v>-8</v>
      </c>
      <c r="E31">
        <v>-8</v>
      </c>
      <c r="F31">
        <v>-7</v>
      </c>
    </row>
    <row r="32" spans="2:10" ht="15.75" x14ac:dyDescent="0.25">
      <c r="B32">
        <v>-18</v>
      </c>
      <c r="C32">
        <v>-6.75</v>
      </c>
      <c r="D32">
        <v>-7</v>
      </c>
      <c r="E32">
        <v>-7.5</v>
      </c>
      <c r="F32">
        <v>-6.7</v>
      </c>
    </row>
    <row r="33" spans="2:6" ht="15.75" x14ac:dyDescent="0.25">
      <c r="B33">
        <v>-17</v>
      </c>
      <c r="C33">
        <v>-6.7</v>
      </c>
      <c r="D33">
        <v>-6.7</v>
      </c>
      <c r="E33">
        <v>-7.3</v>
      </c>
      <c r="F33">
        <v>-6.7</v>
      </c>
    </row>
    <row r="34" spans="2:6" ht="15.75" x14ac:dyDescent="0.25">
      <c r="B34">
        <v>-16</v>
      </c>
      <c r="C34">
        <v>-6.5</v>
      </c>
      <c r="D34">
        <v>-6.7</v>
      </c>
      <c r="E34">
        <v>-7.3</v>
      </c>
      <c r="F34">
        <v>-6.7</v>
      </c>
    </row>
    <row r="35" spans="2:6" ht="15.75" x14ac:dyDescent="0.25">
      <c r="B35">
        <v>-15</v>
      </c>
      <c r="C35">
        <v>-6.3</v>
      </c>
      <c r="D35">
        <v>-6.7</v>
      </c>
      <c r="E35">
        <v>-7</v>
      </c>
      <c r="F35">
        <v>-6.5</v>
      </c>
    </row>
    <row r="36" spans="2:6" ht="15.75" x14ac:dyDescent="0.25">
      <c r="B36">
        <v>-14</v>
      </c>
      <c r="C36">
        <v>-6.1</v>
      </c>
      <c r="D36">
        <v>-6.7</v>
      </c>
      <c r="E36">
        <v>-6.5</v>
      </c>
      <c r="F36">
        <v>-6.3</v>
      </c>
    </row>
    <row r="37" spans="2:6" ht="15.75" x14ac:dyDescent="0.25">
      <c r="B37">
        <v>-13</v>
      </c>
      <c r="C37">
        <v>-5.9</v>
      </c>
      <c r="D37">
        <v>-6.7</v>
      </c>
      <c r="E37">
        <v>-6.5</v>
      </c>
      <c r="F37">
        <v>-6</v>
      </c>
    </row>
    <row r="38" spans="2:6" ht="15.75" x14ac:dyDescent="0.25">
      <c r="B38">
        <v>-12</v>
      </c>
      <c r="C38">
        <v>-5.7</v>
      </c>
      <c r="D38">
        <v>-6.7</v>
      </c>
      <c r="E38">
        <v>-6.5</v>
      </c>
      <c r="F38">
        <v>-5.85</v>
      </c>
    </row>
    <row r="39" spans="2:6" ht="15.75" x14ac:dyDescent="0.25">
      <c r="B39">
        <v>-11</v>
      </c>
      <c r="C39">
        <v>-5.3</v>
      </c>
      <c r="D39">
        <v>-6.7</v>
      </c>
      <c r="E39">
        <v>-6.5</v>
      </c>
      <c r="F39">
        <v>-5.85</v>
      </c>
    </row>
    <row r="40" spans="2:6" ht="15.75" x14ac:dyDescent="0.25">
      <c r="B40">
        <v>-10</v>
      </c>
      <c r="C40">
        <v>-4.3</v>
      </c>
      <c r="D40">
        <v>-6.5</v>
      </c>
      <c r="E40">
        <v>-6</v>
      </c>
      <c r="F40">
        <v>-5.7</v>
      </c>
    </row>
    <row r="41" spans="2:6" ht="15.75" x14ac:dyDescent="0.25">
      <c r="B41">
        <v>-9</v>
      </c>
      <c r="C41">
        <v>-3.5</v>
      </c>
      <c r="D41">
        <v>-6</v>
      </c>
      <c r="E41">
        <v>-4.7</v>
      </c>
      <c r="F41">
        <v>-4.7</v>
      </c>
    </row>
    <row r="42" spans="2:6" ht="15.75" x14ac:dyDescent="0.25">
      <c r="B42">
        <v>-8</v>
      </c>
      <c r="C42">
        <v>-3.25</v>
      </c>
      <c r="D42">
        <v>-5.7</v>
      </c>
      <c r="E42">
        <v>-4.3</v>
      </c>
      <c r="F42">
        <v>-4.3</v>
      </c>
    </row>
    <row r="43" spans="2:6" ht="15.75" x14ac:dyDescent="0.25">
      <c r="B43">
        <v>-7</v>
      </c>
      <c r="C43">
        <v>-3</v>
      </c>
      <c r="D43">
        <v>-4.7</v>
      </c>
      <c r="E43">
        <v>-3.5</v>
      </c>
      <c r="F43">
        <v>-3.5</v>
      </c>
    </row>
    <row r="44" spans="2:6" ht="15.75" x14ac:dyDescent="0.25">
      <c r="B44">
        <v>-6</v>
      </c>
      <c r="C44">
        <v>-2.75</v>
      </c>
      <c r="D44">
        <v>-4.3</v>
      </c>
      <c r="E44">
        <v>-3</v>
      </c>
      <c r="F44">
        <v>-3</v>
      </c>
    </row>
    <row r="45" spans="2:6" ht="15.75" x14ac:dyDescent="0.25">
      <c r="B45">
        <v>-5</v>
      </c>
      <c r="C45">
        <v>-2.5</v>
      </c>
      <c r="D45">
        <v>-3.5</v>
      </c>
      <c r="E45">
        <v>-2</v>
      </c>
      <c r="F45">
        <v>-2.5</v>
      </c>
    </row>
    <row r="46" spans="2:6" ht="15.75" x14ac:dyDescent="0.25">
      <c r="B46">
        <v>-4</v>
      </c>
      <c r="C46">
        <v>-1.5</v>
      </c>
      <c r="D46">
        <v>-3</v>
      </c>
      <c r="E46">
        <v>-1.5</v>
      </c>
      <c r="F46">
        <v>-0.5</v>
      </c>
    </row>
    <row r="47" spans="2:6" ht="15.75" x14ac:dyDescent="0.25">
      <c r="B47">
        <v>-3</v>
      </c>
      <c r="C47">
        <v>-1</v>
      </c>
      <c r="D47">
        <v>-2</v>
      </c>
      <c r="E47">
        <v>-1</v>
      </c>
      <c r="F47">
        <v>0</v>
      </c>
    </row>
    <row r="48" spans="2:6" ht="15.75" x14ac:dyDescent="0.25">
      <c r="B48">
        <v>-2</v>
      </c>
      <c r="C48">
        <v>-0.5</v>
      </c>
      <c r="D48">
        <v>-1.5</v>
      </c>
      <c r="E48">
        <v>-0.5</v>
      </c>
      <c r="F48">
        <v>0.3</v>
      </c>
    </row>
    <row r="49" spans="2:12" ht="15.75" x14ac:dyDescent="0.25">
      <c r="B49">
        <v>-1</v>
      </c>
      <c r="C49">
        <v>-0.25</v>
      </c>
      <c r="D49">
        <v>0</v>
      </c>
      <c r="E49">
        <v>0</v>
      </c>
      <c r="F49">
        <v>0.5</v>
      </c>
    </row>
    <row r="50" spans="2:12" ht="15.75" x14ac:dyDescent="0.25">
      <c r="B50">
        <v>0</v>
      </c>
      <c r="C50">
        <v>0</v>
      </c>
      <c r="D50">
        <v>0.5</v>
      </c>
      <c r="E50">
        <v>1</v>
      </c>
      <c r="F50">
        <v>1.5</v>
      </c>
    </row>
    <row r="51" spans="2:12" ht="15.75" x14ac:dyDescent="0.25">
      <c r="B51">
        <v>1</v>
      </c>
      <c r="C51">
        <v>0.5</v>
      </c>
      <c r="D51">
        <v>1</v>
      </c>
      <c r="E51">
        <v>1.5</v>
      </c>
      <c r="F51">
        <v>3</v>
      </c>
    </row>
    <row r="52" spans="2:12" ht="15.75" x14ac:dyDescent="0.25">
      <c r="B52">
        <v>2</v>
      </c>
      <c r="C52">
        <v>0.7</v>
      </c>
      <c r="D52">
        <v>1.5</v>
      </c>
      <c r="E52">
        <v>2</v>
      </c>
      <c r="F52">
        <v>4</v>
      </c>
    </row>
    <row r="53" spans="2:12" ht="15.75" x14ac:dyDescent="0.25">
      <c r="B53">
        <v>3</v>
      </c>
      <c r="C53">
        <v>1</v>
      </c>
      <c r="D53">
        <v>3</v>
      </c>
      <c r="E53">
        <v>3</v>
      </c>
      <c r="F53">
        <v>4.3</v>
      </c>
    </row>
    <row r="54" spans="2:12" ht="15.75" x14ac:dyDescent="0.25">
      <c r="B54">
        <v>4</v>
      </c>
      <c r="C54">
        <v>1.3</v>
      </c>
      <c r="D54">
        <v>4</v>
      </c>
      <c r="E54">
        <v>3.5</v>
      </c>
      <c r="F54">
        <v>5.5</v>
      </c>
    </row>
    <row r="55" spans="2:12" ht="15.75" x14ac:dyDescent="0.25">
      <c r="B55">
        <v>5</v>
      </c>
      <c r="C55">
        <v>1.5</v>
      </c>
      <c r="D55">
        <v>4.3</v>
      </c>
      <c r="E55">
        <v>4</v>
      </c>
      <c r="F55">
        <v>5.7</v>
      </c>
    </row>
    <row r="56" spans="2:12" ht="15.75" x14ac:dyDescent="0.25">
      <c r="B56">
        <v>6</v>
      </c>
      <c r="C56">
        <v>2</v>
      </c>
      <c r="D56">
        <v>5</v>
      </c>
      <c r="F56">
        <v>6</v>
      </c>
    </row>
    <row r="57" spans="2:12" ht="15.75" x14ac:dyDescent="0.25">
      <c r="B57">
        <v>7</v>
      </c>
      <c r="C57">
        <v>2.5</v>
      </c>
      <c r="D57">
        <v>5.5</v>
      </c>
      <c r="E57">
        <v>4.7</v>
      </c>
      <c r="F57">
        <v>6.3</v>
      </c>
    </row>
    <row r="58" spans="2:12" ht="15.75" x14ac:dyDescent="0.25">
      <c r="B58">
        <v>8</v>
      </c>
      <c r="C58">
        <v>3.5</v>
      </c>
      <c r="D58">
        <v>6.5</v>
      </c>
      <c r="E58">
        <v>5</v>
      </c>
      <c r="F58">
        <v>6.5</v>
      </c>
      <c r="L58">
        <v>12</v>
      </c>
    </row>
    <row r="59" spans="2:12" ht="15.75" x14ac:dyDescent="0.25">
      <c r="B59">
        <v>9</v>
      </c>
      <c r="C59">
        <v>4</v>
      </c>
      <c r="D59">
        <v>6.7</v>
      </c>
      <c r="E59">
        <v>5.5</v>
      </c>
      <c r="F59">
        <v>6.7</v>
      </c>
      <c r="L59">
        <v>250000</v>
      </c>
    </row>
    <row r="60" spans="2:12" ht="15.75" x14ac:dyDescent="0.25">
      <c r="B60">
        <v>10</v>
      </c>
      <c r="C60">
        <v>4.7</v>
      </c>
      <c r="D60">
        <v>7</v>
      </c>
      <c r="E60">
        <v>6</v>
      </c>
      <c r="F60">
        <v>7</v>
      </c>
      <c r="L60">
        <f>L59*L58</f>
        <v>3000000</v>
      </c>
    </row>
    <row r="61" spans="2:12" ht="15.75" x14ac:dyDescent="0.25">
      <c r="B61">
        <v>11</v>
      </c>
      <c r="C61">
        <v>4.8499999999999996</v>
      </c>
      <c r="D61">
        <v>7.3</v>
      </c>
      <c r="E61">
        <v>6.2</v>
      </c>
      <c r="F61">
        <v>7.3</v>
      </c>
    </row>
    <row r="62" spans="2:12" ht="15.75" x14ac:dyDescent="0.25">
      <c r="B62">
        <v>12</v>
      </c>
      <c r="C62">
        <v>5</v>
      </c>
      <c r="D62">
        <v>7.3</v>
      </c>
      <c r="E62">
        <v>6.3</v>
      </c>
      <c r="F62">
        <v>7.3</v>
      </c>
    </row>
    <row r="63" spans="2:12" ht="15.75" x14ac:dyDescent="0.25">
      <c r="B63">
        <v>13</v>
      </c>
      <c r="C63">
        <v>5.5</v>
      </c>
      <c r="D63">
        <v>7.3</v>
      </c>
      <c r="E63">
        <v>6.5</v>
      </c>
      <c r="F63">
        <v>7.3</v>
      </c>
    </row>
    <row r="64" spans="2:12" ht="15.75" x14ac:dyDescent="0.25">
      <c r="B64">
        <v>14</v>
      </c>
      <c r="C64">
        <v>6</v>
      </c>
      <c r="D64">
        <v>7.3</v>
      </c>
      <c r="E64">
        <v>6.7</v>
      </c>
      <c r="F64">
        <v>7.3</v>
      </c>
    </row>
    <row r="65" spans="2:6" ht="15.75" x14ac:dyDescent="0.25">
      <c r="B65">
        <v>15</v>
      </c>
      <c r="C65">
        <v>6.3</v>
      </c>
      <c r="D65">
        <v>7.3</v>
      </c>
      <c r="E65">
        <v>7</v>
      </c>
      <c r="F65">
        <v>7.3</v>
      </c>
    </row>
    <row r="66" spans="2:6" ht="15.75" x14ac:dyDescent="0.25">
      <c r="B66">
        <v>16</v>
      </c>
      <c r="C66">
        <v>6.5</v>
      </c>
      <c r="D66">
        <v>7.3</v>
      </c>
      <c r="E66">
        <v>7.3</v>
      </c>
      <c r="F66">
        <v>7.3</v>
      </c>
    </row>
    <row r="67" spans="2:6" ht="15.75" x14ac:dyDescent="0.25">
      <c r="B67">
        <v>17</v>
      </c>
      <c r="C67">
        <v>6.7</v>
      </c>
      <c r="D67">
        <v>7.3</v>
      </c>
      <c r="E67">
        <v>7.3</v>
      </c>
      <c r="F67">
        <v>7.5</v>
      </c>
    </row>
    <row r="68" spans="2:6" ht="15.75" x14ac:dyDescent="0.25">
      <c r="B68">
        <v>18</v>
      </c>
      <c r="C68">
        <v>7</v>
      </c>
      <c r="D68">
        <v>7.5</v>
      </c>
      <c r="E68">
        <v>7.3</v>
      </c>
      <c r="F68">
        <v>8</v>
      </c>
    </row>
    <row r="69" spans="2:6" ht="15.75" x14ac:dyDescent="0.25">
      <c r="B69">
        <v>19</v>
      </c>
      <c r="C69">
        <v>7.3</v>
      </c>
      <c r="D69">
        <v>8</v>
      </c>
      <c r="E69">
        <v>7.3</v>
      </c>
      <c r="F69">
        <v>8</v>
      </c>
    </row>
    <row r="70" spans="2:6" ht="15.75" x14ac:dyDescent="0.25">
      <c r="B70">
        <v>20</v>
      </c>
      <c r="C70">
        <v>7.3</v>
      </c>
      <c r="D70">
        <v>8</v>
      </c>
      <c r="E70">
        <v>7.5</v>
      </c>
      <c r="F70">
        <v>8</v>
      </c>
    </row>
    <row r="71" spans="2:6" ht="15.75" x14ac:dyDescent="0.25">
      <c r="B71">
        <v>21</v>
      </c>
      <c r="C71">
        <v>7.5</v>
      </c>
      <c r="D71">
        <v>8</v>
      </c>
      <c r="E71">
        <v>8</v>
      </c>
      <c r="F71">
        <v>8</v>
      </c>
    </row>
    <row r="72" spans="2:6" ht="15.75" x14ac:dyDescent="0.25">
      <c r="B72">
        <v>22</v>
      </c>
      <c r="C72">
        <v>8</v>
      </c>
      <c r="D72">
        <v>8</v>
      </c>
      <c r="E72">
        <v>8</v>
      </c>
      <c r="F72">
        <v>8</v>
      </c>
    </row>
  </sheetData>
  <mergeCells count="3">
    <mergeCell ref="C1:F1"/>
    <mergeCell ref="G1:J1"/>
    <mergeCell ref="C26:F26"/>
  </mergeCells>
  <pageMargins left="0.7" right="0.7" top="0.75" bottom="0.75" header="0.3" footer="0.3"/>
  <ignoredErrors>
    <ignoredError sqref="B1:L7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2"/>
  <sheetViews>
    <sheetView workbookViewId="0"/>
  </sheetViews>
  <sheetFormatPr defaultRowHeight="15" x14ac:dyDescent="0.25"/>
  <sheetData>
    <row r="1" spans="2:10" ht="15.75" x14ac:dyDescent="0.25">
      <c r="C1" s="1">
        <v>1</v>
      </c>
      <c r="D1" s="1"/>
      <c r="E1" s="1"/>
      <c r="F1" s="1"/>
      <c r="G1" s="1">
        <v>2</v>
      </c>
      <c r="H1" s="1"/>
      <c r="I1" s="1"/>
      <c r="J1" s="1"/>
    </row>
    <row r="2" spans="2:10" ht="15.75" x14ac:dyDescent="0.25">
      <c r="C2" t="s">
        <v>112</v>
      </c>
      <c r="D2" t="s">
        <v>113</v>
      </c>
      <c r="E2" t="s">
        <v>114</v>
      </c>
      <c r="F2" t="s">
        <v>115</v>
      </c>
      <c r="G2" t="s">
        <v>112</v>
      </c>
      <c r="H2" t="s">
        <v>113</v>
      </c>
      <c r="I2" t="s">
        <v>114</v>
      </c>
      <c r="J2" t="s">
        <v>115</v>
      </c>
    </row>
    <row r="3" spans="2:10" ht="15.75" x14ac:dyDescent="0.25">
      <c r="B3">
        <v>0</v>
      </c>
      <c r="C3">
        <v>-6</v>
      </c>
      <c r="D3">
        <v>-7</v>
      </c>
      <c r="E3">
        <v>-5.7</v>
      </c>
      <c r="F3">
        <v>-6</v>
      </c>
      <c r="G3">
        <v>7.5</v>
      </c>
      <c r="H3">
        <v>7</v>
      </c>
      <c r="I3">
        <v>7.5</v>
      </c>
      <c r="J3">
        <v>7.5</v>
      </c>
    </row>
    <row r="4" spans="2:10" ht="15.75" x14ac:dyDescent="0.25">
      <c r="B4">
        <v>1</v>
      </c>
      <c r="C4">
        <v>-5.3</v>
      </c>
      <c r="D4">
        <v>-4.5999999999999996</v>
      </c>
      <c r="E4">
        <v>-4.3</v>
      </c>
      <c r="F4">
        <v>-4.7</v>
      </c>
      <c r="G4">
        <v>6.5</v>
      </c>
      <c r="H4">
        <v>6</v>
      </c>
      <c r="I4">
        <v>7</v>
      </c>
      <c r="J4">
        <v>7</v>
      </c>
    </row>
    <row r="5" spans="2:10" ht="15.75" x14ac:dyDescent="0.25">
      <c r="B5">
        <v>2</v>
      </c>
      <c r="C5">
        <v>-4</v>
      </c>
      <c r="D5">
        <v>-2.5</v>
      </c>
      <c r="E5">
        <v>-3.5</v>
      </c>
      <c r="F5">
        <v>-3.5</v>
      </c>
      <c r="G5">
        <v>4.3</v>
      </c>
      <c r="H5">
        <v>4</v>
      </c>
      <c r="I5">
        <v>6</v>
      </c>
      <c r="J5">
        <v>5.6</v>
      </c>
    </row>
    <row r="6" spans="2:10" ht="15.75" x14ac:dyDescent="0.25">
      <c r="B6">
        <v>3</v>
      </c>
      <c r="C6">
        <v>-2.5</v>
      </c>
      <c r="D6">
        <v>-1.3</v>
      </c>
      <c r="E6">
        <v>-1.5</v>
      </c>
      <c r="F6">
        <v>-1.5</v>
      </c>
      <c r="G6">
        <v>2.5</v>
      </c>
      <c r="H6">
        <v>2.5</v>
      </c>
      <c r="I6">
        <v>4</v>
      </c>
      <c r="J6">
        <v>4</v>
      </c>
    </row>
    <row r="7" spans="2:10" ht="15.75" x14ac:dyDescent="0.25">
      <c r="B7">
        <v>4</v>
      </c>
      <c r="C7">
        <v>-1.7</v>
      </c>
      <c r="D7">
        <v>1</v>
      </c>
      <c r="E7">
        <v>-0.7</v>
      </c>
      <c r="F7">
        <v>0.5</v>
      </c>
      <c r="G7">
        <v>1.5</v>
      </c>
      <c r="H7">
        <v>0.5</v>
      </c>
      <c r="I7">
        <v>2.5</v>
      </c>
      <c r="J7">
        <v>2.5</v>
      </c>
    </row>
    <row r="8" spans="2:10" ht="15.75" x14ac:dyDescent="0.25">
      <c r="B8">
        <v>5</v>
      </c>
      <c r="C8">
        <v>-1.3</v>
      </c>
      <c r="D8">
        <v>3</v>
      </c>
      <c r="E8">
        <v>0.5</v>
      </c>
      <c r="F8">
        <v>2</v>
      </c>
      <c r="G8">
        <v>0.5</v>
      </c>
      <c r="H8">
        <v>0</v>
      </c>
      <c r="I8">
        <v>1.5</v>
      </c>
      <c r="J8">
        <v>1.5</v>
      </c>
    </row>
    <row r="9" spans="2:10" ht="15.75" x14ac:dyDescent="0.25">
      <c r="B9">
        <v>6</v>
      </c>
      <c r="C9">
        <v>0</v>
      </c>
      <c r="D9">
        <v>3.5</v>
      </c>
      <c r="E9">
        <v>1</v>
      </c>
      <c r="F9">
        <v>3</v>
      </c>
      <c r="G9">
        <v>0</v>
      </c>
      <c r="H9">
        <v>-2</v>
      </c>
      <c r="I9">
        <v>0.5</v>
      </c>
      <c r="J9">
        <v>0.5</v>
      </c>
    </row>
    <row r="10" spans="2:10" ht="15.75" x14ac:dyDescent="0.25">
      <c r="B10">
        <v>7</v>
      </c>
      <c r="C10">
        <v>0.5</v>
      </c>
      <c r="D10">
        <v>5.3</v>
      </c>
      <c r="E10">
        <v>2.5</v>
      </c>
      <c r="F10">
        <v>5.3</v>
      </c>
      <c r="G10">
        <v>-1.3</v>
      </c>
      <c r="H10">
        <v>-3.5</v>
      </c>
      <c r="I10">
        <v>-1.3</v>
      </c>
      <c r="J10">
        <v>0</v>
      </c>
    </row>
    <row r="11" spans="2:10" ht="15.75" x14ac:dyDescent="0.25">
      <c r="B11">
        <v>8</v>
      </c>
      <c r="C11">
        <v>1</v>
      </c>
      <c r="D11">
        <v>5.7</v>
      </c>
      <c r="E11">
        <v>3</v>
      </c>
      <c r="F11">
        <v>5.7</v>
      </c>
      <c r="G11">
        <v>-1.5</v>
      </c>
      <c r="H11">
        <v>-4.3</v>
      </c>
      <c r="I11">
        <v>-2</v>
      </c>
      <c r="J11">
        <v>-1.3</v>
      </c>
    </row>
    <row r="12" spans="2:10" ht="15.75" x14ac:dyDescent="0.25">
      <c r="B12">
        <v>9</v>
      </c>
      <c r="C12">
        <v>2</v>
      </c>
      <c r="D12">
        <v>6</v>
      </c>
      <c r="E12">
        <v>4</v>
      </c>
      <c r="F12">
        <v>6</v>
      </c>
      <c r="G12">
        <v>-2.5</v>
      </c>
      <c r="H12">
        <v>-5.3</v>
      </c>
      <c r="I12">
        <v>-3</v>
      </c>
      <c r="J12">
        <v>-2.5</v>
      </c>
    </row>
    <row r="13" spans="2:10" ht="15.75" x14ac:dyDescent="0.25">
      <c r="B13">
        <v>10</v>
      </c>
      <c r="C13">
        <v>3</v>
      </c>
      <c r="D13">
        <v>6.5</v>
      </c>
      <c r="E13">
        <v>4.5999999999999996</v>
      </c>
      <c r="F13">
        <v>6.3</v>
      </c>
      <c r="G13">
        <v>-3</v>
      </c>
      <c r="H13">
        <v>-6</v>
      </c>
      <c r="I13">
        <v>-4.3</v>
      </c>
      <c r="J13">
        <v>-3.5</v>
      </c>
    </row>
    <row r="14" spans="2:10" ht="15.75" x14ac:dyDescent="0.25">
      <c r="B14">
        <v>11</v>
      </c>
      <c r="C14">
        <v>3.5</v>
      </c>
      <c r="D14">
        <v>7</v>
      </c>
      <c r="E14">
        <v>5</v>
      </c>
      <c r="F14">
        <v>6.5</v>
      </c>
      <c r="G14">
        <v>-3.5</v>
      </c>
      <c r="H14">
        <v>-6.5</v>
      </c>
      <c r="I14">
        <v>-5.3</v>
      </c>
      <c r="J14">
        <v>-5.3</v>
      </c>
    </row>
    <row r="15" spans="2:10" ht="15.75" x14ac:dyDescent="0.25">
      <c r="B15">
        <v>12</v>
      </c>
      <c r="C15">
        <v>4</v>
      </c>
      <c r="D15">
        <v>7</v>
      </c>
      <c r="E15">
        <v>5.7</v>
      </c>
      <c r="F15">
        <v>6.7</v>
      </c>
      <c r="G15">
        <v>-4.3</v>
      </c>
      <c r="H15">
        <v>-7</v>
      </c>
      <c r="I15">
        <v>-6</v>
      </c>
      <c r="J15">
        <v>-5.7</v>
      </c>
    </row>
    <row r="16" spans="2:10" ht="15.75" x14ac:dyDescent="0.25">
      <c r="B16">
        <v>13</v>
      </c>
      <c r="C16">
        <v>4.7</v>
      </c>
      <c r="D16">
        <v>7</v>
      </c>
      <c r="E16">
        <v>6</v>
      </c>
      <c r="F16">
        <v>7</v>
      </c>
      <c r="G16">
        <v>-5.3</v>
      </c>
      <c r="H16">
        <v>-7.2</v>
      </c>
      <c r="I16">
        <v>-6.5</v>
      </c>
      <c r="J16">
        <v>-6</v>
      </c>
    </row>
    <row r="17" spans="2:10" ht="15.75" x14ac:dyDescent="0.25">
      <c r="B17">
        <v>14</v>
      </c>
      <c r="C17">
        <v>5.3</v>
      </c>
      <c r="D17">
        <v>7</v>
      </c>
      <c r="E17">
        <v>6.5</v>
      </c>
      <c r="F17">
        <v>7.3</v>
      </c>
      <c r="G17">
        <v>-5.7</v>
      </c>
      <c r="H17">
        <v>-7.2</v>
      </c>
      <c r="I17">
        <v>-6.7</v>
      </c>
      <c r="J17">
        <v>-6.5</v>
      </c>
    </row>
    <row r="18" spans="2:10" ht="15.75" x14ac:dyDescent="0.25">
      <c r="B18">
        <v>15</v>
      </c>
      <c r="C18">
        <v>6.5</v>
      </c>
      <c r="D18">
        <v>7</v>
      </c>
      <c r="E18">
        <v>6.5</v>
      </c>
      <c r="F18">
        <v>7.3</v>
      </c>
      <c r="G18">
        <v>-6</v>
      </c>
      <c r="H18">
        <v>-7.2</v>
      </c>
      <c r="I18">
        <v>-6.7</v>
      </c>
      <c r="J18">
        <v>-7</v>
      </c>
    </row>
    <row r="19" spans="2:10" ht="15.75" x14ac:dyDescent="0.25">
      <c r="B19">
        <v>16</v>
      </c>
      <c r="C19">
        <v>7</v>
      </c>
      <c r="D19">
        <v>7.5</v>
      </c>
      <c r="E19">
        <v>7</v>
      </c>
      <c r="F19">
        <v>7.3</v>
      </c>
      <c r="G19">
        <v>-6.5</v>
      </c>
      <c r="H19">
        <v>-7.3</v>
      </c>
      <c r="I19">
        <v>-7</v>
      </c>
      <c r="J19">
        <v>-7.3</v>
      </c>
    </row>
    <row r="20" spans="2:10" ht="15.75" x14ac:dyDescent="0.25">
      <c r="B20">
        <v>17</v>
      </c>
      <c r="C20">
        <v>7</v>
      </c>
      <c r="D20">
        <v>7.5</v>
      </c>
      <c r="E20">
        <v>7</v>
      </c>
      <c r="F20">
        <v>7.5</v>
      </c>
      <c r="G20">
        <v>6.7</v>
      </c>
      <c r="H20">
        <v>-7.3</v>
      </c>
      <c r="I20">
        <v>-7.2</v>
      </c>
      <c r="J20">
        <v>-7.5</v>
      </c>
    </row>
    <row r="21" spans="2:10" ht="15.75" x14ac:dyDescent="0.25">
      <c r="B21">
        <v>18</v>
      </c>
      <c r="C21">
        <v>7</v>
      </c>
      <c r="D21">
        <v>7.5</v>
      </c>
      <c r="E21">
        <v>7</v>
      </c>
      <c r="F21">
        <v>8</v>
      </c>
      <c r="G21">
        <v>7</v>
      </c>
      <c r="H21">
        <v>-7.3</v>
      </c>
      <c r="I21">
        <v>-7.3</v>
      </c>
      <c r="J21">
        <v>-7.7</v>
      </c>
    </row>
    <row r="22" spans="2:10" ht="15.75" x14ac:dyDescent="0.25">
      <c r="B22">
        <v>19</v>
      </c>
      <c r="C22">
        <v>7.5</v>
      </c>
      <c r="D22">
        <v>7.5</v>
      </c>
      <c r="E22">
        <v>7.5</v>
      </c>
      <c r="F22">
        <v>8</v>
      </c>
      <c r="G22">
        <v>-7.3</v>
      </c>
      <c r="H22">
        <v>-7.5</v>
      </c>
      <c r="I22">
        <v>-7.5</v>
      </c>
      <c r="J22">
        <v>-7.9</v>
      </c>
    </row>
    <row r="23" spans="2:10" ht="15.75" x14ac:dyDescent="0.25">
      <c r="B23">
        <v>20</v>
      </c>
      <c r="C23">
        <v>7.5</v>
      </c>
      <c r="D23">
        <v>8</v>
      </c>
      <c r="E23">
        <v>7.5</v>
      </c>
      <c r="F23">
        <v>8</v>
      </c>
      <c r="G23">
        <v>-7.5</v>
      </c>
      <c r="H23">
        <v>-8</v>
      </c>
      <c r="I23">
        <v>-8</v>
      </c>
      <c r="J23">
        <v>-8</v>
      </c>
    </row>
    <row r="26" spans="2:10" ht="15.75" x14ac:dyDescent="0.25">
      <c r="C26" s="1">
        <v>3</v>
      </c>
      <c r="D26" s="1"/>
      <c r="E26" s="1"/>
      <c r="F26" s="1"/>
    </row>
    <row r="27" spans="2:10" ht="15.75" x14ac:dyDescent="0.25">
      <c r="C27" t="s">
        <v>112</v>
      </c>
      <c r="D27" t="s">
        <v>113</v>
      </c>
      <c r="E27" t="s">
        <v>114</v>
      </c>
      <c r="F27" t="s">
        <v>115</v>
      </c>
    </row>
    <row r="28" spans="2:10" ht="15.75" x14ac:dyDescent="0.25">
      <c r="B28">
        <v>-22</v>
      </c>
      <c r="C28">
        <v>-8</v>
      </c>
      <c r="D28">
        <v>-8</v>
      </c>
      <c r="E28">
        <v>-8</v>
      </c>
      <c r="F28">
        <v>-7.5</v>
      </c>
    </row>
    <row r="29" spans="2:10" ht="15.75" x14ac:dyDescent="0.25">
      <c r="B29">
        <v>-21</v>
      </c>
      <c r="C29">
        <v>-7.5</v>
      </c>
      <c r="D29">
        <v>-8</v>
      </c>
      <c r="E29">
        <v>-8</v>
      </c>
      <c r="F29">
        <v>-7.3</v>
      </c>
    </row>
    <row r="30" spans="2:10" ht="15.75" x14ac:dyDescent="0.25">
      <c r="B30">
        <v>-20</v>
      </c>
      <c r="C30">
        <v>-7</v>
      </c>
      <c r="D30">
        <v>-8</v>
      </c>
      <c r="E30">
        <v>-8</v>
      </c>
      <c r="F30">
        <v>-7.3</v>
      </c>
    </row>
    <row r="31" spans="2:10" ht="15.75" x14ac:dyDescent="0.25">
      <c r="B31">
        <v>-19</v>
      </c>
      <c r="C31">
        <v>-6.8</v>
      </c>
      <c r="D31">
        <v>-8</v>
      </c>
      <c r="E31">
        <v>-8</v>
      </c>
      <c r="F31">
        <v>-7</v>
      </c>
    </row>
    <row r="32" spans="2:10" ht="15.75" x14ac:dyDescent="0.25">
      <c r="B32">
        <v>-18</v>
      </c>
      <c r="C32">
        <v>-6.75</v>
      </c>
      <c r="D32">
        <v>-7</v>
      </c>
      <c r="E32">
        <v>-7.5</v>
      </c>
      <c r="F32">
        <v>-6.7</v>
      </c>
    </row>
    <row r="33" spans="2:6" ht="15.75" x14ac:dyDescent="0.25">
      <c r="B33">
        <v>-17</v>
      </c>
      <c r="C33">
        <v>-6.7</v>
      </c>
      <c r="D33">
        <v>-6.7</v>
      </c>
      <c r="E33">
        <v>-7.3</v>
      </c>
      <c r="F33">
        <v>-6.7</v>
      </c>
    </row>
    <row r="34" spans="2:6" ht="15.75" x14ac:dyDescent="0.25">
      <c r="B34">
        <v>-16</v>
      </c>
      <c r="C34">
        <v>-6.5</v>
      </c>
      <c r="D34">
        <v>-6.7</v>
      </c>
      <c r="E34">
        <v>-7.3</v>
      </c>
      <c r="F34">
        <v>-6.7</v>
      </c>
    </row>
    <row r="35" spans="2:6" ht="15.75" x14ac:dyDescent="0.25">
      <c r="B35">
        <v>-15</v>
      </c>
      <c r="C35">
        <v>-6.3</v>
      </c>
      <c r="D35">
        <v>-6.7</v>
      </c>
      <c r="E35">
        <v>-7</v>
      </c>
      <c r="F35">
        <v>-6.5</v>
      </c>
    </row>
    <row r="36" spans="2:6" ht="15.75" x14ac:dyDescent="0.25">
      <c r="B36">
        <v>-14</v>
      </c>
      <c r="C36">
        <v>-6.1</v>
      </c>
      <c r="D36">
        <v>-6.7</v>
      </c>
      <c r="E36">
        <v>-6.5</v>
      </c>
      <c r="F36">
        <v>-6.3</v>
      </c>
    </row>
    <row r="37" spans="2:6" ht="15.75" x14ac:dyDescent="0.25">
      <c r="B37">
        <v>-13</v>
      </c>
      <c r="C37">
        <v>-5.9</v>
      </c>
      <c r="D37">
        <v>-6.7</v>
      </c>
      <c r="E37">
        <v>-6.5</v>
      </c>
      <c r="F37">
        <v>-6</v>
      </c>
    </row>
    <row r="38" spans="2:6" ht="15.75" x14ac:dyDescent="0.25">
      <c r="B38">
        <v>-12</v>
      </c>
      <c r="C38">
        <v>-5.7</v>
      </c>
      <c r="D38">
        <v>-6.7</v>
      </c>
      <c r="E38">
        <v>-6.5</v>
      </c>
      <c r="F38">
        <v>-5.85</v>
      </c>
    </row>
    <row r="39" spans="2:6" ht="15.75" x14ac:dyDescent="0.25">
      <c r="B39">
        <v>-11</v>
      </c>
      <c r="C39">
        <v>-5.3</v>
      </c>
      <c r="D39">
        <v>-6.7</v>
      </c>
      <c r="E39">
        <v>-6.5</v>
      </c>
      <c r="F39">
        <v>-5.85</v>
      </c>
    </row>
    <row r="40" spans="2:6" ht="15.75" x14ac:dyDescent="0.25">
      <c r="B40">
        <v>-10</v>
      </c>
      <c r="C40">
        <v>-4.3</v>
      </c>
      <c r="D40">
        <v>-6.5</v>
      </c>
      <c r="E40">
        <v>-6</v>
      </c>
      <c r="F40">
        <v>-5.7</v>
      </c>
    </row>
    <row r="41" spans="2:6" ht="15.75" x14ac:dyDescent="0.25">
      <c r="B41">
        <v>-9</v>
      </c>
      <c r="C41">
        <v>-3.5</v>
      </c>
      <c r="D41">
        <v>-6</v>
      </c>
      <c r="E41">
        <v>-4.7</v>
      </c>
      <c r="F41">
        <v>-4.7</v>
      </c>
    </row>
    <row r="42" spans="2:6" ht="15.75" x14ac:dyDescent="0.25">
      <c r="B42">
        <v>-8</v>
      </c>
      <c r="C42">
        <v>-3.25</v>
      </c>
      <c r="D42">
        <v>-5.7</v>
      </c>
      <c r="E42">
        <v>-4.3</v>
      </c>
      <c r="F42">
        <v>-4.3</v>
      </c>
    </row>
    <row r="43" spans="2:6" ht="15.75" x14ac:dyDescent="0.25">
      <c r="B43">
        <v>-7</v>
      </c>
      <c r="C43">
        <v>-3</v>
      </c>
      <c r="D43">
        <v>-4.7</v>
      </c>
      <c r="E43">
        <v>-3.5</v>
      </c>
      <c r="F43">
        <v>-3.5</v>
      </c>
    </row>
    <row r="44" spans="2:6" ht="15.75" x14ac:dyDescent="0.25">
      <c r="B44">
        <v>-6</v>
      </c>
      <c r="C44">
        <v>-2.75</v>
      </c>
      <c r="D44">
        <v>-4.3</v>
      </c>
      <c r="E44">
        <v>-3</v>
      </c>
      <c r="F44">
        <v>-3</v>
      </c>
    </row>
    <row r="45" spans="2:6" ht="15.75" x14ac:dyDescent="0.25">
      <c r="B45">
        <v>-5</v>
      </c>
      <c r="C45">
        <v>-2.5</v>
      </c>
      <c r="D45">
        <v>-3.5</v>
      </c>
      <c r="E45">
        <v>-2</v>
      </c>
      <c r="F45">
        <v>-2.5</v>
      </c>
    </row>
    <row r="46" spans="2:6" ht="15.75" x14ac:dyDescent="0.25">
      <c r="B46">
        <v>-4</v>
      </c>
      <c r="C46">
        <v>-1.5</v>
      </c>
      <c r="D46">
        <v>-3</v>
      </c>
      <c r="E46">
        <v>-1.5</v>
      </c>
      <c r="F46">
        <v>-0.5</v>
      </c>
    </row>
    <row r="47" spans="2:6" ht="15.75" x14ac:dyDescent="0.25">
      <c r="B47">
        <v>-3</v>
      </c>
      <c r="C47">
        <v>-1</v>
      </c>
      <c r="D47">
        <v>-2</v>
      </c>
      <c r="E47">
        <v>-1</v>
      </c>
      <c r="F47">
        <v>0</v>
      </c>
    </row>
    <row r="48" spans="2:6" ht="15.75" x14ac:dyDescent="0.25">
      <c r="B48">
        <v>-2</v>
      </c>
      <c r="C48">
        <v>-0.5</v>
      </c>
      <c r="D48">
        <v>-1.5</v>
      </c>
      <c r="E48">
        <v>-0.5</v>
      </c>
      <c r="F48">
        <v>0.3</v>
      </c>
    </row>
    <row r="49" spans="2:6" ht="15.75" x14ac:dyDescent="0.25">
      <c r="B49">
        <v>-1</v>
      </c>
      <c r="C49">
        <v>-0.25</v>
      </c>
      <c r="D49">
        <v>0</v>
      </c>
      <c r="E49">
        <v>0</v>
      </c>
      <c r="F49">
        <v>0.5</v>
      </c>
    </row>
    <row r="50" spans="2:6" ht="15.75" x14ac:dyDescent="0.25">
      <c r="B50">
        <v>0</v>
      </c>
      <c r="C50">
        <v>0</v>
      </c>
      <c r="D50">
        <v>0.5</v>
      </c>
      <c r="E50">
        <v>1</v>
      </c>
      <c r="F50">
        <v>1.5</v>
      </c>
    </row>
    <row r="51" spans="2:6" ht="15.75" x14ac:dyDescent="0.25">
      <c r="B51">
        <v>1</v>
      </c>
      <c r="C51">
        <v>0.5</v>
      </c>
      <c r="D51">
        <v>1</v>
      </c>
      <c r="E51">
        <v>1.5</v>
      </c>
      <c r="F51">
        <v>3</v>
      </c>
    </row>
    <row r="52" spans="2:6" ht="15.75" x14ac:dyDescent="0.25">
      <c r="B52">
        <v>2</v>
      </c>
      <c r="C52">
        <v>0.7</v>
      </c>
      <c r="D52">
        <v>1.5</v>
      </c>
      <c r="E52">
        <v>2</v>
      </c>
      <c r="F52">
        <v>4</v>
      </c>
    </row>
    <row r="53" spans="2:6" ht="15.75" x14ac:dyDescent="0.25">
      <c r="B53">
        <v>3</v>
      </c>
      <c r="C53">
        <v>1</v>
      </c>
      <c r="D53">
        <v>3</v>
      </c>
      <c r="E53">
        <v>3</v>
      </c>
      <c r="F53">
        <v>4.3</v>
      </c>
    </row>
    <row r="54" spans="2:6" ht="15.75" x14ac:dyDescent="0.25">
      <c r="B54">
        <v>4</v>
      </c>
      <c r="C54">
        <v>1.3</v>
      </c>
      <c r="D54">
        <v>4</v>
      </c>
      <c r="E54">
        <v>3.5</v>
      </c>
      <c r="F54">
        <v>5.5</v>
      </c>
    </row>
    <row r="55" spans="2:6" ht="15.75" x14ac:dyDescent="0.25">
      <c r="B55">
        <v>5</v>
      </c>
      <c r="C55">
        <v>1.5</v>
      </c>
      <c r="D55">
        <v>4.3</v>
      </c>
      <c r="E55">
        <v>4</v>
      </c>
      <c r="F55">
        <v>5.7</v>
      </c>
    </row>
    <row r="56" spans="2:6" ht="15.75" x14ac:dyDescent="0.25">
      <c r="B56">
        <v>6</v>
      </c>
      <c r="C56">
        <v>2</v>
      </c>
      <c r="D56">
        <v>5</v>
      </c>
      <c r="F56">
        <v>6</v>
      </c>
    </row>
    <row r="57" spans="2:6" ht="15.75" x14ac:dyDescent="0.25">
      <c r="B57">
        <v>7</v>
      </c>
      <c r="C57">
        <v>2.5</v>
      </c>
      <c r="D57">
        <v>5.5</v>
      </c>
      <c r="E57">
        <v>4.7</v>
      </c>
      <c r="F57">
        <v>6.3</v>
      </c>
    </row>
    <row r="58" spans="2:6" ht="15.75" x14ac:dyDescent="0.25">
      <c r="B58">
        <v>8</v>
      </c>
      <c r="C58">
        <v>3.5</v>
      </c>
      <c r="D58">
        <v>6.5</v>
      </c>
      <c r="E58">
        <v>5</v>
      </c>
      <c r="F58">
        <v>6.5</v>
      </c>
    </row>
    <row r="59" spans="2:6" ht="15.75" x14ac:dyDescent="0.25">
      <c r="B59">
        <v>9</v>
      </c>
      <c r="C59">
        <v>4</v>
      </c>
      <c r="D59">
        <v>6.7</v>
      </c>
      <c r="E59">
        <v>5.5</v>
      </c>
      <c r="F59">
        <v>6.7</v>
      </c>
    </row>
    <row r="60" spans="2:6" ht="15.75" x14ac:dyDescent="0.25">
      <c r="B60">
        <v>10</v>
      </c>
      <c r="C60">
        <v>4.7</v>
      </c>
      <c r="D60">
        <v>7</v>
      </c>
      <c r="E60">
        <v>6</v>
      </c>
      <c r="F60">
        <v>7</v>
      </c>
    </row>
    <row r="61" spans="2:6" ht="15.75" x14ac:dyDescent="0.25">
      <c r="B61">
        <v>11</v>
      </c>
      <c r="C61">
        <v>4.8499999999999996</v>
      </c>
      <c r="D61">
        <v>7.3</v>
      </c>
      <c r="E61">
        <v>6.2</v>
      </c>
      <c r="F61">
        <v>7.3</v>
      </c>
    </row>
    <row r="62" spans="2:6" ht="15.75" x14ac:dyDescent="0.25">
      <c r="B62">
        <v>12</v>
      </c>
      <c r="C62">
        <v>5</v>
      </c>
      <c r="D62">
        <v>7.3</v>
      </c>
      <c r="E62">
        <v>6.3</v>
      </c>
      <c r="F62">
        <v>7.3</v>
      </c>
    </row>
    <row r="63" spans="2:6" ht="15.75" x14ac:dyDescent="0.25">
      <c r="B63">
        <v>13</v>
      </c>
      <c r="C63">
        <v>5.5</v>
      </c>
      <c r="D63">
        <v>7.3</v>
      </c>
      <c r="E63">
        <v>6.5</v>
      </c>
      <c r="F63">
        <v>7.3</v>
      </c>
    </row>
    <row r="64" spans="2:6" ht="15.75" x14ac:dyDescent="0.25">
      <c r="B64">
        <v>14</v>
      </c>
      <c r="C64">
        <v>6</v>
      </c>
      <c r="D64">
        <v>7.3</v>
      </c>
      <c r="E64">
        <v>6.7</v>
      </c>
      <c r="F64">
        <v>7.3</v>
      </c>
    </row>
    <row r="65" spans="2:6" ht="15.75" x14ac:dyDescent="0.25">
      <c r="B65">
        <v>15</v>
      </c>
      <c r="C65">
        <v>6.3</v>
      </c>
      <c r="D65">
        <v>7.3</v>
      </c>
      <c r="E65">
        <v>7</v>
      </c>
      <c r="F65">
        <v>7.3</v>
      </c>
    </row>
    <row r="66" spans="2:6" ht="15.75" x14ac:dyDescent="0.25">
      <c r="B66">
        <v>16</v>
      </c>
      <c r="C66">
        <v>6.5</v>
      </c>
      <c r="D66">
        <v>7.3</v>
      </c>
      <c r="E66">
        <v>7.3</v>
      </c>
      <c r="F66">
        <v>7.3</v>
      </c>
    </row>
    <row r="67" spans="2:6" ht="15.75" x14ac:dyDescent="0.25">
      <c r="B67">
        <v>17</v>
      </c>
      <c r="C67">
        <v>6.7</v>
      </c>
      <c r="D67">
        <v>7.3</v>
      </c>
      <c r="E67">
        <v>7.3</v>
      </c>
      <c r="F67">
        <v>7.5</v>
      </c>
    </row>
    <row r="68" spans="2:6" ht="15.75" x14ac:dyDescent="0.25">
      <c r="B68">
        <v>18</v>
      </c>
      <c r="C68">
        <v>7</v>
      </c>
      <c r="D68">
        <v>7.5</v>
      </c>
      <c r="E68">
        <v>7.3</v>
      </c>
      <c r="F68">
        <v>8</v>
      </c>
    </row>
    <row r="69" spans="2:6" ht="15.75" x14ac:dyDescent="0.25">
      <c r="B69">
        <v>19</v>
      </c>
      <c r="C69">
        <v>7.3</v>
      </c>
      <c r="D69">
        <v>8</v>
      </c>
      <c r="E69">
        <v>7.3</v>
      </c>
      <c r="F69">
        <v>8</v>
      </c>
    </row>
    <row r="70" spans="2:6" ht="15.75" x14ac:dyDescent="0.25">
      <c r="B70">
        <v>20</v>
      </c>
      <c r="C70">
        <v>7.3</v>
      </c>
      <c r="D70">
        <v>8</v>
      </c>
      <c r="E70">
        <v>7.5</v>
      </c>
      <c r="F70">
        <v>8</v>
      </c>
    </row>
    <row r="71" spans="2:6" ht="15.75" x14ac:dyDescent="0.25">
      <c r="B71">
        <v>21</v>
      </c>
      <c r="C71">
        <v>7.5</v>
      </c>
      <c r="D71">
        <v>8</v>
      </c>
      <c r="E71">
        <v>8</v>
      </c>
      <c r="F71">
        <v>8</v>
      </c>
    </row>
    <row r="72" spans="2:6" ht="15.75" x14ac:dyDescent="0.25">
      <c r="B72">
        <v>22</v>
      </c>
      <c r="C72">
        <v>8</v>
      </c>
      <c r="D72">
        <v>8</v>
      </c>
      <c r="E72">
        <v>8</v>
      </c>
      <c r="F72">
        <v>8</v>
      </c>
    </row>
  </sheetData>
  <mergeCells count="3">
    <mergeCell ref="C1:F1"/>
    <mergeCell ref="G1:J1"/>
    <mergeCell ref="C26:F26"/>
  </mergeCells>
  <pageMargins left="0.7" right="0.7" top="0.75" bottom="0.75" header="0.3" footer="0.3"/>
  <ignoredErrors>
    <ignoredError sqref="B1:J7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2"/>
  <sheetViews>
    <sheetView workbookViewId="0"/>
  </sheetViews>
  <sheetFormatPr defaultRowHeight="15" x14ac:dyDescent="0.25"/>
  <sheetData>
    <row r="1" spans="2:10" ht="15.75" x14ac:dyDescent="0.25">
      <c r="C1" s="1">
        <v>1</v>
      </c>
      <c r="D1" s="1"/>
      <c r="E1" s="1"/>
      <c r="F1" s="1"/>
      <c r="G1" s="1">
        <v>2</v>
      </c>
      <c r="H1" s="1"/>
      <c r="I1" s="1"/>
      <c r="J1" s="1"/>
    </row>
    <row r="2" spans="2:10" ht="15.75" x14ac:dyDescent="0.25">
      <c r="C2" t="s">
        <v>112</v>
      </c>
      <c r="D2" t="s">
        <v>113</v>
      </c>
      <c r="E2" t="s">
        <v>114</v>
      </c>
      <c r="F2" t="s">
        <v>115</v>
      </c>
      <c r="G2" t="s">
        <v>112</v>
      </c>
      <c r="H2" t="s">
        <v>113</v>
      </c>
      <c r="I2" t="s">
        <v>114</v>
      </c>
      <c r="J2" t="s">
        <v>115</v>
      </c>
    </row>
    <row r="3" spans="2:10" ht="15.75" x14ac:dyDescent="0.25">
      <c r="B3">
        <v>0</v>
      </c>
      <c r="C3">
        <v>-30</v>
      </c>
      <c r="D3">
        <v>-36</v>
      </c>
      <c r="E3">
        <v>-28</v>
      </c>
      <c r="F3">
        <v>-30</v>
      </c>
      <c r="G3">
        <v>37</v>
      </c>
      <c r="H3">
        <v>35</v>
      </c>
      <c r="I3">
        <v>37</v>
      </c>
      <c r="J3">
        <v>37</v>
      </c>
    </row>
    <row r="4" spans="2:10" ht="15.75" x14ac:dyDescent="0.25">
      <c r="B4">
        <v>1</v>
      </c>
      <c r="C4">
        <v>-26</v>
      </c>
      <c r="D4">
        <v>-24</v>
      </c>
      <c r="E4">
        <v>-22</v>
      </c>
      <c r="F4">
        <v>-24</v>
      </c>
      <c r="G4">
        <v>33</v>
      </c>
      <c r="H4">
        <v>30</v>
      </c>
      <c r="I4">
        <v>35</v>
      </c>
      <c r="J4">
        <v>35</v>
      </c>
    </row>
    <row r="5" spans="2:10" ht="15.75" x14ac:dyDescent="0.25">
      <c r="B5">
        <v>2</v>
      </c>
      <c r="C5">
        <v>-20</v>
      </c>
      <c r="D5">
        <v>-13</v>
      </c>
      <c r="E5">
        <v>-17</v>
      </c>
      <c r="F5">
        <v>-17</v>
      </c>
      <c r="G5">
        <v>22</v>
      </c>
      <c r="H5">
        <v>19</v>
      </c>
      <c r="I5">
        <v>30</v>
      </c>
      <c r="J5">
        <v>28</v>
      </c>
    </row>
    <row r="6" spans="2:10" ht="15.75" x14ac:dyDescent="0.25">
      <c r="B6">
        <v>3</v>
      </c>
      <c r="C6">
        <v>-13</v>
      </c>
      <c r="D6">
        <v>-6</v>
      </c>
      <c r="E6">
        <v>-8</v>
      </c>
      <c r="F6">
        <v>-8</v>
      </c>
      <c r="G6">
        <v>13</v>
      </c>
      <c r="H6">
        <v>13</v>
      </c>
      <c r="I6">
        <v>19</v>
      </c>
      <c r="J6">
        <v>19</v>
      </c>
    </row>
    <row r="7" spans="2:10" ht="15.75" x14ac:dyDescent="0.25">
      <c r="B7">
        <v>4</v>
      </c>
      <c r="C7">
        <v>-8</v>
      </c>
      <c r="D7">
        <v>5</v>
      </c>
      <c r="E7">
        <v>-4</v>
      </c>
      <c r="F7">
        <v>3</v>
      </c>
      <c r="G7">
        <v>7</v>
      </c>
      <c r="H7">
        <v>3</v>
      </c>
      <c r="I7">
        <v>13</v>
      </c>
      <c r="J7">
        <v>12</v>
      </c>
    </row>
    <row r="8" spans="2:10" ht="15.75" x14ac:dyDescent="0.25">
      <c r="B8">
        <v>5</v>
      </c>
      <c r="C8">
        <v>-6</v>
      </c>
      <c r="D8">
        <v>15</v>
      </c>
      <c r="E8">
        <v>3</v>
      </c>
      <c r="F8">
        <v>10</v>
      </c>
      <c r="G8">
        <v>3</v>
      </c>
      <c r="H8">
        <v>-2</v>
      </c>
      <c r="I8">
        <v>7</v>
      </c>
      <c r="J8">
        <v>7</v>
      </c>
    </row>
    <row r="9" spans="2:10" ht="15.75" x14ac:dyDescent="0.25">
      <c r="B9">
        <v>6</v>
      </c>
      <c r="C9">
        <v>-2</v>
      </c>
      <c r="D9">
        <v>17</v>
      </c>
      <c r="E9">
        <v>5</v>
      </c>
      <c r="F9">
        <v>15</v>
      </c>
      <c r="G9">
        <v>-2</v>
      </c>
      <c r="H9">
        <v>-10</v>
      </c>
      <c r="I9">
        <v>3</v>
      </c>
      <c r="J9">
        <v>3</v>
      </c>
    </row>
    <row r="10" spans="2:10" ht="15.75" x14ac:dyDescent="0.25">
      <c r="B10">
        <v>7</v>
      </c>
      <c r="C10">
        <v>3</v>
      </c>
      <c r="D10">
        <v>26</v>
      </c>
      <c r="E10">
        <v>13</v>
      </c>
      <c r="F10">
        <v>26</v>
      </c>
      <c r="G10">
        <v>-6</v>
      </c>
      <c r="H10">
        <v>-17</v>
      </c>
      <c r="I10">
        <v>-6</v>
      </c>
      <c r="J10">
        <v>-2</v>
      </c>
    </row>
    <row r="11" spans="2:10" ht="15.75" x14ac:dyDescent="0.25">
      <c r="B11">
        <v>8</v>
      </c>
      <c r="C11">
        <v>5</v>
      </c>
      <c r="D11">
        <v>28</v>
      </c>
      <c r="E11">
        <v>15</v>
      </c>
      <c r="F11">
        <v>28</v>
      </c>
      <c r="G11">
        <v>-8</v>
      </c>
      <c r="H11">
        <v>-22</v>
      </c>
      <c r="I11">
        <v>-10</v>
      </c>
      <c r="J11">
        <v>-6</v>
      </c>
    </row>
    <row r="12" spans="2:10" ht="15.75" x14ac:dyDescent="0.25">
      <c r="B12">
        <v>9</v>
      </c>
      <c r="C12">
        <v>10</v>
      </c>
      <c r="D12">
        <v>30</v>
      </c>
      <c r="E12">
        <v>19</v>
      </c>
      <c r="F12">
        <v>30</v>
      </c>
      <c r="G12">
        <v>-13</v>
      </c>
      <c r="H12">
        <v>-26</v>
      </c>
      <c r="I12">
        <v>-15</v>
      </c>
      <c r="J12">
        <v>-12</v>
      </c>
    </row>
    <row r="13" spans="2:10" ht="15.75" x14ac:dyDescent="0.25">
      <c r="B13">
        <v>10</v>
      </c>
      <c r="C13">
        <v>15</v>
      </c>
      <c r="D13">
        <v>33</v>
      </c>
      <c r="E13">
        <v>24</v>
      </c>
      <c r="F13">
        <v>31</v>
      </c>
      <c r="G13">
        <v>-15</v>
      </c>
      <c r="H13">
        <v>-30</v>
      </c>
      <c r="I13">
        <v>-22</v>
      </c>
      <c r="J13">
        <v>-17</v>
      </c>
    </row>
    <row r="14" spans="2:10" ht="15.75" x14ac:dyDescent="0.25">
      <c r="B14">
        <v>11</v>
      </c>
      <c r="C14">
        <v>17</v>
      </c>
      <c r="D14">
        <v>35</v>
      </c>
      <c r="E14">
        <v>26</v>
      </c>
      <c r="F14">
        <v>33</v>
      </c>
      <c r="G14">
        <v>-17</v>
      </c>
      <c r="H14">
        <v>-33</v>
      </c>
      <c r="I14">
        <v>-26</v>
      </c>
      <c r="J14">
        <v>-26</v>
      </c>
    </row>
    <row r="15" spans="2:10" ht="15.75" x14ac:dyDescent="0.25">
      <c r="B15">
        <v>12</v>
      </c>
      <c r="C15">
        <v>19</v>
      </c>
      <c r="D15">
        <v>36</v>
      </c>
      <c r="E15">
        <v>28</v>
      </c>
      <c r="F15">
        <v>34</v>
      </c>
      <c r="G15">
        <v>-22</v>
      </c>
      <c r="H15">
        <v>-35</v>
      </c>
      <c r="I15">
        <v>-30</v>
      </c>
      <c r="J15">
        <v>-28</v>
      </c>
    </row>
    <row r="16" spans="2:10" ht="15.75" x14ac:dyDescent="0.25">
      <c r="B16">
        <v>13</v>
      </c>
      <c r="C16">
        <v>24</v>
      </c>
      <c r="D16">
        <v>36</v>
      </c>
      <c r="E16">
        <v>30</v>
      </c>
      <c r="F16">
        <v>35</v>
      </c>
      <c r="G16">
        <v>-26</v>
      </c>
      <c r="H16">
        <v>-36</v>
      </c>
      <c r="I16">
        <v>-33</v>
      </c>
      <c r="J16">
        <v>-30</v>
      </c>
    </row>
    <row r="17" spans="2:10" ht="15.75" x14ac:dyDescent="0.25">
      <c r="B17">
        <v>14</v>
      </c>
      <c r="C17">
        <v>26</v>
      </c>
      <c r="D17">
        <v>36</v>
      </c>
      <c r="E17">
        <v>33</v>
      </c>
      <c r="F17">
        <v>36</v>
      </c>
      <c r="G17">
        <v>-28</v>
      </c>
      <c r="H17">
        <v>-36</v>
      </c>
      <c r="I17">
        <v>-34</v>
      </c>
      <c r="J17">
        <v>-33</v>
      </c>
    </row>
    <row r="18" spans="2:10" ht="15.75" x14ac:dyDescent="0.25">
      <c r="B18">
        <v>15</v>
      </c>
      <c r="C18">
        <v>33</v>
      </c>
      <c r="D18">
        <v>36</v>
      </c>
      <c r="E18">
        <v>35</v>
      </c>
      <c r="F18">
        <v>36</v>
      </c>
      <c r="G18">
        <v>-30</v>
      </c>
      <c r="H18">
        <v>-36</v>
      </c>
      <c r="I18">
        <v>-34</v>
      </c>
      <c r="J18">
        <v>-35</v>
      </c>
    </row>
    <row r="19" spans="2:10" ht="15.75" x14ac:dyDescent="0.25">
      <c r="B19">
        <v>16</v>
      </c>
      <c r="C19">
        <v>35</v>
      </c>
      <c r="D19">
        <v>36</v>
      </c>
      <c r="E19">
        <v>35</v>
      </c>
      <c r="F19">
        <v>36</v>
      </c>
      <c r="G19">
        <v>-33</v>
      </c>
      <c r="H19">
        <v>-36</v>
      </c>
      <c r="I19">
        <v>-35</v>
      </c>
      <c r="J19">
        <v>-36</v>
      </c>
    </row>
    <row r="20" spans="2:10" ht="15.75" x14ac:dyDescent="0.25">
      <c r="B20">
        <v>17</v>
      </c>
      <c r="C20">
        <v>35</v>
      </c>
      <c r="D20">
        <v>36</v>
      </c>
      <c r="E20">
        <v>35</v>
      </c>
      <c r="F20">
        <v>37</v>
      </c>
      <c r="G20">
        <v>-35</v>
      </c>
      <c r="H20">
        <v>-36</v>
      </c>
      <c r="I20">
        <v>-36</v>
      </c>
      <c r="J20">
        <v>-37</v>
      </c>
    </row>
    <row r="21" spans="2:10" ht="15.75" x14ac:dyDescent="0.25">
      <c r="B21">
        <v>18</v>
      </c>
      <c r="C21">
        <v>36</v>
      </c>
      <c r="D21">
        <v>36</v>
      </c>
      <c r="E21">
        <v>35</v>
      </c>
      <c r="F21">
        <v>38</v>
      </c>
      <c r="G21">
        <v>-35</v>
      </c>
      <c r="H21">
        <v>-36</v>
      </c>
      <c r="I21">
        <v>-36</v>
      </c>
      <c r="J21">
        <v>-38</v>
      </c>
    </row>
    <row r="22" spans="2:10" ht="15.75" x14ac:dyDescent="0.25">
      <c r="B22">
        <v>19</v>
      </c>
      <c r="C22">
        <v>36</v>
      </c>
      <c r="D22">
        <v>37</v>
      </c>
      <c r="E22">
        <v>35</v>
      </c>
      <c r="F22">
        <v>39</v>
      </c>
      <c r="G22">
        <v>-37</v>
      </c>
      <c r="H22">
        <v>-37</v>
      </c>
      <c r="I22">
        <v>-37</v>
      </c>
      <c r="J22">
        <v>-39</v>
      </c>
    </row>
    <row r="23" spans="2:10" ht="15.75" x14ac:dyDescent="0.25">
      <c r="B23">
        <v>20</v>
      </c>
      <c r="C23">
        <v>37</v>
      </c>
      <c r="D23">
        <v>40</v>
      </c>
      <c r="E23">
        <v>37</v>
      </c>
      <c r="F23">
        <v>40</v>
      </c>
      <c r="G23">
        <v>-37</v>
      </c>
      <c r="H23">
        <v>-40</v>
      </c>
      <c r="I23">
        <v>-40</v>
      </c>
      <c r="J23">
        <v>-40</v>
      </c>
    </row>
    <row r="26" spans="2:10" ht="15.75" x14ac:dyDescent="0.25">
      <c r="C26" s="1">
        <v>3</v>
      </c>
      <c r="D26" s="1"/>
      <c r="E26" s="1"/>
      <c r="F26" s="1"/>
    </row>
    <row r="27" spans="2:10" ht="15.75" x14ac:dyDescent="0.25">
      <c r="C27" t="s">
        <v>112</v>
      </c>
      <c r="D27" t="s">
        <v>113</v>
      </c>
      <c r="E27" t="s">
        <v>114</v>
      </c>
      <c r="F27" t="s">
        <v>115</v>
      </c>
    </row>
    <row r="28" spans="2:10" ht="15.75" x14ac:dyDescent="0.25">
      <c r="B28">
        <v>-22</v>
      </c>
      <c r="C28">
        <v>-37</v>
      </c>
    </row>
    <row r="29" spans="2:10" ht="15.75" x14ac:dyDescent="0.25">
      <c r="B29">
        <v>-21</v>
      </c>
      <c r="C29">
        <v>-36</v>
      </c>
    </row>
    <row r="30" spans="2:10" ht="15.75" x14ac:dyDescent="0.25">
      <c r="B30">
        <v>-20</v>
      </c>
      <c r="C30">
        <v>-35</v>
      </c>
    </row>
    <row r="31" spans="2:10" ht="15.75" x14ac:dyDescent="0.25">
      <c r="B31">
        <v>-19</v>
      </c>
      <c r="C31">
        <v>-34</v>
      </c>
    </row>
    <row r="32" spans="2:10" ht="15.75" x14ac:dyDescent="0.25">
      <c r="B32">
        <v>-18</v>
      </c>
      <c r="C32">
        <v>-34</v>
      </c>
    </row>
    <row r="33" spans="2:3" ht="15.75" x14ac:dyDescent="0.25">
      <c r="B33">
        <v>-17</v>
      </c>
      <c r="C33">
        <v>-34</v>
      </c>
    </row>
    <row r="34" spans="2:3" ht="15.75" x14ac:dyDescent="0.25">
      <c r="B34">
        <v>-16</v>
      </c>
      <c r="C34">
        <v>-33</v>
      </c>
    </row>
    <row r="35" spans="2:3" ht="15.75" x14ac:dyDescent="0.25">
      <c r="B35">
        <v>-15</v>
      </c>
      <c r="C35">
        <v>-31</v>
      </c>
    </row>
    <row r="36" spans="2:3" ht="15.75" x14ac:dyDescent="0.25">
      <c r="B36">
        <v>-14</v>
      </c>
      <c r="C36">
        <v>-30</v>
      </c>
    </row>
    <row r="37" spans="2:3" ht="15.75" x14ac:dyDescent="0.25">
      <c r="B37">
        <v>-13</v>
      </c>
      <c r="C37">
        <v>-29</v>
      </c>
    </row>
    <row r="38" spans="2:3" ht="15.75" x14ac:dyDescent="0.25">
      <c r="B38">
        <v>-12</v>
      </c>
      <c r="C38">
        <v>-28</v>
      </c>
    </row>
    <row r="39" spans="2:3" ht="15.75" x14ac:dyDescent="0.25">
      <c r="B39">
        <v>-11</v>
      </c>
      <c r="C39">
        <v>-26</v>
      </c>
    </row>
    <row r="40" spans="2:3" ht="15.75" x14ac:dyDescent="0.25">
      <c r="B40">
        <v>-10</v>
      </c>
      <c r="C40">
        <v>-22</v>
      </c>
    </row>
    <row r="41" spans="2:3" ht="15.75" x14ac:dyDescent="0.25">
      <c r="B41">
        <v>-9</v>
      </c>
      <c r="C41">
        <v>-17</v>
      </c>
    </row>
    <row r="42" spans="2:3" ht="15.75" x14ac:dyDescent="0.25">
      <c r="B42">
        <v>-8</v>
      </c>
      <c r="C42">
        <v>-16</v>
      </c>
    </row>
    <row r="43" spans="2:3" ht="15.75" x14ac:dyDescent="0.25">
      <c r="B43">
        <v>-7</v>
      </c>
      <c r="C43">
        <v>-15</v>
      </c>
    </row>
    <row r="44" spans="2:3" ht="15.75" x14ac:dyDescent="0.25">
      <c r="B44">
        <v>-6</v>
      </c>
      <c r="C44">
        <v>-14</v>
      </c>
    </row>
    <row r="45" spans="2:3" ht="15.75" x14ac:dyDescent="0.25">
      <c r="B45">
        <v>-5</v>
      </c>
      <c r="C45">
        <v>-13</v>
      </c>
    </row>
    <row r="46" spans="2:3" ht="15.75" x14ac:dyDescent="0.25">
      <c r="B46">
        <v>-4</v>
      </c>
      <c r="C46">
        <v>-8</v>
      </c>
    </row>
    <row r="47" spans="2:3" ht="15.75" x14ac:dyDescent="0.25">
      <c r="B47">
        <v>-3</v>
      </c>
      <c r="C47">
        <v>-6</v>
      </c>
    </row>
    <row r="48" spans="2:3" ht="15.75" x14ac:dyDescent="0.25">
      <c r="B48">
        <v>-2</v>
      </c>
      <c r="C48">
        <v>-4</v>
      </c>
    </row>
    <row r="49" spans="2:12" ht="15.75" x14ac:dyDescent="0.25">
      <c r="B49">
        <v>-1</v>
      </c>
      <c r="C49">
        <v>-3</v>
      </c>
    </row>
    <row r="50" spans="2:12" ht="15.75" x14ac:dyDescent="0.25">
      <c r="B50">
        <v>0</v>
      </c>
      <c r="C50">
        <v>-2</v>
      </c>
    </row>
    <row r="51" spans="2:12" ht="15.75" x14ac:dyDescent="0.25">
      <c r="B51">
        <v>1</v>
      </c>
      <c r="C51">
        <v>3</v>
      </c>
    </row>
    <row r="52" spans="2:12" ht="15.75" x14ac:dyDescent="0.25">
      <c r="B52">
        <v>2</v>
      </c>
      <c r="C52">
        <v>4</v>
      </c>
    </row>
    <row r="53" spans="2:12" ht="15.75" x14ac:dyDescent="0.25">
      <c r="B53">
        <v>3</v>
      </c>
      <c r="C53">
        <v>5</v>
      </c>
    </row>
    <row r="54" spans="2:12" ht="15.75" x14ac:dyDescent="0.25">
      <c r="B54">
        <v>4</v>
      </c>
      <c r="C54">
        <v>6</v>
      </c>
    </row>
    <row r="55" spans="2:12" ht="15.75" x14ac:dyDescent="0.25">
      <c r="B55">
        <v>5</v>
      </c>
      <c r="C55">
        <v>7</v>
      </c>
    </row>
    <row r="56" spans="2:12" ht="15.75" x14ac:dyDescent="0.25">
      <c r="B56">
        <v>6</v>
      </c>
      <c r="C56">
        <v>10</v>
      </c>
    </row>
    <row r="57" spans="2:12" ht="15.75" x14ac:dyDescent="0.25">
      <c r="B57">
        <v>7</v>
      </c>
      <c r="C57">
        <v>12</v>
      </c>
    </row>
    <row r="58" spans="2:12" ht="15.75" x14ac:dyDescent="0.25">
      <c r="B58">
        <v>8</v>
      </c>
      <c r="C58">
        <v>16</v>
      </c>
      <c r="L58">
        <v>12</v>
      </c>
    </row>
    <row r="59" spans="2:12" ht="15.75" x14ac:dyDescent="0.25">
      <c r="B59">
        <v>9</v>
      </c>
      <c r="C59">
        <v>18</v>
      </c>
      <c r="L59">
        <v>250000</v>
      </c>
    </row>
    <row r="60" spans="2:12" ht="15.75" x14ac:dyDescent="0.25">
      <c r="B60">
        <v>10</v>
      </c>
      <c r="C60">
        <v>24</v>
      </c>
      <c r="L60">
        <f>L59*L58</f>
        <v>3000000</v>
      </c>
    </row>
    <row r="61" spans="2:12" ht="15.75" x14ac:dyDescent="0.25">
      <c r="B61">
        <v>11</v>
      </c>
      <c r="C61">
        <v>25</v>
      </c>
    </row>
    <row r="62" spans="2:12" ht="15.75" x14ac:dyDescent="0.25">
      <c r="B62">
        <v>12</v>
      </c>
      <c r="C62">
        <v>26</v>
      </c>
    </row>
    <row r="63" spans="2:12" ht="15.75" x14ac:dyDescent="0.25">
      <c r="B63">
        <v>13</v>
      </c>
      <c r="C63">
        <v>28</v>
      </c>
    </row>
    <row r="64" spans="2:12" ht="15.75" x14ac:dyDescent="0.25">
      <c r="B64">
        <v>14</v>
      </c>
      <c r="C64">
        <v>30</v>
      </c>
    </row>
    <row r="65" spans="2:3" ht="15.75" x14ac:dyDescent="0.25">
      <c r="B65">
        <v>15</v>
      </c>
      <c r="C65">
        <v>31</v>
      </c>
    </row>
    <row r="66" spans="2:3" ht="15.75" x14ac:dyDescent="0.25">
      <c r="B66">
        <v>16</v>
      </c>
      <c r="C66">
        <v>33</v>
      </c>
    </row>
    <row r="67" spans="2:3" ht="15.75" x14ac:dyDescent="0.25">
      <c r="B67">
        <v>17</v>
      </c>
      <c r="C67">
        <v>34</v>
      </c>
    </row>
    <row r="68" spans="2:3" ht="15.75" x14ac:dyDescent="0.25">
      <c r="B68">
        <v>18</v>
      </c>
      <c r="C68">
        <v>35</v>
      </c>
    </row>
    <row r="69" spans="2:3" ht="15.75" x14ac:dyDescent="0.25">
      <c r="B69">
        <v>19</v>
      </c>
      <c r="C69">
        <v>36</v>
      </c>
    </row>
    <row r="70" spans="2:3" ht="15.75" x14ac:dyDescent="0.25">
      <c r="B70">
        <v>20</v>
      </c>
      <c r="C70">
        <v>36</v>
      </c>
    </row>
    <row r="71" spans="2:3" ht="15.75" x14ac:dyDescent="0.25">
      <c r="B71">
        <v>21</v>
      </c>
      <c r="C71">
        <v>37</v>
      </c>
    </row>
    <row r="72" spans="2:3" ht="15.75" x14ac:dyDescent="0.25">
      <c r="B72">
        <v>22</v>
      </c>
      <c r="C72">
        <v>40</v>
      </c>
    </row>
  </sheetData>
  <mergeCells count="3">
    <mergeCell ref="C1:F1"/>
    <mergeCell ref="G1:J1"/>
    <mergeCell ref="C26:F26"/>
  </mergeCells>
  <pageMargins left="0.7" right="0.7" top="0.75" bottom="0.75" header="0.3" footer="0.3"/>
  <ignoredErrors>
    <ignoredError sqref="B1:L7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O23"/>
  <sheetViews>
    <sheetView workbookViewId="0"/>
  </sheetViews>
  <sheetFormatPr defaultRowHeight="15" x14ac:dyDescent="0.25"/>
  <sheetData>
    <row r="2" spans="2:41" ht="15.75" x14ac:dyDescent="0.25">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row>
    <row r="3" spans="2:41" ht="15.75" x14ac:dyDescent="0.25">
      <c r="B3" t="s">
        <v>115</v>
      </c>
      <c r="C3" t="s">
        <v>112</v>
      </c>
      <c r="D3" t="s">
        <v>169</v>
      </c>
      <c r="E3" t="s">
        <v>170</v>
      </c>
      <c r="F3" t="s">
        <v>171</v>
      </c>
      <c r="G3" t="s">
        <v>172</v>
      </c>
      <c r="H3" t="s">
        <v>173</v>
      </c>
      <c r="I3" t="s">
        <v>174</v>
      </c>
      <c r="J3" t="s">
        <v>128</v>
      </c>
      <c r="K3" t="s">
        <v>129</v>
      </c>
      <c r="L3" t="s">
        <v>130</v>
      </c>
      <c r="M3" t="s">
        <v>175</v>
      </c>
      <c r="N3" t="s">
        <v>176</v>
      </c>
      <c r="O3" t="s">
        <v>133</v>
      </c>
      <c r="P3" t="s">
        <v>114</v>
      </c>
      <c r="Q3" t="s">
        <v>177</v>
      </c>
      <c r="R3" t="s">
        <v>135</v>
      </c>
      <c r="S3" t="s">
        <v>136</v>
      </c>
      <c r="T3" t="s">
        <v>137</v>
      </c>
      <c r="U3" t="s">
        <v>138</v>
      </c>
      <c r="V3" t="s">
        <v>139</v>
      </c>
      <c r="W3" t="s">
        <v>140</v>
      </c>
      <c r="X3" t="s">
        <v>141</v>
      </c>
      <c r="Y3" t="s">
        <v>113</v>
      </c>
      <c r="Z3" t="s">
        <v>142</v>
      </c>
      <c r="AA3" t="s">
        <v>143</v>
      </c>
      <c r="AB3" t="s">
        <v>144</v>
      </c>
      <c r="AC3" t="s">
        <v>145</v>
      </c>
      <c r="AD3" t="s">
        <v>146</v>
      </c>
      <c r="AE3" t="s">
        <v>147</v>
      </c>
      <c r="AF3" t="s">
        <v>148</v>
      </c>
      <c r="AG3" t="s">
        <v>149</v>
      </c>
      <c r="AH3" t="s">
        <v>150</v>
      </c>
      <c r="AI3" t="s">
        <v>151</v>
      </c>
      <c r="AJ3" t="s">
        <v>152</v>
      </c>
      <c r="AK3" t="s">
        <v>153</v>
      </c>
      <c r="AL3" t="s">
        <v>154</v>
      </c>
      <c r="AM3" t="s">
        <v>155</v>
      </c>
      <c r="AN3" t="s">
        <v>156</v>
      </c>
      <c r="AO3" t="s">
        <v>157</v>
      </c>
    </row>
    <row r="4" spans="2:41" ht="15.75" x14ac:dyDescent="0.25">
      <c r="B4" t="s">
        <v>178</v>
      </c>
      <c r="C4" t="s">
        <v>179</v>
      </c>
      <c r="D4" t="s">
        <v>180</v>
      </c>
      <c r="E4" t="s">
        <v>181</v>
      </c>
      <c r="F4" t="s">
        <v>182</v>
      </c>
      <c r="G4" t="s">
        <v>183</v>
      </c>
      <c r="H4" t="s">
        <v>184</v>
      </c>
      <c r="I4" t="s">
        <v>185</v>
      </c>
      <c r="J4" t="s">
        <v>186</v>
      </c>
      <c r="K4" t="s">
        <v>187</v>
      </c>
      <c r="L4" t="s">
        <v>188</v>
      </c>
      <c r="M4" t="s">
        <v>189</v>
      </c>
      <c r="N4" t="s">
        <v>190</v>
      </c>
      <c r="O4" t="s">
        <v>191</v>
      </c>
      <c r="P4" t="s">
        <v>192</v>
      </c>
      <c r="Q4" t="s">
        <v>193</v>
      </c>
      <c r="R4" t="s">
        <v>194</v>
      </c>
      <c r="S4" t="s">
        <v>195</v>
      </c>
      <c r="T4" t="s">
        <v>196</v>
      </c>
      <c r="U4" t="s">
        <v>187</v>
      </c>
      <c r="V4" t="s">
        <v>197</v>
      </c>
      <c r="W4" t="s">
        <v>195</v>
      </c>
      <c r="X4" t="s">
        <v>195</v>
      </c>
      <c r="Y4" t="s">
        <v>198</v>
      </c>
      <c r="Z4" t="s">
        <v>199</v>
      </c>
      <c r="AA4" t="s">
        <v>200</v>
      </c>
      <c r="AB4" t="s">
        <v>200</v>
      </c>
      <c r="AC4" t="s">
        <v>191</v>
      </c>
      <c r="AD4" t="s">
        <v>188</v>
      </c>
      <c r="AE4" t="s">
        <v>199</v>
      </c>
      <c r="AF4" t="s">
        <v>187</v>
      </c>
      <c r="AG4" t="s">
        <v>199</v>
      </c>
      <c r="AH4" t="s">
        <v>201</v>
      </c>
      <c r="AI4" t="s">
        <v>185</v>
      </c>
      <c r="AJ4" t="s">
        <v>201</v>
      </c>
      <c r="AK4" t="s">
        <v>200</v>
      </c>
      <c r="AL4" t="s">
        <v>195</v>
      </c>
      <c r="AM4" t="s">
        <v>202</v>
      </c>
      <c r="AN4" t="s">
        <v>200</v>
      </c>
      <c r="AO4" t="s">
        <v>203</v>
      </c>
    </row>
    <row r="5" spans="2:41" ht="15.75" x14ac:dyDescent="0.25">
      <c r="B5" t="s">
        <v>204</v>
      </c>
      <c r="C5" t="s">
        <v>205</v>
      </c>
      <c r="D5" t="s">
        <v>206</v>
      </c>
      <c r="E5" t="s">
        <v>207</v>
      </c>
      <c r="F5" t="s">
        <v>208</v>
      </c>
      <c r="G5" t="s">
        <v>209</v>
      </c>
      <c r="H5" t="s">
        <v>210</v>
      </c>
      <c r="I5" t="s">
        <v>211</v>
      </c>
      <c r="J5" t="s">
        <v>212</v>
      </c>
      <c r="K5" t="s">
        <v>213</v>
      </c>
      <c r="L5" t="s">
        <v>214</v>
      </c>
      <c r="M5" t="s">
        <v>215</v>
      </c>
      <c r="N5" t="s">
        <v>216</v>
      </c>
      <c r="O5" t="s">
        <v>217</v>
      </c>
      <c r="P5" t="s">
        <v>218</v>
      </c>
      <c r="Q5" t="s">
        <v>219</v>
      </c>
      <c r="R5" t="s">
        <v>220</v>
      </c>
      <c r="S5" t="s">
        <v>221</v>
      </c>
      <c r="T5" t="s">
        <v>222</v>
      </c>
      <c r="U5" t="s">
        <v>223</v>
      </c>
      <c r="V5" t="s">
        <v>223</v>
      </c>
      <c r="W5" t="s">
        <v>221</v>
      </c>
      <c r="X5" t="s">
        <v>221</v>
      </c>
      <c r="Y5" t="s">
        <v>224</v>
      </c>
      <c r="Z5" t="s">
        <v>225</v>
      </c>
      <c r="AA5" t="s">
        <v>226</v>
      </c>
      <c r="AB5" t="s">
        <v>227</v>
      </c>
      <c r="AC5" t="s">
        <v>217</v>
      </c>
      <c r="AD5" t="s">
        <v>214</v>
      </c>
      <c r="AE5" t="s">
        <v>225</v>
      </c>
      <c r="AF5" t="s">
        <v>223</v>
      </c>
      <c r="AG5" t="s">
        <v>225</v>
      </c>
      <c r="AH5" t="s">
        <v>228</v>
      </c>
      <c r="AI5" t="s">
        <v>229</v>
      </c>
      <c r="AJ5" t="s">
        <v>228</v>
      </c>
      <c r="AK5" t="s">
        <v>227</v>
      </c>
      <c r="AL5" t="s">
        <v>230</v>
      </c>
      <c r="AM5" t="s">
        <v>231</v>
      </c>
      <c r="AN5" t="s">
        <v>227</v>
      </c>
      <c r="AO5" t="s">
        <v>232</v>
      </c>
    </row>
    <row r="6" spans="2:41" ht="15.75" x14ac:dyDescent="0.25">
      <c r="B6" t="s">
        <v>233</v>
      </c>
      <c r="C6" t="s">
        <v>234</v>
      </c>
      <c r="D6" t="s">
        <v>235</v>
      </c>
      <c r="E6" t="s">
        <v>236</v>
      </c>
      <c r="F6" t="s">
        <v>237</v>
      </c>
      <c r="G6" t="s">
        <v>237</v>
      </c>
      <c r="H6" t="s">
        <v>238</v>
      </c>
      <c r="I6" t="s">
        <v>239</v>
      </c>
      <c r="J6" t="s">
        <v>237</v>
      </c>
      <c r="K6" t="s">
        <v>240</v>
      </c>
      <c r="L6" t="s">
        <v>241</v>
      </c>
      <c r="M6" t="s">
        <v>242</v>
      </c>
      <c r="N6" t="s">
        <v>243</v>
      </c>
      <c r="O6" t="s">
        <v>244</v>
      </c>
      <c r="P6" t="s">
        <v>245</v>
      </c>
      <c r="Q6" t="s">
        <v>246</v>
      </c>
      <c r="R6" t="s">
        <v>233</v>
      </c>
      <c r="S6" t="s">
        <v>247</v>
      </c>
      <c r="T6" t="s">
        <v>248</v>
      </c>
      <c r="U6" t="s">
        <v>249</v>
      </c>
      <c r="V6" t="s">
        <v>249</v>
      </c>
      <c r="W6" t="s">
        <v>247</v>
      </c>
      <c r="X6" t="s">
        <v>247</v>
      </c>
      <c r="Y6" t="s">
        <v>250</v>
      </c>
      <c r="Z6" t="s">
        <v>251</v>
      </c>
      <c r="AA6" t="s">
        <v>252</v>
      </c>
      <c r="AB6" t="s">
        <v>253</v>
      </c>
      <c r="AC6" t="s">
        <v>244</v>
      </c>
      <c r="AD6" t="s">
        <v>241</v>
      </c>
      <c r="AE6" t="s">
        <v>254</v>
      </c>
      <c r="AF6" t="s">
        <v>249</v>
      </c>
      <c r="AG6" t="s">
        <v>254</v>
      </c>
      <c r="AH6" t="s">
        <v>226</v>
      </c>
      <c r="AI6" t="s">
        <v>255</v>
      </c>
      <c r="AJ6" t="s">
        <v>226</v>
      </c>
      <c r="AK6" t="s">
        <v>253</v>
      </c>
      <c r="AL6" t="s">
        <v>247</v>
      </c>
      <c r="AM6" t="s">
        <v>256</v>
      </c>
      <c r="AN6" t="s">
        <v>253</v>
      </c>
      <c r="AO6" t="s">
        <v>257</v>
      </c>
    </row>
    <row r="7" spans="2:41" ht="15.75" x14ac:dyDescent="0.25">
      <c r="B7" t="s">
        <v>216</v>
      </c>
      <c r="C7" t="s">
        <v>258</v>
      </c>
      <c r="D7" t="s">
        <v>259</v>
      </c>
      <c r="E7" t="s">
        <v>260</v>
      </c>
      <c r="F7" t="s">
        <v>261</v>
      </c>
      <c r="G7" t="s">
        <v>262</v>
      </c>
      <c r="H7" t="s">
        <v>263</v>
      </c>
      <c r="I7" t="s">
        <v>264</v>
      </c>
      <c r="J7" t="s">
        <v>265</v>
      </c>
      <c r="K7" t="s">
        <v>266</v>
      </c>
      <c r="L7" t="s">
        <v>267</v>
      </c>
      <c r="M7" t="s">
        <v>268</v>
      </c>
      <c r="N7" t="s">
        <v>269</v>
      </c>
      <c r="O7" t="s">
        <v>270</v>
      </c>
      <c r="P7" t="s">
        <v>271</v>
      </c>
      <c r="Q7" t="s">
        <v>272</v>
      </c>
      <c r="R7" t="s">
        <v>273</v>
      </c>
      <c r="S7" t="s">
        <v>274</v>
      </c>
      <c r="T7" t="s">
        <v>275</v>
      </c>
      <c r="U7" t="s">
        <v>276</v>
      </c>
      <c r="V7" t="s">
        <v>276</v>
      </c>
      <c r="W7" t="s">
        <v>274</v>
      </c>
      <c r="X7" t="s">
        <v>274</v>
      </c>
      <c r="Y7" t="s">
        <v>277</v>
      </c>
      <c r="Z7" t="s">
        <v>278</v>
      </c>
      <c r="AA7" t="s">
        <v>279</v>
      </c>
      <c r="AB7" t="s">
        <v>280</v>
      </c>
      <c r="AC7" t="s">
        <v>270</v>
      </c>
      <c r="AD7" t="s">
        <v>281</v>
      </c>
      <c r="AE7" t="s">
        <v>278</v>
      </c>
      <c r="AF7" t="s">
        <v>276</v>
      </c>
      <c r="AG7" t="s">
        <v>278</v>
      </c>
      <c r="AH7" t="s">
        <v>282</v>
      </c>
      <c r="AI7" t="s">
        <v>283</v>
      </c>
      <c r="AJ7" t="s">
        <v>282</v>
      </c>
      <c r="AK7" t="s">
        <v>280</v>
      </c>
      <c r="AL7" t="s">
        <v>284</v>
      </c>
      <c r="AM7" t="s">
        <v>285</v>
      </c>
      <c r="AN7" t="s">
        <v>280</v>
      </c>
      <c r="AO7" t="s">
        <v>286</v>
      </c>
    </row>
    <row r="8" spans="2:41" ht="15.75" x14ac:dyDescent="0.25">
      <c r="B8" t="s">
        <v>287</v>
      </c>
      <c r="C8" t="s">
        <v>288</v>
      </c>
      <c r="D8" t="s">
        <v>289</v>
      </c>
      <c r="E8" t="s">
        <v>290</v>
      </c>
      <c r="F8" t="s">
        <v>291</v>
      </c>
      <c r="G8" t="s">
        <v>292</v>
      </c>
      <c r="H8" t="s">
        <v>293</v>
      </c>
      <c r="I8" t="s">
        <v>294</v>
      </c>
      <c r="J8" t="s">
        <v>295</v>
      </c>
      <c r="K8" t="s">
        <v>296</v>
      </c>
      <c r="L8" t="s">
        <v>297</v>
      </c>
      <c r="M8" t="s">
        <v>206</v>
      </c>
      <c r="N8" t="s">
        <v>298</v>
      </c>
      <c r="O8" t="s">
        <v>206</v>
      </c>
      <c r="P8" t="s">
        <v>239</v>
      </c>
      <c r="Q8" t="s">
        <v>299</v>
      </c>
      <c r="R8" t="s">
        <v>300</v>
      </c>
      <c r="S8" t="s">
        <v>301</v>
      </c>
      <c r="T8" t="s">
        <v>302</v>
      </c>
      <c r="U8" t="s">
        <v>303</v>
      </c>
      <c r="V8" t="s">
        <v>303</v>
      </c>
      <c r="W8" t="s">
        <v>301</v>
      </c>
      <c r="X8" t="s">
        <v>301</v>
      </c>
      <c r="Y8" t="s">
        <v>304</v>
      </c>
      <c r="Z8" t="s">
        <v>97</v>
      </c>
      <c r="AA8" t="s">
        <v>305</v>
      </c>
      <c r="AB8" t="s">
        <v>306</v>
      </c>
      <c r="AC8" t="s">
        <v>206</v>
      </c>
      <c r="AD8" t="s">
        <v>307</v>
      </c>
      <c r="AE8" t="s">
        <v>97</v>
      </c>
      <c r="AF8" t="s">
        <v>303</v>
      </c>
      <c r="AG8" t="s">
        <v>97</v>
      </c>
      <c r="AH8" t="s">
        <v>308</v>
      </c>
      <c r="AI8" t="s">
        <v>309</v>
      </c>
      <c r="AJ8" t="s">
        <v>308</v>
      </c>
      <c r="AK8" t="s">
        <v>306</v>
      </c>
      <c r="AL8" t="s">
        <v>310</v>
      </c>
      <c r="AM8" t="s">
        <v>311</v>
      </c>
      <c r="AN8" t="s">
        <v>306</v>
      </c>
      <c r="AO8" t="s">
        <v>312</v>
      </c>
    </row>
    <row r="9" spans="2:41" ht="15.75" x14ac:dyDescent="0.25">
      <c r="B9" t="s">
        <v>313</v>
      </c>
      <c r="C9" t="s">
        <v>314</v>
      </c>
      <c r="D9" t="s">
        <v>315</v>
      </c>
      <c r="E9" t="s">
        <v>316</v>
      </c>
      <c r="F9" t="s">
        <v>316</v>
      </c>
      <c r="G9" t="s">
        <v>317</v>
      </c>
      <c r="H9" t="s">
        <v>292</v>
      </c>
      <c r="I9" t="s">
        <v>318</v>
      </c>
      <c r="J9" t="s">
        <v>319</v>
      </c>
      <c r="K9" t="s">
        <v>316</v>
      </c>
      <c r="L9" t="s">
        <v>299</v>
      </c>
      <c r="M9" t="s">
        <v>244</v>
      </c>
      <c r="N9" t="s">
        <v>261</v>
      </c>
      <c r="O9" t="s">
        <v>320</v>
      </c>
      <c r="P9" t="s">
        <v>215</v>
      </c>
      <c r="Q9" t="s">
        <v>233</v>
      </c>
      <c r="R9" t="s">
        <v>313</v>
      </c>
      <c r="S9" t="s">
        <v>321</v>
      </c>
      <c r="T9" t="s">
        <v>322</v>
      </c>
      <c r="U9" t="s">
        <v>323</v>
      </c>
      <c r="V9" t="s">
        <v>323</v>
      </c>
      <c r="W9" t="s">
        <v>321</v>
      </c>
      <c r="X9" t="s">
        <v>321</v>
      </c>
      <c r="Y9" t="s">
        <v>324</v>
      </c>
      <c r="Z9" t="s">
        <v>325</v>
      </c>
      <c r="AA9" t="s">
        <v>326</v>
      </c>
      <c r="AB9" t="s">
        <v>305</v>
      </c>
      <c r="AC9" t="s">
        <v>320</v>
      </c>
      <c r="AD9" t="s">
        <v>90</v>
      </c>
      <c r="AE9" t="s">
        <v>325</v>
      </c>
      <c r="AF9" t="s">
        <v>323</v>
      </c>
      <c r="AG9" t="s">
        <v>325</v>
      </c>
      <c r="AH9" t="s">
        <v>327</v>
      </c>
      <c r="AI9" t="s">
        <v>328</v>
      </c>
      <c r="AJ9" t="s">
        <v>327</v>
      </c>
      <c r="AK9" t="s">
        <v>305</v>
      </c>
      <c r="AL9" t="s">
        <v>329</v>
      </c>
      <c r="AM9" t="s">
        <v>330</v>
      </c>
      <c r="AN9" t="s">
        <v>305</v>
      </c>
      <c r="AO9" t="s">
        <v>331</v>
      </c>
    </row>
    <row r="10" spans="2:41" ht="15.75" x14ac:dyDescent="0.25">
      <c r="B10" t="s">
        <v>332</v>
      </c>
      <c r="C10" t="s">
        <v>333</v>
      </c>
      <c r="D10" t="s">
        <v>233</v>
      </c>
      <c r="E10" t="s">
        <v>277</v>
      </c>
      <c r="F10" t="s">
        <v>216</v>
      </c>
      <c r="G10" t="s">
        <v>334</v>
      </c>
      <c r="H10" t="s">
        <v>266</v>
      </c>
      <c r="I10" t="s">
        <v>335</v>
      </c>
      <c r="J10" t="s">
        <v>336</v>
      </c>
      <c r="K10" t="s">
        <v>337</v>
      </c>
      <c r="M10" t="s">
        <v>338</v>
      </c>
      <c r="N10" t="s">
        <v>339</v>
      </c>
      <c r="O10" t="s">
        <v>340</v>
      </c>
      <c r="P10" t="s">
        <v>341</v>
      </c>
      <c r="Q10" t="s">
        <v>342</v>
      </c>
      <c r="R10" t="s">
        <v>332</v>
      </c>
      <c r="S10" t="s">
        <v>343</v>
      </c>
      <c r="T10" t="s">
        <v>344</v>
      </c>
      <c r="U10" t="s">
        <v>275</v>
      </c>
      <c r="V10" t="s">
        <v>275</v>
      </c>
      <c r="W10" t="s">
        <v>343</v>
      </c>
      <c r="X10" t="s">
        <v>343</v>
      </c>
      <c r="Y10" t="s">
        <v>345</v>
      </c>
      <c r="Z10" t="s">
        <v>346</v>
      </c>
      <c r="AA10" t="s">
        <v>347</v>
      </c>
      <c r="AB10" t="s">
        <v>326</v>
      </c>
      <c r="AC10" t="s">
        <v>340</v>
      </c>
      <c r="AD10" t="s">
        <v>249</v>
      </c>
      <c r="AE10" t="s">
        <v>346</v>
      </c>
      <c r="AF10" t="s">
        <v>275</v>
      </c>
      <c r="AG10" t="s">
        <v>346</v>
      </c>
      <c r="AH10" t="s">
        <v>348</v>
      </c>
      <c r="AI10" t="s">
        <v>349</v>
      </c>
      <c r="AJ10" t="s">
        <v>348</v>
      </c>
      <c r="AK10" t="s">
        <v>326</v>
      </c>
      <c r="AL10" t="s">
        <v>350</v>
      </c>
      <c r="AM10" t="s">
        <v>351</v>
      </c>
      <c r="AN10" t="s">
        <v>326</v>
      </c>
      <c r="AO10" t="s">
        <v>352</v>
      </c>
    </row>
    <row r="11" spans="2:41" ht="15.75" x14ac:dyDescent="0.25">
      <c r="B11" t="s">
        <v>353</v>
      </c>
      <c r="C11" t="s">
        <v>354</v>
      </c>
      <c r="D11" t="s">
        <v>329</v>
      </c>
      <c r="E11" t="s">
        <v>266</v>
      </c>
      <c r="F11" t="s">
        <v>244</v>
      </c>
      <c r="G11" t="s">
        <v>355</v>
      </c>
      <c r="H11" t="s">
        <v>356</v>
      </c>
      <c r="I11" t="s">
        <v>357</v>
      </c>
      <c r="J11" t="s">
        <v>358</v>
      </c>
      <c r="K11" t="s">
        <v>359</v>
      </c>
      <c r="M11" t="s">
        <v>261</v>
      </c>
      <c r="N11" t="s">
        <v>360</v>
      </c>
      <c r="O11" t="s">
        <v>361</v>
      </c>
      <c r="P11" t="s">
        <v>362</v>
      </c>
      <c r="Q11" t="s">
        <v>341</v>
      </c>
      <c r="R11" t="s">
        <v>363</v>
      </c>
      <c r="S11" t="s">
        <v>364</v>
      </c>
      <c r="T11" t="s">
        <v>365</v>
      </c>
      <c r="U11" t="s">
        <v>366</v>
      </c>
      <c r="V11" t="s">
        <v>366</v>
      </c>
      <c r="W11" t="s">
        <v>364</v>
      </c>
      <c r="X11" t="s">
        <v>364</v>
      </c>
      <c r="Y11" t="s">
        <v>367</v>
      </c>
      <c r="Z11" t="s">
        <v>368</v>
      </c>
      <c r="AA11" t="s">
        <v>369</v>
      </c>
      <c r="AB11" t="s">
        <v>370</v>
      </c>
      <c r="AC11" t="s">
        <v>361</v>
      </c>
      <c r="AD11" t="s">
        <v>276</v>
      </c>
      <c r="AE11" t="s">
        <v>368</v>
      </c>
      <c r="AF11" t="s">
        <v>366</v>
      </c>
      <c r="AG11" t="s">
        <v>368</v>
      </c>
      <c r="AH11" t="s">
        <v>371</v>
      </c>
      <c r="AI11" t="s">
        <v>372</v>
      </c>
      <c r="AJ11" t="s">
        <v>371</v>
      </c>
      <c r="AK11" t="s">
        <v>370</v>
      </c>
      <c r="AL11" t="s">
        <v>373</v>
      </c>
      <c r="AM11" t="s">
        <v>374</v>
      </c>
      <c r="AN11" t="s">
        <v>370</v>
      </c>
      <c r="AO11" t="s">
        <v>375</v>
      </c>
    </row>
    <row r="12" spans="2:41" ht="15.75" x14ac:dyDescent="0.25">
      <c r="B12" t="s">
        <v>376</v>
      </c>
      <c r="C12" t="s">
        <v>377</v>
      </c>
      <c r="D12" t="s">
        <v>377</v>
      </c>
      <c r="E12" t="s">
        <v>378</v>
      </c>
      <c r="F12" t="s">
        <v>260</v>
      </c>
      <c r="G12" t="s">
        <v>379</v>
      </c>
      <c r="I12" t="s">
        <v>378</v>
      </c>
      <c r="J12" t="s">
        <v>380</v>
      </c>
      <c r="M12" t="s">
        <v>381</v>
      </c>
      <c r="N12" t="s">
        <v>382</v>
      </c>
      <c r="O12" t="s">
        <v>383</v>
      </c>
      <c r="P12" t="s">
        <v>384</v>
      </c>
      <c r="Q12" t="s">
        <v>273</v>
      </c>
      <c r="R12" t="s">
        <v>385</v>
      </c>
      <c r="S12" t="s">
        <v>386</v>
      </c>
      <c r="T12" t="s">
        <v>387</v>
      </c>
      <c r="U12" t="s">
        <v>388</v>
      </c>
      <c r="V12" t="s">
        <v>388</v>
      </c>
      <c r="W12" t="s">
        <v>386</v>
      </c>
      <c r="X12" t="s">
        <v>386</v>
      </c>
      <c r="Y12" t="s">
        <v>226</v>
      </c>
      <c r="Z12" t="s">
        <v>389</v>
      </c>
      <c r="AA12" t="s">
        <v>390</v>
      </c>
      <c r="AB12" t="s">
        <v>391</v>
      </c>
      <c r="AC12" t="s">
        <v>383</v>
      </c>
      <c r="AD12" t="s">
        <v>303</v>
      </c>
      <c r="AE12" t="s">
        <v>389</v>
      </c>
      <c r="AF12" t="s">
        <v>388</v>
      </c>
      <c r="AG12" t="s">
        <v>389</v>
      </c>
      <c r="AH12" t="s">
        <v>392</v>
      </c>
      <c r="AJ12" t="s">
        <v>392</v>
      </c>
      <c r="AK12" t="s">
        <v>391</v>
      </c>
      <c r="AL12" t="s">
        <v>393</v>
      </c>
      <c r="AM12" t="s">
        <v>394</v>
      </c>
      <c r="AN12" t="s">
        <v>391</v>
      </c>
      <c r="AO12" t="s">
        <v>395</v>
      </c>
    </row>
    <row r="13" spans="2:41" ht="15.75" x14ac:dyDescent="0.25">
      <c r="B13" t="s">
        <v>396</v>
      </c>
      <c r="C13" t="s">
        <v>397</v>
      </c>
      <c r="D13" t="s">
        <v>378</v>
      </c>
      <c r="F13" t="s">
        <v>398</v>
      </c>
      <c r="G13" t="s">
        <v>399</v>
      </c>
      <c r="I13" t="s">
        <v>400</v>
      </c>
      <c r="J13" t="s">
        <v>399</v>
      </c>
      <c r="M13" t="s">
        <v>233</v>
      </c>
      <c r="N13" t="s">
        <v>401</v>
      </c>
      <c r="O13" t="s">
        <v>402</v>
      </c>
      <c r="P13" t="s">
        <v>403</v>
      </c>
      <c r="Q13" t="s">
        <v>404</v>
      </c>
      <c r="R13" t="s">
        <v>405</v>
      </c>
      <c r="S13" t="s">
        <v>406</v>
      </c>
      <c r="T13" t="s">
        <v>407</v>
      </c>
      <c r="U13" t="s">
        <v>408</v>
      </c>
      <c r="V13" t="s">
        <v>408</v>
      </c>
      <c r="W13" t="s">
        <v>406</v>
      </c>
      <c r="X13" t="s">
        <v>406</v>
      </c>
      <c r="Y13" t="s">
        <v>409</v>
      </c>
      <c r="Z13" t="s">
        <v>410</v>
      </c>
      <c r="AB13" t="s">
        <v>411</v>
      </c>
      <c r="AC13" t="s">
        <v>402</v>
      </c>
      <c r="AD13" t="s">
        <v>228</v>
      </c>
      <c r="AE13" t="s">
        <v>410</v>
      </c>
      <c r="AF13" t="s">
        <v>408</v>
      </c>
      <c r="AG13" t="s">
        <v>410</v>
      </c>
      <c r="AH13" t="s">
        <v>412</v>
      </c>
      <c r="AJ13" t="s">
        <v>412</v>
      </c>
      <c r="AK13" t="s">
        <v>411</v>
      </c>
      <c r="AL13" t="s">
        <v>204</v>
      </c>
      <c r="AM13" t="s">
        <v>413</v>
      </c>
      <c r="AN13" t="s">
        <v>411</v>
      </c>
      <c r="AO13" t="s">
        <v>414</v>
      </c>
    </row>
    <row r="14" spans="2:41" ht="15.75" x14ac:dyDescent="0.25">
      <c r="C14" t="s">
        <v>316</v>
      </c>
      <c r="D14" t="s">
        <v>358</v>
      </c>
      <c r="F14" t="s">
        <v>415</v>
      </c>
      <c r="G14" t="s">
        <v>266</v>
      </c>
      <c r="I14" t="s">
        <v>416</v>
      </c>
      <c r="J14" t="s">
        <v>266</v>
      </c>
      <c r="M14" t="s">
        <v>417</v>
      </c>
      <c r="O14" t="s">
        <v>418</v>
      </c>
      <c r="P14" t="s">
        <v>404</v>
      </c>
      <c r="R14" t="s">
        <v>419</v>
      </c>
      <c r="U14" t="s">
        <v>420</v>
      </c>
      <c r="V14" t="s">
        <v>420</v>
      </c>
      <c r="Z14" t="s">
        <v>421</v>
      </c>
      <c r="AB14" t="s">
        <v>422</v>
      </c>
      <c r="AC14" t="s">
        <v>418</v>
      </c>
      <c r="AD14" t="s">
        <v>423</v>
      </c>
      <c r="AE14" t="s">
        <v>421</v>
      </c>
      <c r="AF14" t="s">
        <v>420</v>
      </c>
      <c r="AG14" t="s">
        <v>421</v>
      </c>
      <c r="AH14" t="s">
        <v>424</v>
      </c>
      <c r="AJ14" t="s">
        <v>424</v>
      </c>
      <c r="AK14" t="s">
        <v>422</v>
      </c>
      <c r="AL14" t="s">
        <v>425</v>
      </c>
      <c r="AM14" t="s">
        <v>426</v>
      </c>
      <c r="AN14" t="s">
        <v>422</v>
      </c>
      <c r="AO14" t="s">
        <v>427</v>
      </c>
    </row>
    <row r="15" spans="2:41" ht="15.75" x14ac:dyDescent="0.25">
      <c r="C15" t="s">
        <v>428</v>
      </c>
      <c r="F15" t="s">
        <v>429</v>
      </c>
      <c r="G15" t="s">
        <v>430</v>
      </c>
      <c r="I15" t="s">
        <v>431</v>
      </c>
      <c r="J15" t="s">
        <v>432</v>
      </c>
      <c r="M15" t="s">
        <v>433</v>
      </c>
      <c r="O15" t="s">
        <v>434</v>
      </c>
      <c r="P15" t="s">
        <v>435</v>
      </c>
      <c r="R15" t="s">
        <v>215</v>
      </c>
      <c r="U15" t="s">
        <v>436</v>
      </c>
      <c r="V15" t="s">
        <v>436</v>
      </c>
      <c r="AB15" t="s">
        <v>437</v>
      </c>
      <c r="AC15" t="s">
        <v>434</v>
      </c>
      <c r="AF15" t="s">
        <v>436</v>
      </c>
      <c r="AH15" t="s">
        <v>438</v>
      </c>
      <c r="AJ15" t="s">
        <v>438</v>
      </c>
      <c r="AK15" t="s">
        <v>437</v>
      </c>
      <c r="AN15" t="s">
        <v>437</v>
      </c>
      <c r="AO15" t="s">
        <v>439</v>
      </c>
    </row>
    <row r="16" spans="2:41" ht="15.75" x14ac:dyDescent="0.25">
      <c r="C16" t="s">
        <v>440</v>
      </c>
      <c r="J16" t="s">
        <v>441</v>
      </c>
      <c r="O16" t="s">
        <v>442</v>
      </c>
      <c r="U16" t="s">
        <v>443</v>
      </c>
      <c r="V16" t="s">
        <v>443</v>
      </c>
      <c r="AB16" t="s">
        <v>444</v>
      </c>
      <c r="AC16" t="s">
        <v>442</v>
      </c>
      <c r="AF16" t="s">
        <v>443</v>
      </c>
      <c r="AH16" t="s">
        <v>445</v>
      </c>
      <c r="AJ16" t="s">
        <v>445</v>
      </c>
      <c r="AK16" t="s">
        <v>444</v>
      </c>
      <c r="AN16" t="s">
        <v>444</v>
      </c>
    </row>
    <row r="18" spans="2:41" ht="258" customHeight="1" x14ac:dyDescent="0.25">
      <c r="B18" t="s">
        <v>446</v>
      </c>
      <c r="C18" t="s">
        <v>447</v>
      </c>
      <c r="D18" t="s">
        <v>448</v>
      </c>
      <c r="E18" t="s">
        <v>449</v>
      </c>
      <c r="F18" t="s">
        <v>450</v>
      </c>
      <c r="G18" t="s">
        <v>451</v>
      </c>
      <c r="H18" t="s">
        <v>452</v>
      </c>
      <c r="I18" t="s">
        <v>453</v>
      </c>
      <c r="J18" t="s">
        <v>454</v>
      </c>
      <c r="K18" t="s">
        <v>455</v>
      </c>
      <c r="L18" t="s">
        <v>456</v>
      </c>
      <c r="M18" t="s">
        <v>457</v>
      </c>
      <c r="N18" t="s">
        <v>458</v>
      </c>
      <c r="O18" t="s">
        <v>459</v>
      </c>
      <c r="P18" t="s">
        <v>460</v>
      </c>
      <c r="Q18" t="s">
        <v>461</v>
      </c>
      <c r="R18" t="s">
        <v>462</v>
      </c>
      <c r="S18" t="s">
        <v>463</v>
      </c>
      <c r="T18" t="s">
        <v>464</v>
      </c>
      <c r="U18" t="s">
        <v>465</v>
      </c>
      <c r="V18" t="s">
        <v>465</v>
      </c>
      <c r="W18" t="s">
        <v>466</v>
      </c>
      <c r="X18" t="s">
        <v>467</v>
      </c>
      <c r="Y18" t="s">
        <v>468</v>
      </c>
      <c r="Z18" t="s">
        <v>469</v>
      </c>
      <c r="AA18" t="s">
        <v>470</v>
      </c>
      <c r="AB18" t="s">
        <v>471</v>
      </c>
      <c r="AC18" t="s">
        <v>472</v>
      </c>
      <c r="AD18" t="s">
        <v>473</v>
      </c>
      <c r="AE18" t="s">
        <v>474</v>
      </c>
      <c r="AF18" t="s">
        <v>475</v>
      </c>
      <c r="AG18" t="s">
        <v>476</v>
      </c>
      <c r="AH18" t="s">
        <v>477</v>
      </c>
      <c r="AI18" t="s">
        <v>478</v>
      </c>
      <c r="AJ18" t="s">
        <v>479</v>
      </c>
      <c r="AK18" t="s">
        <v>480</v>
      </c>
      <c r="AL18" t="s">
        <v>481</v>
      </c>
      <c r="AM18" t="s">
        <v>482</v>
      </c>
      <c r="AN18" t="s">
        <v>483</v>
      </c>
      <c r="AO18" t="s">
        <v>484</v>
      </c>
    </row>
    <row r="20" spans="2:41" ht="15.75" x14ac:dyDescent="0.25">
      <c r="B20">
        <v>1</v>
      </c>
      <c r="C20">
        <v>2</v>
      </c>
      <c r="D20">
        <v>3</v>
      </c>
      <c r="E20">
        <v>4</v>
      </c>
      <c r="F20">
        <v>5</v>
      </c>
      <c r="G20">
        <v>6</v>
      </c>
      <c r="H20">
        <v>7</v>
      </c>
      <c r="I20">
        <v>8</v>
      </c>
      <c r="J20">
        <v>9</v>
      </c>
      <c r="K20">
        <v>10</v>
      </c>
      <c r="L20">
        <v>11</v>
      </c>
      <c r="M20">
        <v>12</v>
      </c>
      <c r="N20">
        <v>13</v>
      </c>
      <c r="O20">
        <v>14</v>
      </c>
      <c r="P20">
        <v>15</v>
      </c>
      <c r="Q20">
        <v>16</v>
      </c>
      <c r="R20">
        <v>17</v>
      </c>
      <c r="S20">
        <v>18</v>
      </c>
      <c r="T20">
        <v>19</v>
      </c>
      <c r="U20">
        <v>20</v>
      </c>
      <c r="V20">
        <v>21</v>
      </c>
      <c r="W20">
        <v>22</v>
      </c>
      <c r="X20">
        <v>23</v>
      </c>
      <c r="Y20">
        <v>24</v>
      </c>
      <c r="Z20">
        <v>25</v>
      </c>
      <c r="AA20">
        <v>26</v>
      </c>
      <c r="AB20">
        <v>27</v>
      </c>
      <c r="AC20">
        <v>28</v>
      </c>
      <c r="AD20">
        <v>29</v>
      </c>
      <c r="AE20">
        <v>30</v>
      </c>
      <c r="AF20">
        <v>31</v>
      </c>
      <c r="AG20">
        <v>32</v>
      </c>
      <c r="AH20">
        <v>33</v>
      </c>
      <c r="AI20">
        <v>34</v>
      </c>
      <c r="AJ20">
        <v>35</v>
      </c>
      <c r="AK20">
        <v>36</v>
      </c>
      <c r="AL20">
        <v>37</v>
      </c>
      <c r="AM20">
        <v>38</v>
      </c>
      <c r="AN20">
        <v>39</v>
      </c>
      <c r="AO20">
        <v>40</v>
      </c>
    </row>
    <row r="21" spans="2:41" ht="15.75" x14ac:dyDescent="0.25">
      <c r="B21" t="s">
        <v>115</v>
      </c>
      <c r="C21" t="s">
        <v>112</v>
      </c>
      <c r="D21" t="s">
        <v>169</v>
      </c>
      <c r="E21" t="s">
        <v>170</v>
      </c>
      <c r="F21" t="s">
        <v>171</v>
      </c>
      <c r="G21" t="s">
        <v>172</v>
      </c>
      <c r="H21" t="s">
        <v>173</v>
      </c>
      <c r="I21" t="s">
        <v>174</v>
      </c>
      <c r="J21" t="s">
        <v>128</v>
      </c>
      <c r="K21" t="s">
        <v>129</v>
      </c>
      <c r="L21" t="s">
        <v>130</v>
      </c>
      <c r="M21" t="s">
        <v>175</v>
      </c>
      <c r="N21" t="s">
        <v>176</v>
      </c>
      <c r="O21" t="s">
        <v>133</v>
      </c>
      <c r="P21" t="s">
        <v>114</v>
      </c>
      <c r="Q21" t="s">
        <v>177</v>
      </c>
      <c r="R21" t="s">
        <v>135</v>
      </c>
      <c r="S21" t="s">
        <v>136</v>
      </c>
      <c r="T21" t="s">
        <v>137</v>
      </c>
      <c r="U21" t="s">
        <v>138</v>
      </c>
      <c r="V21" t="s">
        <v>139</v>
      </c>
      <c r="W21" t="s">
        <v>140</v>
      </c>
      <c r="X21" t="s">
        <v>141</v>
      </c>
      <c r="Y21" t="s">
        <v>113</v>
      </c>
      <c r="Z21" t="s">
        <v>142</v>
      </c>
      <c r="AA21" t="s">
        <v>143</v>
      </c>
      <c r="AB21" t="s">
        <v>144</v>
      </c>
      <c r="AC21" t="s">
        <v>145</v>
      </c>
      <c r="AD21" t="s">
        <v>146</v>
      </c>
      <c r="AE21" t="s">
        <v>147</v>
      </c>
      <c r="AF21" t="s">
        <v>148</v>
      </c>
      <c r="AG21" t="s">
        <v>149</v>
      </c>
      <c r="AH21" t="s">
        <v>150</v>
      </c>
      <c r="AI21" t="s">
        <v>151</v>
      </c>
      <c r="AJ21" t="s">
        <v>152</v>
      </c>
      <c r="AK21" t="s">
        <v>153</v>
      </c>
      <c r="AL21" t="s">
        <v>154</v>
      </c>
      <c r="AM21" t="s">
        <v>155</v>
      </c>
      <c r="AN21" t="s">
        <v>156</v>
      </c>
      <c r="AO21" t="s">
        <v>157</v>
      </c>
    </row>
    <row r="22" spans="2:41" ht="15.75" x14ac:dyDescent="0.25">
      <c r="B22" t="s">
        <v>485</v>
      </c>
      <c r="C22" t="s">
        <v>486</v>
      </c>
      <c r="D22" t="s">
        <v>487</v>
      </c>
      <c r="E22" t="s">
        <v>488</v>
      </c>
      <c r="F22" t="s">
        <v>489</v>
      </c>
      <c r="G22" t="s">
        <v>490</v>
      </c>
      <c r="H22" t="s">
        <v>491</v>
      </c>
      <c r="I22" t="s">
        <v>492</v>
      </c>
      <c r="J22" t="s">
        <v>493</v>
      </c>
      <c r="K22" t="s">
        <v>494</v>
      </c>
      <c r="L22" t="s">
        <v>495</v>
      </c>
      <c r="M22" t="s">
        <v>496</v>
      </c>
      <c r="N22" t="s">
        <v>497</v>
      </c>
      <c r="O22" t="s">
        <v>498</v>
      </c>
      <c r="P22" t="s">
        <v>499</v>
      </c>
      <c r="Q22" t="s">
        <v>500</v>
      </c>
      <c r="R22" t="s">
        <v>501</v>
      </c>
      <c r="S22" t="s">
        <v>502</v>
      </c>
      <c r="T22" t="s">
        <v>503</v>
      </c>
      <c r="U22" t="s">
        <v>495</v>
      </c>
      <c r="V22" t="s">
        <v>495</v>
      </c>
      <c r="W22" t="s">
        <v>502</v>
      </c>
      <c r="X22" t="s">
        <v>502</v>
      </c>
      <c r="Y22" t="s">
        <v>504</v>
      </c>
      <c r="Z22" t="s">
        <v>505</v>
      </c>
      <c r="AA22" t="s">
        <v>506</v>
      </c>
      <c r="AB22" t="s">
        <v>507</v>
      </c>
      <c r="AC22" t="s">
        <v>498</v>
      </c>
      <c r="AD22" t="s">
        <v>508</v>
      </c>
      <c r="AE22" t="s">
        <v>509</v>
      </c>
      <c r="AF22" t="s">
        <v>495</v>
      </c>
      <c r="AG22" t="s">
        <v>509</v>
      </c>
      <c r="AH22" t="s">
        <v>510</v>
      </c>
      <c r="AI22" t="s">
        <v>511</v>
      </c>
      <c r="AJ22" t="s">
        <v>510</v>
      </c>
      <c r="AK22" t="s">
        <v>507</v>
      </c>
      <c r="AL22" t="s">
        <v>512</v>
      </c>
      <c r="AM22" t="s">
        <v>513</v>
      </c>
      <c r="AN22" t="s">
        <v>507</v>
      </c>
      <c r="AO22" t="s">
        <v>514</v>
      </c>
    </row>
    <row r="23" spans="2:41" ht="15.75" x14ac:dyDescent="0.25">
      <c r="AO23" t="s">
        <v>515</v>
      </c>
    </row>
  </sheetData>
  <sheetProtection sheet="1"/>
  <hyperlinks>
    <hyperlink ref="S18" r:id="rId1" display="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
  </hyperlinks>
  <pageMargins left="0.7" right="0.7" top="0.75" bottom="0.75" header="0.3" footer="0.3"/>
  <ignoredErrors>
    <ignoredError sqref="B2:AO2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DISC Test</vt:lpstr>
      <vt:lpstr>Input</vt:lpstr>
      <vt:lpstr>Result</vt:lpstr>
      <vt:lpstr>Sheet3</vt:lpstr>
      <vt:lpstr>Sheet1</vt:lpstr>
      <vt:lpstr>Sheet3 (2)</vt:lpstr>
      <vt:lpstr>Def</vt:lpstr>
      <vt:lpstr>Def!Print_Area</vt:lpstr>
      <vt:lpstr>Result!Print_Area</vt:lpstr>
    </vt:vector>
  </TitlesOfParts>
  <Company>%ORGNAME%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Luna</dc:creator>
  <cp:lastModifiedBy>Operation</cp:lastModifiedBy>
  <cp:lastPrinted>2024-01-12T05:42:37Z</cp:lastPrinted>
  <dcterms:created xsi:type="dcterms:W3CDTF">2010-03-13T18:40:43Z</dcterms:created>
  <dcterms:modified xsi:type="dcterms:W3CDTF">2024-09-09T05:21:49Z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cdf5da31-255e-45d7-803d-c8a8f6412a05</vt:lpwstr>
  </property>
</Properties>
</file>