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tion\Desktop\Auddly\nodeApp\"/>
    </mc:Choice>
  </mc:AlternateContent>
  <bookViews>
    <workbookView xWindow="0" yWindow="0" windowWidth="20490" windowHeight="7905" activeTab="0"/>
  </bookViews>
  <sheets>
    <sheet name="Input" sheetId="1" r:id="rId1"/>
    <sheet name="Output" sheetId="2" r:id="rId2"/>
    <sheet name="Norma" sheetId="3" state="hidden" r:id="rId3"/>
  </sheets>
  <definedNames>
    <definedName name="_xlnm.Print_Area" localSheetId="0">Input!$A$1:$I$14</definedName>
    <definedName name="_xlnm.Print_Area" localSheetId="1">Output!$A$1:$K$30</definedName>
  </definedNames>
  <calcPr calcId="152511"/>
</workbook>
</file>

<file path=xl/sharedStrings.xml><?xml version="1.0" encoding="utf-8"?>
<sst xmlns="http://schemas.openxmlformats.org/spreadsheetml/2006/main">
  <si>
    <t>Nomor</t>
  </si>
  <si>
    <t>:</t>
  </si>
  <si>
    <t>RW</t>
  </si>
  <si>
    <t>Nama</t>
  </si>
  <si>
    <t>SE</t>
  </si>
  <si>
    <t>WA</t>
  </si>
  <si>
    <t>Tgl Tes</t>
  </si>
  <si>
    <t>AN</t>
  </si>
  <si>
    <t>Pendidikan</t>
  </si>
  <si>
    <t>SARJANA MUDA</t>
  </si>
  <si>
    <t>GE</t>
  </si>
  <si>
    <t>Tujuan Tes</t>
  </si>
  <si>
    <t>ME</t>
  </si>
  <si>
    <t>RA</t>
  </si>
  <si>
    <t>ZR</t>
  </si>
  <si>
    <t>FA</t>
  </si>
  <si>
    <t>WU</t>
  </si>
  <si>
    <t>JML</t>
  </si>
  <si>
    <t>PRIA</t>
  </si>
  <si>
    <t>WANITA</t>
  </si>
  <si>
    <t>SLTP</t>
  </si>
  <si>
    <t>SLTA</t>
  </si>
  <si>
    <t>SARJANA</t>
  </si>
  <si>
    <t>SW</t>
  </si>
  <si>
    <t>Tgl Lahir/Usia</t>
  </si>
  <si>
    <t>RAHASIA</t>
  </si>
  <si>
    <t>SARJ</t>
  </si>
  <si>
    <t>HASIL SW</t>
  </si>
  <si>
    <t>TOTAL</t>
  </si>
  <si>
    <t>IQ Total</t>
  </si>
  <si>
    <t>&gt;SLTP</t>
  </si>
  <si>
    <t>- Software Psikotes -</t>
  </si>
  <si>
    <t>No</t>
  </si>
  <si>
    <t>Jawaban Klien</t>
  </si>
  <si>
    <t>Perhatian: Pemeriksa hanya boleh mengisi di kolom berwarna putih di tabel!</t>
  </si>
  <si>
    <t>Tgl Lahir / Usia</t>
  </si>
  <si>
    <t>e</t>
  </si>
  <si>
    <t>c</t>
  </si>
  <si>
    <t>d</t>
  </si>
  <si>
    <t>b</t>
  </si>
  <si>
    <t>a</t>
  </si>
  <si>
    <t>Skor</t>
  </si>
  <si>
    <t>Kunci Jawaban SE</t>
  </si>
  <si>
    <t>Kunci Jawaban WA</t>
  </si>
  <si>
    <t>Kunci Jawaban AN</t>
  </si>
  <si>
    <t>Skor GE</t>
  </si>
  <si>
    <t>Konversi GE</t>
  </si>
  <si>
    <t>Kunci Jawaban RA</t>
  </si>
  <si>
    <t>Kunci Jawaban ZR</t>
  </si>
  <si>
    <t>Kunci Jawaban FA</t>
  </si>
  <si>
    <t>Kunci Jawaban WU</t>
  </si>
  <si>
    <t>Kunci Jawaban ME</t>
  </si>
  <si>
    <t>IQ</t>
  </si>
  <si>
    <t>SoftwarePsikotes.com</t>
  </si>
  <si>
    <t>Software Skoring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</si>
</sst>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>
    <numFmt numFmtId="164" formatCode=";;;"/>
    <numFmt numFmtId="165" formatCode="[$-421]dd\ mmmm\ yyyy;@"/>
  </numFmts>
  <fonts>
    <font>
      <sz val="10"/>
      <name val="Arial"/>
    </font>
    <font>
      <sz val="10"/>
      <name val="Arial"/>
    </font>
    <font>
      <sz val="20"/>
      <color indexed="12"/>
      <name val="Broadway BT"/>
      <family val="5"/>
    </font>
    <font>
      <sz val="16"/>
      <color indexed="12"/>
      <name val="Andale Mono"/>
      <family val="3"/>
    </font>
    <font>
      <b/>
      <sz val="10"/>
      <color indexed="13"/>
      <name val="Arial"/>
      <family val="2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20"/>
      <name val="Arial"/>
    </font>
    <font>
      <i/>
      <sz val="10"/>
      <color indexed="12"/>
      <name val="Bangle"/>
    </font>
    <font>
      <sz val="10"/>
      <color indexed="9"/>
      <name val="Arial"/>
    </font>
    <font>
      <b/>
      <sz val="20"/>
      <name val="Copperplate Gothic Bold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8"/>
      <name val="Arial Narrow"/>
      <family val="2"/>
    </font>
    <font>
      <sz val="9"/>
      <name val="Arial"/>
      <family val="2"/>
    </font>
    <font>
      <i/>
      <sz val="6"/>
      <name val="Arial Black"/>
      <family val="2"/>
    </font>
    <font>
      <b/>
      <sz val="10"/>
      <name val="Andale Mono"/>
      <family val="3"/>
    </font>
    <font>
      <sz val="6"/>
      <name val="Arial Black"/>
      <family val="2"/>
    </font>
    <font>
      <sz val="10"/>
      <name val="Andale Mono"/>
      <family val="3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/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/>
    <xf numFmtId="164" fontId="1" fillId="2" borderId="0" xfId="0" applyNumberFormat="1" applyFont="1" applyFill="1" applyBorder="1"/>
    <xf numFmtId="164" fontId="13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164" fontId="1" fillId="2" borderId="0" xfId="0" applyNumberFormat="1" applyFont="1" applyFill="1" applyBorder="1" applyProtection="1">
      <protection hidden="1"/>
    </xf>
    <xf numFmtId="164" fontId="1" fillId="2" borderId="0" xfId="0" applyNumberFormat="1" applyFont="1" applyFill="1" applyBorder="1" applyAlignment="1">
      <alignment horizontal="center"/>
    </xf>
    <xf numFmtId="164" fontId="12" fillId="2" borderId="0" xfId="0" applyNumberFormat="1" applyFont="1" applyFill="1" applyBorder="1"/>
    <xf numFmtId="164" fontId="11" fillId="2" borderId="0" xfId="0" applyNumberFormat="1" applyFont="1" applyFill="1" applyBorder="1"/>
    <xf numFmtId="164" fontId="19" fillId="2" borderId="0" xfId="0" applyNumberFormat="1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12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2" fillId="3" borderId="4" xfId="0" applyFont="1" applyFill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15" fillId="3" borderId="5" xfId="0" applyFont="1" applyFill="1" applyBorder="1" applyProtection="1">
      <protection locked="0"/>
    </xf>
    <xf numFmtId="0" fontId="12" fillId="3" borderId="6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4" fillId="6" borderId="4" xfId="0" applyFont="1" applyFill="1" applyBorder="1" applyAlignment="1">
      <alignment horizontal="right"/>
    </xf>
    <xf numFmtId="0" fontId="11" fillId="0" borderId="7" xfId="0" applyFont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Alignment="1" applyProtection="1">
      <alignment horizontal="center"/>
      <protection locked="0"/>
    </xf>
    <xf numFmtId="0" fontId="1" fillId="8" borderId="9" xfId="0" applyFont="1" applyFill="1" applyBorder="1" applyAlignment="1" applyProtection="1">
      <alignment horizontal="center"/>
      <protection locked="0"/>
    </xf>
    <xf numFmtId="0" fontId="1" fillId="8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Protection="1">
      <protection locked="0"/>
    </xf>
    <xf numFmtId="0" fontId="1" fillId="7" borderId="10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12" fillId="6" borderId="8" xfId="0" applyFont="1" applyFill="1" applyBorder="1" applyProtection="1">
      <protection hidden="1"/>
    </xf>
    <xf numFmtId="0" fontId="20" fillId="6" borderId="8" xfId="0" applyFont="1" applyFill="1" applyBorder="1" applyProtection="1">
      <protection hidden="1"/>
    </xf>
    <xf numFmtId="0" fontId="20" fillId="6" borderId="9" xfId="0" applyFont="1" applyFill="1" applyBorder="1" applyAlignment="1" applyProtection="1">
      <alignment horizontal="center"/>
      <protection hidden="1"/>
    </xf>
    <xf numFmtId="0" fontId="12" fillId="9" borderId="9" xfId="0" applyFont="1" applyFill="1" applyBorder="1" applyAlignment="1" applyProtection="1">
      <alignment horizontal="center"/>
      <protection hidden="1"/>
    </xf>
    <xf numFmtId="0" fontId="12" fillId="10" borderId="9" xfId="0" applyFon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locked="0"/>
    </xf>
    <xf numFmtId="0" fontId="21" fillId="7" borderId="0" xfId="0" applyFont="1" applyFill="1" applyBorder="1" applyAlignment="1" applyProtection="1">
      <alignment horizontal="center"/>
      <protection hidden="1"/>
    </xf>
    <xf numFmtId="0" fontId="20" fillId="0" borderId="0" xfId="0" applyFont="1" applyProtection="1"/>
    <xf numFmtId="0" fontId="12" fillId="0" borderId="0" xfId="0" applyFont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0" fillId="8" borderId="9" xfId="0" applyFill="1" applyBorder="1" applyAlignment="1" applyProtection="1">
      <alignment horizontal="center"/>
      <protection locked="0"/>
    </xf>
    <xf numFmtId="0" fontId="21" fillId="7" borderId="9" xfId="0" applyFont="1" applyFill="1" applyBorder="1" applyAlignment="1" applyProtection="1">
      <alignment horizontal="center"/>
      <protection hidden="1"/>
    </xf>
    <xf numFmtId="0" fontId="11" fillId="4" borderId="7" xfId="1" applyFill="1" applyBorder="1" applyAlignment="1" applyProtection="1">
      <alignment horizontal="center"/>
      <protection locked="0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12" fillId="3" borderId="9" xfId="0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7" borderId="3" xfId="0" applyFill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2" fillId="3" borderId="7" xfId="0" applyFont="1" applyFill="1" applyBorder="1" applyAlignment="1" applyProtection="1">
      <alignment horizontal="center" vertical="center" wrapText="1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 wrapText="1"/>
    </xf>
    <xf numFmtId="0" fontId="12" fillId="3" borderId="9" xfId="0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6" borderId="3" xfId="0" applyFont="1" applyFill="1" applyBorder="1" applyAlignment="1"/>
    <xf numFmtId="0" fontId="0" fillId="0" borderId="11" xfId="0" applyBorder="1" applyAlignment="1"/>
    <xf numFmtId="0" fontId="8" fillId="2" borderId="0" xfId="0" applyFont="1" applyFill="1" applyAlignment="1">
      <alignment horizontal="center"/>
    </xf>
    <xf numFmtId="0" fontId="12" fillId="0" borderId="3" xfId="0" applyFont="1" applyFill="1" applyBorder="1" applyAlignment="1" applyProtection="1">
      <alignment horizontal="left"/>
      <protection hidden="1"/>
    </xf>
    <xf numFmtId="0" fontId="12" fillId="0" borderId="11" xfId="0" applyFont="1" applyFill="1" applyBorder="1" applyAlignment="1" applyProtection="1">
      <alignment horizontal="left"/>
      <protection hidden="1"/>
    </xf>
    <xf numFmtId="0" fontId="12" fillId="0" borderId="4" xfId="0" applyFont="1" applyFill="1" applyBorder="1" applyAlignment="1" applyProtection="1">
      <alignment horizontal="left"/>
      <protection hidden="1"/>
    </xf>
    <xf numFmtId="165" fontId="12" fillId="0" borderId="3" xfId="0" applyNumberFormat="1" applyFont="1" applyFill="1" applyBorder="1" applyAlignment="1" applyProtection="1">
      <alignment horizontal="left"/>
      <protection hidden="1"/>
    </xf>
    <xf numFmtId="165" fontId="12" fillId="0" borderId="11" xfId="0" applyNumberFormat="1" applyFont="1" applyFill="1" applyBorder="1" applyAlignment="1" applyProtection="1">
      <alignment horizontal="left"/>
      <protection hidden="1"/>
    </xf>
    <xf numFmtId="165" fontId="12" fillId="0" borderId="4" xfId="0" applyNumberFormat="1" applyFont="1" applyFill="1" applyBorder="1" applyAlignment="1" applyProtection="1">
      <alignment horizontal="left"/>
      <protection hidden="1"/>
    </xf>
    <xf numFmtId="0" fontId="16" fillId="2" borderId="0" xfId="0" applyFont="1" applyFill="1" applyAlignment="1" applyProtection="1">
      <alignment textRotation="90"/>
      <protection locked="0"/>
    </xf>
    <xf numFmtId="0" fontId="18" fillId="2" borderId="0" xfId="0" applyFont="1" applyFill="1" applyAlignment="1" applyProtection="1">
      <alignment textRotation="90"/>
      <protection locked="0"/>
    </xf>
    <xf numFmtId="0" fontId="13" fillId="2" borderId="0" xfId="0" applyFont="1" applyFill="1" applyBorder="1" applyAlignment="1" applyProtection="1">
      <alignment horizontal="center"/>
      <protection locked="0"/>
    </xf>
    <xf numFmtId="0" fontId="14" fillId="2" borderId="0" xfId="0" quotePrefix="1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quotePrefix="1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164" fontId="1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 wrapText="1"/>
    </xf>
  </cellXfs>
  <cellStyles count="2">
    <cellStyle name="Normal" xfId="0" builtinId="0"/>
    <cellStyle name="Normal 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GRAFIK IST </a:t>
            </a:r>
          </a:p>
        </c:rich>
      </c:tx>
      <c:layout>
        <c:manualLayout>
          <c:xMode val="edge"/>
          <c:yMode val="edge"/>
          <c:x val="0.43432247875795182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457727938095803E-2"/>
          <c:y val="0.20555611316219943"/>
          <c:w val="0.84957715006905254"/>
          <c:h val="0.730557537319708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Output!$I$8:$I$18</c:f>
              <c:strCache>
                <c:ptCount val="10"/>
                <c:pt idx="1">
                  <c:v>SE</c:v>
                </c:pt>
                <c:pt idx="2">
                  <c:v>WA</c:v>
                </c:pt>
                <c:pt idx="3">
                  <c:v>AN</c:v>
                </c:pt>
                <c:pt idx="4">
                  <c:v>GE</c:v>
                </c:pt>
                <c:pt idx="5">
                  <c:v>ME</c:v>
                </c:pt>
                <c:pt idx="6">
                  <c:v>RA</c:v>
                </c:pt>
                <c:pt idx="7">
                  <c:v>ZR</c:v>
                </c:pt>
                <c:pt idx="8">
                  <c:v>FA</c:v>
                </c:pt>
                <c:pt idx="9">
                  <c:v>WU</c:v>
                </c:pt>
              </c:strCache>
            </c:strRef>
          </c:cat>
          <c:val>
            <c:numRef>
              <c:f>Output!$K$8:$K$18</c:f>
              <c:numCache>
                <c:formatCode>General</c:formatCode>
                <c:ptCount val="11"/>
                <c:pt idx="1">
                  <c:v>60</c:v>
                </c:pt>
                <c:pt idx="2">
                  <c:v>35</c:v>
                </c:pt>
                <c:pt idx="3">
                  <c:v>34</c:v>
                </c:pt>
                <c:pt idx="4">
                  <c:v>57</c:v>
                </c:pt>
                <c:pt idx="5">
                  <c:v>52</c:v>
                </c:pt>
                <c:pt idx="6">
                  <c:v>60</c:v>
                </c:pt>
                <c:pt idx="7">
                  <c:v>60</c:v>
                </c:pt>
                <c:pt idx="8">
                  <c:v>45</c:v>
                </c:pt>
                <c:pt idx="9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83264"/>
        <c:axId val="1826282720"/>
      </c:lineChart>
      <c:catAx>
        <c:axId val="1826283264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82720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826282720"/>
        <c:scaling>
          <c:orientation val="minMax"/>
          <c:max val="16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83264"/>
        <c:crosses val="autoZero"/>
        <c:crossBetween val="midCat"/>
        <c:majorUnit val="10"/>
        <c:minorUnit val="2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horizontalDpi="360" verticalDpi="36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123825</xdr:rowOff>
    </xdr:from>
    <xdr:to>
      <xdr:col>12</xdr:col>
      <xdr:colOff>28575</xdr:colOff>
      <xdr:row>10</xdr:row>
      <xdr:rowOff>57150</xdr:rowOff>
    </xdr:to>
    <xdr:pic>
      <xdr:nvPicPr>
        <xdr:cNvPr id="61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23825"/>
          <a:ext cx="18002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7</xdr:col>
      <xdr:colOff>57150</xdr:colOff>
      <xdr:row>23</xdr:row>
      <xdr:rowOff>133350</xdr:rowOff>
    </xdr:to>
    <xdr:graphicFrame macro="">
      <xdr:nvGraphicFramePr>
        <xdr:cNvPr id="21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285750</xdr:colOff>
      <xdr:row>0</xdr:row>
      <xdr:rowOff>9525</xdr:rowOff>
    </xdr:from>
    <xdr:to>
      <xdr:col>3</xdr:col>
      <xdr:colOff>57150</xdr:colOff>
      <xdr:row>3</xdr:row>
      <xdr:rowOff>104775</xdr:rowOff>
    </xdr:to>
    <xdr:pic>
      <xdr:nvPicPr>
        <xdr:cNvPr id="2121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9525"/>
          <a:ext cx="733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0.1574</cdr:x>
      <cdr:y>0.48979</cdr:y>
    </cdr:from>
    <cdr:to>
      <cdr:x>0.95908</cdr:x>
      <cdr:y>0.48979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1687333"/>
          <a:ext cx="361185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0.1574</cdr:x>
      <cdr:y>0.77249</cdr:y>
    </cdr:from>
    <cdr:to>
      <cdr:x>0.95688</cdr:x>
      <cdr:y>0.77322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2659390"/>
          <a:ext cx="3601929" cy="25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sheetViews>
    <sheetView showGridLines="0" showRowColHeaders="0" tabSelected="1" topLeftCell="A16" workbookViewId="0">
      <selection activeCell="C26" sqref="C26"/>
    </sheetView>
  </sheetViews>
  <sheetFormatPr defaultRowHeight="12.75"/>
  <cols>
    <col min="1" max="1" width="10.7109375" style="1" customWidth="1"/>
    <col min="2" max="2" width="4.7109375" style="1" customWidth="1"/>
    <col min="3" max="3" width="9.140625" style="1"/>
    <col min="4" max="4" width="9.140625" style="1" customWidth="1"/>
    <col min="5" max="5" width="4.7109375" style="1" customWidth="1"/>
    <col min="6" max="7" width="9.140625" style="1"/>
    <col min="8" max="8" width="4.7109375" style="1" customWidth="1"/>
    <col min="9" max="10" width="9.140625" style="1"/>
    <col min="11" max="11" width="4.7109375" style="1" customWidth="1"/>
    <col min="12" max="13" width="9.140625" style="1"/>
    <col min="14" max="14" width="4.7109375" style="1" customWidth="1"/>
    <col min="15" max="16" width="9.140625" style="1"/>
    <col min="17" max="18" width="4.7109375" style="1" customWidth="1"/>
    <col min="19" max="16384" width="9.140625" style="1"/>
  </cols>
  <sheetData>
    <row r="1" spans="1:15" ht="25.5">
      <c r="A1" t="s" s="71">
        <v>54</v>
      </c>
      <c r="B1" s="71"/>
      <c r="C1" s="71"/>
      <c r="D1" s="71"/>
      <c r="E1" s="71"/>
      <c r="F1" s="71"/>
      <c r="G1" s="71"/>
      <c r="H1" s="71"/>
      <c r="I1" s="71"/>
      <c r="N1" s="45"/>
      <c r="O1" t="s" s="45">
        <v>2</v>
      </c>
    </row>
    <row r="2" spans="1:15" ht="21">
      <c r="A2" t="s" s="72">
        <v>53</v>
      </c>
      <c r="B2" s="72"/>
      <c r="C2" s="72"/>
      <c r="D2" s="72"/>
      <c r="E2" s="72"/>
      <c r="F2" s="72"/>
      <c r="G2" s="72"/>
      <c r="H2" s="72"/>
      <c r="I2" s="72"/>
      <c r="N2" t="s" s="45">
        <v>4</v>
      </c>
      <c r="O2" s="45">
        <f>C93</f>
      </c>
    </row>
    <row r="3" spans="1:15">
      <c r="N3" t="s" s="45">
        <v>5</v>
      </c>
      <c r="O3" s="45">
        <f>F93</f>
      </c>
    </row>
    <row r="4" spans="1:15">
      <c r="A4" t="s" s="73">
        <v>0</v>
      </c>
      <c r="B4" s="74"/>
      <c r="C4" t="s" s="28">
        <v>1</v>
      </c>
      <c r="D4" s="60"/>
      <c r="E4" s="61"/>
      <c r="F4" s="61"/>
      <c r="G4" s="62"/>
      <c r="N4" t="s" s="45">
        <v>7</v>
      </c>
      <c r="O4" s="45">
        <f>I93</f>
      </c>
    </row>
    <row r="5" spans="1:15">
      <c r="A5" t="s" s="73">
        <v>3</v>
      </c>
      <c r="B5" s="74"/>
      <c r="C5" t="s" s="28">
        <v>1</v>
      </c>
      <c r="D5" s="60"/>
      <c r="E5" s="61"/>
      <c r="F5" s="61"/>
      <c r="G5" s="62"/>
      <c r="N5" t="s" s="45">
        <v>10</v>
      </c>
      <c r="O5" s="45">
        <f>K89</f>
      </c>
    </row>
    <row r="6" spans="1:15">
      <c r="A6" t="s" s="73">
        <v>35</v>
      </c>
      <c r="B6" s="74"/>
      <c r="C6" t="s" s="28">
        <v>1</v>
      </c>
      <c r="D6" s="60"/>
      <c r="E6" s="61"/>
      <c r="F6" s="61"/>
      <c r="G6" s="62"/>
      <c r="N6" t="s" s="45">
        <v>12</v>
      </c>
      <c r="O6" s="45">
        <f>L119</f>
      </c>
    </row>
    <row r="7" spans="1:15">
      <c r="A7" t="s" s="73">
        <v>6</v>
      </c>
      <c r="B7" s="74"/>
      <c r="C7" t="s" s="28">
        <v>1</v>
      </c>
      <c r="D7" s="60"/>
      <c r="E7" s="61"/>
      <c r="F7" s="61"/>
      <c r="G7" s="62"/>
      <c r="N7" t="s" s="45">
        <v>13</v>
      </c>
      <c r="O7" s="45">
        <f>O93</f>
      </c>
    </row>
    <row r="8" spans="1:15" ht="12.75" customHeight="1">
      <c r="A8" t="s" s="73">
        <v>8</v>
      </c>
      <c r="B8" s="74"/>
      <c r="C8" t="s" s="28">
        <v>1</v>
      </c>
      <c r="D8" t="s" s="60">
        <v>9</v>
      </c>
      <c r="E8" s="61"/>
      <c r="F8" s="61"/>
      <c r="G8" s="62"/>
      <c r="N8" t="s" s="45">
        <v>14</v>
      </c>
      <c r="O8" s="45">
        <f>C119</f>
      </c>
    </row>
    <row r="9" spans="1:15" ht="12.75" customHeight="1">
      <c r="A9" t="s" s="73">
        <v>11</v>
      </c>
      <c r="B9" s="74"/>
      <c r="C9" t="s" s="28">
        <v>1</v>
      </c>
      <c r="D9" s="60"/>
      <c r="E9" s="61"/>
      <c r="F9" s="61"/>
      <c r="G9" s="62"/>
      <c r="N9" t="s" s="45">
        <v>15</v>
      </c>
      <c r="O9" s="45">
        <f>F119</f>
      </c>
    </row>
    <row r="10" spans="1:15" ht="12.75" customHeight="1">
      <c r="A10" s="2"/>
      <c r="B10" s="2"/>
      <c r="C10" s="2"/>
      <c r="D10" s="2"/>
      <c r="E10" s="2"/>
      <c r="F10" s="2"/>
      <c r="N10" t="s" s="45">
        <v>16</v>
      </c>
      <c r="O10" s="45">
        <f>I119</f>
      </c>
    </row>
    <row r="11" spans="1:15" ht="12.75" customHeight="1">
      <c r="A11" s="3"/>
      <c r="B11" s="2"/>
      <c r="C11" s="2"/>
      <c r="D11" s="2"/>
      <c r="E11" s="2"/>
      <c r="F11" s="2"/>
      <c r="N11" t="s" s="45">
        <v>17</v>
      </c>
      <c r="O11" s="45">
        <f>SUM(O2:O10)</f>
      </c>
    </row>
    <row r="12" spans="1:15" ht="12.75" customHeight="1">
      <c r="A12" s="2"/>
      <c r="B12" s="2"/>
      <c r="C12" s="2"/>
      <c r="D12" s="2"/>
      <c r="E12" s="2"/>
      <c r="F12" s="2"/>
    </row>
    <row r="13" spans="1:15" ht="15" customHeight="1">
      <c r="B13" t="s" s="46">
        <v>34</v>
      </c>
      <c r="C13" s="4"/>
      <c r="D13" s="4"/>
      <c r="E13" s="4"/>
      <c r="F13" s="4"/>
    </row>
    <row r="14" spans="1:15" ht="14.25" customHeight="1">
      <c r="A14" s="75"/>
      <c r="B14" s="75"/>
      <c r="C14" s="75"/>
      <c r="D14" s="75"/>
      <c r="E14" s="75"/>
      <c r="F14" s="75"/>
    </row>
    <row r="15" spans="1:15">
      <c r="B15" t="s" s="47">
        <v>4</v>
      </c>
      <c r="E15" t="s" s="47">
        <v>5</v>
      </c>
      <c r="H15" t="s" s="47">
        <v>7</v>
      </c>
      <c r="K15" t="s" s="47">
        <v>10</v>
      </c>
      <c r="N15" t="s" s="47">
        <v>13</v>
      </c>
    </row>
    <row r="16" spans="1:15">
      <c r="B16" t="s" s="65">
        <v>32</v>
      </c>
      <c r="C16" t="s" s="66">
        <v>33</v>
      </c>
      <c r="E16" t="s" s="65">
        <v>32</v>
      </c>
      <c r="F16" t="s" s="66">
        <v>33</v>
      </c>
      <c r="H16" t="s" s="65">
        <v>32</v>
      </c>
      <c r="I16" t="s" s="66">
        <v>33</v>
      </c>
      <c r="K16" t="s" s="65">
        <v>32</v>
      </c>
      <c r="L16" t="s" s="66">
        <v>33</v>
      </c>
      <c r="N16" t="s" s="69">
        <v>32</v>
      </c>
      <c r="O16" t="s" s="67">
        <v>33</v>
      </c>
    </row>
    <row r="17" spans="2:15">
      <c r="B17" s="65"/>
      <c r="C17" s="66"/>
      <c r="E17" s="65"/>
      <c r="F17" s="66"/>
      <c r="H17" s="65"/>
      <c r="I17" s="66"/>
      <c r="K17" s="65"/>
      <c r="L17" s="66"/>
      <c r="N17" s="70"/>
      <c r="O17" s="68"/>
    </row>
    <row r="18" spans="2:15" ht="12.75" customHeight="1">
      <c r="B18" s="48">
        <v>1</v>
      </c>
      <c r="C18" t="s" s="29">
        <v>36</v>
      </c>
      <c r="E18" s="48">
        <v>21</v>
      </c>
      <c r="F18" s="29"/>
      <c r="H18" s="48">
        <v>41</v>
      </c>
      <c r="I18" s="29"/>
      <c r="K18" s="48">
        <v>61</v>
      </c>
      <c r="L18" s="29"/>
      <c r="N18" s="48">
        <v>77</v>
      </c>
      <c r="O18" s="30"/>
    </row>
    <row r="19" spans="2:15">
      <c r="B19" s="48">
        <v>2</v>
      </c>
      <c r="C19" s="29"/>
      <c r="E19" s="48">
        <v>22</v>
      </c>
      <c r="F19" s="29"/>
      <c r="H19" s="48">
        <v>42</v>
      </c>
      <c r="I19" s="29"/>
      <c r="K19" s="48">
        <v>62</v>
      </c>
      <c r="L19" s="29"/>
      <c r="N19" s="48">
        <v>78</v>
      </c>
      <c r="O19" s="30"/>
    </row>
    <row r="20" spans="2:15">
      <c r="B20" s="48">
        <v>3</v>
      </c>
      <c r="C20" s="29"/>
      <c r="E20" s="48">
        <v>23</v>
      </c>
      <c r="F20" s="29"/>
      <c r="H20" s="48">
        <v>43</v>
      </c>
      <c r="I20" s="29"/>
      <c r="K20" s="48">
        <v>63</v>
      </c>
      <c r="L20" s="29"/>
      <c r="N20" s="48">
        <v>79</v>
      </c>
      <c r="O20" s="30"/>
    </row>
    <row r="21" spans="2:15">
      <c r="B21" s="48">
        <v>4</v>
      </c>
      <c r="C21" s="29"/>
      <c r="E21" s="48">
        <v>24</v>
      </c>
      <c r="F21" s="29"/>
      <c r="H21" s="48">
        <v>44</v>
      </c>
      <c r="I21" s="29"/>
      <c r="K21" s="48">
        <v>64</v>
      </c>
      <c r="L21" s="29"/>
      <c r="N21" s="48">
        <v>80</v>
      </c>
      <c r="O21" s="30"/>
    </row>
    <row r="22" spans="2:15">
      <c r="B22" s="48">
        <v>5</v>
      </c>
      <c r="C22" s="29"/>
      <c r="E22" s="48">
        <v>25</v>
      </c>
      <c r="F22" s="29"/>
      <c r="H22" s="48">
        <v>45</v>
      </c>
      <c r="I22" s="29"/>
      <c r="K22" s="48">
        <v>65</v>
      </c>
      <c r="L22" s="29"/>
      <c r="N22" s="48">
        <v>81</v>
      </c>
      <c r="O22" s="30"/>
    </row>
    <row r="23" spans="2:15">
      <c r="B23" s="48">
        <v>6</v>
      </c>
      <c r="C23" s="29"/>
      <c r="E23" s="48">
        <v>26</v>
      </c>
      <c r="F23" s="29"/>
      <c r="H23" s="48">
        <v>46</v>
      </c>
      <c r="I23" s="29"/>
      <c r="K23" s="48">
        <v>66</v>
      </c>
      <c r="L23" s="29"/>
      <c r="N23" s="48">
        <v>82</v>
      </c>
      <c r="O23" s="30"/>
    </row>
    <row r="24" spans="2:15">
      <c r="B24" s="48">
        <v>7</v>
      </c>
      <c r="C24" s="29"/>
      <c r="E24" s="48">
        <v>27</v>
      </c>
      <c r="F24" s="29"/>
      <c r="H24" s="48">
        <v>47</v>
      </c>
      <c r="I24" s="29"/>
      <c r="K24" s="48">
        <v>67</v>
      </c>
      <c r="L24" s="29"/>
      <c r="N24" s="48">
        <v>83</v>
      </c>
      <c r="O24" s="30"/>
    </row>
    <row r="25" spans="2:15">
      <c r="B25" s="48">
        <v>8</v>
      </c>
      <c r="C25" s="29"/>
      <c r="E25" s="48">
        <v>28</v>
      </c>
      <c r="F25" s="29"/>
      <c r="H25" s="48">
        <v>48</v>
      </c>
      <c r="I25" s="29"/>
      <c r="K25" s="48">
        <v>68</v>
      </c>
      <c r="L25" s="29"/>
      <c r="N25" s="48">
        <v>84</v>
      </c>
      <c r="O25" s="30"/>
    </row>
    <row r="26" spans="2:15">
      <c r="B26" s="48">
        <v>9</v>
      </c>
      <c r="C26" s="29"/>
      <c r="E26" s="48">
        <v>29</v>
      </c>
      <c r="F26" s="29"/>
      <c r="H26" s="48">
        <v>49</v>
      </c>
      <c r="I26" s="29"/>
      <c r="K26" s="48">
        <v>69</v>
      </c>
      <c r="L26" s="29"/>
      <c r="N26" s="48">
        <v>85</v>
      </c>
      <c r="O26" s="30"/>
    </row>
    <row r="27" spans="2:15">
      <c r="B27" s="48">
        <v>10</v>
      </c>
      <c r="C27" s="29"/>
      <c r="E27" s="48">
        <v>30</v>
      </c>
      <c r="F27" s="29"/>
      <c r="H27" s="48">
        <v>50</v>
      </c>
      <c r="I27" s="29"/>
      <c r="K27" s="48">
        <v>70</v>
      </c>
      <c r="L27" s="29"/>
      <c r="N27" s="48">
        <v>86</v>
      </c>
      <c r="O27" s="30"/>
    </row>
    <row r="28" spans="2:15">
      <c r="B28" s="48">
        <v>11</v>
      </c>
      <c r="C28" s="29"/>
      <c r="E28" s="48">
        <v>31</v>
      </c>
      <c r="F28" s="29"/>
      <c r="H28" s="48">
        <v>51</v>
      </c>
      <c r="I28" s="29"/>
      <c r="K28" s="48">
        <v>71</v>
      </c>
      <c r="L28" s="29"/>
      <c r="N28" s="48">
        <v>87</v>
      </c>
      <c r="O28" s="30"/>
    </row>
    <row r="29" spans="2:15">
      <c r="B29" s="48">
        <v>12</v>
      </c>
      <c r="C29" s="29"/>
      <c r="E29" s="48">
        <v>32</v>
      </c>
      <c r="F29" s="29"/>
      <c r="H29" s="48">
        <v>52</v>
      </c>
      <c r="I29" s="29"/>
      <c r="K29" s="48">
        <v>72</v>
      </c>
      <c r="L29" s="29"/>
      <c r="N29" s="48">
        <v>88</v>
      </c>
      <c r="O29" s="30"/>
    </row>
    <row r="30" spans="2:15">
      <c r="B30" s="48">
        <v>13</v>
      </c>
      <c r="C30" s="29"/>
      <c r="E30" s="48">
        <v>33</v>
      </c>
      <c r="F30" s="29"/>
      <c r="H30" s="48">
        <v>53</v>
      </c>
      <c r="I30" s="29"/>
      <c r="K30" s="48">
        <v>73</v>
      </c>
      <c r="L30" s="29"/>
      <c r="N30" s="48">
        <v>89</v>
      </c>
      <c r="O30" s="30"/>
    </row>
    <row r="31" spans="2:15">
      <c r="B31" s="48">
        <v>14</v>
      </c>
      <c r="C31" s="29"/>
      <c r="E31" s="48">
        <v>34</v>
      </c>
      <c r="F31" s="29"/>
      <c r="H31" s="48">
        <v>54</v>
      </c>
      <c r="I31" s="29"/>
      <c r="K31" s="48">
        <v>74</v>
      </c>
      <c r="L31" s="29"/>
      <c r="N31" s="48">
        <v>90</v>
      </c>
      <c r="O31" s="30"/>
    </row>
    <row r="32" spans="2:15">
      <c r="B32" s="48">
        <v>15</v>
      </c>
      <c r="C32" s="29"/>
      <c r="E32" s="48">
        <v>35</v>
      </c>
      <c r="F32" s="29"/>
      <c r="H32" s="48">
        <v>55</v>
      </c>
      <c r="I32" s="29"/>
      <c r="K32" s="48">
        <v>75</v>
      </c>
      <c r="L32" s="29"/>
      <c r="N32" s="48">
        <v>91</v>
      </c>
      <c r="O32" s="30"/>
    </row>
    <row r="33" spans="2:15">
      <c r="B33" s="48">
        <v>16</v>
      </c>
      <c r="C33" s="29"/>
      <c r="E33" s="48">
        <v>36</v>
      </c>
      <c r="F33" s="29"/>
      <c r="H33" s="48">
        <v>56</v>
      </c>
      <c r="I33" s="29"/>
      <c r="K33" s="48">
        <v>76</v>
      </c>
      <c r="L33" s="29"/>
      <c r="N33" s="48">
        <v>92</v>
      </c>
      <c r="O33" s="30"/>
    </row>
    <row r="34" spans="2:15">
      <c r="B34" s="48">
        <v>17</v>
      </c>
      <c r="C34" s="29"/>
      <c r="E34" s="48">
        <v>37</v>
      </c>
      <c r="F34" s="29"/>
      <c r="H34" s="48">
        <v>57</v>
      </c>
      <c r="I34" s="29"/>
      <c r="N34" s="48">
        <v>93</v>
      </c>
      <c r="O34" s="30"/>
    </row>
    <row r="35" spans="2:15">
      <c r="B35" s="48">
        <v>18</v>
      </c>
      <c r="C35" s="29"/>
      <c r="E35" s="48">
        <v>38</v>
      </c>
      <c r="F35" s="29"/>
      <c r="H35" s="48">
        <v>58</v>
      </c>
      <c r="I35" s="29"/>
      <c r="N35" s="48">
        <v>94</v>
      </c>
      <c r="O35" s="30"/>
    </row>
    <row r="36" spans="2:15">
      <c r="B36" s="48">
        <v>19</v>
      </c>
      <c r="C36" s="29"/>
      <c r="E36" s="48">
        <v>39</v>
      </c>
      <c r="F36" s="29"/>
      <c r="H36" s="48">
        <v>59</v>
      </c>
      <c r="I36" s="29"/>
      <c r="N36" s="48">
        <v>95</v>
      </c>
      <c r="O36" s="30"/>
    </row>
    <row r="37" spans="2:15">
      <c r="B37" s="48">
        <v>20</v>
      </c>
      <c r="C37" s="29"/>
      <c r="E37" s="48">
        <v>40</v>
      </c>
      <c r="F37" s="29"/>
      <c r="H37" s="48">
        <v>60</v>
      </c>
      <c r="I37" s="29"/>
      <c r="N37" s="48">
        <v>96</v>
      </c>
      <c r="O37" s="30"/>
    </row>
    <row r="41" spans="2:15">
      <c r="B41" t="s" s="47">
        <v>14</v>
      </c>
      <c r="E41" t="s" s="47">
        <v>15</v>
      </c>
      <c r="H41" t="s" s="47">
        <v>16</v>
      </c>
      <c r="K41" t="s" s="47">
        <v>12</v>
      </c>
    </row>
    <row r="42" spans="2:15">
      <c r="B42" t="s" s="69">
        <v>32</v>
      </c>
      <c r="C42" t="s" s="67">
        <v>33</v>
      </c>
      <c r="E42" t="s" s="67">
        <v>32</v>
      </c>
      <c r="F42" t="s" s="67">
        <v>33</v>
      </c>
      <c r="H42" t="s" s="69">
        <v>32</v>
      </c>
      <c r="I42" t="s" s="67">
        <v>33</v>
      </c>
      <c r="K42" t="s" s="69">
        <v>32</v>
      </c>
      <c r="L42" t="s" s="67">
        <v>33</v>
      </c>
    </row>
    <row r="43" spans="2:15">
      <c r="B43" s="70"/>
      <c r="C43" s="68"/>
      <c r="E43" s="68"/>
      <c r="F43" s="68"/>
      <c r="H43" s="70"/>
      <c r="I43" s="68"/>
      <c r="K43" s="70"/>
      <c r="L43" s="68"/>
    </row>
    <row r="44" spans="2:15">
      <c r="B44" s="48">
        <v>97</v>
      </c>
      <c r="C44" s="30"/>
      <c r="E44" s="48">
        <v>117</v>
      </c>
      <c r="F44" s="29"/>
      <c r="H44" s="48">
        <v>137</v>
      </c>
      <c r="I44" s="29"/>
      <c r="K44" s="48">
        <v>157</v>
      </c>
      <c r="L44" s="29"/>
    </row>
    <row r="45" spans="2:15">
      <c r="B45" s="48">
        <v>98</v>
      </c>
      <c r="C45" s="30"/>
      <c r="E45" s="48">
        <v>118</v>
      </c>
      <c r="F45" s="29"/>
      <c r="H45" s="48">
        <v>138</v>
      </c>
      <c r="I45" s="29"/>
      <c r="K45" s="48">
        <v>158</v>
      </c>
      <c r="L45" s="29"/>
    </row>
    <row r="46" spans="2:15">
      <c r="B46" s="48">
        <v>99</v>
      </c>
      <c r="C46" s="30"/>
      <c r="E46" s="48">
        <v>119</v>
      </c>
      <c r="F46" s="29"/>
      <c r="H46" s="48">
        <v>139</v>
      </c>
      <c r="I46" s="29"/>
      <c r="K46" s="48">
        <v>159</v>
      </c>
      <c r="L46" s="29"/>
    </row>
    <row r="47" spans="2:15">
      <c r="B47" s="48">
        <v>100</v>
      </c>
      <c r="C47" s="30"/>
      <c r="E47" s="48">
        <v>120</v>
      </c>
      <c r="F47" s="29"/>
      <c r="H47" s="48">
        <v>140</v>
      </c>
      <c r="I47" s="29"/>
      <c r="K47" s="48">
        <v>160</v>
      </c>
      <c r="L47" s="29"/>
    </row>
    <row r="48" spans="2:15">
      <c r="B48" s="48">
        <v>101</v>
      </c>
      <c r="C48" s="30"/>
      <c r="E48" s="48">
        <v>121</v>
      </c>
      <c r="F48" s="29"/>
      <c r="H48" s="48">
        <v>141</v>
      </c>
      <c r="I48" s="29"/>
      <c r="K48" s="48">
        <v>161</v>
      </c>
      <c r="L48" s="29"/>
    </row>
    <row r="49" spans="2:12">
      <c r="B49" s="48">
        <v>102</v>
      </c>
      <c r="C49" s="30"/>
      <c r="E49" s="48">
        <v>122</v>
      </c>
      <c r="F49" s="29"/>
      <c r="H49" s="48">
        <v>142</v>
      </c>
      <c r="I49" s="29"/>
      <c r="K49" s="48">
        <v>162</v>
      </c>
      <c r="L49" s="29"/>
    </row>
    <row r="50" spans="2:12">
      <c r="B50" s="48">
        <v>103</v>
      </c>
      <c r="C50" s="30"/>
      <c r="E50" s="48">
        <v>123</v>
      </c>
      <c r="F50" s="29"/>
      <c r="H50" s="48">
        <v>143</v>
      </c>
      <c r="I50" s="29"/>
      <c r="K50" s="48">
        <v>163</v>
      </c>
      <c r="L50" s="29"/>
    </row>
    <row r="51" spans="2:12">
      <c r="B51" s="48">
        <v>104</v>
      </c>
      <c r="C51" s="30"/>
      <c r="E51" s="48">
        <v>124</v>
      </c>
      <c r="F51" s="29"/>
      <c r="H51" s="48">
        <v>144</v>
      </c>
      <c r="I51" s="29"/>
      <c r="K51" s="48">
        <v>164</v>
      </c>
      <c r="L51" s="29"/>
    </row>
    <row r="52" spans="2:12">
      <c r="B52" s="48">
        <v>105</v>
      </c>
      <c r="C52" s="30"/>
      <c r="E52" s="48">
        <v>125</v>
      </c>
      <c r="F52" s="29"/>
      <c r="H52" s="48">
        <v>145</v>
      </c>
      <c r="I52" s="29"/>
      <c r="K52" s="48">
        <v>165</v>
      </c>
      <c r="L52" s="29"/>
    </row>
    <row r="53" spans="2:12">
      <c r="B53" s="48">
        <v>106</v>
      </c>
      <c r="C53" s="30"/>
      <c r="E53" s="48">
        <v>126</v>
      </c>
      <c r="F53" s="29"/>
      <c r="H53" s="48">
        <v>146</v>
      </c>
      <c r="I53" s="29"/>
      <c r="K53" s="48">
        <v>166</v>
      </c>
      <c r="L53" s="29"/>
    </row>
    <row r="54" spans="2:12">
      <c r="B54" s="48">
        <v>107</v>
      </c>
      <c r="C54" s="30"/>
      <c r="E54" s="48">
        <v>127</v>
      </c>
      <c r="F54" s="29"/>
      <c r="H54" s="48">
        <v>147</v>
      </c>
      <c r="I54" s="29"/>
      <c r="K54" s="48">
        <v>167</v>
      </c>
      <c r="L54" s="29"/>
    </row>
    <row r="55" spans="2:12">
      <c r="B55" s="48">
        <v>108</v>
      </c>
      <c r="C55" s="30"/>
      <c r="E55" s="48">
        <v>128</v>
      </c>
      <c r="F55" s="29"/>
      <c r="H55" s="48">
        <v>148</v>
      </c>
      <c r="I55" s="29"/>
      <c r="K55" s="48">
        <v>168</v>
      </c>
      <c r="L55" s="29"/>
    </row>
    <row r="56" spans="2:12">
      <c r="B56" s="48">
        <v>109</v>
      </c>
      <c r="C56" s="30"/>
      <c r="E56" s="48">
        <v>129</v>
      </c>
      <c r="F56" s="29"/>
      <c r="H56" s="48">
        <v>149</v>
      </c>
      <c r="I56" s="29"/>
      <c r="K56" s="48">
        <v>169</v>
      </c>
      <c r="L56" s="29"/>
    </row>
    <row r="57" spans="2:12">
      <c r="B57" s="48">
        <v>110</v>
      </c>
      <c r="C57" s="30"/>
      <c r="E57" s="48">
        <v>130</v>
      </c>
      <c r="F57" s="29"/>
      <c r="H57" s="48">
        <v>150</v>
      </c>
      <c r="I57" s="29"/>
      <c r="K57" s="48">
        <v>170</v>
      </c>
      <c r="L57" s="29"/>
    </row>
    <row r="58" spans="2:12">
      <c r="B58" s="48">
        <v>111</v>
      </c>
      <c r="C58" s="30"/>
      <c r="E58" s="48">
        <v>131</v>
      </c>
      <c r="F58" s="29"/>
      <c r="H58" s="48">
        <v>151</v>
      </c>
      <c r="I58" s="29"/>
      <c r="K58" s="48">
        <v>171</v>
      </c>
      <c r="L58" s="29"/>
    </row>
    <row r="59" spans="2:12">
      <c r="B59" s="48">
        <v>112</v>
      </c>
      <c r="C59" s="30"/>
      <c r="E59" s="48">
        <v>132</v>
      </c>
      <c r="F59" s="29"/>
      <c r="H59" s="48">
        <v>152</v>
      </c>
      <c r="I59" s="29"/>
      <c r="K59" s="48">
        <v>172</v>
      </c>
      <c r="L59" s="29"/>
    </row>
    <row r="60" spans="2:12">
      <c r="B60" s="48">
        <v>113</v>
      </c>
      <c r="C60" s="30"/>
      <c r="E60" s="48">
        <v>133</v>
      </c>
      <c r="F60" s="29"/>
      <c r="H60" s="48">
        <v>153</v>
      </c>
      <c r="I60" s="29"/>
      <c r="K60" s="48">
        <v>173</v>
      </c>
      <c r="L60" s="29"/>
    </row>
    <row r="61" spans="2:12">
      <c r="B61" s="48">
        <v>114</v>
      </c>
      <c r="C61" s="30"/>
      <c r="E61" s="48">
        <v>134</v>
      </c>
      <c r="F61" s="29"/>
      <c r="H61" s="48">
        <v>154</v>
      </c>
      <c r="I61" s="29"/>
      <c r="K61" s="48">
        <v>174</v>
      </c>
      <c r="L61" s="29"/>
    </row>
    <row r="62" spans="2:12">
      <c r="B62" s="48">
        <v>115</v>
      </c>
      <c r="C62" s="30"/>
      <c r="E62" s="48">
        <v>135</v>
      </c>
      <c r="F62" s="29"/>
      <c r="H62" s="48">
        <v>155</v>
      </c>
      <c r="I62" s="29"/>
      <c r="K62" s="48">
        <v>175</v>
      </c>
      <c r="L62" s="29"/>
    </row>
    <row r="63" spans="2:12">
      <c r="B63" s="48">
        <v>116</v>
      </c>
      <c r="C63" s="30"/>
      <c r="E63" s="48">
        <v>136</v>
      </c>
      <c r="F63" s="29"/>
      <c r="H63" s="48">
        <v>156</v>
      </c>
      <c r="I63" s="29"/>
      <c r="K63" s="48">
        <v>176</v>
      </c>
      <c r="L63" s="29"/>
    </row>
    <row r="71" spans="2:18" hidden="1">
      <c r="B71" t="s" s="63">
        <v>42</v>
      </c>
      <c r="C71" t="s" s="64">
        <v>41</v>
      </c>
      <c r="E71" t="s" s="63">
        <v>43</v>
      </c>
      <c r="F71" t="s" s="64">
        <v>41</v>
      </c>
      <c r="H71" t="s" s="63">
        <v>44</v>
      </c>
      <c r="I71" t="s" s="64">
        <v>41</v>
      </c>
      <c r="K71" t="s" s="54">
        <v>45</v>
      </c>
      <c r="N71" t="s" s="52">
        <v>47</v>
      </c>
      <c r="O71" t="s" s="54">
        <v>41</v>
      </c>
      <c r="Q71" t="s" s="56">
        <v>46</v>
      </c>
      <c r="R71" s="57"/>
    </row>
    <row r="72" spans="2:18" hidden="1">
      <c r="B72" s="63"/>
      <c r="C72" s="64"/>
      <c r="E72" s="63"/>
      <c r="F72" s="64"/>
      <c r="H72" s="63"/>
      <c r="I72" s="64"/>
      <c r="K72" s="55"/>
      <c r="N72" s="53"/>
      <c r="O72" s="55"/>
      <c r="Q72" s="58"/>
      <c r="R72" s="59"/>
    </row>
    <row r="73" spans="2:18" hidden="1">
      <c r="B73" t="s" s="31">
        <v>36</v>
      </c>
      <c r="C73" s="31">
        <f>IF(C18=B73,1,0)</f>
      </c>
      <c r="E73" t="s" s="31">
        <v>40</v>
      </c>
      <c r="F73" s="31">
        <f>IF(F18=E73,1,0)</f>
      </c>
      <c r="H73" t="s" s="31">
        <v>37</v>
      </c>
      <c r="I73" s="31">
        <f>IF(I18=H73,1,0)</f>
      </c>
      <c r="K73" s="31">
        <f>IF(L18="bunga",2,IF(L18="kembang",2,IF(L18="perdu",2,IF(L18="tumbuh-tumbuhan",1,IF(L18="tumbuhan",1,IF(L18="tanaman",1,IF(L18="tangkai",1,IF(L18="harum",1,0))))))))</f>
      </c>
      <c r="N73" s="31">
        <v>35</v>
      </c>
      <c r="O73" s="31">
        <f>IF(O18=35,1,IF(O18=53,1,0))</f>
      </c>
      <c r="Q73" s="31">
        <v>0</v>
      </c>
      <c r="R73" s="44">
        <v>0</v>
      </c>
    </row>
    <row r="74" spans="2:18" hidden="1">
      <c r="B74" t="s" s="31">
        <v>37</v>
      </c>
      <c r="C74" s="31">
        <f t="shared" ref="C74:C92" si="0">IF(C19=B74,1,0)</f>
      </c>
      <c r="E74" t="s" s="31">
        <v>39</v>
      </c>
      <c r="F74" s="31">
        <f t="shared" ref="F74:F92" si="1">IF(F19=E74,1,0)</f>
      </c>
      <c r="H74" t="s" s="31">
        <v>36</v>
      </c>
      <c r="I74" s="31">
        <f t="shared" ref="I74:I92" si="2">IF(I19=H74,1,0)</f>
      </c>
      <c r="K74" s="31">
        <f>IF(L19="alat indra",2,IF(L19="indra",2,IF(L19="panca indra",2,IF(L19="organ",1,IF(L19="organ tubuh",1,IF(L19="alat tubuh",1,IF(L19="bagian tubuh",1,0)))))))</f>
      </c>
      <c r="N74" s="31">
        <v>280</v>
      </c>
      <c r="O74" s="31">
        <f>IF(O19=280,1,IF(O19=208,1,IF(O19=28,1,IF(O19=82,1,IF(O19=802,1,IF(O19=820,1,0))))))</f>
      </c>
      <c r="Q74" s="31">
        <v>1</v>
      </c>
      <c r="R74" s="44">
        <v>1</v>
      </c>
    </row>
    <row r="75" spans="2:18" hidden="1">
      <c r="B75" t="s" s="31">
        <v>38</v>
      </c>
      <c r="C75" s="31">
        <f t="shared" si="0"/>
      </c>
      <c r="E75" t="s" s="31">
        <v>38</v>
      </c>
      <c r="F75" s="31">
        <f t="shared" si="1"/>
      </c>
      <c r="H75" t="s" s="31">
        <v>38</v>
      </c>
      <c r="I75" s="31">
        <f t="shared" si="2"/>
      </c>
      <c r="K75" s="31">
        <f>IF(L20="hablur",2,IF(L20="kristal",2,IF(L20="zat arang",2,IF(L20="berkilau",1,IF(L20="berkilauanan",1,IF(L20="mengkilat",1,IF(L20="bening",1,0)))))))</f>
      </c>
      <c r="N75" s="31">
        <v>250</v>
      </c>
      <c r="O75" s="31">
        <f>IF(O20=250,1,IF(O20=205,1,IF(O20=25,1,IF(O20=52,1,IF(O20=502,1,IF(O20=520,1,0))))))</f>
      </c>
      <c r="Q75" s="31">
        <v>2</v>
      </c>
      <c r="R75" s="44">
        <v>2</v>
      </c>
    </row>
    <row r="76" spans="2:18" hidden="1">
      <c r="B76" t="s" s="31">
        <v>38</v>
      </c>
      <c r="C76" s="31">
        <f t="shared" si="0"/>
      </c>
      <c r="E76" t="s" s="31">
        <v>37</v>
      </c>
      <c r="F76" s="31">
        <f t="shared" si="1"/>
      </c>
      <c r="H76" t="s" s="31">
        <v>38</v>
      </c>
      <c r="I76" s="31">
        <f t="shared" si="2"/>
      </c>
      <c r="K76" s="31">
        <f>IF(L21="cuaca",2,IF(L21="musim",2,IF(L21="air",1,IF(L21="basah",1,IF(L21="gejala alam",1,0)))))</f>
      </c>
      <c r="N76" s="31">
        <v>26</v>
      </c>
      <c r="O76" s="31">
        <f>IF(O21=26,1,IF(O21=62,1,0))</f>
      </c>
      <c r="Q76" s="31">
        <v>3</v>
      </c>
      <c r="R76" s="44">
        <v>3</v>
      </c>
    </row>
    <row r="77" spans="2:18" hidden="1">
      <c r="B77" t="s" s="31">
        <v>36</v>
      </c>
      <c r="C77" s="31">
        <f t="shared" si="0"/>
      </c>
      <c r="E77" t="s" s="31">
        <v>37</v>
      </c>
      <c r="F77" s="31">
        <f t="shared" si="1"/>
      </c>
      <c r="H77" t="s" s="31">
        <v>38</v>
      </c>
      <c r="I77" s="31">
        <f t="shared" si="2"/>
      </c>
      <c r="K77" s="31">
        <f>IF(L22="pembawa berita",2,IF(L22="alat perhubungan",2,IF(L22="alat komunikasi",2,IF(L22="pos",1,IF(L22="p.t.t",1,IF(L22="telekomunikasi",1,IF(L22="perhubungan",1,IF(L22="komunikasi",1,0))))))))</f>
      </c>
      <c r="N77" s="31">
        <v>30</v>
      </c>
      <c r="O77" s="31">
        <f>IF(O22=30,1,IF(O22=3,1,0))</f>
      </c>
      <c r="Q77" s="31">
        <v>4</v>
      </c>
      <c r="R77" s="44">
        <v>4</v>
      </c>
    </row>
    <row r="78" spans="2:18" hidden="1">
      <c r="B78" t="s" s="31">
        <v>39</v>
      </c>
      <c r="C78" s="31">
        <f t="shared" si="0"/>
      </c>
      <c r="E78" t="s" s="31">
        <v>37</v>
      </c>
      <c r="F78" s="31">
        <f t="shared" si="1"/>
      </c>
      <c r="H78" t="s" s="31">
        <v>39</v>
      </c>
      <c r="I78" s="31">
        <f t="shared" si="2"/>
      </c>
      <c r="K78" s="31">
        <f>IF(L23="alat optik",2,IF(L23="optik",2,IF(L23="lensa",1,0)))</f>
      </c>
      <c r="N78" s="31">
        <v>70</v>
      </c>
      <c r="O78" s="31">
        <f>IF(O23=70,1,IF(O23=7,1,0))</f>
      </c>
      <c r="Q78" s="31">
        <v>5</v>
      </c>
      <c r="R78" s="44">
        <v>5</v>
      </c>
    </row>
    <row r="79" spans="2:18" hidden="1">
      <c r="B79" t="s" s="31">
        <v>37</v>
      </c>
      <c r="C79" s="31">
        <f t="shared" si="0"/>
      </c>
      <c r="E79" t="s" s="31">
        <v>37</v>
      </c>
      <c r="F79" s="31">
        <f t="shared" si="1"/>
      </c>
      <c r="H79" t="s" s="31">
        <v>38</v>
      </c>
      <c r="I79" s="31">
        <f t="shared" si="2"/>
      </c>
      <c r="K79" s="31">
        <f>IF(L24="alat pencernaan",2,IF(L24="jalan makanan",1,IF(L24="perut",1,IF(L24="isi perut",1,IF(L24="pencernaan",1,IF(L24="pencernaan makanan",1,0))))))</f>
      </c>
      <c r="N79" s="31">
        <v>45</v>
      </c>
      <c r="O79" s="31">
        <f>IF(O24=45,1,IF(O24=54,1,0))</f>
      </c>
      <c r="Q79" s="31">
        <v>6</v>
      </c>
      <c r="R79" s="44">
        <v>5</v>
      </c>
    </row>
    <row r="80" spans="2:18" hidden="1">
      <c r="B80" t="s" s="31">
        <v>40</v>
      </c>
      <c r="C80" s="31">
        <f t="shared" si="0"/>
      </c>
      <c r="E80" t="s" s="31">
        <v>38</v>
      </c>
      <c r="F80" s="31">
        <f t="shared" si="1"/>
      </c>
      <c r="H80" t="s" s="31">
        <v>39</v>
      </c>
      <c r="I80" s="31">
        <f t="shared" si="2"/>
      </c>
      <c r="K80" s="31">
        <f>IF(L25="penyebut jumlah",2,IF(L25="pengertian jumlah",2,IF(L25="jumlah",2,IF(L25="kuantitas",2,IF(L25="mengukur",1,IF(L25="ukuran",1,IF(L25="ukur",1,0)))))))</f>
      </c>
      <c r="N80" s="31">
        <v>50</v>
      </c>
      <c r="O80" s="31">
        <f>IF(O25=50,1,IF(O25=5,1,0))</f>
      </c>
      <c r="Q80" s="31">
        <v>7</v>
      </c>
      <c r="R80" s="44">
        <v>6</v>
      </c>
    </row>
    <row r="81" spans="2:18" hidden="1">
      <c r="B81" t="s" s="31">
        <v>36</v>
      </c>
      <c r="C81" s="31">
        <f t="shared" si="0"/>
      </c>
      <c r="E81" t="s" s="31">
        <v>38</v>
      </c>
      <c r="F81" s="31">
        <f t="shared" si="1"/>
      </c>
      <c r="H81" t="s" s="31">
        <v>36</v>
      </c>
      <c r="I81" s="31">
        <f t="shared" si="2"/>
      </c>
      <c r="K81" s="31">
        <f>IF(L26="bibit",2,IF(L26="bakal",2,IF(L26="alat pembiak",2,IF(L26="permulaan kehidupan",2,IF(L26="sel",1,IF(L26="pembiakan",1,IF(L26="perkembangbiakan",1,IF(L26="berkembangbiak",1,0))))))))</f>
      </c>
      <c r="N81" s="31">
        <v>48</v>
      </c>
      <c r="O81" s="31">
        <f>IF(O26=48,1,IF(O26=84,1,0))</f>
      </c>
      <c r="Q81" s="31">
        <v>8</v>
      </c>
      <c r="R81" s="44">
        <v>6</v>
      </c>
    </row>
    <row r="82" spans="2:18" hidden="1">
      <c r="B82" t="s" s="31">
        <v>39</v>
      </c>
      <c r="C82" s="31">
        <f t="shared" si="0"/>
      </c>
      <c r="E82" t="s" s="31">
        <v>40</v>
      </c>
      <c r="F82" s="31">
        <f t="shared" si="1"/>
      </c>
      <c r="H82" t="s" s="31">
        <v>38</v>
      </c>
      <c r="I82" s="31">
        <f t="shared" si="2"/>
      </c>
      <c r="K82" s="31">
        <f>IF(L27="simbol",2,IF(L27="lambang",2,IF(L27="tanda",2,IF(L27="nama",1,IF(L27="pengenal",1,IF(L27="tanda pengenal",1,0))))))</f>
      </c>
      <c r="N82" s="31">
        <v>78</v>
      </c>
      <c r="O82" s="31">
        <f>IF(O27=78,1,IF(O27=87,1,0))</f>
      </c>
      <c r="Q82" s="31">
        <v>9</v>
      </c>
      <c r="R82" s="44">
        <v>7</v>
      </c>
    </row>
    <row r="83" spans="2:18" hidden="1">
      <c r="B83" t="s" s="31">
        <v>37</v>
      </c>
      <c r="C83" s="31">
        <f t="shared" si="0"/>
      </c>
      <c r="E83" t="s" s="31">
        <v>36</v>
      </c>
      <c r="F83" s="31">
        <f t="shared" si="1"/>
      </c>
      <c r="H83" t="s" s="31">
        <v>37</v>
      </c>
      <c r="I83" s="31">
        <f t="shared" si="2"/>
      </c>
      <c r="K83" s="31">
        <f>IF(L28="makhluk",2,IF(L28="makhluk hidup",2,IF(L28="organisme",2,IF(L28="tumbuh",1,IF(L28="biologi",1,IF(L28="ilmu hayat",1,IF(L28="ilmu hayati",1,0)))))))</f>
      </c>
      <c r="N83" s="31">
        <v>19</v>
      </c>
      <c r="O83" s="31">
        <f>IF(O28=19,1,IF(O28=91,1,0))</f>
      </c>
      <c r="Q83" s="31">
        <v>10</v>
      </c>
      <c r="R83" s="44">
        <v>7</v>
      </c>
    </row>
    <row r="84" spans="2:18" hidden="1">
      <c r="B84" t="s" s="31">
        <v>38</v>
      </c>
      <c r="C84" s="31">
        <f t="shared" si="0"/>
      </c>
      <c r="E84" t="s" s="31">
        <v>40</v>
      </c>
      <c r="F84" s="31">
        <f t="shared" si="1"/>
      </c>
      <c r="H84" t="s" s="31">
        <v>37</v>
      </c>
      <c r="I84" s="31">
        <f t="shared" si="2"/>
      </c>
      <c r="K84" s="31">
        <f>IF(L29="wadah",2,IF(L29="tempat mengisi",2,IF(L29="tempat penyimpan",2,IF(L29="tempat penyimpanan",2,IF(L29="tempat susuatu",1,IF(L29="alat",1,IF(L29="tempat",1,IF(L29="benda",1,0))))))))</f>
      </c>
      <c r="N84" s="31">
        <v>6</v>
      </c>
      <c r="O84" s="31">
        <f>IF(O29=N84,1,0)</f>
      </c>
      <c r="Q84" s="31">
        <v>11</v>
      </c>
      <c r="R84" s="44">
        <v>8</v>
      </c>
    </row>
    <row r="85" spans="2:18" hidden="1">
      <c r="B85" t="s" s="31">
        <v>38</v>
      </c>
      <c r="C85" s="31">
        <f t="shared" si="0"/>
      </c>
      <c r="E85" t="s" s="31">
        <v>40</v>
      </c>
      <c r="F85" s="31">
        <f t="shared" si="1"/>
      </c>
      <c r="H85" t="s" s="31">
        <v>37</v>
      </c>
      <c r="I85" s="31">
        <f t="shared" si="2"/>
      </c>
      <c r="K85" s="31">
        <f>IF(L30="pengertian waktu",2,IF(L30="batas",2,IF(L30="batas waktu",2,IF(L30="waktu",1,IF(L30="masa",1,IF(L30="saat",1,IF(L30="lamanya",1,IF(L30="lama",1,0))))))))</f>
      </c>
      <c r="N85" s="31">
        <v>57</v>
      </c>
      <c r="O85" s="31">
        <f>IF(O30=57,1,IF(O30=75,1,0))</f>
      </c>
      <c r="Q85" s="31">
        <v>12</v>
      </c>
      <c r="R85" s="44">
        <v>8</v>
      </c>
    </row>
    <row r="86" spans="2:18" hidden="1">
      <c r="B86" t="s" s="31">
        <v>36</v>
      </c>
      <c r="C86" s="31">
        <f t="shared" si="0"/>
      </c>
      <c r="E86" t="s" s="31">
        <v>39</v>
      </c>
      <c r="F86" s="31">
        <f t="shared" si="1"/>
      </c>
      <c r="H86" t="s" s="31">
        <v>37</v>
      </c>
      <c r="I86" s="31">
        <f t="shared" si="2"/>
      </c>
      <c r="K86" s="31">
        <f>IF(L31="sifat-watak",2,IF(L31="sifat-karakter",2,IF(L31="karakter",2,IF(L31="watak",2,IF(L31="sifat",1,0)))))</f>
      </c>
      <c r="N86" s="31">
        <v>90</v>
      </c>
      <c r="O86" s="31">
        <f>IF(O31=90,1,IF(O31=9,1,0))</f>
      </c>
      <c r="Q86" s="31">
        <v>13</v>
      </c>
      <c r="R86" s="44">
        <v>9</v>
      </c>
    </row>
    <row r="87" spans="2:18" hidden="1">
      <c r="B87" t="s" s="31">
        <v>37</v>
      </c>
      <c r="C87" s="31">
        <f t="shared" si="0"/>
      </c>
      <c r="E87" t="s" s="31">
        <v>37</v>
      </c>
      <c r="F87" s="31">
        <f t="shared" si="1"/>
      </c>
      <c r="H87" t="s" s="31">
        <v>36</v>
      </c>
      <c r="I87" s="31">
        <f t="shared" si="2"/>
      </c>
      <c r="K87" s="31">
        <f>IF(L32="regulator harga",2,IF(L32="regulasi harga",2,IF(L32="pengertian ekonomi",2,IF(L32="dagang",1,IF(L32="niaga",1,IF(L32="penjualan",1,IF(L32="pembelian",1,IF(L32="jual beli",1,0))))))))</f>
      </c>
      <c r="N87" s="31">
        <v>120</v>
      </c>
      <c r="O87" s="31">
        <f>IF(O32=120,1,IF(O32=102,1,IF(O32=12,1,IF(O32=21,1,IF(O32=201,1,IF(O32=210,1,0))))))</f>
      </c>
      <c r="Q87" s="31">
        <v>14</v>
      </c>
      <c r="R87" s="44">
        <v>9</v>
      </c>
    </row>
    <row r="88" spans="2:18" hidden="1">
      <c r="B88" t="s" s="31">
        <v>40</v>
      </c>
      <c r="C88" s="31">
        <f t="shared" si="0"/>
      </c>
      <c r="E88" t="s" s="31">
        <v>40</v>
      </c>
      <c r="F88" s="31">
        <f t="shared" si="1"/>
      </c>
      <c r="H88" t="s" s="31">
        <v>37</v>
      </c>
      <c r="I88" s="31">
        <f t="shared" si="2"/>
      </c>
      <c r="K88" s="31">
        <f>IF(L33="pengertian ruang",2,IF(L33="penyebut ruang",2,IF(L33="arah",1,IF(L33="letak",1,IF(L33="penentuan daerah",1,IF(L33="tempat",1,IF(L33="ruang",1,IF(L33="penunjuk tempat",1,0))))))))</f>
      </c>
      <c r="N88" s="31">
        <v>17</v>
      </c>
      <c r="O88" s="31">
        <f>IF(O33=17,1,IF(O33=71,1,0))</f>
      </c>
      <c r="Q88" s="31">
        <v>15</v>
      </c>
      <c r="R88" s="44">
        <v>10</v>
      </c>
    </row>
    <row r="89" spans="2:18" hidden="1">
      <c r="B89" t="s" s="31">
        <v>39</v>
      </c>
      <c r="C89" s="31">
        <f t="shared" si="0"/>
      </c>
      <c r="E89" t="s" s="31">
        <v>38</v>
      </c>
      <c r="F89" s="31">
        <f t="shared" si="1"/>
      </c>
      <c r="H89" t="s" s="31">
        <v>37</v>
      </c>
      <c r="I89" s="31">
        <f t="shared" si="2"/>
      </c>
      <c r="K89" s="32">
        <f>SUM(K73:K88)</f>
      </c>
      <c r="N89" s="31">
        <v>24</v>
      </c>
      <c r="O89" s="31">
        <f>IF(O34=24,1,IF(O34=42,1,0))</f>
      </c>
      <c r="Q89" s="31">
        <v>16</v>
      </c>
      <c r="R89" s="44">
        <v>10</v>
      </c>
    </row>
    <row r="90" spans="2:18" hidden="1">
      <c r="B90" t="s" s="31">
        <v>39</v>
      </c>
      <c r="C90" s="31">
        <f t="shared" si="0"/>
      </c>
      <c r="E90" t="s" s="31">
        <v>36</v>
      </c>
      <c r="F90" s="31">
        <f t="shared" si="1"/>
      </c>
      <c r="H90" t="s" s="31">
        <v>36</v>
      </c>
      <c r="I90" s="31">
        <f t="shared" si="2"/>
      </c>
      <c r="K90" s="32">
        <f>IF(K89&gt;=31,20,VLOOKUP(K89,$Q$73:$R$103,2))</f>
      </c>
      <c r="N90" s="31">
        <v>5</v>
      </c>
      <c r="O90" s="31">
        <f>IF(O35=N90,1,0)</f>
      </c>
      <c r="Q90" s="31">
        <v>17</v>
      </c>
      <c r="R90" s="44">
        <v>11</v>
      </c>
    </row>
    <row r="91" spans="2:18" hidden="1">
      <c r="B91" t="s" s="31">
        <v>37</v>
      </c>
      <c r="C91" s="31">
        <f t="shared" si="0"/>
      </c>
      <c r="E91" t="s" s="31">
        <v>39</v>
      </c>
      <c r="F91" s="31">
        <f t="shared" si="1"/>
      </c>
      <c r="H91" t="s" s="31">
        <v>36</v>
      </c>
      <c r="I91" s="31">
        <f t="shared" si="2"/>
      </c>
      <c r="N91" s="31">
        <v>48</v>
      </c>
      <c r="O91" s="31">
        <f>IF(O36=48,1,IF(O36=84,1,0))</f>
      </c>
      <c r="Q91" s="31">
        <v>18</v>
      </c>
      <c r="R91" s="44">
        <v>11</v>
      </c>
    </row>
    <row r="92" spans="2:18" hidden="1">
      <c r="B92" t="s" s="31">
        <v>40</v>
      </c>
      <c r="C92" s="31">
        <f t="shared" si="0"/>
      </c>
      <c r="E92" t="s" s="31">
        <v>37</v>
      </c>
      <c r="F92" s="31">
        <f t="shared" si="1"/>
      </c>
      <c r="H92" t="s" s="31">
        <v>36</v>
      </c>
      <c r="I92" s="31">
        <f t="shared" si="2"/>
      </c>
      <c r="N92" s="31">
        <v>9</v>
      </c>
      <c r="O92" s="31">
        <f>IF(O37=N92,1,0)</f>
      </c>
      <c r="Q92" s="31">
        <v>19</v>
      </c>
      <c r="R92" s="44">
        <v>12</v>
      </c>
    </row>
    <row r="93" spans="2:18" hidden="1">
      <c r="C93" s="32">
        <f>SUM(C73:C92)</f>
      </c>
      <c r="F93" s="32">
        <f>SUM(F73:F92)</f>
      </c>
      <c r="I93" s="32">
        <f>SUM(I73:I92)</f>
      </c>
      <c r="O93" s="32">
        <f>SUM(O73:O92)</f>
      </c>
      <c r="Q93" s="31">
        <v>20</v>
      </c>
      <c r="R93" s="44">
        <v>12</v>
      </c>
    </row>
    <row r="94" spans="2:18" hidden="1">
      <c r="Q94" s="31">
        <v>21</v>
      </c>
      <c r="R94" s="44">
        <v>13</v>
      </c>
    </row>
    <row r="95" spans="2:18" hidden="1">
      <c r="Q95" s="31">
        <v>22</v>
      </c>
      <c r="R95" s="44">
        <v>13</v>
      </c>
    </row>
    <row r="96" spans="2:18" hidden="1">
      <c r="Q96" s="31">
        <v>23</v>
      </c>
      <c r="R96" s="44">
        <v>14</v>
      </c>
    </row>
    <row r="97" spans="1:18" hidden="1">
      <c r="B97" t="s" s="52">
        <v>48</v>
      </c>
      <c r="C97" t="s" s="52">
        <v>41</v>
      </c>
      <c r="E97" t="s" s="52">
        <v>49</v>
      </c>
      <c r="F97" t="s" s="52">
        <v>41</v>
      </c>
      <c r="H97" t="s" s="52">
        <v>50</v>
      </c>
      <c r="I97" t="s" s="52">
        <v>41</v>
      </c>
      <c r="K97" t="s" s="52">
        <v>51</v>
      </c>
      <c r="L97" t="s" s="52">
        <v>41</v>
      </c>
      <c r="Q97" s="31">
        <v>24</v>
      </c>
      <c r="R97" s="44">
        <v>14</v>
      </c>
    </row>
    <row r="98" spans="1:18" hidden="1">
      <c r="B98" s="53"/>
      <c r="C98" s="53"/>
      <c r="E98" s="53"/>
      <c r="F98" s="53"/>
      <c r="H98" s="53"/>
      <c r="I98" s="53"/>
      <c r="K98" s="53"/>
      <c r="L98" s="53"/>
      <c r="Q98" s="31">
        <v>25</v>
      </c>
      <c r="R98" s="44">
        <v>15</v>
      </c>
    </row>
    <row r="99" spans="1:18" hidden="1">
      <c r="B99" s="31">
        <v>27</v>
      </c>
      <c r="C99" s="31">
        <f>IF(C44=27,1,IF(C44=72,1,0))</f>
      </c>
      <c r="E99" t="s" s="51">
        <v>39</v>
      </c>
      <c r="F99" s="31">
        <f>IF(F44=E99,1,0)</f>
      </c>
      <c r="H99" t="s" s="31">
        <v>40</v>
      </c>
      <c r="I99" s="31">
        <f>IF(I44=H99,1,0)</f>
      </c>
      <c r="K99" t="s" s="31">
        <v>38</v>
      </c>
      <c r="L99" s="31">
        <f>IF(L44=K99,1,0)</f>
      </c>
      <c r="Q99" s="31">
        <v>26</v>
      </c>
      <c r="R99" s="44">
        <v>15</v>
      </c>
    </row>
    <row r="100" spans="1:18" hidden="1">
      <c r="B100" s="31">
        <v>25</v>
      </c>
      <c r="C100" s="31">
        <f>IF(C45=25,1,IF(C45=52,1,0))</f>
      </c>
      <c r="E100" t="s" s="51">
        <v>38</v>
      </c>
      <c r="F100" s="31">
        <f t="shared" ref="F100:F118" si="3">IF(F45=E100,1,0)</f>
      </c>
      <c r="G100" s="5"/>
      <c r="H100" t="s" s="31">
        <v>37</v>
      </c>
      <c r="I100" s="31">
        <f t="shared" ref="I100:I118" si="4">IF(I45=H100,1,0)</f>
      </c>
      <c r="K100" t="s" s="31">
        <v>36</v>
      </c>
      <c r="L100" s="31">
        <f t="shared" ref="L100:L118" si="5">IF(L45=K100,1,0)</f>
      </c>
      <c r="Q100" s="31">
        <v>27</v>
      </c>
      <c r="R100" s="44">
        <v>16</v>
      </c>
    </row>
    <row r="101" spans="1:18" hidden="1">
      <c r="A101" s="6"/>
      <c r="B101" s="31">
        <v>27</v>
      </c>
      <c r="C101" s="31">
        <f>IF(C46=27,1,IF(C46=72,1,0))</f>
      </c>
      <c r="E101" t="s" s="51">
        <v>37</v>
      </c>
      <c r="F101" s="31">
        <f t="shared" si="3"/>
      </c>
      <c r="G101" t="s" s="5">
        <v>18</v>
      </c>
      <c r="H101" t="s" s="31">
        <v>38</v>
      </c>
      <c r="I101" s="31">
        <f t="shared" si="4"/>
      </c>
      <c r="K101" t="s" s="31">
        <v>39</v>
      </c>
      <c r="L101" s="31">
        <f t="shared" si="5"/>
      </c>
      <c r="Q101" s="31">
        <v>28</v>
      </c>
      <c r="R101" s="44">
        <v>17</v>
      </c>
    </row>
    <row r="102" spans="1:18" hidden="1">
      <c r="B102" s="31">
        <v>15</v>
      </c>
      <c r="C102" s="31">
        <f>IF(C47=15,1,IF(C47=51,1,0))</f>
      </c>
      <c r="E102" t="s" s="51">
        <v>39</v>
      </c>
      <c r="F102" s="31">
        <f t="shared" si="3"/>
      </c>
      <c r="G102" t="s" s="5">
        <v>19</v>
      </c>
      <c r="H102" t="s" s="31">
        <v>36</v>
      </c>
      <c r="I102" s="31">
        <f t="shared" si="4"/>
      </c>
      <c r="K102" t="s" s="31">
        <v>40</v>
      </c>
      <c r="L102" s="31">
        <f t="shared" si="5"/>
      </c>
      <c r="Q102" s="31">
        <v>29</v>
      </c>
      <c r="R102" s="44">
        <v>18</v>
      </c>
    </row>
    <row r="103" spans="1:18" hidden="1">
      <c r="B103" s="31">
        <v>46</v>
      </c>
      <c r="C103" s="31">
        <f>IF(C48=46,1,IF(C48=64,1,0))</f>
      </c>
      <c r="E103" t="s" s="51">
        <v>36</v>
      </c>
      <c r="F103" s="31">
        <f t="shared" si="3"/>
      </c>
      <c r="G103" s="5"/>
      <c r="H103" t="s" s="31">
        <v>40</v>
      </c>
      <c r="I103" s="31">
        <f t="shared" si="4"/>
      </c>
      <c r="K103" t="s" s="31">
        <v>37</v>
      </c>
      <c r="L103" s="31">
        <f t="shared" si="5"/>
      </c>
      <c r="Q103" s="31">
        <v>30</v>
      </c>
      <c r="R103" s="44">
        <v>19</v>
      </c>
    </row>
    <row r="104" spans="1:18" hidden="1">
      <c r="B104" s="31">
        <v>10</v>
      </c>
      <c r="C104" s="31">
        <f>IF(C49=10,1,IF(C49=1,1,0))</f>
      </c>
      <c r="E104" t="s" s="51">
        <v>37</v>
      </c>
      <c r="F104" s="31">
        <f t="shared" si="3"/>
      </c>
      <c r="H104" t="s" s="31">
        <v>37</v>
      </c>
      <c r="I104" s="31">
        <f t="shared" si="4"/>
      </c>
      <c r="K104" t="s" s="31">
        <v>40</v>
      </c>
      <c r="L104" s="31">
        <f t="shared" si="5"/>
      </c>
    </row>
    <row r="105" spans="1:18" hidden="1">
      <c r="B105" s="31">
        <v>24</v>
      </c>
      <c r="C105" s="31">
        <f>IF(C50=24,1,IF(C50=42,1,0))</f>
      </c>
      <c r="E105" t="s" s="51">
        <v>38</v>
      </c>
      <c r="F105" s="31">
        <f t="shared" si="3"/>
      </c>
      <c r="H105" t="s" s="31">
        <v>38</v>
      </c>
      <c r="I105" s="31">
        <f t="shared" si="4"/>
      </c>
      <c r="K105" t="s" s="31">
        <v>38</v>
      </c>
      <c r="L105" s="31">
        <f t="shared" si="5"/>
      </c>
    </row>
    <row r="106" spans="1:18" hidden="1">
      <c r="A106" s="6"/>
      <c r="B106" s="31">
        <v>7</v>
      </c>
      <c r="C106" s="31">
        <f>IF(C51=B106,1,0)</f>
      </c>
      <c r="E106" t="s" s="51">
        <v>40</v>
      </c>
      <c r="F106" s="31">
        <f t="shared" si="3"/>
      </c>
      <c r="H106" t="s" s="31">
        <v>37</v>
      </c>
      <c r="I106" s="31">
        <f t="shared" si="4"/>
      </c>
      <c r="K106" t="s" s="31">
        <v>36</v>
      </c>
      <c r="L106" s="31">
        <f t="shared" si="5"/>
      </c>
    </row>
    <row r="107" spans="1:18" hidden="1">
      <c r="A107" s="6"/>
      <c r="B107" s="31">
        <v>5</v>
      </c>
      <c r="C107" s="31">
        <f>IF(C52=B107,1,0)</f>
      </c>
      <c r="E107" t="s" s="51">
        <v>40</v>
      </c>
      <c r="F107" s="31">
        <f t="shared" si="3"/>
      </c>
      <c r="H107" t="s" s="31">
        <v>36</v>
      </c>
      <c r="I107" s="31">
        <f t="shared" si="4"/>
      </c>
      <c r="K107" t="s" s="31">
        <v>37</v>
      </c>
      <c r="L107" s="31">
        <f t="shared" si="5"/>
      </c>
    </row>
    <row r="108" spans="1:18" hidden="1">
      <c r="B108" s="31">
        <v>14</v>
      </c>
      <c r="C108" s="31">
        <f>IF(C53=14,1,IF(C53=41,1,0))</f>
      </c>
      <c r="E108" t="s" s="51">
        <v>36</v>
      </c>
      <c r="F108" s="31">
        <f t="shared" si="3"/>
      </c>
      <c r="H108" t="s" s="31">
        <v>40</v>
      </c>
      <c r="I108" s="31">
        <f t="shared" si="4"/>
      </c>
      <c r="K108" t="s" s="31">
        <v>39</v>
      </c>
      <c r="L108" s="31">
        <f t="shared" si="5"/>
      </c>
    </row>
    <row r="109" spans="1:18" hidden="1">
      <c r="B109" s="31">
        <v>8</v>
      </c>
      <c r="C109" s="31">
        <f>IF(C54=B109,1,0)</f>
      </c>
      <c r="E109" t="s" s="51">
        <v>40</v>
      </c>
      <c r="F109" s="31">
        <f t="shared" si="3"/>
      </c>
      <c r="H109" t="s" s="31">
        <v>39</v>
      </c>
      <c r="I109" s="31">
        <f t="shared" si="4"/>
      </c>
      <c r="K109" t="s" s="31">
        <v>39</v>
      </c>
      <c r="L109" s="31">
        <f t="shared" si="5"/>
      </c>
    </row>
    <row r="110" spans="1:18" hidden="1">
      <c r="B110" s="31">
        <v>14</v>
      </c>
      <c r="C110" s="31">
        <f>IF(C55=14,1,IF(C55=41,1,0))</f>
      </c>
      <c r="E110" t="s" s="51">
        <v>37</v>
      </c>
      <c r="F110" s="31">
        <f t="shared" si="3"/>
      </c>
      <c r="H110" t="s" s="31">
        <v>38</v>
      </c>
      <c r="I110" s="31">
        <f t="shared" si="4"/>
      </c>
      <c r="K110" t="s" s="31">
        <v>40</v>
      </c>
      <c r="L110" s="31">
        <f t="shared" si="5"/>
      </c>
    </row>
    <row r="111" spans="1:18" hidden="1">
      <c r="B111" s="31">
        <v>45</v>
      </c>
      <c r="C111" s="31">
        <f>IF(C56=45,1,IF(C56=54,1,0))</f>
      </c>
      <c r="E111" t="s" s="51">
        <v>38</v>
      </c>
      <c r="F111" s="31">
        <f t="shared" si="3"/>
      </c>
      <c r="H111" t="s" s="31">
        <v>36</v>
      </c>
      <c r="I111" s="31">
        <f t="shared" si="4"/>
      </c>
      <c r="K111" t="s" s="31">
        <v>36</v>
      </c>
      <c r="L111" s="31">
        <f t="shared" si="5"/>
      </c>
    </row>
    <row r="112" spans="1:18" hidden="1">
      <c r="B112" s="31">
        <v>36</v>
      </c>
      <c r="C112" s="31">
        <f>IF(C57=36,1,IF(C57=63,1,0))</f>
      </c>
      <c r="E112" t="s" s="51">
        <v>37</v>
      </c>
      <c r="F112" s="31">
        <f t="shared" si="3"/>
      </c>
      <c r="H112" t="s" s="31">
        <v>39</v>
      </c>
      <c r="I112" s="31">
        <f t="shared" si="4"/>
      </c>
      <c r="K112" t="s" s="31">
        <v>37</v>
      </c>
      <c r="L112" s="31">
        <f t="shared" si="5"/>
      </c>
    </row>
    <row r="113" spans="2:12" hidden="1">
      <c r="B113" s="31">
        <v>12</v>
      </c>
      <c r="C113" s="31">
        <f>IF(C58=12,1,IF(C58=21,1,0))</f>
      </c>
      <c r="E113" t="s" s="51">
        <v>39</v>
      </c>
      <c r="F113" s="31">
        <f t="shared" si="3"/>
      </c>
      <c r="H113" t="s" s="31">
        <v>38</v>
      </c>
      <c r="I113" s="31">
        <f t="shared" si="4"/>
      </c>
      <c r="K113" t="s" s="31">
        <v>38</v>
      </c>
      <c r="L113" s="31">
        <f t="shared" si="5"/>
      </c>
    </row>
    <row r="114" spans="2:12" hidden="1">
      <c r="B114" s="31">
        <v>80</v>
      </c>
      <c r="C114" s="31">
        <f>IF(C59=80,1,IF(C59=8,1,0))</f>
      </c>
      <c r="E114" t="s" s="51">
        <v>40</v>
      </c>
      <c r="F114" s="31">
        <f t="shared" si="3"/>
      </c>
      <c r="H114" t="s" s="31">
        <v>39</v>
      </c>
      <c r="I114" s="31">
        <f t="shared" si="4"/>
      </c>
      <c r="K114" t="s" s="31">
        <v>39</v>
      </c>
      <c r="L114" s="31">
        <f t="shared" si="5"/>
      </c>
    </row>
    <row r="115" spans="2:12" hidden="1">
      <c r="B115" s="31">
        <v>14</v>
      </c>
      <c r="C115" s="31">
        <f>IF(C60=14,1,IF(C60=41,1,0))</f>
      </c>
      <c r="E115" t="s" s="51">
        <v>39</v>
      </c>
      <c r="F115" s="31">
        <f t="shared" si="3"/>
      </c>
      <c r="H115" t="s" s="31">
        <v>40</v>
      </c>
      <c r="I115" s="31">
        <f t="shared" si="4"/>
      </c>
      <c r="K115" t="s" s="31">
        <v>36</v>
      </c>
      <c r="L115" s="31">
        <f t="shared" si="5"/>
      </c>
    </row>
    <row r="116" spans="2:12" hidden="1">
      <c r="B116" s="31">
        <v>12</v>
      </c>
      <c r="C116" s="31">
        <f>IF(C61=12,1,IF(C61=21,1,0))</f>
      </c>
      <c r="E116" t="s" s="51">
        <v>38</v>
      </c>
      <c r="F116" s="31">
        <f t="shared" si="3"/>
      </c>
      <c r="H116" t="s" s="31">
        <v>36</v>
      </c>
      <c r="I116" s="31">
        <f t="shared" si="4"/>
      </c>
      <c r="K116" t="s" s="31">
        <v>40</v>
      </c>
      <c r="L116" s="31">
        <f t="shared" si="5"/>
      </c>
    </row>
    <row r="117" spans="2:12" hidden="1">
      <c r="B117" s="31">
        <v>36</v>
      </c>
      <c r="C117" s="31">
        <f>IF(C62=36,1,IF(C62=63,1,0))</f>
      </c>
      <c r="E117" t="s" s="51">
        <v>37</v>
      </c>
      <c r="F117" s="31">
        <f t="shared" si="3"/>
      </c>
      <c r="H117" t="s" s="31">
        <v>39</v>
      </c>
      <c r="I117" s="31">
        <f t="shared" si="4"/>
      </c>
      <c r="K117" t="s" s="31">
        <v>37</v>
      </c>
      <c r="L117" s="31">
        <f t="shared" si="5"/>
      </c>
    </row>
    <row r="118" spans="2:12" hidden="1">
      <c r="B118" s="31">
        <v>10</v>
      </c>
      <c r="C118" s="31">
        <f>IF(C63=10,1,IF(C63=1,1,0))</f>
      </c>
      <c r="E118" t="s" s="51">
        <v>37</v>
      </c>
      <c r="F118" s="31">
        <f t="shared" si="3"/>
      </c>
      <c r="H118" t="s" s="31">
        <v>37</v>
      </c>
      <c r="I118" s="31">
        <f t="shared" si="4"/>
      </c>
      <c r="K118" t="s" s="31">
        <v>38</v>
      </c>
      <c r="L118" s="31">
        <f t="shared" si="5"/>
      </c>
    </row>
    <row r="119" spans="2:12" hidden="1">
      <c r="C119" s="32">
        <f>SUM(C99:C118)</f>
      </c>
      <c r="F119" s="32">
        <f>SUM(F99:F118)</f>
      </c>
      <c r="I119" s="32">
        <f>SUM(I99:I118)</f>
      </c>
      <c r="L119" s="32">
        <f>SUM(L99:L118)</f>
      </c>
    </row>
    <row r="329" spans="45:45">
      <c r="AS329" t="s" s="7">
        <v>20</v>
      </c>
    </row>
    <row r="330" spans="45:45">
      <c r="AS330" t="s" s="7">
        <v>21</v>
      </c>
    </row>
    <row r="331" spans="45:45">
      <c r="AS331" t="s" s="5">
        <v>22</v>
      </c>
    </row>
    <row r="332" spans="45:45">
      <c r="AS332" t="s" s="5">
        <v>9</v>
      </c>
    </row>
  </sheetData>
  <sheetProtection password="BD0F" sheet="1" objects="1" scenarios="1" selectLockedCells="1"/>
  <mergeCells count="51">
    <mergeCell ref="A1:I1"/>
    <mergeCell ref="A2:I2"/>
    <mergeCell ref="D4:G4"/>
    <mergeCell ref="K16:K17"/>
    <mergeCell ref="L16:L17"/>
    <mergeCell ref="A4:B4"/>
    <mergeCell ref="A5:B5"/>
    <mergeCell ref="A6:B6"/>
    <mergeCell ref="A7:B7"/>
    <mergeCell ref="E16:E17"/>
    <mergeCell ref="H16:H17"/>
    <mergeCell ref="D8:G8"/>
    <mergeCell ref="A14:F14"/>
    <mergeCell ref="A8:B8"/>
    <mergeCell ref="A9:B9"/>
    <mergeCell ref="F16:F17"/>
    <mergeCell ref="O16:O17"/>
    <mergeCell ref="B42:B43"/>
    <mergeCell ref="C42:C43"/>
    <mergeCell ref="E42:E43"/>
    <mergeCell ref="F42:F43"/>
    <mergeCell ref="H42:H43"/>
    <mergeCell ref="I42:I43"/>
    <mergeCell ref="K42:K43"/>
    <mergeCell ref="L42:L43"/>
    <mergeCell ref="I16:I17"/>
    <mergeCell ref="N16:N17"/>
    <mergeCell ref="B71:B72"/>
    <mergeCell ref="C71:C72"/>
    <mergeCell ref="E71:E72"/>
    <mergeCell ref="F71:F72"/>
    <mergeCell ref="B16:B17"/>
    <mergeCell ref="C16:C17"/>
    <mergeCell ref="I97:I98"/>
    <mergeCell ref="D5:G5"/>
    <mergeCell ref="D6:G6"/>
    <mergeCell ref="D7:G7"/>
    <mergeCell ref="D9:G9"/>
    <mergeCell ref="H71:H72"/>
    <mergeCell ref="I71:I72"/>
    <mergeCell ref="B97:B98"/>
    <mergeCell ref="C97:C98"/>
    <mergeCell ref="E97:E98"/>
    <mergeCell ref="F97:F98"/>
    <mergeCell ref="H97:H98"/>
    <mergeCell ref="K97:K98"/>
    <mergeCell ref="L97:L98"/>
    <mergeCell ref="K71:K72"/>
    <mergeCell ref="Q71:R72"/>
    <mergeCell ref="N71:N72"/>
    <mergeCell ref="O71:O72"/>
  </mergeCells>
  <dataValidations count="15">
    <dataValidation allowBlank="1" showInputMessage="1" showErrorMessage="1" prompt="WU" sqref="O10"/>
    <dataValidation allowBlank="1" showInputMessage="1" showErrorMessage="1" prompt="FA" sqref="O9"/>
    <dataValidation allowBlank="1" showInputMessage="1" showErrorMessage="1" prompt="ZR" sqref="O8"/>
    <dataValidation allowBlank="1" showInputMessage="1" showErrorMessage="1" prompt="RA" sqref="O7"/>
    <dataValidation allowBlank="1" showInputMessage="1" showErrorMessage="1" prompt="ME" sqref="O6"/>
    <dataValidation allowBlank="1" showInputMessage="1" showErrorMessage="1" prompt="GE" sqref="O5"/>
    <dataValidation allowBlank="1" showInputMessage="1" showErrorMessage="1" prompt="AN" sqref="O4"/>
    <dataValidation allowBlank="1" showInputMessage="1" showErrorMessage="1" prompt="WA" sqref="O3"/>
    <dataValidation allowBlank="1" showInputMessage="1" showErrorMessage="1" prompt="SE" sqref="O2"/>
    <dataValidation allowBlank="1" showInputMessage="1" showErrorMessage="1" prompt="Tujuan Tes" sqref="D9:G9"/>
    <dataValidation allowBlank="1" showInputMessage="1" showErrorMessage="1" prompt="Tanggal Tes" sqref="D7:G7"/>
    <dataValidation allowBlank="1" showInputMessage="1" showErrorMessage="1" prompt="Tanggal Lahir atau Usia" sqref="D6:G6"/>
    <dataValidation allowBlank="1" showInputMessage="1" showErrorMessage="1" prompt="Nama Peserta" sqref="D5:G5"/>
    <dataValidation allowBlank="1" showInputMessage="1" showErrorMessage="1" prompt="Nomor Peserta" sqref="D4"/>
    <dataValidation type="list" allowBlank="1" showInputMessage="1" showErrorMessage="1" prompt="Pendidikan Terakhir" sqref="D8">
      <formula1>$AS$329:$AS$332</formula1>
    </dataValidation>
  </dataValidations>
  <printOptions horizontalCentered="1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sheetViews>
    <sheetView showGridLines="0" showRowColHeaders="0" zoomScaleNormal="80" workbookViewId="0">
      <selection activeCell="J9" sqref="J9"/>
    </sheetView>
  </sheetViews>
  <sheetFormatPr defaultRowHeight="12.75"/>
  <cols>
    <col min="1" max="1" width="3.7109375" style="16" customWidth="1"/>
    <col min="2" max="2" width="12.28515625" style="16" customWidth="1"/>
    <col min="3" max="3" width="2.140625" style="16" customWidth="1"/>
    <col min="4" max="5" width="9.140625" style="16"/>
    <col min="6" max="6" width="10.42578125" style="16" customWidth="1"/>
    <col min="7" max="7" width="19.7109375" style="16" customWidth="1"/>
    <col min="8" max="8" width="1.28515625" style="16" customWidth="1"/>
    <col min="9" max="9" width="5.140625" style="16" customWidth="1"/>
    <col min="10" max="10" width="5" style="16" customWidth="1"/>
    <col min="11" max="11" width="5.42578125" style="16" customWidth="1"/>
    <col min="12" max="12" width="9.140625" style="18"/>
    <col min="13" max="13" width="3.7109375" style="16" customWidth="1"/>
    <col min="14" max="40" width="4" style="16" customWidth="1"/>
    <col min="41" max="59" width="3.7109375" style="16" customWidth="1"/>
    <col min="60" max="16384" width="9.140625" style="16"/>
  </cols>
  <sheetData>
    <row r="1" spans="1:12" ht="26.25">
      <c r="A1" t="s" s="87">
        <v>31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16"/>
    </row>
    <row r="2" spans="1:12">
      <c r="A2" s="17"/>
      <c r="L2" s="16"/>
    </row>
    <row r="6" spans="1:12">
      <c r="L6" s="16"/>
    </row>
    <row r="7" spans="1:12">
      <c r="I7" s="37"/>
      <c r="J7" t="s" s="33">
        <v>2</v>
      </c>
      <c r="K7" t="s" s="33">
        <v>23</v>
      </c>
      <c r="L7" s="16"/>
    </row>
    <row r="8" spans="1:12" ht="3" customHeight="1">
      <c r="I8" s="38"/>
      <c r="J8" s="34"/>
      <c r="K8" s="34"/>
      <c r="L8" s="16"/>
    </row>
    <row r="9" spans="1:12">
      <c r="I9" t="s" s="34">
        <v>4</v>
      </c>
      <c r="J9" s="42">
        <f>Input!O2</f>
      </c>
      <c r="K9" s="43">
        <f>Norma!A10</f>
      </c>
      <c r="L9" s="16"/>
    </row>
    <row r="10" spans="1:12">
      <c r="I10" t="s" s="35">
        <v>5</v>
      </c>
      <c r="J10" s="42">
        <f>Input!O3</f>
      </c>
      <c r="K10" s="43">
        <f>Norma!A11</f>
      </c>
      <c r="L10" s="16"/>
    </row>
    <row r="11" spans="1:12">
      <c r="I11" t="s" s="35">
        <v>7</v>
      </c>
      <c r="J11" s="42">
        <f>Input!O4</f>
      </c>
      <c r="K11" s="43">
        <f>Norma!A12</f>
      </c>
      <c r="L11" s="16"/>
    </row>
    <row r="12" spans="1:12">
      <c r="I12" t="s" s="35">
        <v>10</v>
      </c>
      <c r="J12" s="42">
        <f>Input!O5</f>
      </c>
      <c r="K12" s="43">
        <f>Norma!A13</f>
      </c>
      <c r="L12" s="16"/>
    </row>
    <row r="13" spans="1:12">
      <c r="I13" t="s" s="35">
        <v>12</v>
      </c>
      <c r="J13" s="42">
        <f>Input!O6</f>
      </c>
      <c r="K13" s="43">
        <f>Norma!A14</f>
      </c>
      <c r="L13" s="16"/>
    </row>
    <row r="14" spans="1:12">
      <c r="I14" t="s" s="35">
        <v>13</v>
      </c>
      <c r="J14" s="42">
        <f>Input!O7</f>
      </c>
      <c r="K14" s="43">
        <f>Norma!A15</f>
      </c>
      <c r="L14" s="16"/>
    </row>
    <row r="15" spans="1:12">
      <c r="I15" t="s" s="35">
        <v>14</v>
      </c>
      <c r="J15" s="42">
        <f>Input!O8</f>
      </c>
      <c r="K15" s="43">
        <f>Norma!A16</f>
      </c>
      <c r="L15" s="16"/>
    </row>
    <row r="16" spans="1:12">
      <c r="I16" t="s" s="35">
        <v>15</v>
      </c>
      <c r="J16" s="42">
        <f>Input!O9</f>
      </c>
      <c r="K16" s="43">
        <f>Norma!A17</f>
      </c>
      <c r="L16" s="16"/>
    </row>
    <row r="17" spans="2:45">
      <c r="I17" t="s" s="33">
        <v>16</v>
      </c>
      <c r="J17" s="42">
        <f>Input!O10</f>
      </c>
      <c r="K17" s="43">
        <f>Norma!A18</f>
      </c>
      <c r="L17" s="16"/>
    </row>
    <row r="18" spans="2:45" ht="2.25" customHeight="1">
      <c r="I18" s="36"/>
      <c r="J18" s="39"/>
      <c r="K18" s="40"/>
      <c r="M18" s="19"/>
      <c r="N18" t="s" s="84">
        <v>4</v>
      </c>
      <c r="O18" s="84"/>
      <c r="P18" s="84"/>
      <c r="Q18" t="s" s="84">
        <v>5</v>
      </c>
      <c r="R18" s="84"/>
      <c r="S18" s="84"/>
      <c r="T18" t="s" s="84">
        <v>7</v>
      </c>
      <c r="U18" s="84"/>
      <c r="V18" s="84"/>
      <c r="W18" t="s" s="84">
        <v>10</v>
      </c>
      <c r="X18" s="84"/>
      <c r="Y18" s="84"/>
      <c r="Z18" t="s" s="84">
        <v>12</v>
      </c>
      <c r="AA18" s="84"/>
      <c r="AB18" s="84"/>
      <c r="AC18" t="s" s="84">
        <v>13</v>
      </c>
      <c r="AD18" s="84"/>
      <c r="AE18" s="84"/>
      <c r="AF18" t="s" s="84">
        <v>14</v>
      </c>
      <c r="AG18" s="84"/>
      <c r="AH18" s="84"/>
      <c r="AI18" t="s" s="84">
        <v>15</v>
      </c>
      <c r="AJ18" s="84"/>
      <c r="AK18" s="84"/>
      <c r="AL18" t="s" s="84">
        <v>16</v>
      </c>
      <c r="AM18" s="84"/>
      <c r="AN18" s="84"/>
      <c r="AO18" s="19"/>
      <c r="AP18" s="19"/>
      <c r="AQ18" s="19"/>
      <c r="AR18" s="19"/>
      <c r="AS18" s="19"/>
    </row>
    <row r="19" spans="2:45">
      <c r="I19" t="s" s="49">
        <v>52</v>
      </c>
      <c r="J19" s="50">
        <f>SUM(J9:J17)</f>
      </c>
      <c r="K19" s="41">
        <f>Norma!A20</f>
      </c>
      <c r="L19" s="16"/>
      <c r="AP19" s="19"/>
      <c r="AQ19" s="19"/>
      <c r="AR19" s="19"/>
      <c r="AS19" s="19"/>
    </row>
    <row r="20" spans="2:45">
      <c r="L20" s="16"/>
      <c r="AP20" s="19"/>
      <c r="AQ20" s="19"/>
      <c r="AR20" s="19"/>
      <c r="AS20" s="19"/>
    </row>
    <row r="21" spans="2:45" ht="13.5">
      <c r="I21" s="85"/>
      <c r="J21" s="86"/>
      <c r="K21" s="86"/>
      <c r="L21" s="16"/>
      <c r="AP21" s="19"/>
      <c r="AQ21" s="19"/>
      <c r="AR21" s="19"/>
      <c r="AS21" s="19"/>
    </row>
    <row r="22" spans="2:45">
      <c r="L22" s="16"/>
      <c r="AP22" s="19"/>
      <c r="AQ22" s="19"/>
      <c r="AR22" s="19"/>
      <c r="AS22" s="19"/>
    </row>
    <row r="23" spans="2:45">
      <c r="L23" s="16"/>
      <c r="AP23" s="19"/>
      <c r="AQ23" s="19"/>
      <c r="AR23" s="19"/>
      <c r="AS23" s="19"/>
    </row>
    <row r="24" spans="2:45">
      <c r="L24" s="16"/>
      <c r="AP24" s="19"/>
      <c r="AQ24" s="19"/>
      <c r="AR24" s="19"/>
      <c r="AS24" s="19"/>
    </row>
    <row r="25" spans="2:45">
      <c r="B25" t="s" s="20">
        <v>0</v>
      </c>
      <c r="C25" t="s" s="21">
        <v>1</v>
      </c>
      <c r="D25" s="76">
        <f>IF(Input!D4&gt;0,Input!D4,"")</f>
      </c>
      <c r="E25" s="77"/>
      <c r="F25" s="77"/>
      <c r="G25" s="78"/>
      <c r="L25" s="16"/>
      <c r="AP25" s="19"/>
      <c r="AQ25" s="19"/>
      <c r="AR25" s="19"/>
      <c r="AS25" s="19"/>
    </row>
    <row r="26" spans="2:45">
      <c r="B26" t="s" s="22">
        <v>3</v>
      </c>
      <c r="C26" t="s" s="23">
        <v>1</v>
      </c>
      <c r="D26" s="76">
        <f>IF(Input!D5&gt;0,Input!D5,"")</f>
      </c>
      <c r="E26" s="77"/>
      <c r="F26" s="77"/>
      <c r="G26" s="78"/>
      <c r="L26" s="16"/>
      <c r="AP26" s="19"/>
      <c r="AQ26" s="19"/>
      <c r="AR26" s="19"/>
      <c r="AS26" s="19"/>
    </row>
    <row r="27" spans="2:45">
      <c r="B27" t="s" s="22">
        <v>24</v>
      </c>
      <c r="C27" t="s" s="23">
        <v>1</v>
      </c>
      <c r="D27" s="79">
        <f>IF(Input!D6&gt;0,Input!D6,"")</f>
      </c>
      <c r="E27" s="80"/>
      <c r="F27" s="80"/>
      <c r="G27" s="81"/>
      <c r="J27" s="24"/>
      <c r="K27" s="24"/>
      <c r="L27" s="16"/>
      <c r="AP27" s="19"/>
      <c r="AQ27" s="19"/>
      <c r="AR27" s="19"/>
      <c r="AS27" s="19"/>
    </row>
    <row r="28" spans="2:45" ht="14.25" customHeight="1">
      <c r="B28" t="s" s="22">
        <v>6</v>
      </c>
      <c r="C28" t="s" s="23">
        <v>1</v>
      </c>
      <c r="D28" s="79">
        <f>IF(Input!D7&gt;0,Input!D7,"")</f>
      </c>
      <c r="E28" s="80"/>
      <c r="F28" s="80"/>
      <c r="G28" s="81"/>
      <c r="J28" s="24"/>
      <c r="K28" s="24"/>
      <c r="L28" s="16"/>
      <c r="AP28" s="19"/>
      <c r="AQ28" s="19"/>
      <c r="AR28" s="19"/>
      <c r="AS28" s="19"/>
    </row>
    <row r="29" spans="2:45" ht="12.75" customHeight="1">
      <c r="B29" t="s" s="25">
        <v>8</v>
      </c>
      <c r="C29" t="s" s="26">
        <v>1</v>
      </c>
      <c r="D29" s="76">
        <f>IF(Input!D8&gt;0,Input!D8,"")</f>
      </c>
      <c r="E29" s="77"/>
      <c r="F29" s="77"/>
      <c r="G29" s="78"/>
      <c r="J29" s="24"/>
      <c r="K29" s="82"/>
      <c r="L29" s="16"/>
      <c r="AP29" s="19"/>
      <c r="AQ29" s="19"/>
      <c r="AR29" s="19"/>
      <c r="AS29" s="19"/>
    </row>
    <row r="30" spans="2:45" ht="13.5">
      <c r="B30" t="s" s="22">
        <v>11</v>
      </c>
      <c r="C30" t="s" s="23">
        <v>1</v>
      </c>
      <c r="D30" s="76">
        <f>IF(Input!D9&gt;0,Input!D9,"")</f>
      </c>
      <c r="E30" s="77"/>
      <c r="F30" s="77"/>
      <c r="G30" s="78"/>
      <c r="H30" s="27"/>
      <c r="I30" s="27"/>
      <c r="J30" s="24"/>
      <c r="K30" s="83"/>
      <c r="L30" s="16"/>
      <c r="AP30" s="19"/>
      <c r="AQ30" s="19"/>
      <c r="AR30" s="19"/>
      <c r="AS30" s="19"/>
    </row>
  </sheetData>
  <sheetProtection password="BD0F" sheet="1" objects="1" scenarios="1"/>
  <mergeCells count="18">
    <mergeCell ref="D25:G25"/>
    <mergeCell ref="A1:K1"/>
    <mergeCell ref="N18:P18"/>
    <mergeCell ref="Q18:S18"/>
    <mergeCell ref="T18:V18"/>
    <mergeCell ref="AC18:AE18"/>
    <mergeCell ref="AF18:AH18"/>
    <mergeCell ref="AI18:AK18"/>
    <mergeCell ref="AL18:AN18"/>
    <mergeCell ref="I21:K21"/>
    <mergeCell ref="W18:Y18"/>
    <mergeCell ref="Z18:AB18"/>
    <mergeCell ref="D26:G26"/>
    <mergeCell ref="D27:G27"/>
    <mergeCell ref="D28:G28"/>
    <mergeCell ref="D29:G29"/>
    <mergeCell ref="K29:K30"/>
    <mergeCell ref="D30:G30"/>
  </mergeCells>
  <pageMargins left="1" right="0.75" top="0.12" bottom="1" header="0.12" footer="0.5"/>
  <pageSetup paperSize="5" orientation="portrait" horizontalDpi="4294967293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sheetViews>
    <sheetView topLeftCell="AF1" workbookViewId="0">
      <selection activeCell="AF1" sqref="AF1"/>
    </sheetView>
  </sheetViews>
  <sheetFormatPr defaultRowHeight="12.75"/>
  <cols>
    <col min="1" max="1" width="6.28515625" style="8" hidden="1" customWidth="1"/>
    <col min="2" max="2" width="5.42578125" style="8" hidden="1" customWidth="1"/>
    <col min="3" max="3" width="4.140625" style="8" hidden="1" customWidth="1"/>
    <col min="4" max="5" width="5.5703125" style="8" hidden="1" customWidth="1"/>
    <col min="6" max="6" width="5.7109375" style="8" hidden="1" customWidth="1"/>
    <col min="7" max="8" width="5.5703125" style="8" hidden="1" customWidth="1"/>
    <col min="9" max="9" width="5.7109375" style="8" hidden="1" customWidth="1"/>
    <col min="10" max="11" width="5.5703125" style="8" hidden="1" customWidth="1"/>
    <col min="12" max="12" width="5.7109375" style="8" hidden="1" customWidth="1"/>
    <col min="13" max="14" width="5.5703125" style="8" hidden="1" customWidth="1"/>
    <col min="15" max="15" width="5.7109375" style="8" hidden="1" customWidth="1"/>
    <col min="16" max="17" width="5.5703125" style="8" hidden="1" customWidth="1"/>
    <col min="18" max="18" width="5.7109375" style="8" hidden="1" customWidth="1"/>
    <col min="19" max="20" width="5.5703125" style="8" hidden="1" customWidth="1"/>
    <col min="21" max="21" width="5.7109375" style="8" hidden="1" customWidth="1"/>
    <col min="22" max="23" width="5.5703125" style="8" hidden="1" customWidth="1"/>
    <col min="24" max="24" width="5.7109375" style="8" hidden="1" customWidth="1"/>
    <col min="25" max="26" width="5.5703125" style="8" hidden="1" customWidth="1"/>
    <col min="27" max="27" width="5.7109375" style="8" hidden="1" customWidth="1"/>
    <col min="28" max="29" width="5.5703125" style="8" hidden="1" customWidth="1"/>
    <col min="30" max="30" width="5.7109375" style="8" hidden="1" customWidth="1"/>
    <col min="31" max="31" width="3" style="8" hidden="1" customWidth="1"/>
    <col min="32" max="16384" width="9.140625" style="10"/>
  </cols>
  <sheetData>
    <row r="1" spans="1:31">
      <c r="A1" t="s" s="8">
        <v>25</v>
      </c>
      <c r="D1" t="s" s="89">
        <v>4</v>
      </c>
      <c r="E1" s="89"/>
      <c r="F1" s="89"/>
      <c r="G1" t="s" s="89">
        <v>5</v>
      </c>
      <c r="H1" s="89"/>
      <c r="I1" s="89"/>
      <c r="J1" t="s" s="89">
        <v>7</v>
      </c>
      <c r="K1" s="89"/>
      <c r="L1" s="89"/>
      <c r="M1" t="s" s="89">
        <v>10</v>
      </c>
      <c r="N1" s="89"/>
      <c r="O1" s="89"/>
      <c r="P1" t="s" s="89">
        <v>12</v>
      </c>
      <c r="Q1" s="89"/>
      <c r="R1" s="89"/>
      <c r="S1" t="s" s="89">
        <v>13</v>
      </c>
      <c r="T1" s="89"/>
      <c r="U1" s="89"/>
      <c r="V1" t="s" s="89">
        <v>14</v>
      </c>
      <c r="W1" s="89"/>
      <c r="X1" s="89"/>
      <c r="Y1" t="s" s="89">
        <v>15</v>
      </c>
      <c r="Z1" s="89"/>
      <c r="AA1" s="89"/>
      <c r="AB1" t="s" s="89">
        <v>16</v>
      </c>
      <c r="AC1" s="89"/>
      <c r="AD1" s="89"/>
    </row>
    <row r="2" spans="1:31">
      <c r="C2" t="s" s="8">
        <v>2</v>
      </c>
      <c r="D2" t="s" s="8">
        <v>20</v>
      </c>
      <c r="E2" t="s" s="8">
        <v>21</v>
      </c>
      <c r="F2" t="s" s="8">
        <v>26</v>
      </c>
      <c r="G2" t="s" s="8">
        <v>20</v>
      </c>
      <c r="H2" t="s" s="8">
        <v>21</v>
      </c>
      <c r="I2" t="s" s="8">
        <v>26</v>
      </c>
      <c r="J2" t="s" s="8">
        <v>20</v>
      </c>
      <c r="K2" t="s" s="8">
        <v>21</v>
      </c>
      <c r="L2" t="s" s="8">
        <v>26</v>
      </c>
      <c r="M2" t="s" s="8">
        <v>20</v>
      </c>
      <c r="N2" t="s" s="8">
        <v>21</v>
      </c>
      <c r="O2" t="s" s="8">
        <v>26</v>
      </c>
      <c r="P2" t="s" s="8">
        <v>20</v>
      </c>
      <c r="Q2" t="s" s="8">
        <v>21</v>
      </c>
      <c r="R2" t="s" s="8">
        <v>26</v>
      </c>
      <c r="S2" t="s" s="8">
        <v>20</v>
      </c>
      <c r="T2" t="s" s="8">
        <v>21</v>
      </c>
      <c r="U2" t="s" s="8">
        <v>26</v>
      </c>
      <c r="V2" t="s" s="8">
        <v>20</v>
      </c>
      <c r="W2" t="s" s="8">
        <v>21</v>
      </c>
      <c r="X2" t="s" s="8">
        <v>26</v>
      </c>
      <c r="Y2" t="s" s="8">
        <v>20</v>
      </c>
      <c r="Z2" t="s" s="8">
        <v>21</v>
      </c>
      <c r="AA2" t="s" s="8">
        <v>26</v>
      </c>
      <c r="AB2" t="s" s="8">
        <v>20</v>
      </c>
      <c r="AC2" t="s" s="8">
        <v>21</v>
      </c>
      <c r="AD2" t="s" s="8">
        <v>26</v>
      </c>
    </row>
    <row r="3" spans="1:31">
      <c r="C3" s="8">
        <v>0</v>
      </c>
      <c r="D3" s="8">
        <v>69</v>
      </c>
      <c r="E3" s="8">
        <v>71</v>
      </c>
      <c r="F3" s="8">
        <v>60</v>
      </c>
      <c r="G3" s="8">
        <v>68</v>
      </c>
      <c r="H3" s="8">
        <v>67</v>
      </c>
      <c r="I3" s="8">
        <v>35</v>
      </c>
      <c r="J3" s="8">
        <v>76</v>
      </c>
      <c r="K3" s="8">
        <v>79</v>
      </c>
      <c r="L3" s="8">
        <v>34</v>
      </c>
      <c r="M3" s="8">
        <v>78</v>
      </c>
      <c r="N3" s="8">
        <v>70</v>
      </c>
      <c r="O3" s="8">
        <v>57</v>
      </c>
      <c r="P3" s="8">
        <v>71</v>
      </c>
      <c r="Q3" s="8">
        <v>74</v>
      </c>
      <c r="R3" s="8">
        <v>52</v>
      </c>
      <c r="S3" s="8">
        <v>79</v>
      </c>
      <c r="T3" s="8">
        <v>79</v>
      </c>
      <c r="U3" s="8">
        <v>60</v>
      </c>
      <c r="V3" s="8">
        <v>79</v>
      </c>
      <c r="W3" s="8">
        <v>85</v>
      </c>
      <c r="X3" s="8">
        <v>60</v>
      </c>
      <c r="Y3" s="8">
        <v>66</v>
      </c>
      <c r="Z3" s="8">
        <v>69</v>
      </c>
      <c r="AA3" s="8">
        <v>45</v>
      </c>
      <c r="AB3" s="8">
        <v>74</v>
      </c>
      <c r="AC3" s="8">
        <v>75</v>
      </c>
      <c r="AD3" s="8">
        <v>55</v>
      </c>
      <c r="AE3" s="8">
        <v>0</v>
      </c>
    </row>
    <row r="4" spans="1:31">
      <c r="C4" s="8">
        <v>1</v>
      </c>
      <c r="D4" s="8">
        <v>73</v>
      </c>
      <c r="E4" s="8">
        <v>75</v>
      </c>
      <c r="F4" s="8">
        <v>65</v>
      </c>
      <c r="G4" s="8">
        <v>72</v>
      </c>
      <c r="H4" s="8">
        <v>71</v>
      </c>
      <c r="I4" s="8">
        <v>40</v>
      </c>
      <c r="J4" s="8">
        <v>80</v>
      </c>
      <c r="K4" s="8">
        <v>83</v>
      </c>
      <c r="L4" s="8">
        <v>42</v>
      </c>
      <c r="M4" s="8">
        <v>80</v>
      </c>
      <c r="N4" s="8">
        <v>72</v>
      </c>
      <c r="O4" s="8">
        <v>60</v>
      </c>
      <c r="P4" s="8">
        <v>74</v>
      </c>
      <c r="Q4" s="8">
        <v>76</v>
      </c>
      <c r="R4" s="8">
        <v>56</v>
      </c>
      <c r="S4" s="8">
        <v>82</v>
      </c>
      <c r="T4" s="8">
        <v>82</v>
      </c>
      <c r="U4" s="8">
        <v>65</v>
      </c>
      <c r="V4" s="8">
        <v>81</v>
      </c>
      <c r="W4" s="8">
        <v>87</v>
      </c>
      <c r="X4" s="8">
        <v>64</v>
      </c>
      <c r="Y4" s="8">
        <v>69</v>
      </c>
      <c r="Z4" s="8">
        <v>73</v>
      </c>
      <c r="AA4" s="8">
        <v>50</v>
      </c>
      <c r="AB4" s="8">
        <v>76</v>
      </c>
      <c r="AC4" s="8">
        <v>78</v>
      </c>
      <c r="AD4" s="8">
        <v>60</v>
      </c>
      <c r="AE4" s="8">
        <v>1</v>
      </c>
    </row>
    <row r="5" spans="1:31">
      <c r="C5" s="8">
        <v>2</v>
      </c>
      <c r="D5" s="8">
        <v>77</v>
      </c>
      <c r="E5" s="8">
        <v>78</v>
      </c>
      <c r="F5" s="8">
        <v>70</v>
      </c>
      <c r="G5" s="8">
        <v>76</v>
      </c>
      <c r="H5" s="8">
        <v>74</v>
      </c>
      <c r="I5" s="8">
        <v>45</v>
      </c>
      <c r="J5" s="8">
        <v>83</v>
      </c>
      <c r="K5" s="8">
        <v>86</v>
      </c>
      <c r="L5" s="8">
        <v>60</v>
      </c>
      <c r="M5" s="8">
        <v>82</v>
      </c>
      <c r="N5" s="8">
        <v>75</v>
      </c>
      <c r="O5" s="8">
        <v>63</v>
      </c>
      <c r="P5" s="8">
        <v>76</v>
      </c>
      <c r="Q5" s="8">
        <v>78</v>
      </c>
      <c r="R5" s="8">
        <v>60</v>
      </c>
      <c r="S5" s="8">
        <v>84</v>
      </c>
      <c r="T5" s="8">
        <v>84</v>
      </c>
      <c r="U5" s="8">
        <v>70</v>
      </c>
      <c r="V5" s="8">
        <v>84</v>
      </c>
      <c r="W5" s="8">
        <v>89</v>
      </c>
      <c r="X5" s="8">
        <v>68</v>
      </c>
      <c r="Y5" s="8">
        <v>73</v>
      </c>
      <c r="Z5" s="8">
        <v>75</v>
      </c>
      <c r="AA5" s="8">
        <v>55</v>
      </c>
      <c r="AB5" s="8">
        <v>79</v>
      </c>
      <c r="AC5" s="8">
        <v>81</v>
      </c>
      <c r="AD5" s="8">
        <v>65</v>
      </c>
      <c r="AE5" s="8">
        <v>2</v>
      </c>
    </row>
    <row r="6" spans="1:31">
      <c r="C6" s="8">
        <v>3</v>
      </c>
      <c r="D6" s="8">
        <v>82</v>
      </c>
      <c r="E6" s="8">
        <v>82</v>
      </c>
      <c r="F6" s="8">
        <v>75</v>
      </c>
      <c r="G6" s="8">
        <v>80</v>
      </c>
      <c r="H6" s="11">
        <v>78</v>
      </c>
      <c r="I6" s="8">
        <v>50</v>
      </c>
      <c r="J6" s="8">
        <v>87</v>
      </c>
      <c r="K6" s="8">
        <v>89</v>
      </c>
      <c r="L6" s="8">
        <v>68</v>
      </c>
      <c r="M6" s="8">
        <v>84</v>
      </c>
      <c r="N6" s="8">
        <v>77</v>
      </c>
      <c r="O6" s="8">
        <v>64</v>
      </c>
      <c r="P6" s="8">
        <v>78</v>
      </c>
      <c r="Q6" s="8">
        <v>80</v>
      </c>
      <c r="R6" s="8">
        <v>64</v>
      </c>
      <c r="S6" s="8">
        <v>87</v>
      </c>
      <c r="T6" s="8">
        <v>87</v>
      </c>
      <c r="U6" s="8">
        <v>75</v>
      </c>
      <c r="V6" s="8">
        <v>86</v>
      </c>
      <c r="W6" s="8">
        <v>91</v>
      </c>
      <c r="X6" s="8">
        <v>72</v>
      </c>
      <c r="Y6" s="8">
        <v>76</v>
      </c>
      <c r="Z6" s="8">
        <v>79</v>
      </c>
      <c r="AA6" s="8">
        <v>60</v>
      </c>
      <c r="AB6" s="8">
        <v>82</v>
      </c>
      <c r="AC6" s="8">
        <v>84</v>
      </c>
      <c r="AD6" s="8">
        <v>70</v>
      </c>
      <c r="AE6" s="8">
        <v>3</v>
      </c>
    </row>
    <row r="7" spans="1:31">
      <c r="A7" s="12"/>
      <c r="B7" s="12"/>
      <c r="C7" s="8">
        <v>4</v>
      </c>
      <c r="D7" s="8">
        <v>86</v>
      </c>
      <c r="E7" s="8">
        <v>86</v>
      </c>
      <c r="F7" s="8">
        <v>80</v>
      </c>
      <c r="G7" s="8">
        <v>84</v>
      </c>
      <c r="H7" s="8">
        <v>81</v>
      </c>
      <c r="I7" s="8">
        <v>55</v>
      </c>
      <c r="J7" s="8">
        <v>90</v>
      </c>
      <c r="K7" s="8">
        <v>92</v>
      </c>
      <c r="L7" s="8">
        <v>76</v>
      </c>
      <c r="M7" s="8">
        <v>86</v>
      </c>
      <c r="N7" s="8">
        <v>79</v>
      </c>
      <c r="O7" s="8">
        <v>67</v>
      </c>
      <c r="P7" s="8">
        <v>81</v>
      </c>
      <c r="Q7" s="8">
        <v>82</v>
      </c>
      <c r="R7" s="8">
        <v>68</v>
      </c>
      <c r="S7" s="8">
        <v>90</v>
      </c>
      <c r="T7" s="8">
        <v>89</v>
      </c>
      <c r="U7" s="8">
        <v>80</v>
      </c>
      <c r="V7" s="8">
        <v>88</v>
      </c>
      <c r="W7" s="8">
        <v>93</v>
      </c>
      <c r="X7" s="8">
        <v>76</v>
      </c>
      <c r="Y7" s="8">
        <v>79</v>
      </c>
      <c r="Z7" s="8">
        <v>82</v>
      </c>
      <c r="AA7" s="8">
        <v>65</v>
      </c>
      <c r="AB7" s="8">
        <v>85</v>
      </c>
      <c r="AC7" s="8">
        <v>87</v>
      </c>
      <c r="AD7" s="8">
        <v>75</v>
      </c>
      <c r="AE7" s="8">
        <v>4</v>
      </c>
    </row>
    <row r="8" spans="1:31">
      <c r="A8" t="s" s="90">
        <v>27</v>
      </c>
      <c r="B8" s="12"/>
      <c r="C8" s="8">
        <v>5</v>
      </c>
      <c r="D8" s="8">
        <v>90</v>
      </c>
      <c r="E8" s="8">
        <v>90</v>
      </c>
      <c r="F8" s="8">
        <v>85</v>
      </c>
      <c r="G8" s="8">
        <v>87</v>
      </c>
      <c r="H8" s="8">
        <v>84</v>
      </c>
      <c r="I8" s="8">
        <v>60</v>
      </c>
      <c r="J8" s="8">
        <v>94</v>
      </c>
      <c r="K8" s="8">
        <v>96</v>
      </c>
      <c r="L8" s="8">
        <v>84</v>
      </c>
      <c r="M8" s="8">
        <v>88</v>
      </c>
      <c r="N8" s="8">
        <v>81</v>
      </c>
      <c r="O8" s="8">
        <v>70</v>
      </c>
      <c r="P8" s="8">
        <v>83</v>
      </c>
      <c r="Q8" s="8">
        <v>84</v>
      </c>
      <c r="R8" s="8">
        <v>72</v>
      </c>
      <c r="S8" s="8">
        <v>92</v>
      </c>
      <c r="T8" s="8">
        <v>92</v>
      </c>
      <c r="U8" s="8">
        <v>85</v>
      </c>
      <c r="V8" s="8">
        <v>91</v>
      </c>
      <c r="W8" s="8">
        <v>95</v>
      </c>
      <c r="X8" s="8">
        <v>80</v>
      </c>
      <c r="Y8" s="8">
        <v>82</v>
      </c>
      <c r="Z8" s="8">
        <v>85</v>
      </c>
      <c r="AA8" s="8">
        <v>70</v>
      </c>
      <c r="AB8" s="8">
        <v>88</v>
      </c>
      <c r="AC8" s="8">
        <v>90</v>
      </c>
      <c r="AD8" s="8">
        <v>80</v>
      </c>
      <c r="AE8" s="8">
        <v>5</v>
      </c>
    </row>
    <row r="9" spans="1:31">
      <c r="A9" s="90"/>
      <c r="B9" s="12"/>
      <c r="C9" s="8">
        <v>6</v>
      </c>
      <c r="D9" s="8">
        <v>94</v>
      </c>
      <c r="E9" s="8">
        <v>93</v>
      </c>
      <c r="F9" s="8">
        <v>90</v>
      </c>
      <c r="G9" s="8">
        <v>91</v>
      </c>
      <c r="H9" s="8">
        <v>88</v>
      </c>
      <c r="I9" s="8">
        <v>65</v>
      </c>
      <c r="J9" s="8">
        <v>98</v>
      </c>
      <c r="K9" s="8">
        <v>99</v>
      </c>
      <c r="L9" s="8">
        <v>92</v>
      </c>
      <c r="M9" s="8">
        <v>90</v>
      </c>
      <c r="N9" s="8">
        <v>84</v>
      </c>
      <c r="O9" s="8">
        <v>73</v>
      </c>
      <c r="P9" s="8">
        <v>86</v>
      </c>
      <c r="Q9" s="8">
        <v>87</v>
      </c>
      <c r="R9" s="8">
        <v>76</v>
      </c>
      <c r="S9" s="8">
        <v>95</v>
      </c>
      <c r="T9" s="8">
        <v>95</v>
      </c>
      <c r="U9" s="8">
        <v>90</v>
      </c>
      <c r="V9" s="8">
        <v>93</v>
      </c>
      <c r="W9" s="8">
        <v>96</v>
      </c>
      <c r="X9" s="8">
        <v>84</v>
      </c>
      <c r="Y9" s="8">
        <v>86</v>
      </c>
      <c r="Z9" s="8">
        <v>88</v>
      </c>
      <c r="AA9" s="8">
        <v>75</v>
      </c>
      <c r="AB9" s="8">
        <v>91</v>
      </c>
      <c r="AC9" s="8">
        <v>93</v>
      </c>
      <c r="AD9" s="8">
        <v>85</v>
      </c>
      <c r="AE9" s="8">
        <v>6</v>
      </c>
    </row>
    <row r="10" spans="1:31">
      <c r="A10" s="13">
        <f>IF(Output!J9&gt;20,"Salah",IF(Output!$D$29="SLTP",VLOOKUP(Output!J9,Norma!$C$3:$AD$35,2),IF(Output!$D$29="SLTA",(VLOOKUP(Output!J9,Norma!$C$3:$AD$35,3)),(VLOOKUP(Output!J9,Norma!$C$3:$AD$35,4)))))</f>
      </c>
      <c r="B10" s="13"/>
      <c r="C10" s="8">
        <v>7</v>
      </c>
      <c r="D10" s="8">
        <v>98</v>
      </c>
      <c r="E10" s="8">
        <v>97</v>
      </c>
      <c r="F10" s="8">
        <v>95</v>
      </c>
      <c r="G10" s="8">
        <v>95</v>
      </c>
      <c r="H10" s="8">
        <v>92</v>
      </c>
      <c r="I10" s="8">
        <v>70</v>
      </c>
      <c r="J10" s="8">
        <v>101</v>
      </c>
      <c r="K10" s="8">
        <v>102</v>
      </c>
      <c r="L10" s="8">
        <v>100</v>
      </c>
      <c r="M10" s="8">
        <v>92</v>
      </c>
      <c r="N10" s="8">
        <v>86</v>
      </c>
      <c r="O10" s="8">
        <v>76</v>
      </c>
      <c r="P10" s="8">
        <v>88</v>
      </c>
      <c r="Q10" s="8">
        <v>89</v>
      </c>
      <c r="R10" s="8">
        <v>80</v>
      </c>
      <c r="S10" s="8">
        <v>98</v>
      </c>
      <c r="T10" s="8">
        <v>97</v>
      </c>
      <c r="U10" s="8">
        <v>95</v>
      </c>
      <c r="V10" s="8">
        <v>95</v>
      </c>
      <c r="W10" s="8">
        <v>98</v>
      </c>
      <c r="X10" s="8">
        <v>88</v>
      </c>
      <c r="Y10" s="8">
        <v>89</v>
      </c>
      <c r="Z10" s="8">
        <v>91</v>
      </c>
      <c r="AA10" s="8">
        <v>80</v>
      </c>
      <c r="AB10" s="8">
        <v>94</v>
      </c>
      <c r="AC10" s="8">
        <v>96</v>
      </c>
      <c r="AD10" s="8">
        <v>90</v>
      </c>
      <c r="AE10" s="8">
        <v>7</v>
      </c>
    </row>
    <row r="11" spans="1:31">
      <c r="A11" s="13">
        <f>IF(Output!J10&gt;20,"Salah",IF(Output!$D$29="SLTP",VLOOKUP(Output!J10,Norma!$C$3:$AD$35,5),IF(Output!$D$29="SLTA",(VLOOKUP(Output!J10,Norma!$C$3:$AD$35,6)),(VLOOKUP(Output!J10,Norma!$C$3:$AD$35,7)))))</f>
      </c>
      <c r="B11" s="13"/>
      <c r="C11" s="8">
        <v>8</v>
      </c>
      <c r="D11" s="8">
        <v>102</v>
      </c>
      <c r="E11" s="8">
        <v>101</v>
      </c>
      <c r="F11" s="8">
        <v>100</v>
      </c>
      <c r="G11" s="8">
        <v>99</v>
      </c>
      <c r="H11" s="8">
        <v>95</v>
      </c>
      <c r="I11" s="8">
        <v>75</v>
      </c>
      <c r="J11" s="8">
        <v>105</v>
      </c>
      <c r="K11" s="8">
        <v>106</v>
      </c>
      <c r="L11" s="8">
        <v>108</v>
      </c>
      <c r="M11" s="8">
        <v>94</v>
      </c>
      <c r="N11" s="8">
        <v>88</v>
      </c>
      <c r="O11" s="8">
        <v>79</v>
      </c>
      <c r="P11" s="8">
        <v>91</v>
      </c>
      <c r="Q11" s="8">
        <v>91</v>
      </c>
      <c r="R11" s="8">
        <v>84</v>
      </c>
      <c r="S11" s="8">
        <v>100</v>
      </c>
      <c r="T11" s="8">
        <v>100</v>
      </c>
      <c r="U11" s="8">
        <v>100</v>
      </c>
      <c r="V11" s="8">
        <v>98</v>
      </c>
      <c r="W11" s="8">
        <v>100</v>
      </c>
      <c r="X11" s="8">
        <v>92</v>
      </c>
      <c r="Y11" s="8">
        <v>92</v>
      </c>
      <c r="Z11" s="8">
        <v>94</v>
      </c>
      <c r="AA11" s="8">
        <v>85</v>
      </c>
      <c r="AB11" s="8">
        <v>97</v>
      </c>
      <c r="AC11" s="8">
        <v>99</v>
      </c>
      <c r="AD11" s="8">
        <v>95</v>
      </c>
      <c r="AE11" s="8">
        <v>8</v>
      </c>
    </row>
    <row r="12" spans="1:31">
      <c r="A12" s="13">
        <f>IF(Output!J11&gt;20,"Salah",IF(Output!$D$29="SLTP",VLOOKUP(Output!J11,Norma!$C$3:$AD$35,8),IF(Output!$D$29="SLTA",(VLOOKUP(Output!J11,Norma!$C$3:$AD$35,9)),(VLOOKUP(Output!J11,Norma!$C$3:$AD$35,10)))))</f>
      </c>
      <c r="B12" s="13"/>
      <c r="C12" s="8">
        <v>9</v>
      </c>
      <c r="D12" s="8">
        <v>106</v>
      </c>
      <c r="E12" s="8">
        <v>105</v>
      </c>
      <c r="F12" s="8">
        <v>105</v>
      </c>
      <c r="G12" s="8">
        <v>103</v>
      </c>
      <c r="H12" s="8">
        <v>98</v>
      </c>
      <c r="I12" s="8">
        <v>80</v>
      </c>
      <c r="J12" s="8">
        <v>108</v>
      </c>
      <c r="K12" s="8">
        <v>109</v>
      </c>
      <c r="L12" s="8">
        <v>116</v>
      </c>
      <c r="M12" s="8">
        <v>96</v>
      </c>
      <c r="N12" s="8">
        <v>90</v>
      </c>
      <c r="O12" s="8">
        <v>81</v>
      </c>
      <c r="P12" s="8">
        <v>93</v>
      </c>
      <c r="Q12" s="8">
        <v>93</v>
      </c>
      <c r="R12" s="8">
        <v>88</v>
      </c>
      <c r="S12" s="8">
        <v>103</v>
      </c>
      <c r="T12" s="8">
        <v>102</v>
      </c>
      <c r="U12" s="8">
        <v>105</v>
      </c>
      <c r="V12" s="8">
        <v>100</v>
      </c>
      <c r="W12" s="8">
        <v>102</v>
      </c>
      <c r="X12" s="8">
        <v>96</v>
      </c>
      <c r="Y12" s="8">
        <v>95</v>
      </c>
      <c r="Z12" s="8">
        <v>97</v>
      </c>
      <c r="AA12" s="8">
        <v>90</v>
      </c>
      <c r="AB12" s="8">
        <v>100</v>
      </c>
      <c r="AC12" s="8">
        <v>102</v>
      </c>
      <c r="AD12" s="8">
        <v>100</v>
      </c>
      <c r="AE12" s="8">
        <v>9</v>
      </c>
    </row>
    <row r="13" spans="1:31">
      <c r="A13" s="13">
        <f>IF(Output!J12&gt;32,"Salah",IF(Output!$D$29="SLTP",VLOOKUP(Output!J12,Norma!$C$3:$AD$35,11),IF(Output!$D$29="SLTA",(VLOOKUP(Output!J12,Norma!$C$3:$AD$35,12)),(VLOOKUP(Output!J12,Norma!$C$3:$AD$35,13)))))</f>
      </c>
      <c r="B13" s="13"/>
      <c r="C13" s="8">
        <v>10</v>
      </c>
      <c r="D13" s="8">
        <v>110</v>
      </c>
      <c r="E13" s="8">
        <v>108</v>
      </c>
      <c r="F13" s="8">
        <v>110</v>
      </c>
      <c r="G13" s="8">
        <v>107</v>
      </c>
      <c r="H13" s="8">
        <v>102</v>
      </c>
      <c r="I13" s="8">
        <v>85</v>
      </c>
      <c r="J13" s="8">
        <v>112</v>
      </c>
      <c r="K13" s="8">
        <v>112</v>
      </c>
      <c r="L13" s="8">
        <v>124</v>
      </c>
      <c r="M13" s="8">
        <v>97</v>
      </c>
      <c r="N13" s="8">
        <v>93</v>
      </c>
      <c r="O13" s="8">
        <v>84</v>
      </c>
      <c r="P13" s="8">
        <v>95</v>
      </c>
      <c r="Q13" s="8">
        <v>95</v>
      </c>
      <c r="R13" s="8">
        <v>92</v>
      </c>
      <c r="S13" s="8">
        <v>106</v>
      </c>
      <c r="T13" s="8">
        <v>105</v>
      </c>
      <c r="U13" s="8">
        <v>110</v>
      </c>
      <c r="V13" s="8">
        <v>102</v>
      </c>
      <c r="W13" s="8">
        <v>104</v>
      </c>
      <c r="X13" s="8">
        <v>100</v>
      </c>
      <c r="Y13" s="8">
        <v>99</v>
      </c>
      <c r="Z13" s="8">
        <v>100</v>
      </c>
      <c r="AA13" s="8">
        <v>95</v>
      </c>
      <c r="AB13" s="8">
        <v>103</v>
      </c>
      <c r="AC13" s="8">
        <v>105</v>
      </c>
      <c r="AD13" s="8">
        <v>105</v>
      </c>
      <c r="AE13" s="8">
        <v>10</v>
      </c>
    </row>
    <row r="14" spans="1:31">
      <c r="A14" s="13">
        <f>IF(Output!J13&gt;20,"Salah",IF(Output!$D$29="SLTP",VLOOKUP(Output!J13,Norma!$C$3:$AD$35,14),IF(Output!$D$29="SLTA",(VLOOKUP(Output!J13,Norma!$C$3:$AD$35,15)),(VLOOKUP(Output!J13,Norma!$C$3:$AD$35,16)))))</f>
      </c>
      <c r="B14" s="13"/>
      <c r="C14" s="8">
        <v>11</v>
      </c>
      <c r="D14" s="8">
        <v>114</v>
      </c>
      <c r="E14" s="8">
        <v>112</v>
      </c>
      <c r="F14" s="8">
        <v>115</v>
      </c>
      <c r="G14" s="8">
        <v>111</v>
      </c>
      <c r="H14" s="8">
        <v>105</v>
      </c>
      <c r="I14" s="8">
        <v>90</v>
      </c>
      <c r="J14" s="8">
        <v>115</v>
      </c>
      <c r="K14" s="8">
        <v>115</v>
      </c>
      <c r="L14" s="8">
        <v>132</v>
      </c>
      <c r="M14" s="8">
        <v>99</v>
      </c>
      <c r="N14" s="8">
        <v>95</v>
      </c>
      <c r="O14" s="8">
        <v>87</v>
      </c>
      <c r="P14" s="8">
        <v>98</v>
      </c>
      <c r="Q14" s="8">
        <v>97</v>
      </c>
      <c r="R14" s="8">
        <v>96</v>
      </c>
      <c r="S14" s="8">
        <v>108</v>
      </c>
      <c r="T14" s="8">
        <v>107</v>
      </c>
      <c r="U14" s="8">
        <v>115</v>
      </c>
      <c r="V14" s="8">
        <v>105</v>
      </c>
      <c r="W14" s="8">
        <v>106</v>
      </c>
      <c r="X14" s="8">
        <v>104</v>
      </c>
      <c r="Y14" s="8">
        <v>102</v>
      </c>
      <c r="Z14" s="8">
        <v>103</v>
      </c>
      <c r="AA14" s="8">
        <v>100</v>
      </c>
      <c r="AB14" s="8">
        <v>106</v>
      </c>
      <c r="AC14" s="8">
        <v>108</v>
      </c>
      <c r="AD14" s="8">
        <v>110</v>
      </c>
      <c r="AE14" s="8">
        <v>11</v>
      </c>
    </row>
    <row r="15" spans="1:31">
      <c r="A15" s="13">
        <f>IF(Output!J14&gt;20,"Salah",IF(Output!$D$29="SLTP",VLOOKUP(Output!J14,Norma!$C$3:$AD$35,17),IF(Output!$D$29="SLTA",(VLOOKUP(Output!J14,Norma!$C$3:$AD$35,18)),(VLOOKUP(Output!J14,Norma!$C$3:$AD$35,19)))))</f>
      </c>
      <c r="B15" s="13"/>
      <c r="C15" s="8">
        <v>12</v>
      </c>
      <c r="D15" s="8">
        <v>118</v>
      </c>
      <c r="E15" s="8">
        <v>116</v>
      </c>
      <c r="F15" s="8">
        <v>120</v>
      </c>
      <c r="G15" s="8">
        <v>114</v>
      </c>
      <c r="H15" s="8">
        <v>109</v>
      </c>
      <c r="I15" s="8">
        <v>95</v>
      </c>
      <c r="J15" s="8">
        <v>119</v>
      </c>
      <c r="K15" s="8">
        <v>119</v>
      </c>
      <c r="L15" s="8">
        <v>140</v>
      </c>
      <c r="M15" s="8">
        <v>101</v>
      </c>
      <c r="N15" s="8">
        <v>97</v>
      </c>
      <c r="O15" s="8">
        <v>90</v>
      </c>
      <c r="P15" s="8">
        <v>100</v>
      </c>
      <c r="Q15" s="8">
        <v>100</v>
      </c>
      <c r="R15" s="8">
        <v>100</v>
      </c>
      <c r="S15" s="8">
        <v>111</v>
      </c>
      <c r="T15" s="8">
        <v>110</v>
      </c>
      <c r="U15" s="8">
        <v>120</v>
      </c>
      <c r="V15" s="8">
        <v>107</v>
      </c>
      <c r="W15" s="8">
        <v>108</v>
      </c>
      <c r="X15" s="8">
        <v>108</v>
      </c>
      <c r="Y15" s="8">
        <v>105</v>
      </c>
      <c r="Z15" s="8">
        <v>106</v>
      </c>
      <c r="AA15" s="8">
        <v>105</v>
      </c>
      <c r="AB15" s="8">
        <v>109</v>
      </c>
      <c r="AC15" s="8">
        <v>111</v>
      </c>
      <c r="AD15" s="8">
        <v>115</v>
      </c>
      <c r="AE15" s="8">
        <v>12</v>
      </c>
    </row>
    <row r="16" spans="1:31">
      <c r="A16" s="13">
        <f>IF(Output!J15&gt;20,"Salah",IF(Output!$D$29="SLTP",VLOOKUP(Output!J15,Norma!$C$3:$AD$35,20),IF(Output!$D$29="SLTA",(VLOOKUP(Output!J15,Norma!$C$3:$AD$35,21)),(VLOOKUP(Output!J15,Norma!$C$3:$AD$35,22)))))</f>
      </c>
      <c r="B16" s="13"/>
      <c r="C16" s="8">
        <v>13</v>
      </c>
      <c r="D16" s="8">
        <v>122</v>
      </c>
      <c r="E16" s="8">
        <v>120</v>
      </c>
      <c r="F16" s="8">
        <v>125</v>
      </c>
      <c r="G16" s="8">
        <v>118</v>
      </c>
      <c r="H16" s="8">
        <v>112</v>
      </c>
      <c r="I16" s="8">
        <v>100</v>
      </c>
      <c r="J16" s="8">
        <v>122</v>
      </c>
      <c r="K16" s="8">
        <v>122</v>
      </c>
      <c r="L16" s="8">
        <v>148</v>
      </c>
      <c r="M16" s="8">
        <v>103</v>
      </c>
      <c r="N16" s="8">
        <v>99</v>
      </c>
      <c r="O16" s="8">
        <v>93</v>
      </c>
      <c r="P16" s="8">
        <v>103</v>
      </c>
      <c r="Q16" s="8">
        <v>102</v>
      </c>
      <c r="R16" s="8">
        <v>104</v>
      </c>
      <c r="S16" s="8">
        <v>114</v>
      </c>
      <c r="T16" s="8">
        <v>112</v>
      </c>
      <c r="U16" s="8">
        <v>125</v>
      </c>
      <c r="V16" s="8">
        <v>109</v>
      </c>
      <c r="W16" s="8">
        <v>109</v>
      </c>
      <c r="X16" s="8">
        <v>112</v>
      </c>
      <c r="Y16" s="8">
        <v>108</v>
      </c>
      <c r="Z16" s="8">
        <v>109</v>
      </c>
      <c r="AA16" s="8">
        <v>110</v>
      </c>
      <c r="AB16" s="8">
        <v>112</v>
      </c>
      <c r="AC16" s="8">
        <v>114</v>
      </c>
      <c r="AD16" s="8">
        <v>120</v>
      </c>
      <c r="AE16" s="8">
        <v>13</v>
      </c>
    </row>
    <row r="17" spans="1:31">
      <c r="A17" s="13">
        <f>IF(Output!J16&gt;20,"Salah",IF(Output!$D$29="SLTP",VLOOKUP(Output!J16,Norma!$C$3:$AD$35,23),IF(Output!$D$29="SLTA",(VLOOKUP(Output!J16,Norma!$C$3:$AD$35,24)),(VLOOKUP(Output!J16,Norma!$C$3:$AD$35,25)))))</f>
      </c>
      <c r="B17" s="13"/>
      <c r="C17" s="8">
        <v>14</v>
      </c>
      <c r="D17" s="8">
        <v>126</v>
      </c>
      <c r="E17" s="8">
        <v>123</v>
      </c>
      <c r="F17" s="8">
        <v>130</v>
      </c>
      <c r="G17" s="8">
        <v>122</v>
      </c>
      <c r="H17" s="8">
        <v>116</v>
      </c>
      <c r="I17" s="8">
        <v>105</v>
      </c>
      <c r="J17" s="8">
        <v>126</v>
      </c>
      <c r="K17" s="8">
        <v>125</v>
      </c>
      <c r="L17" s="8">
        <v>156</v>
      </c>
      <c r="M17" s="8">
        <v>105</v>
      </c>
      <c r="N17" s="8">
        <v>101</v>
      </c>
      <c r="O17" s="8">
        <v>96</v>
      </c>
      <c r="P17" s="8">
        <v>105</v>
      </c>
      <c r="Q17" s="8">
        <v>104</v>
      </c>
      <c r="R17" s="8">
        <v>108</v>
      </c>
      <c r="S17" s="8">
        <v>116</v>
      </c>
      <c r="T17" s="8">
        <v>115</v>
      </c>
      <c r="U17" s="8">
        <v>130</v>
      </c>
      <c r="V17" s="8">
        <v>112</v>
      </c>
      <c r="W17" s="8">
        <v>111</v>
      </c>
      <c r="X17" s="8">
        <v>116</v>
      </c>
      <c r="Y17" s="8">
        <v>112</v>
      </c>
      <c r="Z17" s="8">
        <v>112</v>
      </c>
      <c r="AA17" s="8">
        <v>115</v>
      </c>
      <c r="AB17" s="8">
        <v>115</v>
      </c>
      <c r="AC17" s="8">
        <v>117</v>
      </c>
      <c r="AD17" s="8">
        <v>125</v>
      </c>
      <c r="AE17" s="8">
        <v>14</v>
      </c>
    </row>
    <row r="18" spans="1:31">
      <c r="A18" s="13">
        <f>IF(Output!J17&gt;20,"Salah",IF(Output!$D$29="SLTP",VLOOKUP(Output!J17,Norma!$C$3:$AD$35,26),IF(Output!$D$29="SLTA",(VLOOKUP(Output!J17,Norma!$C$3:$AD$35,27)),(VLOOKUP(Output!J17,Norma!$C$3:$AD$35,28)))))</f>
      </c>
      <c r="B18" s="13"/>
      <c r="C18" s="8">
        <v>15</v>
      </c>
      <c r="D18" s="8">
        <v>130</v>
      </c>
      <c r="E18" s="8">
        <v>127</v>
      </c>
      <c r="F18" s="8">
        <v>135</v>
      </c>
      <c r="G18" s="8">
        <v>126</v>
      </c>
      <c r="H18" s="8">
        <v>119</v>
      </c>
      <c r="I18" s="8">
        <v>110</v>
      </c>
      <c r="J18" s="8">
        <v>130</v>
      </c>
      <c r="K18" s="8">
        <v>129</v>
      </c>
      <c r="L18" s="8">
        <v>164</v>
      </c>
      <c r="M18" s="8">
        <v>107</v>
      </c>
      <c r="N18" s="8">
        <v>104</v>
      </c>
      <c r="O18" s="8">
        <v>97</v>
      </c>
      <c r="P18" s="8">
        <v>108</v>
      </c>
      <c r="Q18" s="8">
        <v>106</v>
      </c>
      <c r="R18" s="8">
        <v>112</v>
      </c>
      <c r="S18" s="8">
        <v>119</v>
      </c>
      <c r="T18" s="8">
        <v>118</v>
      </c>
      <c r="U18" s="8">
        <v>135</v>
      </c>
      <c r="V18" s="8">
        <v>114</v>
      </c>
      <c r="W18" s="8">
        <v>113</v>
      </c>
      <c r="X18" s="8">
        <v>120</v>
      </c>
      <c r="Y18" s="8">
        <v>115</v>
      </c>
      <c r="Z18" s="8">
        <v>115</v>
      </c>
      <c r="AA18" s="8">
        <v>120</v>
      </c>
      <c r="AB18" s="8">
        <v>118</v>
      </c>
      <c r="AC18" s="8">
        <v>120</v>
      </c>
      <c r="AD18" s="8">
        <v>130</v>
      </c>
      <c r="AE18" s="8">
        <v>15</v>
      </c>
    </row>
    <row r="19" spans="1:31">
      <c r="A19" t="s" s="14">
        <v>28</v>
      </c>
      <c r="B19" s="13"/>
      <c r="C19" s="8">
        <v>16</v>
      </c>
      <c r="D19" s="8">
        <v>134</v>
      </c>
      <c r="E19" s="8">
        <v>131</v>
      </c>
      <c r="F19" s="8">
        <v>140</v>
      </c>
      <c r="G19" s="8">
        <v>130</v>
      </c>
      <c r="H19" s="8">
        <v>123</v>
      </c>
      <c r="I19" s="8">
        <v>115</v>
      </c>
      <c r="J19" s="8">
        <v>133</v>
      </c>
      <c r="K19" s="8">
        <v>132</v>
      </c>
      <c r="L19" s="8">
        <v>172</v>
      </c>
      <c r="M19" s="8">
        <v>109</v>
      </c>
      <c r="N19" s="8">
        <v>106</v>
      </c>
      <c r="O19" s="8">
        <v>100</v>
      </c>
      <c r="P19" s="8">
        <v>110</v>
      </c>
      <c r="Q19" s="8">
        <v>108</v>
      </c>
      <c r="R19" s="8">
        <v>116</v>
      </c>
      <c r="S19" s="8">
        <v>122</v>
      </c>
      <c r="T19" s="8">
        <v>120</v>
      </c>
      <c r="U19" s="8">
        <v>140</v>
      </c>
      <c r="V19" s="8">
        <v>116</v>
      </c>
      <c r="W19" s="8">
        <v>115</v>
      </c>
      <c r="X19" s="8">
        <v>124</v>
      </c>
      <c r="Y19" s="8">
        <v>118</v>
      </c>
      <c r="Z19" s="8">
        <v>118</v>
      </c>
      <c r="AA19" s="8">
        <v>125</v>
      </c>
      <c r="AB19" s="8">
        <v>121</v>
      </c>
      <c r="AC19" s="8">
        <v>123</v>
      </c>
      <c r="AD19" s="8">
        <v>135</v>
      </c>
      <c r="AE19" s="8">
        <v>16</v>
      </c>
    </row>
    <row r="20" spans="1:31">
      <c r="A20" s="13">
        <f>IF(Output!$D$29="sltp",VLOOKUP(Output!$J$19,Norma!$C$38:$D$161,2),VLOOKUP(Output!$J$19,Norma!$E$38:$F$166,2))</f>
      </c>
      <c r="B20" s="13"/>
      <c r="C20" s="8">
        <v>17</v>
      </c>
      <c r="D20" s="8">
        <v>139</v>
      </c>
      <c r="E20" s="8">
        <v>135</v>
      </c>
      <c r="F20" s="8">
        <v>145</v>
      </c>
      <c r="G20" s="8">
        <v>134</v>
      </c>
      <c r="H20" s="8">
        <v>126</v>
      </c>
      <c r="I20" s="8">
        <v>120</v>
      </c>
      <c r="J20" s="8">
        <v>137</v>
      </c>
      <c r="K20" s="8">
        <v>135</v>
      </c>
      <c r="L20" s="8">
        <v>180</v>
      </c>
      <c r="M20" s="8">
        <v>111</v>
      </c>
      <c r="N20" s="8">
        <v>108</v>
      </c>
      <c r="O20" s="8">
        <v>103</v>
      </c>
      <c r="P20" s="8">
        <v>113</v>
      </c>
      <c r="Q20" s="8">
        <v>110</v>
      </c>
      <c r="R20" s="8">
        <v>120</v>
      </c>
      <c r="S20" s="8">
        <v>124</v>
      </c>
      <c r="T20" s="8">
        <v>123</v>
      </c>
      <c r="U20" s="8">
        <v>145</v>
      </c>
      <c r="V20" s="8">
        <v>119</v>
      </c>
      <c r="W20" s="8">
        <v>117</v>
      </c>
      <c r="X20" s="8">
        <v>128</v>
      </c>
      <c r="Y20" s="8">
        <v>121</v>
      </c>
      <c r="Z20" s="8">
        <v>121</v>
      </c>
      <c r="AA20" s="8">
        <v>130</v>
      </c>
      <c r="AB20" s="8">
        <v>124</v>
      </c>
      <c r="AC20" s="8">
        <v>126</v>
      </c>
      <c r="AD20" s="8">
        <v>140</v>
      </c>
      <c r="AE20" s="8">
        <v>17</v>
      </c>
    </row>
    <row r="21" spans="1:31">
      <c r="C21" s="8">
        <v>18</v>
      </c>
      <c r="D21" s="8">
        <v>143</v>
      </c>
      <c r="E21" s="8">
        <v>138</v>
      </c>
      <c r="F21" s="8">
        <v>150</v>
      </c>
      <c r="G21" s="8">
        <v>138</v>
      </c>
      <c r="H21" s="8">
        <v>130</v>
      </c>
      <c r="I21" s="8">
        <v>125</v>
      </c>
      <c r="J21" s="8">
        <v>140</v>
      </c>
      <c r="K21" s="8">
        <v>138</v>
      </c>
      <c r="L21" s="8">
        <v>188</v>
      </c>
      <c r="M21" s="8">
        <v>113</v>
      </c>
      <c r="N21" s="8">
        <v>110</v>
      </c>
      <c r="O21" s="8">
        <v>106</v>
      </c>
      <c r="P21" s="8">
        <v>115</v>
      </c>
      <c r="Q21" s="8">
        <v>112</v>
      </c>
      <c r="R21" s="8">
        <v>124</v>
      </c>
      <c r="S21" s="8">
        <v>127</v>
      </c>
      <c r="T21" s="8">
        <v>125</v>
      </c>
      <c r="U21" s="8">
        <v>150</v>
      </c>
      <c r="V21" s="8">
        <v>121</v>
      </c>
      <c r="W21" s="8">
        <v>119</v>
      </c>
      <c r="X21" s="8">
        <v>132</v>
      </c>
      <c r="Y21" s="8">
        <v>124</v>
      </c>
      <c r="Z21" s="8">
        <v>124</v>
      </c>
      <c r="AA21" s="8">
        <v>135</v>
      </c>
      <c r="AB21" s="8">
        <v>127</v>
      </c>
      <c r="AC21" s="8">
        <v>129</v>
      </c>
      <c r="AD21" s="8">
        <v>145</v>
      </c>
      <c r="AE21" s="8">
        <v>18</v>
      </c>
    </row>
    <row r="22" spans="1:31">
      <c r="C22" s="8">
        <v>19</v>
      </c>
      <c r="D22" s="8">
        <v>147</v>
      </c>
      <c r="E22" s="8">
        <v>142</v>
      </c>
      <c r="F22" s="8">
        <v>155</v>
      </c>
      <c r="G22" s="8">
        <v>141</v>
      </c>
      <c r="H22" s="8">
        <v>133</v>
      </c>
      <c r="I22" s="8">
        <v>130</v>
      </c>
      <c r="J22" s="8">
        <v>144</v>
      </c>
      <c r="K22" s="8">
        <v>142</v>
      </c>
      <c r="L22" s="8">
        <v>196</v>
      </c>
      <c r="M22" s="8">
        <v>115</v>
      </c>
      <c r="N22" s="8">
        <v>113</v>
      </c>
      <c r="O22" s="8">
        <v>109</v>
      </c>
      <c r="P22" s="8">
        <v>117</v>
      </c>
      <c r="Q22" s="8">
        <v>115</v>
      </c>
      <c r="R22" s="8">
        <v>128</v>
      </c>
      <c r="S22" s="8">
        <v>130</v>
      </c>
      <c r="T22" s="8">
        <v>128</v>
      </c>
      <c r="U22" s="8">
        <v>155</v>
      </c>
      <c r="V22" s="8">
        <v>123</v>
      </c>
      <c r="W22" s="8">
        <v>121</v>
      </c>
      <c r="X22" s="8">
        <v>136</v>
      </c>
      <c r="Y22" s="8">
        <v>128</v>
      </c>
      <c r="Z22" s="8">
        <v>127</v>
      </c>
      <c r="AA22" s="8">
        <v>140</v>
      </c>
      <c r="AB22" s="8">
        <v>130</v>
      </c>
      <c r="AC22" s="8">
        <v>131</v>
      </c>
      <c r="AD22" s="8">
        <v>150</v>
      </c>
      <c r="AE22" s="8">
        <v>19</v>
      </c>
    </row>
    <row r="23" spans="1:31">
      <c r="C23" s="8">
        <v>20</v>
      </c>
      <c r="D23" s="8">
        <v>151</v>
      </c>
      <c r="E23" s="8">
        <v>146</v>
      </c>
      <c r="F23" s="8">
        <v>160</v>
      </c>
      <c r="G23" s="8">
        <v>145</v>
      </c>
      <c r="H23" s="8">
        <v>137</v>
      </c>
      <c r="I23" s="8">
        <v>135</v>
      </c>
      <c r="J23" s="8">
        <v>147</v>
      </c>
      <c r="K23" s="8">
        <v>145</v>
      </c>
      <c r="L23" s="8">
        <v>204</v>
      </c>
      <c r="M23" s="8">
        <v>117</v>
      </c>
      <c r="N23" s="8">
        <v>115</v>
      </c>
      <c r="O23" s="8">
        <v>111</v>
      </c>
      <c r="P23" s="8">
        <v>120</v>
      </c>
      <c r="Q23" s="8">
        <v>117</v>
      </c>
      <c r="R23" s="8">
        <v>132</v>
      </c>
      <c r="S23" s="8">
        <v>132</v>
      </c>
      <c r="T23" s="8">
        <v>130</v>
      </c>
      <c r="U23" s="8">
        <v>160</v>
      </c>
      <c r="V23" s="8">
        <v>126</v>
      </c>
      <c r="W23" s="8">
        <v>122</v>
      </c>
      <c r="X23" s="8">
        <v>140</v>
      </c>
      <c r="Y23" s="8">
        <v>131</v>
      </c>
      <c r="Z23" s="8">
        <v>130</v>
      </c>
      <c r="AA23" s="8">
        <v>145</v>
      </c>
      <c r="AB23" s="8">
        <v>133</v>
      </c>
      <c r="AC23" s="8">
        <v>134</v>
      </c>
      <c r="AD23" s="8">
        <v>155</v>
      </c>
      <c r="AE23" s="8">
        <v>20</v>
      </c>
    </row>
    <row r="24" spans="1:31">
      <c r="C24" s="8">
        <v>21</v>
      </c>
      <c r="M24" s="8">
        <v>119</v>
      </c>
      <c r="N24" s="8">
        <v>117</v>
      </c>
      <c r="O24" s="8">
        <v>114</v>
      </c>
      <c r="AE24" s="8">
        <v>21</v>
      </c>
    </row>
    <row r="25" spans="1:31">
      <c r="C25" s="8">
        <v>22</v>
      </c>
      <c r="M25" s="8">
        <v>121</v>
      </c>
      <c r="N25" s="8">
        <v>119</v>
      </c>
      <c r="O25" s="8">
        <v>117</v>
      </c>
      <c r="AE25" s="8">
        <v>22</v>
      </c>
    </row>
    <row r="26" spans="1:31">
      <c r="C26" s="8">
        <v>23</v>
      </c>
      <c r="M26" s="8">
        <v>123</v>
      </c>
      <c r="N26" s="8">
        <v>122</v>
      </c>
      <c r="O26" s="8">
        <v>120</v>
      </c>
      <c r="AE26" s="8">
        <v>23</v>
      </c>
    </row>
    <row r="27" spans="1:31">
      <c r="C27" s="8">
        <v>24</v>
      </c>
      <c r="M27" s="8">
        <v>125</v>
      </c>
      <c r="N27" s="8">
        <v>124</v>
      </c>
      <c r="O27" s="8">
        <v>123</v>
      </c>
      <c r="AE27" s="8">
        <v>24</v>
      </c>
    </row>
    <row r="28" spans="1:31">
      <c r="C28" s="8">
        <v>25</v>
      </c>
      <c r="M28" s="8">
        <v>127</v>
      </c>
      <c r="N28" s="8">
        <v>126</v>
      </c>
      <c r="O28" s="8">
        <v>126</v>
      </c>
      <c r="AE28" s="8">
        <v>25</v>
      </c>
    </row>
    <row r="29" spans="1:31">
      <c r="C29" s="8">
        <v>26</v>
      </c>
      <c r="M29" s="8">
        <v>129</v>
      </c>
      <c r="N29" s="8">
        <v>129</v>
      </c>
      <c r="O29" s="8">
        <v>129</v>
      </c>
      <c r="AE29" s="8">
        <v>26</v>
      </c>
    </row>
    <row r="30" spans="1:31" ht="13.5">
      <c r="A30" s="15"/>
      <c r="B30" s="15"/>
      <c r="C30" s="8">
        <v>27</v>
      </c>
      <c r="M30" s="8">
        <v>131</v>
      </c>
      <c r="N30" s="8">
        <v>131</v>
      </c>
      <c r="O30" s="8">
        <v>131</v>
      </c>
      <c r="AE30" s="8">
        <v>27</v>
      </c>
    </row>
    <row r="31" spans="1:31">
      <c r="C31" s="8">
        <v>28</v>
      </c>
      <c r="M31" s="8">
        <v>133</v>
      </c>
      <c r="N31" s="8">
        <v>133</v>
      </c>
      <c r="O31" s="8">
        <v>134</v>
      </c>
      <c r="AE31" s="8">
        <v>28</v>
      </c>
    </row>
    <row r="32" spans="1:31">
      <c r="C32" s="8">
        <v>29</v>
      </c>
      <c r="M32" s="8">
        <v>135</v>
      </c>
      <c r="N32" s="8">
        <v>135</v>
      </c>
      <c r="O32" s="8">
        <v>137</v>
      </c>
      <c r="AE32" s="8">
        <v>29</v>
      </c>
    </row>
    <row r="33" spans="3:31">
      <c r="C33" s="8">
        <v>30</v>
      </c>
      <c r="M33" s="8">
        <v>137</v>
      </c>
      <c r="N33" s="8">
        <v>137</v>
      </c>
      <c r="O33" s="8">
        <v>140</v>
      </c>
      <c r="AE33" s="8">
        <v>30</v>
      </c>
    </row>
    <row r="34" spans="3:31">
      <c r="C34" s="8">
        <v>31</v>
      </c>
      <c r="M34" s="8">
        <v>139</v>
      </c>
      <c r="N34" s="8">
        <v>140</v>
      </c>
      <c r="O34" s="8">
        <v>143</v>
      </c>
      <c r="AE34" s="8">
        <v>31</v>
      </c>
    </row>
    <row r="35" spans="3:31">
      <c r="C35" s="8">
        <v>32</v>
      </c>
      <c r="M35" s="8">
        <v>141</v>
      </c>
      <c r="N35" s="8">
        <v>142</v>
      </c>
      <c r="O35" s="8">
        <v>146</v>
      </c>
      <c r="AE35" s="8">
        <v>32</v>
      </c>
    </row>
    <row r="38" spans="3:31">
      <c r="C38" t="s" s="9">
        <v>20</v>
      </c>
      <c r="D38" t="s" s="9">
        <v>29</v>
      </c>
      <c r="E38" t="s" s="9">
        <v>30</v>
      </c>
      <c r="F38" t="s" s="9">
        <v>29</v>
      </c>
    </row>
    <row r="39" spans="3:31">
      <c r="C39" s="12">
        <v>28</v>
      </c>
      <c r="D39" s="12">
        <v>77</v>
      </c>
      <c r="E39" s="12">
        <v>25</v>
      </c>
      <c r="F39" s="12">
        <v>70</v>
      </c>
    </row>
    <row r="40" spans="3:31">
      <c r="C40" s="12">
        <v>29</v>
      </c>
      <c r="D40" s="12">
        <v>77</v>
      </c>
      <c r="E40" s="12">
        <v>26</v>
      </c>
      <c r="F40" s="12">
        <v>70</v>
      </c>
    </row>
    <row r="41" spans="3:31">
      <c r="C41" s="12">
        <v>30</v>
      </c>
      <c r="D41" s="12">
        <v>78</v>
      </c>
      <c r="E41" s="12">
        <v>27</v>
      </c>
      <c r="F41" s="12">
        <v>71</v>
      </c>
    </row>
    <row r="42" spans="3:31">
      <c r="C42" s="12">
        <v>31</v>
      </c>
      <c r="D42" s="12">
        <v>78</v>
      </c>
      <c r="E42" s="12">
        <v>28</v>
      </c>
      <c r="F42" s="12">
        <v>71</v>
      </c>
    </row>
    <row r="43" spans="3:31">
      <c r="C43" s="12">
        <v>32</v>
      </c>
      <c r="D43" s="12">
        <v>78</v>
      </c>
      <c r="E43" s="12">
        <v>29</v>
      </c>
      <c r="F43" s="12">
        <v>72</v>
      </c>
    </row>
    <row r="44" spans="3:31">
      <c r="C44" s="12">
        <v>33</v>
      </c>
      <c r="D44" s="12">
        <v>79</v>
      </c>
      <c r="E44" s="12">
        <v>30</v>
      </c>
      <c r="F44" s="12">
        <v>72</v>
      </c>
    </row>
    <row r="45" spans="3:31">
      <c r="C45" s="12">
        <v>34</v>
      </c>
      <c r="D45" s="12">
        <v>79</v>
      </c>
      <c r="E45" s="12">
        <v>31</v>
      </c>
      <c r="F45" s="12">
        <v>73</v>
      </c>
    </row>
    <row r="46" spans="3:31">
      <c r="C46" s="12">
        <v>35</v>
      </c>
      <c r="D46" s="12">
        <v>80</v>
      </c>
      <c r="E46" s="12">
        <v>32</v>
      </c>
      <c r="F46" s="12">
        <v>73</v>
      </c>
    </row>
    <row r="47" spans="3:31">
      <c r="C47" s="12">
        <v>36</v>
      </c>
      <c r="D47" s="12">
        <v>80</v>
      </c>
      <c r="E47" s="12">
        <v>33</v>
      </c>
      <c r="F47" s="12">
        <v>74</v>
      </c>
    </row>
    <row r="48" spans="3:31">
      <c r="C48" s="12">
        <v>37</v>
      </c>
      <c r="D48" s="12">
        <v>81</v>
      </c>
      <c r="E48" s="12">
        <v>34</v>
      </c>
      <c r="F48" s="12">
        <v>74</v>
      </c>
    </row>
    <row r="49" spans="3:6">
      <c r="C49" s="12">
        <v>38</v>
      </c>
      <c r="D49" s="12">
        <v>81</v>
      </c>
      <c r="E49" s="12">
        <v>35</v>
      </c>
      <c r="F49" s="12">
        <v>75</v>
      </c>
    </row>
    <row r="50" spans="3:6">
      <c r="C50" s="12">
        <v>39</v>
      </c>
      <c r="D50" s="12">
        <v>82</v>
      </c>
      <c r="E50" s="12">
        <v>36</v>
      </c>
      <c r="F50" s="12">
        <v>75</v>
      </c>
    </row>
    <row r="51" spans="3:6">
      <c r="C51" s="12">
        <v>40</v>
      </c>
      <c r="D51" s="12">
        <v>82</v>
      </c>
      <c r="E51" s="12">
        <v>37</v>
      </c>
      <c r="F51" s="12">
        <v>76</v>
      </c>
    </row>
    <row r="52" spans="3:6">
      <c r="C52" s="12">
        <v>41</v>
      </c>
      <c r="D52" s="12">
        <v>82</v>
      </c>
      <c r="E52" s="12">
        <v>38</v>
      </c>
      <c r="F52" s="12">
        <v>76</v>
      </c>
    </row>
    <row r="53" spans="3:6">
      <c r="C53" s="12">
        <v>42</v>
      </c>
      <c r="D53" s="12">
        <v>83</v>
      </c>
      <c r="E53" s="12">
        <v>39</v>
      </c>
      <c r="F53" s="12">
        <v>77</v>
      </c>
    </row>
    <row r="54" spans="3:6">
      <c r="C54" s="12">
        <v>43</v>
      </c>
      <c r="D54" s="12">
        <v>83</v>
      </c>
      <c r="E54" s="12">
        <v>40</v>
      </c>
      <c r="F54" s="12">
        <v>77</v>
      </c>
    </row>
    <row r="55" spans="3:6">
      <c r="C55" s="12">
        <v>44</v>
      </c>
      <c r="D55" s="12">
        <v>84</v>
      </c>
      <c r="E55" s="12">
        <v>41</v>
      </c>
      <c r="F55" s="12">
        <v>78</v>
      </c>
    </row>
    <row r="56" spans="3:6">
      <c r="C56" s="12">
        <v>45</v>
      </c>
      <c r="D56" s="12">
        <v>84</v>
      </c>
      <c r="E56" s="12">
        <v>42</v>
      </c>
      <c r="F56" s="12">
        <v>78</v>
      </c>
    </row>
    <row r="57" spans="3:6">
      <c r="C57" s="12">
        <v>46</v>
      </c>
      <c r="D57" s="12">
        <v>85</v>
      </c>
      <c r="E57" s="12">
        <v>43</v>
      </c>
      <c r="F57" s="12">
        <v>79</v>
      </c>
    </row>
    <row r="58" spans="3:6">
      <c r="C58" s="12">
        <v>47</v>
      </c>
      <c r="D58" s="12">
        <v>85</v>
      </c>
      <c r="E58" s="12">
        <v>44</v>
      </c>
      <c r="F58" s="12">
        <v>79</v>
      </c>
    </row>
    <row r="59" spans="3:6">
      <c r="C59" s="12">
        <v>48</v>
      </c>
      <c r="D59" s="12">
        <v>86</v>
      </c>
      <c r="E59" s="12">
        <v>45</v>
      </c>
      <c r="F59" s="12">
        <v>80</v>
      </c>
    </row>
    <row r="60" spans="3:6">
      <c r="C60" s="12">
        <v>49</v>
      </c>
      <c r="D60" s="12">
        <v>86</v>
      </c>
      <c r="E60" s="12">
        <v>46</v>
      </c>
      <c r="F60" s="12">
        <v>80</v>
      </c>
    </row>
    <row r="61" spans="3:6">
      <c r="C61" s="12">
        <v>50</v>
      </c>
      <c r="D61" s="12">
        <v>87</v>
      </c>
      <c r="E61" s="12">
        <v>47</v>
      </c>
      <c r="F61" s="12">
        <v>81</v>
      </c>
    </row>
    <row r="62" spans="3:6">
      <c r="C62" s="12">
        <v>51</v>
      </c>
      <c r="D62" s="12">
        <v>87</v>
      </c>
      <c r="E62" s="12">
        <v>48</v>
      </c>
      <c r="F62" s="12">
        <v>81</v>
      </c>
    </row>
    <row r="63" spans="3:6">
      <c r="C63" s="12">
        <v>52</v>
      </c>
      <c r="D63" s="12">
        <v>87</v>
      </c>
      <c r="E63" s="12">
        <v>49</v>
      </c>
      <c r="F63" s="12">
        <v>82</v>
      </c>
    </row>
    <row r="64" spans="3:6">
      <c r="C64" s="12">
        <v>53</v>
      </c>
      <c r="D64" s="12">
        <v>88</v>
      </c>
      <c r="E64" s="12">
        <v>50</v>
      </c>
      <c r="F64" s="12">
        <v>82</v>
      </c>
    </row>
    <row r="65" spans="3:6">
      <c r="C65" s="12">
        <v>54</v>
      </c>
      <c r="D65" s="12">
        <v>88</v>
      </c>
      <c r="E65" s="12">
        <v>51</v>
      </c>
      <c r="F65" s="12">
        <v>83</v>
      </c>
    </row>
    <row r="66" spans="3:6">
      <c r="C66" s="12">
        <v>55</v>
      </c>
      <c r="D66" s="12">
        <v>89</v>
      </c>
      <c r="E66" s="12">
        <v>52</v>
      </c>
      <c r="F66" s="12">
        <v>83</v>
      </c>
    </row>
    <row r="67" spans="3:6">
      <c r="C67" s="12">
        <v>56</v>
      </c>
      <c r="D67" s="12">
        <v>89</v>
      </c>
      <c r="E67" s="12">
        <v>53</v>
      </c>
      <c r="F67" s="12">
        <v>84</v>
      </c>
    </row>
    <row r="68" spans="3:6">
      <c r="C68" s="12">
        <v>57</v>
      </c>
      <c r="D68" s="12">
        <v>90</v>
      </c>
      <c r="E68" s="12">
        <v>54</v>
      </c>
      <c r="F68" s="12">
        <v>84</v>
      </c>
    </row>
    <row r="69" spans="3:6">
      <c r="C69" s="12">
        <v>58</v>
      </c>
      <c r="D69" s="12">
        <v>90</v>
      </c>
      <c r="E69" s="12">
        <v>55</v>
      </c>
      <c r="F69" s="12">
        <v>85</v>
      </c>
    </row>
    <row r="70" spans="3:6">
      <c r="C70" s="12">
        <v>59</v>
      </c>
      <c r="D70" s="12">
        <v>91</v>
      </c>
      <c r="E70" s="12">
        <v>56</v>
      </c>
      <c r="F70" s="12">
        <v>85</v>
      </c>
    </row>
    <row r="71" spans="3:6">
      <c r="C71" s="12">
        <v>60</v>
      </c>
      <c r="D71" s="12">
        <v>91</v>
      </c>
      <c r="E71" s="12">
        <v>57</v>
      </c>
      <c r="F71" s="12">
        <v>85</v>
      </c>
    </row>
    <row r="72" spans="3:6">
      <c r="C72" s="12">
        <v>61</v>
      </c>
      <c r="D72" s="12">
        <v>91</v>
      </c>
      <c r="E72" s="12">
        <v>58</v>
      </c>
      <c r="F72" s="12">
        <v>86</v>
      </c>
    </row>
    <row r="73" spans="3:6">
      <c r="C73" s="12">
        <v>62</v>
      </c>
      <c r="D73" s="12">
        <v>92</v>
      </c>
      <c r="E73" s="12">
        <v>59</v>
      </c>
      <c r="F73" s="12">
        <v>86</v>
      </c>
    </row>
    <row r="74" spans="3:6">
      <c r="C74" s="12">
        <v>63</v>
      </c>
      <c r="D74" s="12">
        <v>92</v>
      </c>
      <c r="E74" s="12">
        <v>60</v>
      </c>
      <c r="F74" s="12">
        <v>87</v>
      </c>
    </row>
    <row r="75" spans="3:6">
      <c r="C75" s="12">
        <v>64</v>
      </c>
      <c r="D75" s="12">
        <v>93</v>
      </c>
      <c r="E75" s="12">
        <v>61</v>
      </c>
      <c r="F75" s="12">
        <v>87</v>
      </c>
    </row>
    <row r="76" spans="3:6">
      <c r="C76" s="12">
        <v>65</v>
      </c>
      <c r="D76" s="12">
        <v>93</v>
      </c>
      <c r="E76" s="12">
        <v>62</v>
      </c>
      <c r="F76" s="12">
        <v>88</v>
      </c>
    </row>
    <row r="77" spans="3:6">
      <c r="C77" s="12">
        <v>66</v>
      </c>
      <c r="D77" s="12">
        <v>94</v>
      </c>
      <c r="E77" s="12">
        <v>63</v>
      </c>
      <c r="F77" s="12">
        <v>88</v>
      </c>
    </row>
    <row r="78" spans="3:6">
      <c r="C78" s="12">
        <v>67</v>
      </c>
      <c r="D78" s="12">
        <v>94</v>
      </c>
      <c r="E78" s="12">
        <v>64</v>
      </c>
      <c r="F78" s="12">
        <v>89</v>
      </c>
    </row>
    <row r="79" spans="3:6">
      <c r="C79" s="12">
        <v>68</v>
      </c>
      <c r="D79" s="12">
        <v>95</v>
      </c>
      <c r="E79" s="12">
        <v>65</v>
      </c>
      <c r="F79" s="12">
        <v>89</v>
      </c>
    </row>
    <row r="80" spans="3:6">
      <c r="C80" s="12">
        <v>69</v>
      </c>
      <c r="D80" s="12">
        <v>95</v>
      </c>
      <c r="E80" s="12">
        <v>66</v>
      </c>
      <c r="F80" s="12">
        <v>90</v>
      </c>
    </row>
    <row r="81" spans="3:6">
      <c r="C81" s="12">
        <v>70</v>
      </c>
      <c r="D81" s="12">
        <v>96</v>
      </c>
      <c r="E81" s="12">
        <v>67</v>
      </c>
      <c r="F81" s="12">
        <v>90</v>
      </c>
    </row>
    <row r="82" spans="3:6">
      <c r="C82" s="12">
        <v>71</v>
      </c>
      <c r="D82" s="12">
        <v>96</v>
      </c>
      <c r="E82" s="12">
        <v>68</v>
      </c>
      <c r="F82" s="12">
        <v>91</v>
      </c>
    </row>
    <row r="83" spans="3:6">
      <c r="C83" s="12">
        <v>72</v>
      </c>
      <c r="D83" s="12">
        <v>96</v>
      </c>
      <c r="E83" s="12">
        <v>69</v>
      </c>
      <c r="F83" s="12">
        <v>91</v>
      </c>
    </row>
    <row r="84" spans="3:6">
      <c r="C84" s="12">
        <v>73</v>
      </c>
      <c r="D84" s="12">
        <v>97</v>
      </c>
      <c r="E84" s="12">
        <v>70</v>
      </c>
      <c r="F84" s="12">
        <v>92</v>
      </c>
    </row>
    <row r="85" spans="3:6">
      <c r="C85" s="12">
        <v>74</v>
      </c>
      <c r="D85" s="12">
        <v>97</v>
      </c>
      <c r="E85" s="12">
        <v>71</v>
      </c>
      <c r="F85" s="12">
        <v>92</v>
      </c>
    </row>
    <row r="86" spans="3:6">
      <c r="C86" s="12">
        <v>75</v>
      </c>
      <c r="D86" s="12">
        <v>98</v>
      </c>
      <c r="E86" s="12">
        <v>72</v>
      </c>
      <c r="F86" s="12">
        <v>93</v>
      </c>
    </row>
    <row r="87" spans="3:6">
      <c r="C87" s="12">
        <v>76</v>
      </c>
      <c r="D87" s="12">
        <v>98</v>
      </c>
      <c r="E87" s="12">
        <v>73</v>
      </c>
      <c r="F87" s="12">
        <v>93</v>
      </c>
    </row>
    <row r="88" spans="3:6">
      <c r="C88" s="12">
        <v>77</v>
      </c>
      <c r="D88" s="12">
        <v>99</v>
      </c>
      <c r="E88" s="12">
        <v>74</v>
      </c>
      <c r="F88" s="12">
        <v>94</v>
      </c>
    </row>
    <row r="89" spans="3:6">
      <c r="C89" s="12">
        <v>78</v>
      </c>
      <c r="D89" s="12">
        <v>99</v>
      </c>
      <c r="E89" s="12">
        <v>75</v>
      </c>
      <c r="F89" s="12">
        <v>94</v>
      </c>
    </row>
    <row r="90" spans="3:6">
      <c r="C90" s="12">
        <v>79</v>
      </c>
      <c r="D90" s="12">
        <v>100</v>
      </c>
      <c r="E90" s="12">
        <v>76</v>
      </c>
      <c r="F90" s="12">
        <v>95</v>
      </c>
    </row>
    <row r="91" spans="3:6">
      <c r="C91" s="12">
        <v>80</v>
      </c>
      <c r="D91" s="12">
        <v>100</v>
      </c>
      <c r="E91" s="12">
        <v>77</v>
      </c>
      <c r="F91" s="12">
        <v>95</v>
      </c>
    </row>
    <row r="92" spans="3:6">
      <c r="C92" s="12">
        <v>81</v>
      </c>
      <c r="D92" s="12">
        <v>100</v>
      </c>
      <c r="E92" s="12">
        <v>78</v>
      </c>
      <c r="F92" s="12">
        <v>96</v>
      </c>
    </row>
    <row r="93" spans="3:6">
      <c r="C93" s="12">
        <v>82</v>
      </c>
      <c r="D93" s="12">
        <v>101</v>
      </c>
      <c r="E93" s="12">
        <v>79</v>
      </c>
      <c r="F93" s="12">
        <v>96</v>
      </c>
    </row>
    <row r="94" spans="3:6">
      <c r="C94" s="12">
        <v>83</v>
      </c>
      <c r="D94" s="12">
        <v>101</v>
      </c>
      <c r="E94" s="12">
        <v>80</v>
      </c>
      <c r="F94" s="12">
        <v>97</v>
      </c>
    </row>
    <row r="95" spans="3:6">
      <c r="C95" s="12">
        <v>84</v>
      </c>
      <c r="D95" s="12">
        <v>102</v>
      </c>
      <c r="E95" s="12">
        <v>81</v>
      </c>
      <c r="F95" s="12">
        <v>98</v>
      </c>
    </row>
    <row r="96" spans="3:6">
      <c r="C96" s="12">
        <v>85</v>
      </c>
      <c r="D96" s="12">
        <v>102</v>
      </c>
      <c r="E96" s="12">
        <v>82</v>
      </c>
      <c r="F96" s="12">
        <v>98</v>
      </c>
    </row>
    <row r="97" spans="3:6">
      <c r="C97" s="12">
        <v>86</v>
      </c>
      <c r="D97" s="12">
        <v>103</v>
      </c>
      <c r="E97" s="12">
        <v>83</v>
      </c>
      <c r="F97" s="12">
        <v>98</v>
      </c>
    </row>
    <row r="98" spans="3:6">
      <c r="C98" s="12">
        <v>87</v>
      </c>
      <c r="D98" s="12">
        <v>103</v>
      </c>
      <c r="E98" s="12">
        <v>84</v>
      </c>
      <c r="F98" s="12">
        <v>99</v>
      </c>
    </row>
    <row r="99" spans="3:6">
      <c r="C99" s="12">
        <v>88</v>
      </c>
      <c r="D99" s="12">
        <v>104</v>
      </c>
      <c r="E99" s="12">
        <v>85</v>
      </c>
      <c r="F99" s="12">
        <v>99</v>
      </c>
    </row>
    <row r="100" spans="3:6">
      <c r="C100" s="12">
        <v>89</v>
      </c>
      <c r="D100" s="12">
        <v>104</v>
      </c>
      <c r="E100" s="12">
        <v>86</v>
      </c>
      <c r="F100" s="12">
        <v>100</v>
      </c>
    </row>
    <row r="101" spans="3:6">
      <c r="C101" s="12">
        <v>90</v>
      </c>
      <c r="D101" s="12">
        <v>105</v>
      </c>
      <c r="E101" s="12">
        <v>87</v>
      </c>
      <c r="F101" s="12">
        <v>100</v>
      </c>
    </row>
    <row r="102" spans="3:6">
      <c r="C102" s="12">
        <v>91</v>
      </c>
      <c r="D102" s="12">
        <v>105</v>
      </c>
      <c r="E102" s="12">
        <v>88</v>
      </c>
      <c r="F102" s="12">
        <v>101</v>
      </c>
    </row>
    <row r="103" spans="3:6">
      <c r="C103" s="12">
        <v>92</v>
      </c>
      <c r="D103" s="12">
        <v>105</v>
      </c>
      <c r="E103" s="12">
        <v>89</v>
      </c>
      <c r="F103" s="12">
        <v>101</v>
      </c>
    </row>
    <row r="104" spans="3:6">
      <c r="C104" s="12">
        <v>93</v>
      </c>
      <c r="D104" s="12">
        <v>106</v>
      </c>
      <c r="E104" s="12">
        <v>90</v>
      </c>
      <c r="F104" s="12">
        <v>102</v>
      </c>
    </row>
    <row r="105" spans="3:6">
      <c r="C105" s="12">
        <v>94</v>
      </c>
      <c r="D105" s="12">
        <v>106</v>
      </c>
      <c r="E105" s="12">
        <v>91</v>
      </c>
      <c r="F105" s="12">
        <v>102</v>
      </c>
    </row>
    <row r="106" spans="3:6">
      <c r="C106" s="12">
        <v>95</v>
      </c>
      <c r="D106" s="12">
        <v>107</v>
      </c>
      <c r="E106" s="12">
        <v>92</v>
      </c>
      <c r="F106" s="12">
        <v>103</v>
      </c>
    </row>
    <row r="107" spans="3:6">
      <c r="C107" s="12">
        <v>96</v>
      </c>
      <c r="D107" s="12">
        <v>107</v>
      </c>
      <c r="E107" s="12">
        <v>93</v>
      </c>
      <c r="F107" s="12">
        <v>103</v>
      </c>
    </row>
    <row r="108" spans="3:6">
      <c r="C108" s="12">
        <v>97</v>
      </c>
      <c r="D108" s="12">
        <v>108</v>
      </c>
      <c r="E108" s="12">
        <v>94</v>
      </c>
      <c r="F108" s="12">
        <v>104</v>
      </c>
    </row>
    <row r="109" spans="3:6">
      <c r="C109" s="12">
        <v>98</v>
      </c>
      <c r="D109" s="12">
        <v>108</v>
      </c>
      <c r="E109" s="12">
        <v>95</v>
      </c>
      <c r="F109" s="12">
        <v>104</v>
      </c>
    </row>
    <row r="110" spans="3:6">
      <c r="C110" s="12">
        <v>99</v>
      </c>
      <c r="D110" s="12">
        <v>109</v>
      </c>
      <c r="E110" s="12">
        <v>96</v>
      </c>
      <c r="F110" s="12">
        <v>105</v>
      </c>
    </row>
    <row r="111" spans="3:6">
      <c r="C111" s="12">
        <v>100</v>
      </c>
      <c r="D111" s="12">
        <v>109</v>
      </c>
      <c r="E111" s="12">
        <v>97</v>
      </c>
      <c r="F111" s="12">
        <v>105</v>
      </c>
    </row>
    <row r="112" spans="3:6">
      <c r="C112" s="12">
        <v>101</v>
      </c>
      <c r="D112" s="12">
        <v>109</v>
      </c>
      <c r="E112" s="12">
        <v>98</v>
      </c>
      <c r="F112" s="12">
        <v>106</v>
      </c>
    </row>
    <row r="113" spans="3:6">
      <c r="C113" s="12">
        <v>102</v>
      </c>
      <c r="D113" s="12">
        <v>110</v>
      </c>
      <c r="E113" s="12">
        <v>99</v>
      </c>
      <c r="F113" s="12">
        <v>106</v>
      </c>
    </row>
    <row r="114" spans="3:6">
      <c r="C114" s="12">
        <v>103</v>
      </c>
      <c r="D114" s="12">
        <v>110</v>
      </c>
      <c r="E114" s="12">
        <v>100</v>
      </c>
      <c r="F114" s="12">
        <v>107</v>
      </c>
    </row>
    <row r="115" spans="3:6">
      <c r="C115" s="12">
        <v>104</v>
      </c>
      <c r="D115" s="12">
        <v>111</v>
      </c>
      <c r="E115" s="12">
        <v>101</v>
      </c>
      <c r="F115" s="12">
        <v>107</v>
      </c>
    </row>
    <row r="116" spans="3:6">
      <c r="C116" s="12">
        <v>105</v>
      </c>
      <c r="D116" s="12">
        <v>111</v>
      </c>
      <c r="E116" s="12">
        <v>102</v>
      </c>
      <c r="F116" s="12">
        <v>108</v>
      </c>
    </row>
    <row r="117" spans="3:6">
      <c r="C117" s="12">
        <v>106</v>
      </c>
      <c r="D117" s="12">
        <v>112</v>
      </c>
      <c r="E117" s="12">
        <v>103</v>
      </c>
      <c r="F117" s="12">
        <v>108</v>
      </c>
    </row>
    <row r="118" spans="3:6">
      <c r="C118" s="12">
        <v>107</v>
      </c>
      <c r="D118" s="12">
        <v>112</v>
      </c>
      <c r="E118" s="12">
        <v>104</v>
      </c>
      <c r="F118" s="12">
        <v>109</v>
      </c>
    </row>
    <row r="119" spans="3:6">
      <c r="C119" s="12">
        <v>108</v>
      </c>
      <c r="D119" s="12">
        <v>113</v>
      </c>
      <c r="E119" s="12">
        <v>105</v>
      </c>
      <c r="F119" s="12">
        <v>109</v>
      </c>
    </row>
    <row r="120" spans="3:6">
      <c r="C120" s="12">
        <v>109</v>
      </c>
      <c r="D120" s="12">
        <v>113</v>
      </c>
      <c r="E120" s="12">
        <v>106</v>
      </c>
      <c r="F120" s="12">
        <v>110</v>
      </c>
    </row>
    <row r="121" spans="3:6">
      <c r="C121" s="12">
        <v>110</v>
      </c>
      <c r="D121" s="12">
        <v>114</v>
      </c>
      <c r="E121" s="12">
        <v>107</v>
      </c>
      <c r="F121" s="12">
        <v>110</v>
      </c>
    </row>
    <row r="122" spans="3:6">
      <c r="C122" s="12">
        <v>111</v>
      </c>
      <c r="D122" s="12">
        <v>114</v>
      </c>
      <c r="E122" s="12">
        <v>108</v>
      </c>
      <c r="F122" s="12">
        <v>111</v>
      </c>
    </row>
    <row r="123" spans="3:6">
      <c r="C123" s="12">
        <v>112</v>
      </c>
      <c r="D123" s="12">
        <v>114</v>
      </c>
      <c r="E123" s="12">
        <v>109</v>
      </c>
      <c r="F123" s="12">
        <v>111</v>
      </c>
    </row>
    <row r="124" spans="3:6">
      <c r="C124" s="12">
        <v>113</v>
      </c>
      <c r="D124" s="12">
        <v>115</v>
      </c>
      <c r="E124" s="12">
        <v>110</v>
      </c>
      <c r="F124" s="12">
        <v>112</v>
      </c>
    </row>
    <row r="125" spans="3:6">
      <c r="C125" s="12">
        <v>114</v>
      </c>
      <c r="D125" s="12">
        <v>115</v>
      </c>
      <c r="E125" s="12">
        <v>111</v>
      </c>
      <c r="F125" s="12">
        <v>112</v>
      </c>
    </row>
    <row r="126" spans="3:6">
      <c r="C126" s="12">
        <v>115</v>
      </c>
      <c r="D126" s="12">
        <v>116</v>
      </c>
      <c r="E126" s="12">
        <v>112</v>
      </c>
      <c r="F126" s="12">
        <v>113</v>
      </c>
    </row>
    <row r="127" spans="3:6">
      <c r="C127" s="12">
        <v>116</v>
      </c>
      <c r="D127" s="12">
        <v>116</v>
      </c>
      <c r="E127" s="12">
        <v>113</v>
      </c>
      <c r="F127" s="12">
        <v>113</v>
      </c>
    </row>
    <row r="128" spans="3:6">
      <c r="C128" s="12">
        <v>117</v>
      </c>
      <c r="D128" s="12">
        <v>117</v>
      </c>
      <c r="E128" s="12">
        <v>114</v>
      </c>
      <c r="F128" s="12">
        <v>114</v>
      </c>
    </row>
    <row r="129" spans="3:6">
      <c r="C129" s="12">
        <v>118</v>
      </c>
      <c r="D129" s="12">
        <v>117</v>
      </c>
      <c r="E129" s="12">
        <v>115</v>
      </c>
      <c r="F129" s="12">
        <v>114</v>
      </c>
    </row>
    <row r="130" spans="3:6">
      <c r="C130" s="12">
        <v>119</v>
      </c>
      <c r="D130" s="12">
        <v>118</v>
      </c>
      <c r="E130" s="12">
        <v>116</v>
      </c>
      <c r="F130" s="12">
        <v>115</v>
      </c>
    </row>
    <row r="131" spans="3:6">
      <c r="C131" s="12">
        <v>120</v>
      </c>
      <c r="D131" s="12">
        <v>118</v>
      </c>
      <c r="E131" s="12">
        <v>117</v>
      </c>
      <c r="F131" s="12">
        <v>115</v>
      </c>
    </row>
    <row r="132" spans="3:6">
      <c r="C132" s="12">
        <v>121</v>
      </c>
      <c r="D132" s="12">
        <v>118</v>
      </c>
      <c r="E132" s="12">
        <v>118</v>
      </c>
      <c r="F132" s="12">
        <v>116</v>
      </c>
    </row>
    <row r="133" spans="3:6">
      <c r="C133" s="12">
        <v>122</v>
      </c>
      <c r="D133" s="12">
        <v>119</v>
      </c>
      <c r="E133" s="12">
        <v>119</v>
      </c>
      <c r="F133" s="12">
        <v>116</v>
      </c>
    </row>
    <row r="134" spans="3:6">
      <c r="C134" s="12">
        <v>123</v>
      </c>
      <c r="D134" s="12">
        <v>119</v>
      </c>
      <c r="E134" s="12">
        <v>120</v>
      </c>
      <c r="F134" s="12">
        <v>117</v>
      </c>
    </row>
    <row r="135" spans="3:6">
      <c r="C135" s="12">
        <v>124</v>
      </c>
      <c r="D135" s="12">
        <v>120</v>
      </c>
      <c r="E135" s="12">
        <v>121</v>
      </c>
      <c r="F135" s="12">
        <v>117</v>
      </c>
    </row>
    <row r="136" spans="3:6">
      <c r="C136" s="12">
        <v>125</v>
      </c>
      <c r="D136" s="12">
        <v>120</v>
      </c>
      <c r="E136" s="12">
        <v>122</v>
      </c>
      <c r="F136" s="12">
        <v>118</v>
      </c>
    </row>
    <row r="137" spans="3:6">
      <c r="C137" s="12">
        <v>126</v>
      </c>
      <c r="D137" s="12">
        <v>121</v>
      </c>
      <c r="E137" s="12">
        <v>123</v>
      </c>
      <c r="F137" s="12">
        <v>118</v>
      </c>
    </row>
    <row r="138" spans="3:6">
      <c r="C138" s="12">
        <v>127</v>
      </c>
      <c r="D138" s="12">
        <v>121</v>
      </c>
      <c r="E138" s="12">
        <v>124</v>
      </c>
      <c r="F138" s="12">
        <v>118</v>
      </c>
    </row>
    <row r="139" spans="3:6">
      <c r="C139" s="12">
        <v>128</v>
      </c>
      <c r="D139" s="12">
        <v>122</v>
      </c>
      <c r="E139" s="12">
        <v>125</v>
      </c>
      <c r="F139" s="12">
        <v>119</v>
      </c>
    </row>
    <row r="140" spans="3:6">
      <c r="C140" s="12">
        <v>129</v>
      </c>
      <c r="D140" s="12">
        <v>122</v>
      </c>
      <c r="E140" s="12">
        <v>126</v>
      </c>
      <c r="F140" s="12">
        <v>119</v>
      </c>
    </row>
    <row r="141" spans="3:6">
      <c r="C141" s="12">
        <v>130</v>
      </c>
      <c r="D141" s="12">
        <v>123</v>
      </c>
      <c r="E141" s="12">
        <v>127</v>
      </c>
      <c r="F141" s="12">
        <v>120</v>
      </c>
    </row>
    <row r="142" spans="3:6">
      <c r="C142" s="12">
        <v>131</v>
      </c>
      <c r="D142" s="12">
        <v>123</v>
      </c>
      <c r="E142" s="12">
        <v>128</v>
      </c>
      <c r="F142" s="12">
        <v>120</v>
      </c>
    </row>
    <row r="143" spans="3:6">
      <c r="C143" s="12">
        <v>132</v>
      </c>
      <c r="D143" s="12">
        <v>123</v>
      </c>
      <c r="E143" s="12">
        <v>129</v>
      </c>
      <c r="F143" s="12">
        <v>121</v>
      </c>
    </row>
    <row r="144" spans="3:6">
      <c r="C144" s="12">
        <v>133</v>
      </c>
      <c r="D144" s="12">
        <v>124</v>
      </c>
      <c r="E144" s="12">
        <v>130</v>
      </c>
      <c r="F144" s="12">
        <v>121</v>
      </c>
    </row>
    <row r="145" spans="3:6">
      <c r="C145" s="12">
        <v>134</v>
      </c>
      <c r="D145" s="12">
        <v>124</v>
      </c>
      <c r="E145" s="12">
        <v>131</v>
      </c>
      <c r="F145" s="12">
        <v>122</v>
      </c>
    </row>
    <row r="146" spans="3:6">
      <c r="C146" s="12">
        <v>135</v>
      </c>
      <c r="D146" s="12">
        <v>125</v>
      </c>
      <c r="E146" s="12">
        <v>132</v>
      </c>
      <c r="F146" s="12">
        <v>122</v>
      </c>
    </row>
    <row r="147" spans="3:6">
      <c r="C147" s="12">
        <v>136</v>
      </c>
      <c r="D147" s="12">
        <v>125</v>
      </c>
      <c r="E147" s="12">
        <v>133</v>
      </c>
      <c r="F147" s="12">
        <v>123</v>
      </c>
    </row>
    <row r="148" spans="3:6">
      <c r="C148" s="12">
        <v>137</v>
      </c>
      <c r="D148" s="12">
        <v>126</v>
      </c>
      <c r="E148" s="12">
        <v>134</v>
      </c>
      <c r="F148" s="12">
        <v>123</v>
      </c>
    </row>
    <row r="149" spans="3:6">
      <c r="C149" s="12">
        <v>138</v>
      </c>
      <c r="D149" s="12">
        <v>126</v>
      </c>
      <c r="E149" s="12">
        <v>135</v>
      </c>
      <c r="F149" s="12">
        <v>124</v>
      </c>
    </row>
    <row r="150" spans="3:6">
      <c r="C150" s="12">
        <v>139</v>
      </c>
      <c r="D150" s="12">
        <v>127</v>
      </c>
      <c r="E150" s="12">
        <v>136</v>
      </c>
      <c r="F150" s="12">
        <v>124</v>
      </c>
    </row>
    <row r="151" spans="3:6">
      <c r="C151" s="12">
        <v>140</v>
      </c>
      <c r="D151" s="12">
        <v>127</v>
      </c>
      <c r="E151" s="12">
        <v>137</v>
      </c>
      <c r="F151" s="12">
        <v>125</v>
      </c>
    </row>
    <row r="152" spans="3:6">
      <c r="C152" s="12">
        <v>141</v>
      </c>
      <c r="D152" s="12">
        <v>127</v>
      </c>
      <c r="E152" s="12">
        <v>138</v>
      </c>
      <c r="F152" s="12">
        <v>125</v>
      </c>
    </row>
    <row r="153" spans="3:6">
      <c r="C153" s="12">
        <v>142</v>
      </c>
      <c r="D153" s="12">
        <v>128</v>
      </c>
      <c r="E153" s="12">
        <v>139</v>
      </c>
      <c r="F153" s="12">
        <v>126</v>
      </c>
    </row>
    <row r="154" spans="3:6">
      <c r="C154" s="12">
        <v>143</v>
      </c>
      <c r="D154" s="12">
        <v>128</v>
      </c>
      <c r="E154" s="12">
        <v>140</v>
      </c>
      <c r="F154" s="12">
        <v>126</v>
      </c>
    </row>
    <row r="155" spans="3:6">
      <c r="C155" s="12">
        <v>144</v>
      </c>
      <c r="D155" s="12">
        <v>129</v>
      </c>
      <c r="E155" s="12">
        <v>141</v>
      </c>
      <c r="F155" s="12">
        <v>127</v>
      </c>
    </row>
    <row r="156" spans="3:6">
      <c r="C156" s="12">
        <v>145</v>
      </c>
      <c r="D156" s="12">
        <v>129</v>
      </c>
      <c r="E156" s="12">
        <v>142</v>
      </c>
      <c r="F156" s="12">
        <v>127</v>
      </c>
    </row>
    <row r="157" spans="3:6">
      <c r="C157" s="12">
        <v>146</v>
      </c>
      <c r="D157" s="12">
        <v>130</v>
      </c>
      <c r="E157" s="12">
        <v>143</v>
      </c>
      <c r="F157" s="12">
        <v>128</v>
      </c>
    </row>
    <row r="158" spans="3:6">
      <c r="C158" s="12">
        <v>147</v>
      </c>
      <c r="D158" s="12">
        <v>130</v>
      </c>
      <c r="E158" s="12">
        <v>144</v>
      </c>
      <c r="F158" s="12">
        <v>128</v>
      </c>
    </row>
    <row r="159" spans="3:6">
      <c r="C159" s="12">
        <v>148</v>
      </c>
      <c r="D159" s="12">
        <v>131</v>
      </c>
      <c r="E159" s="12">
        <v>145</v>
      </c>
      <c r="F159" s="12">
        <v>129</v>
      </c>
    </row>
    <row r="160" spans="3:6">
      <c r="C160" s="12">
        <v>149</v>
      </c>
      <c r="D160" s="12">
        <v>131</v>
      </c>
      <c r="E160" s="12">
        <v>146</v>
      </c>
      <c r="F160" s="12">
        <v>129</v>
      </c>
    </row>
    <row r="161" spans="3:6">
      <c r="C161" s="12">
        <v>150</v>
      </c>
      <c r="D161" s="12">
        <v>132</v>
      </c>
      <c r="E161" s="12">
        <v>147</v>
      </c>
      <c r="F161" s="12">
        <v>130</v>
      </c>
    </row>
    <row r="162" spans="3:6">
      <c r="C162" s="12"/>
      <c r="D162" s="12"/>
      <c r="E162" s="12">
        <v>148</v>
      </c>
      <c r="F162" s="12">
        <v>130</v>
      </c>
    </row>
    <row r="163" spans="3:6">
      <c r="C163" s="12"/>
      <c r="D163" s="12"/>
      <c r="E163" s="12">
        <v>149</v>
      </c>
      <c r="F163" s="12">
        <v>131</v>
      </c>
    </row>
    <row r="164" spans="3:6">
      <c r="C164" s="12"/>
      <c r="D164" s="12"/>
      <c r="E164" s="12">
        <v>150</v>
      </c>
      <c r="F164" s="12">
        <v>131</v>
      </c>
    </row>
    <row r="165" spans="3:6">
      <c r="C165" s="12"/>
      <c r="D165" s="12"/>
      <c r="E165" s="12">
        <v>151</v>
      </c>
      <c r="F165" s="12">
        <v>132</v>
      </c>
    </row>
    <row r="166" spans="3:6">
      <c r="C166" s="12"/>
      <c r="D166" s="12"/>
      <c r="E166" s="12">
        <v>152</v>
      </c>
      <c r="F166" s="12">
        <v>132</v>
      </c>
    </row>
  </sheetData>
  <sheetProtection password="BD0F" sheet="1" selectLockedCells="1" selectUnlockedCells="1"/>
  <mergeCells count="10">
    <mergeCell ref="V1:X1"/>
    <mergeCell ref="Y1:AA1"/>
    <mergeCell ref="AB1:AD1"/>
    <mergeCell ref="A8:A9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360" verticalDpi="1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1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</vt:lpstr>
      <vt:lpstr>Output</vt:lpstr>
      <vt:lpstr>Norma</vt:lpstr>
      <vt:lpstr>Input!Print_Area</vt:lpstr>
      <vt:lpstr>Output!Print_Area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Lukman Firdaus</dc:creator>
  <cp:lastModifiedBy>Operation</cp:lastModifiedBy>
  <dcterms:created xsi:type="dcterms:W3CDTF">2012-11-25T02:36:25Z</dcterms:created>
  <dcterms:modified xsi:type="dcterms:W3CDTF">2024-09-10T02:20:44Z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ea167978-e95c-4759-a2b6-9d7ed6e8aaf7</vt:lpwstr>
  </property>
</Properties>
</file>