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Non Vie\Project\"/>
    </mc:Choice>
  </mc:AlternateContent>
  <xr:revisionPtr revIDLastSave="0" documentId="13_ncr:1_{E0C8855E-C95F-4442-ABC4-DCC098883991}" xr6:coauthVersionLast="47" xr6:coauthVersionMax="47" xr10:uidLastSave="{00000000-0000-0000-0000-000000000000}"/>
  <bookViews>
    <workbookView xWindow="-108" yWindow="-108" windowWidth="23256" windowHeight="12456" activeTab="3" xr2:uid="{E03FC859-4368-41E8-BF99-53BD10362AF2}"/>
  </bookViews>
  <sheets>
    <sheet name="Q1" sheetId="1" r:id="rId1"/>
    <sheet name="Q2" sheetId="2" r:id="rId2"/>
    <sheet name="Q3" sheetId="3" r:id="rId3"/>
    <sheet name="Q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2" i="4" l="1"/>
  <c r="P13" i="4"/>
  <c r="G24" i="4"/>
  <c r="O13" i="4"/>
  <c r="O11" i="4"/>
  <c r="O10" i="4"/>
  <c r="O9" i="4"/>
  <c r="O8" i="4"/>
  <c r="O7" i="4"/>
  <c r="O6" i="4"/>
  <c r="O5" i="4"/>
  <c r="O4" i="4"/>
  <c r="O3" i="4"/>
  <c r="F44" i="2"/>
  <c r="J24" i="3"/>
  <c r="J25" i="3"/>
  <c r="I25" i="3"/>
  <c r="I26" i="3"/>
  <c r="J26" i="3"/>
  <c r="H26" i="3"/>
  <c r="H27" i="3"/>
  <c r="I27" i="3"/>
  <c r="J27" i="3"/>
  <c r="G27" i="3"/>
  <c r="G30" i="3"/>
  <c r="H30" i="3"/>
  <c r="I30" i="3"/>
  <c r="J30" i="3"/>
  <c r="F30" i="3"/>
  <c r="G29" i="3"/>
  <c r="H29" i="3"/>
  <c r="I29" i="3"/>
  <c r="J29" i="3"/>
  <c r="F29" i="3"/>
  <c r="G28" i="3"/>
  <c r="H28" i="3"/>
  <c r="I28" i="3"/>
  <c r="J28" i="3"/>
  <c r="F28" i="3"/>
  <c r="E30" i="3"/>
  <c r="E29" i="3"/>
  <c r="D30" i="3"/>
  <c r="K38" i="1" l="1"/>
  <c r="G39" i="1"/>
  <c r="C17" i="4"/>
  <c r="D17" i="4"/>
  <c r="E17" i="4"/>
  <c r="F17" i="4"/>
  <c r="G17" i="4"/>
  <c r="H17" i="4"/>
  <c r="I17" i="4"/>
  <c r="J17" i="4"/>
  <c r="K17" i="4"/>
  <c r="L17" i="4"/>
  <c r="C37" i="3"/>
  <c r="C36" i="3"/>
  <c r="K37" i="1"/>
  <c r="K42" i="1"/>
  <c r="K36" i="1"/>
  <c r="K39" i="1"/>
  <c r="K40" i="1"/>
  <c r="K41" i="1"/>
  <c r="K35" i="1"/>
  <c r="D2" i="1"/>
  <c r="E2" i="1"/>
  <c r="F2" i="1"/>
  <c r="G2" i="1"/>
  <c r="H2" i="1"/>
  <c r="I2" i="1"/>
  <c r="J2" i="1"/>
  <c r="I36" i="3" l="1"/>
  <c r="H37" i="3"/>
  <c r="H36" i="3"/>
  <c r="G37" i="3"/>
  <c r="G38" i="3"/>
  <c r="G36" i="3"/>
  <c r="F37" i="3"/>
  <c r="F38" i="3"/>
  <c r="F39" i="3"/>
  <c r="F36" i="3"/>
  <c r="E37" i="3"/>
  <c r="E38" i="3"/>
  <c r="E39" i="3"/>
  <c r="E40" i="3"/>
  <c r="E36" i="3"/>
  <c r="D40" i="3"/>
  <c r="D37" i="3"/>
  <c r="D38" i="3"/>
  <c r="D39" i="3"/>
  <c r="D41" i="3"/>
  <c r="D36" i="3"/>
  <c r="C38" i="3"/>
  <c r="C39" i="3"/>
  <c r="C40" i="3"/>
  <c r="C41" i="3"/>
  <c r="C42" i="3"/>
  <c r="N3" i="4" l="1"/>
  <c r="D23" i="4" s="1"/>
  <c r="M4" i="4"/>
  <c r="N4" i="4" s="1"/>
  <c r="D24" i="4" s="1"/>
  <c r="L5" i="4"/>
  <c r="K6" i="4"/>
  <c r="J7" i="4"/>
  <c r="I8" i="4"/>
  <c r="H9" i="4"/>
  <c r="G10" i="4"/>
  <c r="H10" i="4" s="1"/>
  <c r="F11" i="4"/>
  <c r="D13" i="4"/>
  <c r="K25" i="3"/>
  <c r="K23" i="3"/>
  <c r="E13" i="4" l="1"/>
  <c r="F13" i="4" s="1"/>
  <c r="G13" i="4" s="1"/>
  <c r="H13" i="4" s="1"/>
  <c r="I13" i="4" s="1"/>
  <c r="J13" i="4" s="1"/>
  <c r="K13" i="4" s="1"/>
  <c r="L13" i="4" s="1"/>
  <c r="M13" i="4" s="1"/>
  <c r="N13" i="4" s="1"/>
  <c r="D33" i="4" s="1"/>
  <c r="L6" i="4"/>
  <c r="M6" i="4" s="1"/>
  <c r="N6" i="4" s="1"/>
  <c r="D26" i="4" s="1"/>
  <c r="E12" i="4"/>
  <c r="F12" i="4" s="1"/>
  <c r="G12" i="4" s="1"/>
  <c r="H12" i="4" s="1"/>
  <c r="I12" i="4" s="1"/>
  <c r="J12" i="4" s="1"/>
  <c r="K12" i="4" s="1"/>
  <c r="L12" i="4" s="1"/>
  <c r="M12" i="4" s="1"/>
  <c r="N12" i="4" s="1"/>
  <c r="D32" i="4" s="1"/>
  <c r="M5" i="4"/>
  <c r="N5" i="4" s="1"/>
  <c r="D25" i="4" s="1"/>
  <c r="J8" i="4"/>
  <c r="K8" i="4" s="1"/>
  <c r="I9" i="4"/>
  <c r="J9" i="4" s="1"/>
  <c r="K9" i="4" s="1"/>
  <c r="L9" i="4" s="1"/>
  <c r="M9" i="4" s="1"/>
  <c r="N9" i="4" s="1"/>
  <c r="D29" i="4" s="1"/>
  <c r="I10" i="4"/>
  <c r="J10" i="4" s="1"/>
  <c r="K10" i="4" s="1"/>
  <c r="L10" i="4" s="1"/>
  <c r="M10" i="4" s="1"/>
  <c r="N10" i="4" s="1"/>
  <c r="D30" i="4" s="1"/>
  <c r="G11" i="4"/>
  <c r="H11" i="4" s="1"/>
  <c r="I11" i="4" s="1"/>
  <c r="J11" i="4" s="1"/>
  <c r="K11" i="4" s="1"/>
  <c r="L11" i="4" s="1"/>
  <c r="M11" i="4" s="1"/>
  <c r="N11" i="4" s="1"/>
  <c r="D31" i="4" s="1"/>
  <c r="K7" i="4"/>
  <c r="L7" i="4" s="1"/>
  <c r="M7" i="4" s="1"/>
  <c r="N7" i="4" s="1"/>
  <c r="D27" i="4" s="1"/>
  <c r="B36" i="3"/>
  <c r="B37" i="3"/>
  <c r="B38" i="3" s="1"/>
  <c r="B39" i="3" s="1"/>
  <c r="B40" i="3" s="1"/>
  <c r="B41" i="3" s="1"/>
  <c r="B42" i="3" s="1"/>
  <c r="B43" i="3" s="1"/>
  <c r="D35" i="3"/>
  <c r="E35" i="3" s="1"/>
  <c r="F35" i="3" s="1"/>
  <c r="G35" i="3" s="1"/>
  <c r="H35" i="3" s="1"/>
  <c r="I35" i="3" s="1"/>
  <c r="J35" i="3" s="1"/>
  <c r="K24" i="3"/>
  <c r="I19" i="3"/>
  <c r="L8" i="4" l="1"/>
  <c r="M8" i="4" s="1"/>
  <c r="N8" i="4" s="1"/>
  <c r="D28" i="4" s="1"/>
  <c r="D41" i="1"/>
  <c r="D35" i="1"/>
  <c r="L31" i="3"/>
  <c r="L30" i="3"/>
  <c r="L29" i="3"/>
  <c r="L28" i="3"/>
  <c r="L27" i="3"/>
  <c r="L26" i="3"/>
  <c r="L25" i="3"/>
  <c r="L24" i="3"/>
  <c r="L23" i="3"/>
  <c r="K30" i="3"/>
  <c r="K29" i="3"/>
  <c r="K28" i="3"/>
  <c r="K27" i="3"/>
  <c r="K26" i="3"/>
  <c r="B23" i="3"/>
  <c r="B24" i="3" s="1"/>
  <c r="B25" i="3" s="1"/>
  <c r="B26" i="3" s="1"/>
  <c r="B27" i="3" s="1"/>
  <c r="B28" i="3" s="1"/>
  <c r="B29" i="3" s="1"/>
  <c r="B30" i="3" s="1"/>
  <c r="D22" i="3"/>
  <c r="E22" i="3" s="1"/>
  <c r="F22" i="3" s="1"/>
  <c r="G22" i="3" s="1"/>
  <c r="H22" i="3" s="1"/>
  <c r="I22" i="3" s="1"/>
  <c r="J22" i="3" s="1"/>
  <c r="C19" i="3"/>
  <c r="D19" i="3"/>
  <c r="E19" i="3"/>
  <c r="F19" i="3"/>
  <c r="G19" i="3"/>
  <c r="H19" i="3"/>
  <c r="I18" i="3"/>
  <c r="H18" i="3"/>
  <c r="G18" i="3"/>
  <c r="F18" i="3"/>
  <c r="E18" i="3"/>
  <c r="D18" i="3"/>
  <c r="C18" i="3"/>
  <c r="B34" i="2"/>
  <c r="B35" i="2" s="1"/>
  <c r="B36" i="2" s="1"/>
  <c r="B37" i="2" s="1"/>
  <c r="B38" i="2" s="1"/>
  <c r="B39" i="2" s="1"/>
  <c r="B40" i="2" s="1"/>
  <c r="B41" i="2" s="1"/>
  <c r="D33" i="2"/>
  <c r="E33" i="2" s="1"/>
  <c r="F33" i="2" s="1"/>
  <c r="G33" i="2" s="1"/>
  <c r="H33" i="2" s="1"/>
  <c r="I33" i="2" s="1"/>
  <c r="J33" i="2" s="1"/>
  <c r="D24" i="2"/>
  <c r="D40" i="2" s="1"/>
  <c r="D21" i="2"/>
  <c r="D37" i="2" s="1"/>
  <c r="D20" i="2"/>
  <c r="E20" i="2" s="1"/>
  <c r="E36" i="2" s="1"/>
  <c r="D19" i="2"/>
  <c r="D35" i="2" s="1"/>
  <c r="D22" i="2"/>
  <c r="E22" i="2" s="1"/>
  <c r="D23" i="2"/>
  <c r="E23" i="2" s="1"/>
  <c r="E39" i="2" s="1"/>
  <c r="D18" i="2"/>
  <c r="C28" i="2" s="1"/>
  <c r="B18" i="2"/>
  <c r="B19" i="2" s="1"/>
  <c r="B20" i="2" s="1"/>
  <c r="B21" i="2" s="1"/>
  <c r="B22" i="2" s="1"/>
  <c r="B23" i="2" s="1"/>
  <c r="B24" i="2" s="1"/>
  <c r="B25" i="2" s="1"/>
  <c r="D17" i="2"/>
  <c r="E17" i="2" s="1"/>
  <c r="F17" i="2" s="1"/>
  <c r="G17" i="2" s="1"/>
  <c r="H17" i="2" s="1"/>
  <c r="I17" i="2" s="1"/>
  <c r="J17" i="2" s="1"/>
  <c r="B35" i="1"/>
  <c r="B36" i="1" s="1"/>
  <c r="B37" i="1" s="1"/>
  <c r="B38" i="1" s="1"/>
  <c r="B39" i="1" s="1"/>
  <c r="B40" i="1" s="1"/>
  <c r="B41" i="1" s="1"/>
  <c r="B42" i="1" s="1"/>
  <c r="D34" i="1"/>
  <c r="E34" i="1" s="1"/>
  <c r="F34" i="1" s="1"/>
  <c r="G34" i="1" s="1"/>
  <c r="H34" i="1" s="1"/>
  <c r="I34" i="1" s="1"/>
  <c r="J34" i="1" s="1"/>
  <c r="E18" i="1"/>
  <c r="F18" i="1" s="1"/>
  <c r="D19" i="1"/>
  <c r="E19" i="1" s="1"/>
  <c r="D20" i="1"/>
  <c r="E20" i="1" s="1"/>
  <c r="D21" i="1"/>
  <c r="E21" i="1" s="1"/>
  <c r="D22" i="1"/>
  <c r="E22" i="1" s="1"/>
  <c r="D23" i="1"/>
  <c r="E23" i="1" s="1"/>
  <c r="E40" i="1" s="1"/>
  <c r="D24" i="1"/>
  <c r="D18" i="1"/>
  <c r="B18" i="1"/>
  <c r="B19" i="1" s="1"/>
  <c r="B20" i="1" s="1"/>
  <c r="B21" i="1" s="1"/>
  <c r="B22" i="1" s="1"/>
  <c r="B23" i="1" s="1"/>
  <c r="B24" i="1" s="1"/>
  <c r="B25" i="1" s="1"/>
  <c r="D17" i="1"/>
  <c r="E17" i="1" s="1"/>
  <c r="F17" i="1" s="1"/>
  <c r="G17" i="1" s="1"/>
  <c r="H17" i="1" s="1"/>
  <c r="I17" i="1" s="1"/>
  <c r="J17" i="1" s="1"/>
  <c r="B23" i="4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" i="4"/>
  <c r="B4" i="4" s="1"/>
  <c r="B5" i="4" s="1"/>
  <c r="B6" i="4" s="1"/>
  <c r="B7" i="4" s="1"/>
  <c r="B8" i="4" s="1"/>
  <c r="B9" i="4" s="1"/>
  <c r="B10" i="4" s="1"/>
  <c r="B11" i="4" s="1"/>
  <c r="B12" i="4" s="1"/>
  <c r="B13" i="4" s="1"/>
  <c r="D2" i="4"/>
  <c r="E2" i="4" s="1"/>
  <c r="F2" i="4" s="1"/>
  <c r="G2" i="4" s="1"/>
  <c r="H2" i="4" s="1"/>
  <c r="I2" i="4" s="1"/>
  <c r="J2" i="4" s="1"/>
  <c r="K2" i="4" s="1"/>
  <c r="L2" i="4" s="1"/>
  <c r="M2" i="4" s="1"/>
  <c r="B3" i="3"/>
  <c r="B4" i="3" s="1"/>
  <c r="B5" i="3" s="1"/>
  <c r="B6" i="3" s="1"/>
  <c r="B7" i="3" s="1"/>
  <c r="B8" i="3" s="1"/>
  <c r="B9" i="3" s="1"/>
  <c r="B10" i="3" s="1"/>
  <c r="D2" i="3"/>
  <c r="E2" i="3" s="1"/>
  <c r="F2" i="3" s="1"/>
  <c r="G2" i="3" s="1"/>
  <c r="H2" i="3" s="1"/>
  <c r="I2" i="3" s="1"/>
  <c r="J2" i="3" s="1"/>
  <c r="B3" i="2"/>
  <c r="B4" i="2" s="1"/>
  <c r="B5" i="2" s="1"/>
  <c r="B6" i="2" s="1"/>
  <c r="B7" i="2" s="1"/>
  <c r="B8" i="2" s="1"/>
  <c r="B9" i="2" s="1"/>
  <c r="B10" i="2" s="1"/>
  <c r="D2" i="2"/>
  <c r="E2" i="2" s="1"/>
  <c r="F2" i="2" s="1"/>
  <c r="G2" i="2" s="1"/>
  <c r="H2" i="2" s="1"/>
  <c r="I2" i="2" s="1"/>
  <c r="J2" i="2" s="1"/>
  <c r="B3" i="1"/>
  <c r="B4" i="1" s="1"/>
  <c r="B5" i="1" s="1"/>
  <c r="B6" i="1" s="1"/>
  <c r="B7" i="1" s="1"/>
  <c r="B8" i="1" s="1"/>
  <c r="B9" i="1" s="1"/>
  <c r="B10" i="1" s="1"/>
  <c r="G23" i="4" l="1"/>
  <c r="E21" i="2"/>
  <c r="E37" i="2" s="1"/>
  <c r="E19" i="2"/>
  <c r="F19" i="2" s="1"/>
  <c r="G19" i="2" s="1"/>
  <c r="D36" i="2"/>
  <c r="F20" i="2"/>
  <c r="F36" i="2" s="1"/>
  <c r="F22" i="2"/>
  <c r="F38" i="2" s="1"/>
  <c r="E38" i="2"/>
  <c r="D34" i="2"/>
  <c r="E18" i="2"/>
  <c r="D39" i="2"/>
  <c r="D38" i="2"/>
  <c r="E39" i="1"/>
  <c r="F22" i="1"/>
  <c r="F39" i="1" s="1"/>
  <c r="E38" i="1"/>
  <c r="F21" i="1"/>
  <c r="E37" i="1"/>
  <c r="F20" i="1"/>
  <c r="F19" i="1"/>
  <c r="D30" i="1"/>
  <c r="E41" i="1" s="1"/>
  <c r="E36" i="1"/>
  <c r="F35" i="1"/>
  <c r="G18" i="1"/>
  <c r="E30" i="1"/>
  <c r="F40" i="1" s="1"/>
  <c r="D40" i="1"/>
  <c r="D39" i="1"/>
  <c r="D38" i="1"/>
  <c r="D37" i="1"/>
  <c r="D36" i="1"/>
  <c r="E35" i="1"/>
  <c r="C30" i="1"/>
  <c r="D42" i="1" s="1"/>
  <c r="G20" i="2" l="1"/>
  <c r="F21" i="2"/>
  <c r="E35" i="2"/>
  <c r="F35" i="2"/>
  <c r="D28" i="2"/>
  <c r="E34" i="2"/>
  <c r="F18" i="2"/>
  <c r="G35" i="2"/>
  <c r="H19" i="2"/>
  <c r="F37" i="2"/>
  <c r="G21" i="2"/>
  <c r="G37" i="2" s="1"/>
  <c r="G36" i="2"/>
  <c r="H20" i="2"/>
  <c r="H36" i="2" s="1"/>
  <c r="G22" i="4"/>
  <c r="F41" i="1"/>
  <c r="E42" i="1"/>
  <c r="G35" i="1"/>
  <c r="H18" i="1"/>
  <c r="F42" i="1"/>
  <c r="F36" i="1"/>
  <c r="G19" i="1"/>
  <c r="G20" i="1"/>
  <c r="F37" i="1"/>
  <c r="G21" i="1"/>
  <c r="G38" i="1" s="1"/>
  <c r="F38" i="1"/>
  <c r="H35" i="2" l="1"/>
  <c r="I19" i="2"/>
  <c r="I35" i="2" s="1"/>
  <c r="F34" i="2"/>
  <c r="G18" i="2"/>
  <c r="E28" i="2"/>
  <c r="G37" i="1"/>
  <c r="H20" i="1"/>
  <c r="H37" i="1" s="1"/>
  <c r="H19" i="1"/>
  <c r="G36" i="1"/>
  <c r="F30" i="1"/>
  <c r="I18" i="1"/>
  <c r="H35" i="1"/>
  <c r="H18" i="2" l="1"/>
  <c r="F28" i="2"/>
  <c r="G34" i="2"/>
  <c r="G30" i="1"/>
  <c r="H38" i="1" s="1"/>
  <c r="I35" i="1"/>
  <c r="J18" i="1"/>
  <c r="H39" i="1"/>
  <c r="G40" i="1"/>
  <c r="H40" i="1" s="1"/>
  <c r="G41" i="1"/>
  <c r="H41" i="1" s="1"/>
  <c r="G42" i="1"/>
  <c r="H42" i="1" s="1"/>
  <c r="H36" i="1"/>
  <c r="I19" i="1"/>
  <c r="I36" i="1" s="1"/>
  <c r="G28" i="2" l="1"/>
  <c r="H34" i="2"/>
  <c r="I18" i="2"/>
  <c r="I30" i="1"/>
  <c r="J36" i="1" s="1"/>
  <c r="L36" i="1" s="1"/>
  <c r="J35" i="1"/>
  <c r="L35" i="1" s="1"/>
  <c r="H30" i="1"/>
  <c r="H28" i="2" l="1"/>
  <c r="I34" i="2"/>
  <c r="J18" i="2"/>
  <c r="I38" i="1"/>
  <c r="J38" i="1" s="1"/>
  <c r="L38" i="1" s="1"/>
  <c r="I37" i="1"/>
  <c r="J37" i="1" s="1"/>
  <c r="L37" i="1" s="1"/>
  <c r="I39" i="1"/>
  <c r="J39" i="1" s="1"/>
  <c r="L39" i="1" s="1"/>
  <c r="I40" i="1"/>
  <c r="J40" i="1" s="1"/>
  <c r="L40" i="1" s="1"/>
  <c r="I41" i="1"/>
  <c r="J41" i="1" s="1"/>
  <c r="L41" i="1" s="1"/>
  <c r="I42" i="1"/>
  <c r="J42" i="1" s="1"/>
  <c r="L42" i="1" s="1"/>
  <c r="J34" i="2" l="1"/>
  <c r="I28" i="2"/>
  <c r="I29" i="2" s="1"/>
  <c r="L43" i="1"/>
  <c r="H29" i="2" l="1"/>
  <c r="K35" i="2"/>
  <c r="K34" i="2"/>
  <c r="I47" i="2" s="1"/>
  <c r="I48" i="2" s="1"/>
  <c r="L35" i="2" l="1"/>
  <c r="H47" i="2"/>
  <c r="H48" i="2" s="1"/>
  <c r="G29" i="2"/>
  <c r="K36" i="2"/>
  <c r="L36" i="2" l="1"/>
  <c r="G47" i="2"/>
  <c r="G48" i="2" s="1"/>
  <c r="F29" i="2"/>
  <c r="K37" i="2"/>
  <c r="L37" i="2" l="1"/>
  <c r="F47" i="2"/>
  <c r="F48" i="2" s="1"/>
  <c r="E29" i="2"/>
  <c r="K38" i="2"/>
  <c r="L38" i="2" l="1"/>
  <c r="E47" i="2"/>
  <c r="E48" i="2" s="1"/>
  <c r="D29" i="2"/>
  <c r="K39" i="2"/>
  <c r="L39" i="2" l="1"/>
  <c r="D47" i="2"/>
  <c r="D48" i="2" s="1"/>
  <c r="C29" i="2"/>
  <c r="K41" i="2" s="1"/>
  <c r="K40" i="2"/>
  <c r="L40" i="2" l="1"/>
  <c r="C47" i="2"/>
  <c r="C48" i="2" s="1"/>
  <c r="B47" i="2"/>
  <c r="B48" i="2" s="1"/>
  <c r="L41" i="2"/>
  <c r="M41" i="2"/>
  <c r="C50" i="2" l="1"/>
</calcChain>
</file>

<file path=xl/sharedStrings.xml><?xml version="1.0" encoding="utf-8"?>
<sst xmlns="http://schemas.openxmlformats.org/spreadsheetml/2006/main" count="88" uniqueCount="49">
  <si>
    <t>Paiements non cumulés</t>
  </si>
  <si>
    <t>Années de développement</t>
  </si>
  <si>
    <t>Exercices de survenance</t>
  </si>
  <si>
    <r>
      <rPr>
        <b/>
        <u/>
        <sz val="11"/>
        <color theme="2" tint="-0.749992370372631"/>
        <rFont val="Calibri"/>
        <family val="2"/>
        <scheme val="minor"/>
      </rPr>
      <t xml:space="preserve">Question 1 = </t>
    </r>
    <r>
      <rPr>
        <b/>
        <sz val="11"/>
        <color theme="1"/>
        <rFont val="Calibri"/>
        <family val="2"/>
        <scheme val="minor"/>
      </rPr>
      <t xml:space="preserve"> Avec la méthode de Chain Ladder, calculer la charge ultime des sinistres par exercice de survenance.
En déduire ensuite le montant de PSAP à provisionner dans le Bilan au 31/12/2022.</t>
    </r>
  </si>
  <si>
    <r>
      <rPr>
        <b/>
        <u/>
        <sz val="11"/>
        <color theme="2" tint="-0.749992370372631"/>
        <rFont val="Calibri"/>
        <family val="2"/>
        <scheme val="minor"/>
      </rPr>
      <t xml:space="preserve">Question 2 = </t>
    </r>
    <r>
      <rPr>
        <b/>
        <sz val="11"/>
        <color theme="1"/>
        <rFont val="Calibri"/>
        <family val="2"/>
        <scheme val="minor"/>
      </rPr>
      <t xml:space="preserve"> Par un raisonnement analogue à la méthode de Bornhuetter-Ferguson, proposez une évaluation de la charge ultime 2022. Justifiez votre choix.</t>
    </r>
  </si>
  <si>
    <t>Paiements cumulés</t>
  </si>
  <si>
    <r>
      <rPr>
        <b/>
        <u/>
        <sz val="11"/>
        <color theme="2" tint="-0.749992370372631"/>
        <rFont val="Calibri"/>
        <family val="2"/>
        <scheme val="minor"/>
      </rPr>
      <t xml:space="preserve">Question 3 = </t>
    </r>
    <r>
      <rPr>
        <b/>
        <sz val="11"/>
        <color theme="1"/>
        <rFont val="Calibri"/>
        <family val="2"/>
        <scheme val="minor"/>
      </rPr>
      <t xml:space="preserve"> Avec la méthode de Chain Ladder, calculer la charge ultime des sinistres par exercice de survenance et en déduire ensuite le montant de PSAP à provisionner dans le Bilan au 31/12/2022.
Commenter les résultats obtenus.
Vous êtes chargés du provisionnement pour une compagnie d'assurance, vous devez proposer la meilleure estimation possible. Que proposeriez-vous à votre hiérarchie ? Justifiez vos choix.</t>
    </r>
  </si>
  <si>
    <t>Charges cumulées</t>
  </si>
  <si>
    <t>Primes acquises</t>
  </si>
  <si>
    <t>LDF</t>
  </si>
  <si>
    <t>f1</t>
  </si>
  <si>
    <t>f2</t>
  </si>
  <si>
    <t>f3</t>
  </si>
  <si>
    <t>f4</t>
  </si>
  <si>
    <t>f5</t>
  </si>
  <si>
    <t>f6</t>
  </si>
  <si>
    <t>f7</t>
  </si>
  <si>
    <t>Chain Ladder</t>
  </si>
  <si>
    <t>Coût ultime</t>
  </si>
  <si>
    <t>PSAP</t>
  </si>
  <si>
    <t>LDF Retenu</t>
  </si>
  <si>
    <t>Produit cumul</t>
  </si>
  <si>
    <t>Cadence cumulée :</t>
  </si>
  <si>
    <t>i</t>
  </si>
  <si>
    <r>
      <t>pc</t>
    </r>
    <r>
      <rPr>
        <b/>
        <vertAlign val="subscript"/>
        <sz val="11"/>
        <color theme="1"/>
        <rFont val="Calibri"/>
        <family val="2"/>
        <scheme val="minor"/>
      </rPr>
      <t>i</t>
    </r>
  </si>
  <si>
    <r>
      <t>1-pc</t>
    </r>
    <r>
      <rPr>
        <b/>
        <vertAlign val="subscript"/>
        <sz val="11"/>
        <color theme="1"/>
        <rFont val="Calibri"/>
        <family val="2"/>
        <scheme val="minor"/>
      </rPr>
      <t>i</t>
    </r>
  </si>
  <si>
    <t>Charge 2022 :</t>
  </si>
  <si>
    <t>Coût ultime Si</t>
  </si>
  <si>
    <t>LDF unitaires</t>
  </si>
  <si>
    <t>Année de développement</t>
  </si>
  <si>
    <t>Exercice de survenance</t>
  </si>
  <si>
    <t>f8</t>
  </si>
  <si>
    <t>f9</t>
  </si>
  <si>
    <t>f10</t>
  </si>
  <si>
    <t>Loss Ratio</t>
  </si>
  <si>
    <t>Question 4 =  On donne à des étudiants de M1 l’exercice sur la méthode de Bornhuetter-Ferguson suivant :</t>
  </si>
  <si>
    <t xml:space="preserve">A partir du triangle de charges évaluées fourni et des primes acquises ultimes, déterminer le S/P  ultime 2022 attendu a priori sans aucune autre information sur cet exercice. </t>
  </si>
  <si>
    <t>-</t>
  </si>
  <si>
    <t>L’étudiant n°1 répond : « Le S/P ultime attendu pour la survenance 2022 est 66,9% »</t>
  </si>
  <si>
    <t>L’étudiant n°2 répond : « Le S/P ultime attendu pour la survenance 2022 est 51,3% »</t>
  </si>
  <si>
    <t>L’étudiant n°3 répond : « Le S/P ultime attendu pour la survenance 2022 est 49,7% »</t>
  </si>
  <si>
    <t>1 – Comment ont-ils obtenu ces 3 résultats ? Justifiez par des calculs et des commentaires.</t>
  </si>
  <si>
    <t>2 – Que pensez-vous être la réponse la plus juste ? Justifiez.</t>
  </si>
  <si>
    <t>Pi</t>
  </si>
  <si>
    <t>Li</t>
  </si>
  <si>
    <t>Facteurs de croissance</t>
  </si>
  <si>
    <t xml:space="preserve">moyenne </t>
  </si>
  <si>
    <t>Ainsi la charge ultime attendue pour l'exercice de survenance 2022 est:</t>
  </si>
  <si>
    <t>Paiement cumulés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</si>
</sst>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_-* #,##0\ _€_-;\-* #,##0\ _€_-;_-* &quot;-&quot;??\ _€_-;_-@_-"/>
    <numFmt numFmtId="165" formatCode="0.0000"/>
    <numFmt numFmtId="166" formatCode="0.000"/>
    <numFmt numFmtId="167" formatCode="0.0%"/>
    <numFmt numFmtId="168" formatCode="_-* #,##0.000\ _€_-;\-* #,##0.000\ _€_-;_-* &quot;-&quot;??\ _€_-;_-@_-"/>
    <numFmt numFmtId="169" formatCode="_-* #,##0.00\ _X_D_R_-;\-* #,##0.00\ _X_D_R_-;_-* &quot;-&quot;??\ _X_D_R_-;_-@_-"/>
    <numFmt numFmtId="170" formatCode="_-* #,##0\ _X_D_R_-;\-* #,##0\ _X_D_R_-;_-* &quot;-&quot;??\ _X_D_R_-;_-@_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2" tint="-0.74999237037263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C00000"/>
      <name val="Calibri"/>
      <family val="2"/>
      <charset val="204"/>
      <scheme val="minor"/>
    </font>
    <font>
      <b/>
      <i/>
      <sz val="11"/>
      <color rgb="FF002060"/>
      <name val="Calibri"/>
      <family val="2"/>
      <scheme val="minor"/>
    </font>
    <font>
      <b/>
      <i/>
      <sz val="10"/>
      <color theme="0" tint="-0.34998626667073579"/>
      <name val="Calibri"/>
      <family val="2"/>
      <scheme val="minor"/>
    </font>
    <font>
      <i/>
      <sz val="10"/>
      <color theme="0" tint="-0.34998626667073579"/>
      <name val="Calibri"/>
      <family val="2"/>
      <scheme val="minor"/>
    </font>
    <font>
      <sz val="1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</cellStyleXfs>
  <cellXfs count="98">
    <xf numFmtId="0" fontId="0" fillId="0" borderId="0" xfId="0"/>
    <xf numFmtId="164" fontId="0" fillId="2" borderId="0" xfId="1" applyNumberFormat="1" applyFont="1" applyFill="1"/>
    <xf numFmtId="3" fontId="0" fillId="0" borderId="10" xfId="0" applyNumberFormat="1" applyBorder="1" applyAlignment="1">
      <alignment horizontal="center" vertical="center"/>
    </xf>
    <xf numFmtId="3" fontId="0" fillId="0" borderId="7" xfId="0" applyNumberFormat="1" applyBorder="1" applyAlignment="1">
      <alignment horizontal="center" vertical="center"/>
    </xf>
    <xf numFmtId="0" fontId="8" fillId="0" borderId="0" xfId="0" applyFont="1"/>
    <xf numFmtId="0" fontId="2" fillId="0" borderId="0" xfId="0" applyFont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1" fillId="0" borderId="0" xfId="0" applyFont="1"/>
    <xf numFmtId="0" fontId="2" fillId="0" borderId="0" xfId="0" applyFont="1" applyAlignment="1">
      <alignment horizontal="center"/>
    </xf>
    <xf numFmtId="10" fontId="0" fillId="0" borderId="0" xfId="2" applyNumberFormat="1" applyFont="1"/>
    <xf numFmtId="9" fontId="0" fillId="0" borderId="0" xfId="2" applyFont="1"/>
    <xf numFmtId="164" fontId="0" fillId="0" borderId="0" xfId="0" applyNumberFormat="1"/>
    <xf numFmtId="168" fontId="0" fillId="0" borderId="0" xfId="1" applyNumberFormat="1" applyFont="1" applyFill="1"/>
    <xf numFmtId="164" fontId="0" fillId="0" borderId="0" xfId="1" applyNumberFormat="1" applyFont="1" applyFill="1"/>
    <xf numFmtId="164" fontId="0" fillId="0" borderId="0" xfId="1" applyNumberFormat="1" applyFont="1"/>
    <xf numFmtId="169" fontId="0" fillId="0" borderId="0" xfId="0" applyNumberFormat="1"/>
    <xf numFmtId="164" fontId="15" fillId="2" borderId="0" xfId="1" applyNumberFormat="1" applyFont="1" applyFill="1"/>
    <xf numFmtId="164" fontId="15" fillId="0" borderId="0" xfId="0" applyNumberFormat="1" applyFont="1"/>
    <xf numFmtId="170" fontId="0" fillId="0" borderId="0" xfId="0" applyNumberFormat="1"/>
    <xf numFmtId="167" fontId="0" fillId="0" borderId="0" xfId="2" applyNumberFormat="1" applyFont="1"/>
    <xf numFmtId="1" fontId="0" fillId="0" borderId="0" xfId="2" applyNumberFormat="1" applyFont="1"/>
    <xf numFmtId="9" fontId="0" fillId="0" borderId="0" xfId="2" applyNumberFormat="1" applyFont="1"/>
    <xf numFmtId="167" fontId="0" fillId="0" borderId="0" xfId="0" applyNumberFormat="1"/>
    <xf numFmtId="0" fontId="2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165" fontId="4" fillId="5" borderId="8" xfId="0" applyNumberFormat="1" applyFont="1" applyFill="1" applyBorder="1" applyAlignment="1">
      <alignment horizontal="center"/>
    </xf>
    <xf numFmtId="165" fontId="4" fillId="5" borderId="5" xfId="0" applyNumberFormat="1" applyFont="1" applyFill="1" applyBorder="1" applyAlignment="1">
      <alignment horizontal="center"/>
    </xf>
    <xf numFmtId="165" fontId="4" fillId="5" borderId="9" xfId="0" applyNumberFormat="1" applyFont="1" applyFill="1" applyBorder="1" applyAlignment="1">
      <alignment horizontal="center"/>
    </xf>
    <xf numFmtId="164" fontId="7" fillId="5" borderId="0" xfId="3" applyNumberFormat="1" applyFont="1" applyFill="1"/>
    <xf numFmtId="164" fontId="0" fillId="5" borderId="10" xfId="0" applyNumberFormat="1" applyFill="1" applyBorder="1" applyAlignment="1">
      <alignment horizontal="right"/>
    </xf>
    <xf numFmtId="164" fontId="2" fillId="5" borderId="12" xfId="0" applyNumberFormat="1" applyFont="1" applyFill="1" applyBorder="1" applyAlignment="1">
      <alignment horizontal="right"/>
    </xf>
    <xf numFmtId="166" fontId="6" fillId="5" borderId="5" xfId="0" applyNumberFormat="1" applyFont="1" applyFill="1" applyBorder="1" applyAlignment="1">
      <alignment horizontal="center"/>
    </xf>
    <xf numFmtId="166" fontId="6" fillId="5" borderId="9" xfId="0" applyNumberFormat="1" applyFont="1" applyFill="1" applyBorder="1" applyAlignment="1">
      <alignment horizontal="center"/>
    </xf>
    <xf numFmtId="166" fontId="0" fillId="5" borderId="2" xfId="0" applyNumberFormat="1" applyFill="1" applyBorder="1" applyAlignment="1">
      <alignment horizontal="center"/>
    </xf>
    <xf numFmtId="166" fontId="0" fillId="5" borderId="3" xfId="0" applyNumberForma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164" fontId="7" fillId="5" borderId="10" xfId="0" applyNumberFormat="1" applyFont="1" applyFill="1" applyBorder="1"/>
    <xf numFmtId="164" fontId="6" fillId="5" borderId="0" xfId="0" applyNumberFormat="1" applyFont="1" applyFill="1"/>
    <xf numFmtId="164" fontId="6" fillId="5" borderId="0" xfId="1" applyNumberFormat="1" applyFont="1" applyFill="1"/>
    <xf numFmtId="164" fontId="0" fillId="5" borderId="10" xfId="0" applyNumberFormat="1" applyFill="1" applyBorder="1"/>
    <xf numFmtId="164" fontId="2" fillId="4" borderId="12" xfId="0" applyNumberFormat="1" applyFont="1" applyFill="1" applyBorder="1"/>
    <xf numFmtId="164" fontId="11" fillId="2" borderId="0" xfId="1" applyNumberFormat="1" applyFont="1" applyFill="1"/>
    <xf numFmtId="0" fontId="2" fillId="4" borderId="9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166" fontId="4" fillId="5" borderId="8" xfId="0" applyNumberFormat="1" applyFont="1" applyFill="1" applyBorder="1" applyAlignment="1">
      <alignment horizontal="center"/>
    </xf>
    <xf numFmtId="166" fontId="4" fillId="5" borderId="5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17" fillId="5" borderId="0" xfId="0" applyFont="1" applyFill="1"/>
    <xf numFmtId="0" fontId="0" fillId="5" borderId="0" xfId="0" applyFill="1"/>
    <xf numFmtId="0" fontId="2" fillId="4" borderId="6" xfId="0" applyFont="1" applyFill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164" fontId="15" fillId="5" borderId="0" xfId="3" applyNumberFormat="1" applyFont="1" applyFill="1"/>
    <xf numFmtId="167" fontId="0" fillId="0" borderId="6" xfId="2" applyNumberFormat="1" applyFont="1" applyBorder="1"/>
    <xf numFmtId="167" fontId="0" fillId="0" borderId="10" xfId="2" applyNumberFormat="1" applyFont="1" applyBorder="1"/>
    <xf numFmtId="167" fontId="0" fillId="0" borderId="7" xfId="2" applyNumberFormat="1" applyFont="1" applyBorder="1"/>
    <xf numFmtId="0" fontId="0" fillId="5" borderId="0" xfId="0" applyFill="1" applyBorder="1"/>
    <xf numFmtId="167" fontId="0" fillId="5" borderId="0" xfId="0" applyNumberFormat="1" applyFill="1" applyBorder="1"/>
    <xf numFmtId="10" fontId="13" fillId="5" borderId="12" xfId="2" applyNumberFormat="1" applyFont="1" applyFill="1" applyBorder="1" applyAlignment="1">
      <alignment vertical="center"/>
    </xf>
    <xf numFmtId="167" fontId="11" fillId="5" borderId="12" xfId="2" applyNumberFormat="1" applyFont="1" applyFill="1" applyBorder="1" applyAlignment="1">
      <alignment vertical="center"/>
    </xf>
    <xf numFmtId="0" fontId="2" fillId="4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 textRotation="90" wrapText="1"/>
    </xf>
    <xf numFmtId="0" fontId="2" fillId="4" borderId="0" xfId="0" applyFont="1" applyFill="1" applyAlignment="1">
      <alignment horizontal="center" vertical="center" textRotation="90" wrapText="1"/>
    </xf>
    <xf numFmtId="0" fontId="2" fillId="5" borderId="0" xfId="0" applyFont="1" applyFill="1" applyAlignment="1">
      <alignment horizontal="left" vertical="center" wrapText="1"/>
    </xf>
    <xf numFmtId="0" fontId="4" fillId="4" borderId="6" xfId="0" applyFont="1" applyFill="1" applyBorder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 wrapText="1"/>
    </xf>
    <xf numFmtId="0" fontId="16" fillId="4" borderId="10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 textRotation="90"/>
    </xf>
    <xf numFmtId="0" fontId="16" fillId="4" borderId="7" xfId="0" applyFont="1" applyFill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6" fillId="4" borderId="8" xfId="0" applyFont="1" applyFill="1" applyBorder="1" applyAlignment="1">
      <alignment horizontal="center"/>
    </xf>
    <xf numFmtId="0" fontId="6" fillId="4" borderId="5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 vertical="center" wrapText="1"/>
    </xf>
    <xf numFmtId="0" fontId="14" fillId="4" borderId="0" xfId="0" applyFont="1" applyFill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14" fillId="4" borderId="2" xfId="0" applyFont="1" applyFill="1" applyBorder="1" applyAlignment="1">
      <alignment horizontal="center" vertical="center" wrapText="1"/>
    </xf>
    <xf numFmtId="0" fontId="14" fillId="4" borderId="3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textRotation="90" wrapText="1"/>
    </xf>
    <xf numFmtId="0" fontId="2" fillId="4" borderId="4" xfId="0" applyFont="1" applyFill="1" applyBorder="1" applyAlignment="1">
      <alignment horizontal="center" vertical="center" textRotation="90" wrapText="1"/>
    </xf>
    <xf numFmtId="0" fontId="2" fillId="4" borderId="11" xfId="0" applyFont="1" applyFill="1" applyBorder="1" applyAlignment="1">
      <alignment horizontal="center" vertical="center" textRotation="90" wrapText="1"/>
    </xf>
    <xf numFmtId="164" fontId="7" fillId="2" borderId="0" xfId="1" applyNumberFormat="1" applyFont="1" applyFill="1"/>
    <xf numFmtId="0" fontId="0" fillId="6" borderId="0" xfId="0" applyFill="1"/>
    <xf numFmtId="170" fontId="7" fillId="0" borderId="0" xfId="0" applyNumberFormat="1" applyFont="1"/>
  </cellXfs>
  <cellStyles count="4">
    <cellStyle name="20% — акцент5" xfId="3" builtinId="46"/>
    <cellStyle name="Обычный" xfId="0" builtinId="0"/>
    <cellStyle name="Процентный" xfId="2" builtinId="5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baseline="0">
                <a:solidFill>
                  <a:sysClr val="windowText" lastClr="000000"/>
                </a:solidFill>
              </a:rPr>
              <a:t>Triangle des paiements cumulés</a:t>
            </a:r>
            <a:endParaRPr lang="ru-RU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'Q3'!$B$3</c:f>
              <c:strCache>
                <c:ptCount val="1"/>
                <c:pt idx="0">
                  <c:v>2015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'Q3'!$C$3:$J$3</c:f>
              <c:numCache>
                <c:formatCode>_-* #,##0\ _€_-;\-* #,##0\ _€_-;_-* "-"??\ _€_-;_-@_-</c:formatCode>
                <c:ptCount val="8"/>
                <c:pt idx="0">
                  <c:v>7454.3275962000007</c:v>
                </c:pt>
                <c:pt idx="1">
                  <c:v>21587.086414200003</c:v>
                </c:pt>
                <c:pt idx="2">
                  <c:v>24388.933522800002</c:v>
                </c:pt>
                <c:pt idx="3">
                  <c:v>24486.405620400001</c:v>
                </c:pt>
                <c:pt idx="4">
                  <c:v>24522.6718224</c:v>
                </c:pt>
                <c:pt idx="5">
                  <c:v>24523.553428799998</c:v>
                </c:pt>
                <c:pt idx="6">
                  <c:v>24529.780427199999</c:v>
                </c:pt>
                <c:pt idx="7">
                  <c:v>24535.891133599998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A011-492E-B6FB-D3ADC16D9EE3}"/>
            </c:ext>
          </c:extLst>
        </c:ser>
        <c:ser>
          <c:idx val="1"/>
          <c:order val="1"/>
          <c:tx>
            <c:strRef>
              <c:f>'Q3'!$B$4</c:f>
              <c:strCache>
                <c:ptCount val="1"/>
                <c:pt idx="0">
                  <c:v>2016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'Q3'!$C$4:$J$4</c:f>
              <c:numCache>
                <c:formatCode>_-* #,##0\ _€_-;\-* #,##0\ _€_-;_-* "-"??\ _€_-;_-@_-</c:formatCode>
                <c:ptCount val="8"/>
                <c:pt idx="0">
                  <c:v>10419.744532999999</c:v>
                </c:pt>
                <c:pt idx="1">
                  <c:v>28310.4393275</c:v>
                </c:pt>
                <c:pt idx="2">
                  <c:v>33249.484764649998</c:v>
                </c:pt>
                <c:pt idx="3">
                  <c:v>33758.449673849995</c:v>
                </c:pt>
                <c:pt idx="4">
                  <c:v>33780.296287099991</c:v>
                </c:pt>
                <c:pt idx="5">
                  <c:v>54050.544123749998</c:v>
                </c:pt>
                <c:pt idx="6">
                  <c:v>54167.679599000003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A011-492E-B6FB-D3ADC16D9EE3}"/>
            </c:ext>
          </c:extLst>
        </c:ser>
        <c:ser>
          <c:idx val="2"/>
          <c:order val="2"/>
          <c:tx>
            <c:strRef>
              <c:f>'Q3'!$B$5</c:f>
              <c:strCache>
                <c:ptCount val="1"/>
                <c:pt idx="0">
                  <c:v>2017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'Q3'!$C$5:$J$5</c:f>
              <c:numCache>
                <c:formatCode>_-* #,##0\ _€_-;\-* #,##0\ _€_-;_-* "-"??\ _€_-;_-@_-</c:formatCode>
                <c:ptCount val="8"/>
                <c:pt idx="0">
                  <c:v>9906.5182678000001</c:v>
                </c:pt>
                <c:pt idx="1">
                  <c:v>27106.9198736</c:v>
                </c:pt>
                <c:pt idx="2">
                  <c:v>31427.266141599997</c:v>
                </c:pt>
                <c:pt idx="3">
                  <c:v>33944.568170799997</c:v>
                </c:pt>
                <c:pt idx="4">
                  <c:v>34192.947906599999</c:v>
                </c:pt>
                <c:pt idx="5">
                  <c:v>34224.451626200003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A011-492E-B6FB-D3ADC16D9EE3}"/>
            </c:ext>
          </c:extLst>
        </c:ser>
        <c:ser>
          <c:idx val="3"/>
          <c:order val="3"/>
          <c:tx>
            <c:strRef>
              <c:f>'Q3'!$B$6</c:f>
              <c:strCache>
                <c:ptCount val="1"/>
                <c:pt idx="0">
                  <c:v>2018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'Q3'!$C$6:$J$6</c:f>
              <c:numCache>
                <c:formatCode>_-* #,##0\ _€_-;\-* #,##0\ _€_-;_-* "-"??\ _€_-;_-@_-</c:formatCode>
                <c:ptCount val="8"/>
                <c:pt idx="0">
                  <c:v>13365.412798500001</c:v>
                </c:pt>
                <c:pt idx="1">
                  <c:v>33763.876282500001</c:v>
                </c:pt>
                <c:pt idx="2">
                  <c:v>40345.403080500007</c:v>
                </c:pt>
                <c:pt idx="3">
                  <c:v>41667.541670999999</c:v>
                </c:pt>
                <c:pt idx="4">
                  <c:v>42232.1594835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A011-492E-B6FB-D3ADC16D9EE3}"/>
            </c:ext>
          </c:extLst>
        </c:ser>
        <c:ser>
          <c:idx val="4"/>
          <c:order val="4"/>
          <c:tx>
            <c:strRef>
              <c:f>'Q3'!$B$7</c:f>
              <c:strCache>
                <c:ptCount val="1"/>
                <c:pt idx="0">
                  <c:v>2019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'Q3'!$C$7:$J$7</c:f>
              <c:numCache>
                <c:formatCode>_-* #,##0\ _€_-;\-* #,##0\ _€_-;_-* "-"??\ _€_-;_-@_-</c:formatCode>
                <c:ptCount val="8"/>
                <c:pt idx="0">
                  <c:v>12106.239505919999</c:v>
                </c:pt>
                <c:pt idx="1">
                  <c:v>34578.133811040003</c:v>
                </c:pt>
                <c:pt idx="2">
                  <c:v>39648.051142720004</c:v>
                </c:pt>
                <c:pt idx="3">
                  <c:v>41351.016251519999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4-A011-492E-B6FB-D3ADC16D9EE3}"/>
            </c:ext>
          </c:extLst>
        </c:ser>
        <c:ser>
          <c:idx val="5"/>
          <c:order val="5"/>
          <c:tx>
            <c:strRef>
              <c:f>'Q3'!$B$8</c:f>
              <c:strCache>
                <c:ptCount val="1"/>
                <c:pt idx="0">
                  <c:v>2020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'Q3'!$C$8:$J$8</c:f>
              <c:numCache>
                <c:formatCode>_-* #,##0\ _€_-;\-* #,##0\ _€_-;_-* "-"??\ _€_-;_-@_-</c:formatCode>
                <c:ptCount val="8"/>
                <c:pt idx="0">
                  <c:v>10760.1606288</c:v>
                </c:pt>
                <c:pt idx="1">
                  <c:v>30118.2881868</c:v>
                </c:pt>
                <c:pt idx="2">
                  <c:v>36703.946198700003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A011-492E-B6FB-D3ADC16D9EE3}"/>
            </c:ext>
          </c:extLst>
        </c:ser>
        <c:ser>
          <c:idx val="6"/>
          <c:order val="6"/>
          <c:tx>
            <c:strRef>
              <c:f>'Q3'!$B$9</c:f>
              <c:strCache>
                <c:ptCount val="1"/>
                <c:pt idx="0">
                  <c:v>2021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'Q3'!$C$9:$J$9</c:f>
              <c:numCache>
                <c:formatCode>_-* #,##0\ _€_-;\-* #,##0\ _€_-;_-* "-"??\ _€_-;_-@_-</c:formatCode>
                <c:ptCount val="8"/>
                <c:pt idx="0">
                  <c:v>11682.819145200001</c:v>
                </c:pt>
                <c:pt idx="1">
                  <c:v>27671.954737799999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011-492E-B6FB-D3ADC16D9EE3}"/>
            </c:ext>
          </c:extLst>
        </c:ser>
        <c:ser>
          <c:idx val="7"/>
          <c:order val="7"/>
          <c:tx>
            <c:strRef>
              <c:f>'Q3'!$B$10</c:f>
              <c:strCache>
                <c:ptCount val="1"/>
                <c:pt idx="0">
                  <c:v>2022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'Q3'!$C$10:$J$10</c:f>
              <c:numCache>
                <c:formatCode>_-* #,##0\ _€_-;\-* #,##0\ _€_-;_-* "-"??\ _€_-;_-@_-</c:formatCode>
                <c:ptCount val="8"/>
                <c:pt idx="0">
                  <c:v>14701.5344097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7-A011-492E-B6FB-D3ADC16D9E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6573712"/>
        <c:axId val="1966574544"/>
      </c:lineChart>
      <c:catAx>
        <c:axId val="1966573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 sz="1000" b="0" i="0" u="none" strike="noStrike" baseline="0">
                    <a:solidFill>
                      <a:sysClr val="windowText" lastClr="000000"/>
                    </a:solidFill>
                  </a:rPr>
                  <a:t>Année de développement</a:t>
                </a:r>
                <a:endParaRPr lang="ru-RU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74544"/>
        <c:crosses val="autoZero"/>
        <c:auto val="1"/>
        <c:lblAlgn val="ctr"/>
        <c:lblOffset val="100"/>
        <c:noMultiLvlLbl val="0"/>
      </c:catAx>
      <c:valAx>
        <c:axId val="19665745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\ _€_-;\-* #,##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66573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Coefficients pour j=1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1"/>
          <c:order val="0"/>
          <c:yVal>
            <c:numRef>
              <c:f>'Q3'!$C$36:$C$42</c:f>
              <c:numCache>
                <c:formatCode>_-* #,##0.000\ _€_-;\-* #,##0.000\ _€_-;_-* "-"??\ _€_-;_-@_-</c:formatCode>
                <c:ptCount val="7"/>
                <c:pt idx="0">
                  <c:v>2.8959132980960582</c:v>
                </c:pt>
                <c:pt idx="1">
                  <c:v>2.7169993695948134</c:v>
                </c:pt>
                <c:pt idx="2">
                  <c:v>2.7362711238021871</c:v>
                </c:pt>
                <c:pt idx="3">
                  <c:v>2.5262127546325632</c:v>
                </c:pt>
                <c:pt idx="4">
                  <c:v>2.8562241639223442</c:v>
                </c:pt>
                <c:pt idx="5">
                  <c:v>2.799055629911992</c:v>
                </c:pt>
                <c:pt idx="6">
                  <c:v>2.3686025088532925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F52-4935-B986-55B4187D815B}"/>
            </c:ext>
          </c:extLst>
        </c:ser>
        <c:ser>
          <c:idx val="0"/>
          <c:order val="1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'Q3'!$C$36:$C$42</c:f>
              <c:numCache>
                <c:formatCode>_-* #,##0.000\ _€_-;\-* #,##0.000\ _€_-;_-* "-"??\ _€_-;_-@_-</c:formatCode>
                <c:ptCount val="7"/>
                <c:pt idx="0">
                  <c:v>2.8959132980960582</c:v>
                </c:pt>
                <c:pt idx="1">
                  <c:v>2.7169993695948134</c:v>
                </c:pt>
                <c:pt idx="2">
                  <c:v>2.7362711238021871</c:v>
                </c:pt>
                <c:pt idx="3">
                  <c:v>2.5262127546325632</c:v>
                </c:pt>
                <c:pt idx="4">
                  <c:v>2.8562241639223442</c:v>
                </c:pt>
                <c:pt idx="5">
                  <c:v>2.799055629911992</c:v>
                </c:pt>
                <c:pt idx="6">
                  <c:v>2.3686025088532925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F52-4935-B986-55B4187D81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52048"/>
        <c:axId val="614642064"/>
      </c:scatterChart>
      <c:valAx>
        <c:axId val="61465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642064"/>
        <c:crosses val="autoZero"/>
        <c:crossBetween val="midCat"/>
      </c:valAx>
      <c:valAx>
        <c:axId val="614642064"/>
        <c:scaling>
          <c:orientation val="minMax"/>
        </c:scaling>
        <c:delete val="0"/>
        <c:axPos val="l"/>
        <c:numFmt formatCode="_-* #,##0.000\ _€_-;\-* #,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6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/>
  </c:chart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baseline="0">
                <a:effectLst/>
              </a:rPr>
              <a:t>Coefficients pour j=2</a:t>
            </a:r>
            <a:endParaRPr lang="fr-FR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yVal>
            <c:numRef>
              <c:f>'Q3'!$D$36:$D$41</c:f>
              <c:numCache>
                <c:formatCode>_-* #,##0.000\ _€_-;\-* #,##0.000\ _€_-;_-* "-"??\ _€_-;_-@_-</c:formatCode>
                <c:ptCount val="6"/>
                <c:pt idx="0">
                  <c:v>1.1297927406617014</c:v>
                </c:pt>
                <c:pt idx="1">
                  <c:v>1.174460218720532</c:v>
                </c:pt>
                <c:pt idx="2">
                  <c:v>1.1593816740576148</c:v>
                </c:pt>
                <c:pt idx="3">
                  <c:v>1.194928056924887</c:v>
                </c:pt>
                <c:pt idx="4">
                  <c:v>1.1466220635094335</c:v>
                </c:pt>
                <c:pt idx="5">
                  <c:v>1.2186597714669027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FBF-4A9A-A7AD-7FFADE079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4652048"/>
        <c:axId val="614642064"/>
      </c:scatterChart>
      <c:valAx>
        <c:axId val="6146520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642064"/>
        <c:crosses val="autoZero"/>
        <c:crossBetween val="midCat"/>
      </c:valAx>
      <c:valAx>
        <c:axId val="614642064"/>
        <c:scaling>
          <c:orientation val="minMax"/>
        </c:scaling>
        <c:delete val="0"/>
        <c:axPos val="l"/>
        <c:numFmt formatCode="_-* #,##0.000\ _€_-;\-* #,##0.000\ _€_-;_-* &quot;-&quot;??\ _€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14652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6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tmp"/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microsoft.com/office/2007/relationships/hdphoto" Target="../media/hdphoto1.wdp"/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tmp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591671</xdr:colOff>
      <xdr:row>26</xdr:row>
      <xdr:rowOff>152403</xdr:rowOff>
    </xdr:from>
    <xdr:to>
      <xdr:col>16</xdr:col>
      <xdr:colOff>502023</xdr:colOff>
      <xdr:row>31</xdr:row>
      <xdr:rowOff>59483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CCF3F0E-E00C-4E59-9592-FD04E4945E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58400" y="4814050"/>
          <a:ext cx="3065929" cy="803551"/>
        </a:xfrm>
        <a:prstGeom prst="rect">
          <a:avLst/>
        </a:prstGeom>
      </xdr:spPr>
    </xdr:pic>
    <xdr:clientData/>
  </xdr:twoCellAnchor>
  <xdr:twoCellAnchor editAs="oneCell">
    <xdr:from>
      <xdr:col>12</xdr:col>
      <xdr:colOff>735107</xdr:colOff>
      <xdr:row>34</xdr:row>
      <xdr:rowOff>134471</xdr:rowOff>
    </xdr:from>
    <xdr:to>
      <xdr:col>16</xdr:col>
      <xdr:colOff>17930</xdr:colOff>
      <xdr:row>39</xdr:row>
      <xdr:rowOff>29613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11B9EBD8-14E8-4EF6-9859-787153D3E8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01836" y="6230471"/>
          <a:ext cx="2438400" cy="791613"/>
        </a:xfrm>
        <a:prstGeom prst="rect">
          <a:avLst/>
        </a:prstGeom>
      </xdr:spPr>
    </xdr:pic>
    <xdr:clientData/>
  </xdr:twoCellAnchor>
  <xdr:oneCellAnchor>
    <xdr:from>
      <xdr:col>13</xdr:col>
      <xdr:colOff>58270</xdr:colOff>
      <xdr:row>40</xdr:row>
      <xdr:rowOff>116540</xdr:rowOff>
    </xdr:from>
    <xdr:ext cx="1275156" cy="2997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63E8C93-9FB7-4E3E-B526-9637D0785706}"/>
                </a:ext>
              </a:extLst>
            </xdr:cNvPr>
            <xdr:cNvSpPr txBox="1"/>
          </xdr:nvSpPr>
          <xdr:spPr>
            <a:xfrm>
              <a:off x="10313894" y="7288305"/>
              <a:ext cx="1275156" cy="299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𝑅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−</m:t>
                    </m:r>
                    <m:r>
                      <a:rPr lang="en-US" sz="1800" b="0" i="1">
                        <a:latin typeface="Cambria Math" panose="02040503050406030204" pitchFamily="18" charset="0"/>
                      </a:rPr>
                      <m:t>𝑃𝑆𝐴𝑃</m:t>
                    </m:r>
                  </m:oMath>
                </m:oMathPara>
              </a14:m>
              <a:endParaRPr lang="fr-FR" sz="110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763E8C93-9FB7-4E3E-B526-9637D0785706}"/>
                </a:ext>
              </a:extLst>
            </xdr:cNvPr>
            <xdr:cNvSpPr txBox="1"/>
          </xdr:nvSpPr>
          <xdr:spPr>
            <a:xfrm>
              <a:off x="10313894" y="7288305"/>
              <a:ext cx="1275156" cy="2997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𝑅_(𝑖,𝑗)  −𝑃𝑆𝐴𝑃</a:t>
              </a:r>
              <a:endParaRPr lang="fr-FR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327661</xdr:colOff>
      <xdr:row>45</xdr:row>
      <xdr:rowOff>129540</xdr:rowOff>
    </xdr:from>
    <xdr:to>
      <xdr:col>12</xdr:col>
      <xdr:colOff>121921</xdr:colOff>
      <xdr:row>48</xdr:row>
      <xdr:rowOff>114774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21AA696-FAE4-41BE-B9E5-B1DE79F8D7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40000" contrast="4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9981" y="8359140"/>
          <a:ext cx="2286000" cy="564354"/>
        </a:xfrm>
        <a:prstGeom prst="rect">
          <a:avLst/>
        </a:prstGeom>
      </xdr:spPr>
    </xdr:pic>
    <xdr:clientData/>
  </xdr:twoCellAnchor>
  <xdr:twoCellAnchor editAs="oneCell">
    <xdr:from>
      <xdr:col>9</xdr:col>
      <xdr:colOff>464820</xdr:colOff>
      <xdr:row>25</xdr:row>
      <xdr:rowOff>129540</xdr:rowOff>
    </xdr:from>
    <xdr:to>
      <xdr:col>13</xdr:col>
      <xdr:colOff>246529</xdr:colOff>
      <xdr:row>30</xdr:row>
      <xdr:rowOff>18691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815CF4F8-5A4D-4BF3-B156-AE5C9F0FD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97140" y="4701540"/>
          <a:ext cx="3065929" cy="80355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647700</xdr:colOff>
      <xdr:row>0</xdr:row>
      <xdr:rowOff>64770</xdr:rowOff>
    </xdr:from>
    <xdr:to>
      <xdr:col>19</xdr:col>
      <xdr:colOff>83820</xdr:colOff>
      <xdr:row>16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E85E220-0B5A-44F9-A8EF-3DA82BC53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45720</xdr:colOff>
      <xdr:row>44</xdr:row>
      <xdr:rowOff>11430</xdr:rowOff>
    </xdr:from>
    <xdr:to>
      <xdr:col>5</xdr:col>
      <xdr:colOff>655320</xdr:colOff>
      <xdr:row>59</xdr:row>
      <xdr:rowOff>11430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9B4A5E2D-6DCD-484E-B261-AC62132D68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12</xdr:col>
      <xdr:colOff>358141</xdr:colOff>
      <xdr:row>16</xdr:row>
      <xdr:rowOff>152401</xdr:rowOff>
    </xdr:from>
    <xdr:to>
      <xdr:col>15</xdr:col>
      <xdr:colOff>464821</xdr:colOff>
      <xdr:row>20</xdr:row>
      <xdr:rowOff>71945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5F09FB95-0596-4571-97E6-A43602B20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67901" y="3078481"/>
          <a:ext cx="2484120" cy="651064"/>
        </a:xfrm>
        <a:prstGeom prst="rect">
          <a:avLst/>
        </a:prstGeom>
      </xdr:spPr>
    </xdr:pic>
    <xdr:clientData/>
  </xdr:twoCellAnchor>
  <xdr:oneCellAnchor>
    <xdr:from>
      <xdr:col>12</xdr:col>
      <xdr:colOff>167640</xdr:colOff>
      <xdr:row>34</xdr:row>
      <xdr:rowOff>34290</xdr:rowOff>
    </xdr:from>
    <xdr:ext cx="2468880" cy="67390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C096D35-FD2D-478D-9D52-A2CB6838818F}"/>
                </a:ext>
              </a:extLst>
            </xdr:cNvPr>
            <xdr:cNvSpPr txBox="1"/>
          </xdr:nvSpPr>
          <xdr:spPr>
            <a:xfrm>
              <a:off x="9677400" y="6252210"/>
              <a:ext cx="2468880" cy="673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𝑓</m:t>
                        </m:r>
                      </m:e>
                      <m:sub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𝑖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, </m:t>
                        </m:r>
                        <m:r>
                          <a:rPr lang="en-US" sz="2000" b="0" i="1">
                            <a:latin typeface="Cambria Math" panose="02040503050406030204" pitchFamily="18" charset="0"/>
                          </a:rPr>
                          <m:t>𝑗</m:t>
                        </m:r>
                      </m:sub>
                    </m:sSub>
                    <m:r>
                      <a:rPr lang="en-US" sz="2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2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, 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+1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US" sz="2000" b="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𝐶</m:t>
                            </m:r>
                          </m:e>
                          <m:sub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𝑖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,</m:t>
                            </m:r>
                            <m:r>
                              <a:rPr lang="en-US" sz="2000" b="0" i="1">
                                <a:latin typeface="Cambria Math" panose="02040503050406030204" pitchFamily="18" charset="0"/>
                              </a:rPr>
                              <m:t>𝑗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fr-FR" sz="14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C096D35-FD2D-478D-9D52-A2CB6838818F}"/>
                </a:ext>
              </a:extLst>
            </xdr:cNvPr>
            <xdr:cNvSpPr txBox="1"/>
          </xdr:nvSpPr>
          <xdr:spPr>
            <a:xfrm>
              <a:off x="9677400" y="6252210"/>
              <a:ext cx="2468880" cy="67390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2000" b="0" i="0">
                  <a:latin typeface="Cambria Math" panose="02040503050406030204" pitchFamily="18" charset="0"/>
                </a:rPr>
                <a:t>𝑓_(𝑖, 𝑗)=𝐶_(𝑖, 𝑗+1)/𝐶_(𝑖,𝑗) </a:t>
              </a:r>
              <a:endParaRPr lang="fr-FR" sz="1400"/>
            </a:p>
          </xdr:txBody>
        </xdr:sp>
      </mc:Fallback>
    </mc:AlternateContent>
    <xdr:clientData/>
  </xdr:oneCellAnchor>
  <xdr:twoCellAnchor>
    <xdr:from>
      <xdr:col>6</xdr:col>
      <xdr:colOff>144780</xdr:colOff>
      <xdr:row>44</xdr:row>
      <xdr:rowOff>15240</xdr:rowOff>
    </xdr:from>
    <xdr:to>
      <xdr:col>11</xdr:col>
      <xdr:colOff>754380</xdr:colOff>
      <xdr:row>59</xdr:row>
      <xdr:rowOff>15240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83D747BF-129C-4815-9232-B12155D7A4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300317</xdr:colOff>
      <xdr:row>14</xdr:row>
      <xdr:rowOff>116541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35B36B4-C875-4DFF-9FD1-1F28F4D67562}"/>
            </a:ext>
          </a:extLst>
        </xdr:cNvPr>
        <xdr:cNvSpPr txBox="1"/>
      </xdr:nvSpPr>
      <xdr:spPr>
        <a:xfrm>
          <a:off x="7902388" y="2626659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fr-FR" sz="1100"/>
        </a:p>
      </xdr:txBody>
    </xdr:sp>
    <xdr:clientData/>
  </xdr:oneCellAnchor>
  <xdr:oneCellAnchor>
    <xdr:from>
      <xdr:col>8</xdr:col>
      <xdr:colOff>775447</xdr:colOff>
      <xdr:row>24</xdr:row>
      <xdr:rowOff>152400</xdr:rowOff>
    </xdr:from>
    <xdr:ext cx="1662953" cy="28180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8D8A5C-C0AF-4336-AFF5-51754077FE11}"/>
                </a:ext>
              </a:extLst>
            </xdr:cNvPr>
            <xdr:cNvSpPr txBox="1"/>
          </xdr:nvSpPr>
          <xdr:spPr>
            <a:xfrm>
              <a:off x="7570694" y="4643718"/>
              <a:ext cx="166295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𝑃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  <m:r>
                      <a:rPr lang="en-US" sz="18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8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×</m:t>
                    </m:r>
                    <m:sSub>
                      <m:sSubPr>
                        <m:ctrlP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𝐿</m:t>
                        </m:r>
                      </m:e>
                      <m:sub>
                        <m:r>
                          <a:rPr lang="en-US" sz="18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fr-FR" sz="20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58D8A5C-C0AF-4336-AFF5-51754077FE11}"/>
                </a:ext>
              </a:extLst>
            </xdr:cNvPr>
            <xdr:cNvSpPr txBox="1"/>
          </xdr:nvSpPr>
          <xdr:spPr>
            <a:xfrm>
              <a:off x="7570694" y="4643718"/>
              <a:ext cx="1662953" cy="28180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800" b="0" i="0">
                  <a:latin typeface="Cambria Math" panose="02040503050406030204" pitchFamily="18" charset="0"/>
                </a:rPr>
                <a:t>𝑆_𝑖=𝑃_𝑖  </a:t>
              </a:r>
              <a:r>
                <a:rPr lang="en-US" sz="18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×𝐿_𝑖</a:t>
              </a:r>
              <a:endParaRPr lang="fr-FR" sz="2000"/>
            </a:p>
          </xdr:txBody>
        </xdr:sp>
      </mc:Fallback>
    </mc:AlternateContent>
    <xdr:clientData/>
  </xdr:oneCellAnchor>
  <xdr:twoCellAnchor editAs="oneCell">
    <xdr:from>
      <xdr:col>9</xdr:col>
      <xdr:colOff>0</xdr:colOff>
      <xdr:row>20</xdr:row>
      <xdr:rowOff>0</xdr:rowOff>
    </xdr:from>
    <xdr:to>
      <xdr:col>12</xdr:col>
      <xdr:colOff>286871</xdr:colOff>
      <xdr:row>23</xdr:row>
      <xdr:rowOff>77409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B295C4F8-BF51-4D0D-A6B0-BA784AD2FE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02071" y="3585882"/>
          <a:ext cx="3065929" cy="8035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32CC7-755A-46A8-823D-9D026BA8E671}">
  <dimension ref="A1:L43"/>
  <sheetViews>
    <sheetView showGridLines="0" zoomScale="85" zoomScaleNormal="85" workbookViewId="0">
      <selection activeCell="Q10" sqref="Q10"/>
    </sheetView>
  </sheetViews>
  <sheetFormatPr defaultColWidth="11.5546875" defaultRowHeight="14.4" x14ac:dyDescent="0.3"/>
  <sheetData>
    <row r="1" spans="1:10" x14ac:dyDescent="0.3">
      <c r="A1" s="63" t="s">
        <v>0</v>
      </c>
      <c r="B1" s="64"/>
      <c r="C1" s="67" t="s">
        <v>1</v>
      </c>
      <c r="D1" s="63"/>
      <c r="E1" s="63"/>
      <c r="F1" s="63"/>
      <c r="G1" s="63"/>
      <c r="H1" s="63"/>
      <c r="I1" s="63"/>
      <c r="J1" s="63"/>
    </row>
    <row r="2" spans="1:10" x14ac:dyDescent="0.3">
      <c r="A2" s="65"/>
      <c r="B2" s="66"/>
      <c r="C2" s="24">
        <v>1</v>
      </c>
      <c r="D2" s="24">
        <f t="shared" ref="D2:J2" si="0">C2+1</f>
        <v>2</v>
      </c>
      <c r="E2" s="24">
        <f t="shared" si="0"/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</row>
    <row r="3" spans="1:10" x14ac:dyDescent="0.3">
      <c r="A3" s="68" t="s">
        <v>2</v>
      </c>
      <c r="B3" s="26">
        <f>2015</f>
        <v>2015</v>
      </c>
      <c r="C3" s="1">
        <v>5758.666666666667</v>
      </c>
      <c r="D3" s="1">
        <v>2513.151515151515</v>
      </c>
      <c r="E3" s="1">
        <v>569.92939099735122</v>
      </c>
      <c r="F3" s="1">
        <v>269.2524271844668</v>
      </c>
      <c r="G3" s="1">
        <v>54</v>
      </c>
      <c r="H3" s="1">
        <v>31</v>
      </c>
      <c r="I3" s="1">
        <v>5</v>
      </c>
      <c r="J3" s="1">
        <v>0</v>
      </c>
    </row>
    <row r="4" spans="1:10" x14ac:dyDescent="0.3">
      <c r="A4" s="69"/>
      <c r="B4" s="26">
        <f t="shared" ref="B4:B10" si="1">B3+1</f>
        <v>2016</v>
      </c>
      <c r="C4" s="1">
        <v>5483.333333333333</v>
      </c>
      <c r="D4" s="1">
        <v>2399.393939393939</v>
      </c>
      <c r="E4" s="1">
        <v>551.25330979699902</v>
      </c>
      <c r="F4" s="1">
        <v>256.01941747572891</v>
      </c>
      <c r="G4" s="1">
        <v>48</v>
      </c>
      <c r="H4" s="1">
        <v>16</v>
      </c>
      <c r="I4" s="1">
        <v>2</v>
      </c>
      <c r="J4" s="1"/>
    </row>
    <row r="5" spans="1:10" x14ac:dyDescent="0.3">
      <c r="A5" s="69"/>
      <c r="B5" s="26">
        <f t="shared" si="1"/>
        <v>2017</v>
      </c>
      <c r="C5" s="1">
        <v>6342.666666666667</v>
      </c>
      <c r="D5" s="1">
        <v>2739.151515151515</v>
      </c>
      <c r="E5" s="1">
        <v>627.89055604589521</v>
      </c>
      <c r="F5" s="1">
        <v>292.29126213592281</v>
      </c>
      <c r="G5" s="1">
        <v>71</v>
      </c>
      <c r="H5" s="1">
        <v>22</v>
      </c>
      <c r="I5" s="1"/>
      <c r="J5" s="1"/>
    </row>
    <row r="6" spans="1:10" x14ac:dyDescent="0.3">
      <c r="A6" s="69"/>
      <c r="B6" s="26">
        <f t="shared" si="1"/>
        <v>2018</v>
      </c>
      <c r="C6" s="1">
        <v>6821.333333333333</v>
      </c>
      <c r="D6" s="1">
        <v>3051.393939393939</v>
      </c>
      <c r="E6" s="1">
        <v>678.72903795234015</v>
      </c>
      <c r="F6" s="1">
        <v>318.54368932038778</v>
      </c>
      <c r="G6" s="1">
        <v>42</v>
      </c>
      <c r="H6" s="1"/>
      <c r="I6" s="1"/>
      <c r="J6" s="1"/>
    </row>
    <row r="7" spans="1:10" x14ac:dyDescent="0.3">
      <c r="A7" s="69"/>
      <c r="B7" s="26">
        <f t="shared" si="1"/>
        <v>2019</v>
      </c>
      <c r="C7" s="1">
        <v>6494</v>
      </c>
      <c r="D7" s="1">
        <v>2857.8181818181802</v>
      </c>
      <c r="E7" s="1">
        <v>644.29832303618787</v>
      </c>
      <c r="F7" s="1">
        <v>300.88349514563197</v>
      </c>
      <c r="G7" s="1"/>
      <c r="H7" s="1"/>
      <c r="I7" s="1"/>
      <c r="J7" s="1"/>
    </row>
    <row r="8" spans="1:10" x14ac:dyDescent="0.3">
      <c r="A8" s="69"/>
      <c r="B8" s="26">
        <f t="shared" si="1"/>
        <v>2020</v>
      </c>
      <c r="C8" s="1">
        <v>6664.666666666667</v>
      </c>
      <c r="D8" s="1">
        <v>2961.6969696969691</v>
      </c>
      <c r="E8" s="1">
        <v>667.81112091791692</v>
      </c>
      <c r="F8" s="1"/>
      <c r="G8" s="1"/>
      <c r="H8" s="1"/>
      <c r="I8" s="1"/>
      <c r="J8" s="1"/>
    </row>
    <row r="9" spans="1:10" x14ac:dyDescent="0.3">
      <c r="A9" s="69"/>
      <c r="B9" s="26">
        <f t="shared" si="1"/>
        <v>2021</v>
      </c>
      <c r="C9" s="1">
        <v>7895.333333333333</v>
      </c>
      <c r="D9" s="1">
        <v>3533.7575757575751</v>
      </c>
      <c r="E9" s="1"/>
      <c r="F9" s="1"/>
      <c r="G9" s="1"/>
      <c r="H9" s="1"/>
      <c r="I9" s="1"/>
      <c r="J9" s="1"/>
    </row>
    <row r="10" spans="1:10" x14ac:dyDescent="0.3">
      <c r="A10" s="69"/>
      <c r="B10" s="26">
        <f t="shared" si="1"/>
        <v>2022</v>
      </c>
      <c r="C10" s="1">
        <v>5889.333333333333</v>
      </c>
      <c r="D10" s="1"/>
      <c r="E10" s="1"/>
      <c r="F10" s="1"/>
      <c r="G10" s="1"/>
      <c r="H10" s="1"/>
      <c r="I10" s="1"/>
      <c r="J10" s="1"/>
    </row>
    <row r="12" spans="1:10" x14ac:dyDescent="0.3">
      <c r="A12" s="70" t="s">
        <v>3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3">
      <c r="A13" s="70"/>
      <c r="B13" s="70"/>
      <c r="C13" s="70"/>
      <c r="D13" s="70"/>
      <c r="E13" s="70"/>
      <c r="F13" s="70"/>
      <c r="G13" s="70"/>
      <c r="H13" s="70"/>
      <c r="I13" s="70"/>
      <c r="J13" s="70"/>
    </row>
    <row r="14" spans="1:10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</row>
    <row r="16" spans="1:10" x14ac:dyDescent="0.3">
      <c r="A16" s="63" t="s">
        <v>5</v>
      </c>
      <c r="B16" s="64"/>
      <c r="C16" s="63" t="s">
        <v>1</v>
      </c>
      <c r="D16" s="63"/>
      <c r="E16" s="63"/>
      <c r="F16" s="63"/>
      <c r="G16" s="63"/>
      <c r="H16" s="63"/>
      <c r="I16" s="63"/>
      <c r="J16" s="63"/>
    </row>
    <row r="17" spans="1:10" x14ac:dyDescent="0.3">
      <c r="A17" s="65"/>
      <c r="B17" s="66"/>
      <c r="C17" s="24">
        <v>1</v>
      </c>
      <c r="D17" s="24">
        <f>C17+1</f>
        <v>2</v>
      </c>
      <c r="E17" s="24">
        <f t="shared" ref="E17" si="2">D17+1</f>
        <v>3</v>
      </c>
      <c r="F17" s="24">
        <f t="shared" ref="F17" si="3">E17+1</f>
        <v>4</v>
      </c>
      <c r="G17" s="24">
        <f t="shared" ref="G17" si="4">F17+1</f>
        <v>5</v>
      </c>
      <c r="H17" s="24">
        <f t="shared" ref="H17" si="5">G17+1</f>
        <v>6</v>
      </c>
      <c r="I17" s="24">
        <f t="shared" ref="I17" si="6">H17+1</f>
        <v>7</v>
      </c>
      <c r="J17" s="24">
        <f t="shared" ref="J17" si="7">I17+1</f>
        <v>8</v>
      </c>
    </row>
    <row r="18" spans="1:10" x14ac:dyDescent="0.3">
      <c r="A18" s="69" t="s">
        <v>2</v>
      </c>
      <c r="B18" s="26">
        <f>2015</f>
        <v>2015</v>
      </c>
      <c r="C18" s="1">
        <v>5758.666666666667</v>
      </c>
      <c r="D18" s="1">
        <f t="shared" ref="D18:J18" si="8">C18+D3</f>
        <v>8271.818181818182</v>
      </c>
      <c r="E18" s="1">
        <f t="shared" si="8"/>
        <v>8841.7475728155332</v>
      </c>
      <c r="F18" s="1">
        <f t="shared" si="8"/>
        <v>9111</v>
      </c>
      <c r="G18" s="1">
        <f t="shared" si="8"/>
        <v>9165</v>
      </c>
      <c r="H18" s="1">
        <f t="shared" si="8"/>
        <v>9196</v>
      </c>
      <c r="I18" s="1">
        <f t="shared" si="8"/>
        <v>9201</v>
      </c>
      <c r="J18" s="1">
        <f t="shared" si="8"/>
        <v>9201</v>
      </c>
    </row>
    <row r="19" spans="1:10" x14ac:dyDescent="0.3">
      <c r="A19" s="69"/>
      <c r="B19" s="26">
        <f t="shared" ref="B19:B25" si="9">B18+1</f>
        <v>2016</v>
      </c>
      <c r="C19" s="1">
        <v>5483.333333333333</v>
      </c>
      <c r="D19" s="1">
        <f t="shared" ref="D19:I19" si="10">C19+D4</f>
        <v>7882.7272727272721</v>
      </c>
      <c r="E19" s="1">
        <f t="shared" si="10"/>
        <v>8433.9805825242711</v>
      </c>
      <c r="F19" s="1">
        <f t="shared" si="10"/>
        <v>8690</v>
      </c>
      <c r="G19" s="1">
        <f t="shared" si="10"/>
        <v>8738</v>
      </c>
      <c r="H19" s="1">
        <f t="shared" si="10"/>
        <v>8754</v>
      </c>
      <c r="I19" s="1">
        <f t="shared" si="10"/>
        <v>8756</v>
      </c>
      <c r="J19" s="1"/>
    </row>
    <row r="20" spans="1:10" x14ac:dyDescent="0.3">
      <c r="A20" s="69"/>
      <c r="B20" s="26">
        <f t="shared" si="9"/>
        <v>2017</v>
      </c>
      <c r="C20" s="1">
        <v>6342.666666666667</v>
      </c>
      <c r="D20" s="1">
        <f>C20+D5</f>
        <v>9081.818181818182</v>
      </c>
      <c r="E20" s="1">
        <f>D20+E5</f>
        <v>9709.7087378640772</v>
      </c>
      <c r="F20" s="1">
        <f>E20+F5</f>
        <v>10002</v>
      </c>
      <c r="G20" s="1">
        <f>F20+G5</f>
        <v>10073</v>
      </c>
      <c r="H20" s="1">
        <f>G20+H5</f>
        <v>10095</v>
      </c>
      <c r="I20" s="1"/>
      <c r="J20" s="1"/>
    </row>
    <row r="21" spans="1:10" x14ac:dyDescent="0.3">
      <c r="A21" s="69"/>
      <c r="B21" s="26">
        <f t="shared" si="9"/>
        <v>2018</v>
      </c>
      <c r="C21" s="1">
        <v>6821.333333333333</v>
      </c>
      <c r="D21" s="1">
        <f>C21+D6</f>
        <v>9872.7272727272721</v>
      </c>
      <c r="E21" s="1">
        <f>D21+E6</f>
        <v>10551.456310679612</v>
      </c>
      <c r="F21" s="1">
        <f>E21+F6</f>
        <v>10870</v>
      </c>
      <c r="G21" s="1">
        <f>F21+G6</f>
        <v>10912</v>
      </c>
      <c r="H21" s="1"/>
      <c r="I21" s="1"/>
      <c r="J21" s="1"/>
    </row>
    <row r="22" spans="1:10" x14ac:dyDescent="0.3">
      <c r="A22" s="69"/>
      <c r="B22" s="26">
        <f t="shared" si="9"/>
        <v>2019</v>
      </c>
      <c r="C22" s="1">
        <v>6494</v>
      </c>
      <c r="D22" s="1">
        <f>C22+D7</f>
        <v>9351.8181818181802</v>
      </c>
      <c r="E22" s="1">
        <f>D22+E7</f>
        <v>9996.116504854368</v>
      </c>
      <c r="F22" s="1">
        <f>E22+F7</f>
        <v>10297</v>
      </c>
      <c r="G22" s="1"/>
      <c r="H22" s="1"/>
      <c r="I22" s="1"/>
      <c r="J22" s="1"/>
    </row>
    <row r="23" spans="1:10" x14ac:dyDescent="0.3">
      <c r="A23" s="69"/>
      <c r="B23" s="26">
        <f t="shared" si="9"/>
        <v>2020</v>
      </c>
      <c r="C23" s="1">
        <v>6664.666666666667</v>
      </c>
      <c r="D23" s="1">
        <f>C23+D8</f>
        <v>9626.363636363636</v>
      </c>
      <c r="E23" s="1">
        <f>D23+E8</f>
        <v>10294.174757281553</v>
      </c>
      <c r="F23" s="1"/>
      <c r="G23" s="1"/>
      <c r="H23" s="1"/>
      <c r="I23" s="1"/>
      <c r="J23" s="1"/>
    </row>
    <row r="24" spans="1:10" x14ac:dyDescent="0.3">
      <c r="A24" s="69"/>
      <c r="B24" s="26">
        <f t="shared" si="9"/>
        <v>2021</v>
      </c>
      <c r="C24" s="1">
        <v>7895.333333333333</v>
      </c>
      <c r="D24" s="1">
        <f>C24+D9</f>
        <v>11429.090909090908</v>
      </c>
      <c r="E24" s="1"/>
      <c r="F24" s="1"/>
      <c r="G24" s="1"/>
      <c r="H24" s="1"/>
      <c r="I24" s="1"/>
      <c r="J24" s="1"/>
    </row>
    <row r="25" spans="1:10" x14ac:dyDescent="0.3">
      <c r="A25" s="69"/>
      <c r="B25" s="26">
        <f t="shared" si="9"/>
        <v>2022</v>
      </c>
      <c r="C25" s="1">
        <v>5889.333333333333</v>
      </c>
      <c r="D25" s="1"/>
      <c r="E25" s="1"/>
      <c r="F25" s="1"/>
      <c r="G25" s="1"/>
      <c r="H25" s="1"/>
      <c r="I25" s="1"/>
      <c r="J25" s="1"/>
    </row>
    <row r="29" spans="1:10" x14ac:dyDescent="0.3">
      <c r="A29" s="75" t="s">
        <v>9</v>
      </c>
      <c r="B29" s="76"/>
      <c r="C29" s="27" t="s">
        <v>10</v>
      </c>
      <c r="D29" s="27" t="s">
        <v>11</v>
      </c>
      <c r="E29" s="27" t="s">
        <v>12</v>
      </c>
      <c r="F29" s="27" t="s">
        <v>13</v>
      </c>
      <c r="G29" s="27" t="s">
        <v>14</v>
      </c>
      <c r="H29" s="27" t="s">
        <v>15</v>
      </c>
      <c r="I29" s="28" t="s">
        <v>16</v>
      </c>
    </row>
    <row r="30" spans="1:10" x14ac:dyDescent="0.3">
      <c r="A30" s="77" t="s">
        <v>17</v>
      </c>
      <c r="B30" s="78"/>
      <c r="C30" s="29">
        <f>SUM(D18:D24)/SUM(C18:C24)</f>
        <v>1.4411870575530936</v>
      </c>
      <c r="D30" s="30">
        <f>SUM(E18:E23)/SUM(D18:D23)</f>
        <v>1.0691458738843178</v>
      </c>
      <c r="E30" s="30">
        <f>SUM(F18:F22)/SUM(E18:E22)</f>
        <v>1.0302314181253702</v>
      </c>
      <c r="F30" s="30">
        <f>SUM(G18:G21)/SUM(F18:F21)</f>
        <v>1.0055594342306002</v>
      </c>
      <c r="G30" s="30">
        <f>SUM(H18:H20)/SUM(G18:G20)</f>
        <v>1.0024663997712324</v>
      </c>
      <c r="H30" s="30">
        <f>SUM(I18:I19)/SUM(H18:H19)</f>
        <v>1.0003899721448468</v>
      </c>
      <c r="I30" s="31">
        <f>J18/I18</f>
        <v>1</v>
      </c>
    </row>
    <row r="33" spans="1:12" x14ac:dyDescent="0.3">
      <c r="A33" s="63" t="s">
        <v>5</v>
      </c>
      <c r="B33" s="64"/>
      <c r="C33" s="63" t="s">
        <v>1</v>
      </c>
      <c r="D33" s="63"/>
      <c r="E33" s="63"/>
      <c r="F33" s="63"/>
      <c r="G33" s="63"/>
      <c r="H33" s="63"/>
      <c r="I33" s="63"/>
      <c r="J33" s="63"/>
      <c r="K33" s="73" t="s">
        <v>18</v>
      </c>
      <c r="L33" s="71" t="s">
        <v>19</v>
      </c>
    </row>
    <row r="34" spans="1:12" x14ac:dyDescent="0.3">
      <c r="A34" s="65"/>
      <c r="B34" s="66"/>
      <c r="C34" s="24">
        <v>1</v>
      </c>
      <c r="D34" s="24">
        <f>C34+1</f>
        <v>2</v>
      </c>
      <c r="E34" s="24">
        <f t="shared" ref="E34" si="11">D34+1</f>
        <v>3</v>
      </c>
      <c r="F34" s="24">
        <f t="shared" ref="F34" si="12">E34+1</f>
        <v>4</v>
      </c>
      <c r="G34" s="24">
        <f t="shared" ref="G34" si="13">F34+1</f>
        <v>5</v>
      </c>
      <c r="H34" s="24">
        <f t="shared" ref="H34" si="14">G34+1</f>
        <v>6</v>
      </c>
      <c r="I34" s="24">
        <f t="shared" ref="I34" si="15">H34+1</f>
        <v>7</v>
      </c>
      <c r="J34" s="24">
        <f t="shared" ref="J34" si="16">I34+1</f>
        <v>8</v>
      </c>
      <c r="K34" s="74"/>
      <c r="L34" s="72"/>
    </row>
    <row r="35" spans="1:12" x14ac:dyDescent="0.3">
      <c r="A35" s="69" t="s">
        <v>2</v>
      </c>
      <c r="B35" s="26">
        <f>2015</f>
        <v>2015</v>
      </c>
      <c r="C35" s="1">
        <v>5758.666666666667</v>
      </c>
      <c r="D35" s="1">
        <f t="shared" ref="D35:J35" si="17">D18</f>
        <v>8271.818181818182</v>
      </c>
      <c r="E35" s="1">
        <f t="shared" si="17"/>
        <v>8841.7475728155332</v>
      </c>
      <c r="F35" s="1">
        <f t="shared" si="17"/>
        <v>9111</v>
      </c>
      <c r="G35" s="1">
        <f t="shared" si="17"/>
        <v>9165</v>
      </c>
      <c r="H35" s="1">
        <f t="shared" si="17"/>
        <v>9196</v>
      </c>
      <c r="I35" s="1">
        <f t="shared" si="17"/>
        <v>9201</v>
      </c>
      <c r="J35" s="1">
        <f t="shared" si="17"/>
        <v>9201</v>
      </c>
      <c r="K35" s="32">
        <f>J35</f>
        <v>9201</v>
      </c>
      <c r="L35" s="33">
        <f>K35-J35</f>
        <v>0</v>
      </c>
    </row>
    <row r="36" spans="1:12" x14ac:dyDescent="0.3">
      <c r="A36" s="69"/>
      <c r="B36" s="26">
        <f t="shared" ref="B36:B42" si="18">B35+1</f>
        <v>2016</v>
      </c>
      <c r="C36" s="1">
        <v>5483.333333333333</v>
      </c>
      <c r="D36" s="1">
        <f t="shared" ref="D36:H41" si="19">D19</f>
        <v>7882.7272727272721</v>
      </c>
      <c r="E36" s="1">
        <f t="shared" si="19"/>
        <v>8433.9805825242711</v>
      </c>
      <c r="F36" s="1">
        <f t="shared" si="19"/>
        <v>8690</v>
      </c>
      <c r="G36" s="1">
        <f t="shared" si="19"/>
        <v>8738</v>
      </c>
      <c r="H36" s="1">
        <f t="shared" si="19"/>
        <v>8754</v>
      </c>
      <c r="I36" s="1">
        <f>I19</f>
        <v>8756</v>
      </c>
      <c r="J36" s="17">
        <f>I36*$I$30</f>
        <v>8756</v>
      </c>
      <c r="K36" s="32">
        <f t="shared" ref="K36:K41" si="20">J36</f>
        <v>8756</v>
      </c>
      <c r="L36" s="33">
        <f>K36-I36</f>
        <v>0</v>
      </c>
    </row>
    <row r="37" spans="1:12" x14ac:dyDescent="0.3">
      <c r="A37" s="69"/>
      <c r="B37" s="26">
        <f t="shared" si="18"/>
        <v>2017</v>
      </c>
      <c r="C37" s="1">
        <v>6342.666666666667</v>
      </c>
      <c r="D37" s="1">
        <f t="shared" si="19"/>
        <v>9081.818181818182</v>
      </c>
      <c r="E37" s="1">
        <f t="shared" si="19"/>
        <v>9709.7087378640772</v>
      </c>
      <c r="F37" s="1">
        <f t="shared" si="19"/>
        <v>10002</v>
      </c>
      <c r="G37" s="1">
        <f t="shared" si="19"/>
        <v>10073</v>
      </c>
      <c r="H37" s="1">
        <f t="shared" si="19"/>
        <v>10095</v>
      </c>
      <c r="I37" s="17">
        <f>H37*$H$30</f>
        <v>10098.936768802228</v>
      </c>
      <c r="J37" s="17">
        <f t="shared" ref="J37:J42" si="21">I37*$I$30</f>
        <v>10098.936768802228</v>
      </c>
      <c r="K37" s="32">
        <f>J37</f>
        <v>10098.936768802228</v>
      </c>
      <c r="L37" s="33">
        <f>K37-H37</f>
        <v>3.936768802228471</v>
      </c>
    </row>
    <row r="38" spans="1:12" x14ac:dyDescent="0.3">
      <c r="A38" s="69"/>
      <c r="B38" s="26">
        <f t="shared" si="18"/>
        <v>2018</v>
      </c>
      <c r="C38" s="1">
        <v>6821.333333333333</v>
      </c>
      <c r="D38" s="1">
        <f t="shared" si="19"/>
        <v>9872.7272727272721</v>
      </c>
      <c r="E38" s="1">
        <f t="shared" si="19"/>
        <v>10551.456310679612</v>
      </c>
      <c r="F38" s="1">
        <f t="shared" si="19"/>
        <v>10870</v>
      </c>
      <c r="G38" s="1">
        <f t="shared" si="19"/>
        <v>10912</v>
      </c>
      <c r="H38" s="17">
        <f>G38*$G$30</f>
        <v>10938.913354303688</v>
      </c>
      <c r="I38" s="17">
        <f t="shared" ref="I38:I42" si="22">H38*$H$30</f>
        <v>10943.17922580676</v>
      </c>
      <c r="J38" s="17">
        <f t="shared" si="21"/>
        <v>10943.17922580676</v>
      </c>
      <c r="K38" s="32">
        <f>J38</f>
        <v>10943.17922580676</v>
      </c>
      <c r="L38" s="33">
        <f>K38-G38</f>
        <v>31.17922580675986</v>
      </c>
    </row>
    <row r="39" spans="1:12" x14ac:dyDescent="0.3">
      <c r="A39" s="69"/>
      <c r="B39" s="26">
        <f t="shared" si="18"/>
        <v>2019</v>
      </c>
      <c r="C39" s="1">
        <v>6494</v>
      </c>
      <c r="D39" s="1">
        <f t="shared" si="19"/>
        <v>9351.8181818181802</v>
      </c>
      <c r="E39" s="1">
        <f t="shared" si="19"/>
        <v>9996.116504854368</v>
      </c>
      <c r="F39" s="1">
        <f t="shared" si="19"/>
        <v>10297</v>
      </c>
      <c r="G39" s="17">
        <f>F39*$F$30</f>
        <v>10354.245494272491</v>
      </c>
      <c r="H39" s="17">
        <f t="shared" ref="H39:H42" si="23">G39*$G$30</f>
        <v>10379.78320299085</v>
      </c>
      <c r="I39" s="17">
        <f t="shared" si="22"/>
        <v>10383.831029309566</v>
      </c>
      <c r="J39" s="17">
        <f t="shared" si="21"/>
        <v>10383.831029309566</v>
      </c>
      <c r="K39" s="32">
        <f t="shared" si="20"/>
        <v>10383.831029309566</v>
      </c>
      <c r="L39" s="33">
        <f>K39-F39</f>
        <v>86.831029309565565</v>
      </c>
    </row>
    <row r="40" spans="1:12" x14ac:dyDescent="0.3">
      <c r="A40" s="69"/>
      <c r="B40" s="26">
        <f t="shared" si="18"/>
        <v>2020</v>
      </c>
      <c r="C40" s="1">
        <v>6664.666666666667</v>
      </c>
      <c r="D40" s="1">
        <f t="shared" si="19"/>
        <v>9626.363636363636</v>
      </c>
      <c r="E40" s="1">
        <f t="shared" si="19"/>
        <v>10294.174757281553</v>
      </c>
      <c r="F40" s="17">
        <f>E40*$E$30</f>
        <v>10605.382258624562</v>
      </c>
      <c r="G40" s="17">
        <f t="shared" ref="G40:G42" si="24">F40*$F$30</f>
        <v>10664.34218378176</v>
      </c>
      <c r="H40" s="17">
        <f t="shared" si="23"/>
        <v>10690.644714904183</v>
      </c>
      <c r="I40" s="17">
        <f t="shared" si="22"/>
        <v>10694.813768553449</v>
      </c>
      <c r="J40" s="17">
        <f t="shared" si="21"/>
        <v>10694.813768553449</v>
      </c>
      <c r="K40" s="32">
        <f t="shared" si="20"/>
        <v>10694.813768553449</v>
      </c>
      <c r="L40" s="33">
        <f>K40-E40</f>
        <v>400.63901127189638</v>
      </c>
    </row>
    <row r="41" spans="1:12" x14ac:dyDescent="0.3">
      <c r="A41" s="69"/>
      <c r="B41" s="26">
        <f t="shared" si="18"/>
        <v>2021</v>
      </c>
      <c r="C41" s="1">
        <v>7895.333333333333</v>
      </c>
      <c r="D41" s="1">
        <f t="shared" si="19"/>
        <v>11429.090909090908</v>
      </c>
      <c r="E41" s="17">
        <f>D41*$D$30</f>
        <v>12219.365387703312</v>
      </c>
      <c r="F41" s="17">
        <f>E41*$E$30</f>
        <v>12588.774131965647</v>
      </c>
      <c r="G41" s="17">
        <f t="shared" si="24"/>
        <v>12658.760593796191</v>
      </c>
      <c r="H41" s="17">
        <f t="shared" si="23"/>
        <v>12689.982158028815</v>
      </c>
      <c r="I41" s="17">
        <f t="shared" si="22"/>
        <v>12694.930897589049</v>
      </c>
      <c r="J41" s="17">
        <f t="shared" si="21"/>
        <v>12694.930897589049</v>
      </c>
      <c r="K41" s="32">
        <f t="shared" si="20"/>
        <v>12694.930897589049</v>
      </c>
      <c r="L41" s="33">
        <f>K41-D41</f>
        <v>1265.8399884981409</v>
      </c>
    </row>
    <row r="42" spans="1:12" x14ac:dyDescent="0.3">
      <c r="A42" s="69"/>
      <c r="B42" s="26">
        <f t="shared" si="18"/>
        <v>2022</v>
      </c>
      <c r="C42" s="1">
        <v>5889.333333333333</v>
      </c>
      <c r="D42" s="17">
        <f>C42*C30</f>
        <v>8487.6309776160197</v>
      </c>
      <c r="E42" s="17">
        <f>D42*$D$30</f>
        <v>9074.5156387708867</v>
      </c>
      <c r="F42" s="17">
        <f t="shared" ref="F42" si="25">E42*$E$30</f>
        <v>9348.8511153317795</v>
      </c>
      <c r="G42" s="17">
        <f t="shared" si="24"/>
        <v>9400.8254382391406</v>
      </c>
      <c r="H42" s="17">
        <f t="shared" si="23"/>
        <v>9424.01163194941</v>
      </c>
      <c r="I42" s="17">
        <f t="shared" si="22"/>
        <v>9427.6867339785822</v>
      </c>
      <c r="J42" s="17">
        <f t="shared" si="21"/>
        <v>9427.6867339785822</v>
      </c>
      <c r="K42" s="32">
        <f>J42</f>
        <v>9427.6867339785822</v>
      </c>
      <c r="L42" s="33">
        <f>K42-C42</f>
        <v>3538.3534006452492</v>
      </c>
    </row>
    <row r="43" spans="1:12" x14ac:dyDescent="0.3">
      <c r="L43" s="34">
        <f>SUM(L35:L42)</f>
        <v>5326.7794243338403</v>
      </c>
    </row>
  </sheetData>
  <mergeCells count="14">
    <mergeCell ref="L33:L34"/>
    <mergeCell ref="A35:A42"/>
    <mergeCell ref="K33:K34"/>
    <mergeCell ref="A18:A25"/>
    <mergeCell ref="A29:B29"/>
    <mergeCell ref="A30:B30"/>
    <mergeCell ref="A33:B34"/>
    <mergeCell ref="C33:J33"/>
    <mergeCell ref="A1:B2"/>
    <mergeCell ref="C1:J1"/>
    <mergeCell ref="A3:A10"/>
    <mergeCell ref="A12:J14"/>
    <mergeCell ref="A16:B17"/>
    <mergeCell ref="C16:J1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B681A-2E23-4F9D-B429-3D923B46E608}">
  <dimension ref="A1:M50"/>
  <sheetViews>
    <sheetView showGridLines="0" workbookViewId="0">
      <selection activeCell="F44" sqref="F44"/>
    </sheetView>
  </sheetViews>
  <sheetFormatPr defaultColWidth="11.5546875" defaultRowHeight="14.4" x14ac:dyDescent="0.3"/>
  <cols>
    <col min="11" max="11" width="13.21875" bestFit="1" customWidth="1"/>
  </cols>
  <sheetData>
    <row r="1" spans="1:10" x14ac:dyDescent="0.3">
      <c r="A1" s="63" t="s">
        <v>0</v>
      </c>
      <c r="B1" s="64"/>
      <c r="C1" s="63" t="s">
        <v>1</v>
      </c>
      <c r="D1" s="63"/>
      <c r="E1" s="63"/>
      <c r="F1" s="63"/>
      <c r="G1" s="63"/>
      <c r="H1" s="63"/>
      <c r="I1" s="63"/>
      <c r="J1" s="63"/>
    </row>
    <row r="2" spans="1:10" x14ac:dyDescent="0.3">
      <c r="A2" s="65"/>
      <c r="B2" s="66"/>
      <c r="C2" s="24">
        <v>1</v>
      </c>
      <c r="D2" s="24">
        <f>C2+1</f>
        <v>2</v>
      </c>
      <c r="E2" s="24">
        <f t="shared" ref="E2:J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</row>
    <row r="3" spans="1:10" x14ac:dyDescent="0.3">
      <c r="A3" s="69" t="s">
        <v>2</v>
      </c>
      <c r="B3" s="26">
        <f>2015</f>
        <v>2015</v>
      </c>
      <c r="C3" s="1">
        <v>715.83044180499996</v>
      </c>
      <c r="D3" s="1">
        <v>385.77169414999986</v>
      </c>
      <c r="E3" s="1">
        <v>44.770687875000093</v>
      </c>
      <c r="F3" s="1">
        <v>8.2084748450000689</v>
      </c>
      <c r="G3" s="1">
        <v>4.1340656849998325</v>
      </c>
      <c r="H3" s="1">
        <v>0.73684895000010187</v>
      </c>
      <c r="I3" s="1">
        <v>2.8487066800000349</v>
      </c>
      <c r="J3" s="1">
        <v>0</v>
      </c>
    </row>
    <row r="4" spans="1:10" x14ac:dyDescent="0.3">
      <c r="A4" s="69"/>
      <c r="B4" s="26">
        <f t="shared" ref="B4:B10" si="1">B3+1</f>
        <v>2016</v>
      </c>
      <c r="C4" s="1">
        <v>818.54944121999995</v>
      </c>
      <c r="D4" s="1">
        <v>457.00073295999994</v>
      </c>
      <c r="E4" s="1">
        <v>22.783079850000121</v>
      </c>
      <c r="F4" s="1">
        <v>13.994649139999993</v>
      </c>
      <c r="G4" s="1">
        <v>7.1788538299998095</v>
      </c>
      <c r="H4" s="1">
        <v>6.0298620500001121</v>
      </c>
      <c r="I4" s="1">
        <v>1.4149439599998814</v>
      </c>
      <c r="J4" s="1"/>
    </row>
    <row r="5" spans="1:10" x14ac:dyDescent="0.3">
      <c r="A5" s="69"/>
      <c r="B5" s="26">
        <f t="shared" si="1"/>
        <v>2017</v>
      </c>
      <c r="C5" s="1">
        <v>974.05489378000004</v>
      </c>
      <c r="D5" s="1">
        <v>387.43784244900007</v>
      </c>
      <c r="E5" s="1">
        <v>54.52575123599992</v>
      </c>
      <c r="F5" s="1">
        <v>11.112148800000021</v>
      </c>
      <c r="G5" s="1">
        <v>7.992035514000051</v>
      </c>
      <c r="H5" s="1">
        <v>3.0196825020000873</v>
      </c>
      <c r="I5" s="1"/>
      <c r="J5" s="1"/>
    </row>
    <row r="6" spans="1:10" x14ac:dyDescent="0.3">
      <c r="A6" s="69"/>
      <c r="B6" s="26">
        <f t="shared" si="1"/>
        <v>2018</v>
      </c>
      <c r="C6" s="1">
        <v>1039.3134306300001</v>
      </c>
      <c r="D6" s="1">
        <v>484.76236365299991</v>
      </c>
      <c r="E6" s="1">
        <v>61.662663585000033</v>
      </c>
      <c r="F6" s="1">
        <v>7.6408390860001063</v>
      </c>
      <c r="G6" s="1">
        <v>4.8763767360000543</v>
      </c>
      <c r="H6" s="1"/>
      <c r="I6" s="1"/>
      <c r="J6" s="1"/>
    </row>
    <row r="7" spans="1:10" x14ac:dyDescent="0.3">
      <c r="A7" s="69"/>
      <c r="B7" s="26">
        <f t="shared" si="1"/>
        <v>2019</v>
      </c>
      <c r="C7" s="1">
        <v>1269.455684368</v>
      </c>
      <c r="D7" s="1">
        <v>651.08030644399969</v>
      </c>
      <c r="E7" s="1">
        <v>92.835830868000002</v>
      </c>
      <c r="F7" s="1">
        <v>28.951716484000301</v>
      </c>
      <c r="G7" s="1"/>
      <c r="H7" s="1"/>
      <c r="I7" s="1"/>
      <c r="J7" s="1"/>
    </row>
    <row r="8" spans="1:10" x14ac:dyDescent="0.3">
      <c r="A8" s="69"/>
      <c r="B8" s="26">
        <f t="shared" si="1"/>
        <v>2020</v>
      </c>
      <c r="C8" s="1">
        <v>1749.2367422699999</v>
      </c>
      <c r="D8" s="1">
        <v>826.16596704000006</v>
      </c>
      <c r="E8" s="1">
        <v>127.86290310599995</v>
      </c>
      <c r="F8" s="1"/>
      <c r="G8" s="1"/>
      <c r="H8" s="1"/>
      <c r="I8" s="1"/>
      <c r="J8" s="1"/>
    </row>
    <row r="9" spans="1:10" x14ac:dyDescent="0.3">
      <c r="A9" s="69"/>
      <c r="B9" s="26">
        <f t="shared" si="1"/>
        <v>2021</v>
      </c>
      <c r="C9" s="1">
        <v>1831.4148882720001</v>
      </c>
      <c r="D9" s="1">
        <v>913.88175954399992</v>
      </c>
      <c r="E9" s="1"/>
      <c r="F9" s="1"/>
      <c r="G9" s="1"/>
      <c r="H9" s="1"/>
      <c r="I9" s="1"/>
      <c r="J9" s="1"/>
    </row>
    <row r="10" spans="1:10" x14ac:dyDescent="0.3">
      <c r="A10" s="69"/>
      <c r="B10" s="26">
        <f t="shared" si="1"/>
        <v>2022</v>
      </c>
      <c r="C10" s="1">
        <v>2004.3909177999999</v>
      </c>
      <c r="D10" s="1"/>
      <c r="E10" s="1"/>
      <c r="F10" s="1"/>
      <c r="G10" s="1"/>
      <c r="H10" s="1"/>
      <c r="I10" s="1"/>
      <c r="J10" s="1"/>
    </row>
    <row r="12" spans="1:10" x14ac:dyDescent="0.3">
      <c r="A12" s="70" t="s">
        <v>4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3">
      <c r="A13" s="70"/>
      <c r="B13" s="70"/>
      <c r="C13" s="70"/>
      <c r="D13" s="70"/>
      <c r="E13" s="70"/>
      <c r="F13" s="70"/>
      <c r="G13" s="70"/>
      <c r="H13" s="70"/>
      <c r="I13" s="70"/>
      <c r="J13" s="70"/>
    </row>
    <row r="14" spans="1:10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</row>
    <row r="16" spans="1:10" x14ac:dyDescent="0.3">
      <c r="A16" s="63" t="s">
        <v>5</v>
      </c>
      <c r="B16" s="64"/>
      <c r="C16" s="63" t="s">
        <v>1</v>
      </c>
      <c r="D16" s="63"/>
      <c r="E16" s="63"/>
      <c r="F16" s="63"/>
      <c r="G16" s="63"/>
      <c r="H16" s="63"/>
      <c r="I16" s="63"/>
      <c r="J16" s="63"/>
    </row>
    <row r="17" spans="1:12" x14ac:dyDescent="0.3">
      <c r="A17" s="65"/>
      <c r="B17" s="66"/>
      <c r="C17" s="24">
        <v>1</v>
      </c>
      <c r="D17" s="24">
        <f>C17+1</f>
        <v>2</v>
      </c>
      <c r="E17" s="24">
        <f t="shared" ref="E17" si="2">D17+1</f>
        <v>3</v>
      </c>
      <c r="F17" s="24">
        <f t="shared" ref="F17" si="3">E17+1</f>
        <v>4</v>
      </c>
      <c r="G17" s="24">
        <f t="shared" ref="G17" si="4">F17+1</f>
        <v>5</v>
      </c>
      <c r="H17" s="24">
        <f t="shared" ref="H17" si="5">G17+1</f>
        <v>6</v>
      </c>
      <c r="I17" s="24">
        <f t="shared" ref="I17" si="6">H17+1</f>
        <v>7</v>
      </c>
      <c r="J17" s="24">
        <f t="shared" ref="J17" si="7">I17+1</f>
        <v>8</v>
      </c>
    </row>
    <row r="18" spans="1:12" x14ac:dyDescent="0.3">
      <c r="A18" s="69" t="s">
        <v>2</v>
      </c>
      <c r="B18" s="26">
        <f>2015</f>
        <v>2015</v>
      </c>
      <c r="C18" s="1">
        <v>715.83044180499996</v>
      </c>
      <c r="D18" s="1">
        <f t="shared" ref="D18:J18" si="8">C18+D3</f>
        <v>1101.6021359549998</v>
      </c>
      <c r="E18" s="1">
        <f t="shared" si="8"/>
        <v>1146.3728238299998</v>
      </c>
      <c r="F18" s="1">
        <f t="shared" si="8"/>
        <v>1154.5812986749997</v>
      </c>
      <c r="G18" s="1">
        <f t="shared" si="8"/>
        <v>1158.7153643599995</v>
      </c>
      <c r="H18" s="1">
        <f t="shared" si="8"/>
        <v>1159.4522133099997</v>
      </c>
      <c r="I18" s="1">
        <f t="shared" si="8"/>
        <v>1162.3009199899998</v>
      </c>
      <c r="J18" s="1">
        <f t="shared" si="8"/>
        <v>1162.3009199899998</v>
      </c>
    </row>
    <row r="19" spans="1:12" x14ac:dyDescent="0.3">
      <c r="A19" s="69"/>
      <c r="B19" s="26">
        <f t="shared" ref="B19:B25" si="9">B18+1</f>
        <v>2016</v>
      </c>
      <c r="C19" s="1">
        <v>818.54944121999995</v>
      </c>
      <c r="D19" s="1">
        <f>C19+D4</f>
        <v>1275.5501741799999</v>
      </c>
      <c r="E19" s="1">
        <f t="shared" ref="E19:H23" si="10">D19+E4</f>
        <v>1298.33325403</v>
      </c>
      <c r="F19" s="1">
        <f t="shared" si="10"/>
        <v>1312.3279031700001</v>
      </c>
      <c r="G19" s="1">
        <f t="shared" si="10"/>
        <v>1319.5067569999999</v>
      </c>
      <c r="H19" s="1">
        <f t="shared" si="10"/>
        <v>1325.5366190499999</v>
      </c>
      <c r="I19" s="1">
        <f>H19+I4</f>
        <v>1326.9515630099997</v>
      </c>
      <c r="J19" s="1"/>
    </row>
    <row r="20" spans="1:12" x14ac:dyDescent="0.3">
      <c r="A20" s="69"/>
      <c r="B20" s="26">
        <f t="shared" si="9"/>
        <v>2017</v>
      </c>
      <c r="C20" s="1">
        <v>974.05489378000004</v>
      </c>
      <c r="D20" s="1">
        <f>C20+D5</f>
        <v>1361.492736229</v>
      </c>
      <c r="E20" s="1">
        <f>D20+E5</f>
        <v>1416.0184874649999</v>
      </c>
      <c r="F20" s="1">
        <f t="shared" si="10"/>
        <v>1427.130636265</v>
      </c>
      <c r="G20" s="1">
        <f t="shared" si="10"/>
        <v>1435.122671779</v>
      </c>
      <c r="H20" s="1">
        <f t="shared" si="10"/>
        <v>1438.1423542810001</v>
      </c>
      <c r="I20" s="1"/>
      <c r="J20" s="1"/>
    </row>
    <row r="21" spans="1:12" x14ac:dyDescent="0.3">
      <c r="A21" s="69"/>
      <c r="B21" s="26">
        <f t="shared" si="9"/>
        <v>2018</v>
      </c>
      <c r="C21" s="1">
        <v>1039.3134306300001</v>
      </c>
      <c r="D21" s="1">
        <f>C21+D6</f>
        <v>1524.0757942830001</v>
      </c>
      <c r="E21" s="1">
        <f t="shared" si="10"/>
        <v>1585.7384578680001</v>
      </c>
      <c r="F21" s="1">
        <f t="shared" si="10"/>
        <v>1593.3792969540002</v>
      </c>
      <c r="G21" s="1">
        <f t="shared" si="10"/>
        <v>1598.2556736900003</v>
      </c>
      <c r="H21" s="1"/>
      <c r="I21" s="1"/>
      <c r="J21" s="1"/>
    </row>
    <row r="22" spans="1:12" x14ac:dyDescent="0.3">
      <c r="A22" s="69"/>
      <c r="B22" s="26">
        <f t="shared" si="9"/>
        <v>2019</v>
      </c>
      <c r="C22" s="1">
        <v>1269.455684368</v>
      </c>
      <c r="D22" s="1">
        <f t="shared" ref="D22:D23" si="11">C22+D7</f>
        <v>1920.5359908119997</v>
      </c>
      <c r="E22" s="1">
        <f t="shared" si="10"/>
        <v>2013.3718216799996</v>
      </c>
      <c r="F22" s="1">
        <f>E22+F7</f>
        <v>2042.323538164</v>
      </c>
      <c r="G22" s="1"/>
      <c r="H22" s="1"/>
      <c r="I22" s="1"/>
      <c r="J22" s="1"/>
    </row>
    <row r="23" spans="1:12" x14ac:dyDescent="0.3">
      <c r="A23" s="69"/>
      <c r="B23" s="26">
        <f t="shared" si="9"/>
        <v>2020</v>
      </c>
      <c r="C23" s="1">
        <v>1749.2367422699999</v>
      </c>
      <c r="D23" s="1">
        <f t="shared" si="11"/>
        <v>2575.4027093099999</v>
      </c>
      <c r="E23" s="1">
        <f t="shared" si="10"/>
        <v>2703.2656124159998</v>
      </c>
      <c r="F23" s="1"/>
      <c r="G23" s="1"/>
      <c r="H23" s="1"/>
      <c r="I23" s="1"/>
      <c r="J23" s="1"/>
    </row>
    <row r="24" spans="1:12" x14ac:dyDescent="0.3">
      <c r="A24" s="69"/>
      <c r="B24" s="26">
        <f t="shared" si="9"/>
        <v>2021</v>
      </c>
      <c r="C24" s="1">
        <v>1831.4148882720001</v>
      </c>
      <c r="D24" s="1">
        <f>C24+D9</f>
        <v>2745.2966478160001</v>
      </c>
      <c r="E24" s="1"/>
      <c r="F24" s="1"/>
      <c r="G24" s="1"/>
      <c r="H24" s="1"/>
      <c r="I24" s="1"/>
      <c r="J24" s="1"/>
    </row>
    <row r="25" spans="1:12" x14ac:dyDescent="0.3">
      <c r="A25" s="69"/>
      <c r="B25" s="26">
        <f t="shared" si="9"/>
        <v>2022</v>
      </c>
      <c r="C25" s="1">
        <v>2004.3909177999999</v>
      </c>
      <c r="D25" s="1"/>
      <c r="E25" s="1"/>
      <c r="F25" s="1"/>
      <c r="G25" s="1"/>
      <c r="H25" s="1"/>
      <c r="I25" s="1"/>
      <c r="J25" s="1"/>
    </row>
    <row r="28" spans="1:12" x14ac:dyDescent="0.3">
      <c r="A28" s="83" t="s">
        <v>20</v>
      </c>
      <c r="B28" s="84"/>
      <c r="C28" s="35">
        <f>SUM(D18:D24)/SUM(C18:C24)</f>
        <v>1.488946333419823</v>
      </c>
      <c r="D28" s="35">
        <f>SUM(E18:E23)/SUM(D18:D23)</f>
        <v>1.0414443105459676</v>
      </c>
      <c r="E28" s="35">
        <f>SUM(F18:F22)/SUM(E18:E22)</f>
        <v>1.0093712300350788</v>
      </c>
      <c r="F28" s="35">
        <f>SUM(G18:G21)/SUM(F18:F21)</f>
        <v>1.0044066857606126</v>
      </c>
      <c r="G28" s="35">
        <f>SUM(H18:H20)/SUM(G18:G20)</f>
        <v>1.0025007746619101</v>
      </c>
      <c r="H28" s="35">
        <f>SUM(I18:I19)/SUM(H18:H19)</f>
        <v>1.0017157624953792</v>
      </c>
      <c r="I28" s="36">
        <f>J18/I18</f>
        <v>1</v>
      </c>
    </row>
    <row r="29" spans="1:12" x14ac:dyDescent="0.3">
      <c r="A29" s="85" t="s">
        <v>21</v>
      </c>
      <c r="B29" s="86"/>
      <c r="C29" s="37">
        <f t="shared" ref="C29:H29" si="12">D29*C28</f>
        <v>1.5787190072437602</v>
      </c>
      <c r="D29" s="37">
        <f t="shared" si="12"/>
        <v>1.0602927532100817</v>
      </c>
      <c r="E29" s="37">
        <f t="shared" si="12"/>
        <v>1.0180983682691904</v>
      </c>
      <c r="F29" s="37">
        <f t="shared" si="12"/>
        <v>1.008646113515449</v>
      </c>
      <c r="G29" s="37">
        <f t="shared" si="12"/>
        <v>1.0042208278926636</v>
      </c>
      <c r="H29" s="37">
        <f t="shared" si="12"/>
        <v>1.0017157624953792</v>
      </c>
      <c r="I29" s="38">
        <f>I28</f>
        <v>1</v>
      </c>
    </row>
    <row r="32" spans="1:12" x14ac:dyDescent="0.3">
      <c r="A32" s="63" t="s">
        <v>5</v>
      </c>
      <c r="B32" s="64"/>
      <c r="C32" s="63" t="s">
        <v>1</v>
      </c>
      <c r="D32" s="63"/>
      <c r="E32" s="63"/>
      <c r="F32" s="63"/>
      <c r="G32" s="63"/>
      <c r="H32" s="63"/>
      <c r="I32" s="63"/>
      <c r="J32" s="63"/>
      <c r="K32" s="73" t="s">
        <v>27</v>
      </c>
      <c r="L32" s="73" t="s">
        <v>45</v>
      </c>
    </row>
    <row r="33" spans="1:13" x14ac:dyDescent="0.3">
      <c r="A33" s="65"/>
      <c r="B33" s="66"/>
      <c r="C33" s="24">
        <v>1</v>
      </c>
      <c r="D33" s="24">
        <f>C33+1</f>
        <v>2</v>
      </c>
      <c r="E33" s="24">
        <f t="shared" ref="E33" si="13">D33+1</f>
        <v>3</v>
      </c>
      <c r="F33" s="24">
        <f t="shared" ref="F33" si="14">E33+1</f>
        <v>4</v>
      </c>
      <c r="G33" s="24">
        <f t="shared" ref="G33" si="15">F33+1</f>
        <v>5</v>
      </c>
      <c r="H33" s="24">
        <f t="shared" ref="H33" si="16">G33+1</f>
        <v>6</v>
      </c>
      <c r="I33" s="24">
        <f t="shared" ref="I33" si="17">H33+1</f>
        <v>7</v>
      </c>
      <c r="J33" s="24">
        <f t="shared" ref="J33" si="18">I33+1</f>
        <v>8</v>
      </c>
      <c r="K33" s="81"/>
      <c r="L33" s="81"/>
    </row>
    <row r="34" spans="1:13" x14ac:dyDescent="0.3">
      <c r="A34" s="69" t="s">
        <v>2</v>
      </c>
      <c r="B34" s="26">
        <f>2015</f>
        <v>2015</v>
      </c>
      <c r="C34" s="1">
        <v>715.83044180499996</v>
      </c>
      <c r="D34" s="1">
        <f t="shared" ref="D34:J34" si="19">D18</f>
        <v>1101.6021359549998</v>
      </c>
      <c r="E34" s="1">
        <f t="shared" si="19"/>
        <v>1146.3728238299998</v>
      </c>
      <c r="F34" s="1">
        <f t="shared" si="19"/>
        <v>1154.5812986749997</v>
      </c>
      <c r="G34" s="1">
        <f t="shared" si="19"/>
        <v>1158.7153643599995</v>
      </c>
      <c r="H34" s="1">
        <f t="shared" si="19"/>
        <v>1159.4522133099997</v>
      </c>
      <c r="I34" s="1">
        <f t="shared" si="19"/>
        <v>1162.3009199899998</v>
      </c>
      <c r="J34" s="1">
        <f t="shared" si="19"/>
        <v>1162.3009199899998</v>
      </c>
      <c r="K34" s="40">
        <f>J34</f>
        <v>1162.3009199899998</v>
      </c>
      <c r="L34" s="52"/>
    </row>
    <row r="35" spans="1:13" x14ac:dyDescent="0.3">
      <c r="A35" s="69"/>
      <c r="B35" s="26">
        <f t="shared" ref="B35:B41" si="20">B34+1</f>
        <v>2016</v>
      </c>
      <c r="C35" s="1">
        <v>818.54944121999995</v>
      </c>
      <c r="D35" s="1">
        <f t="shared" ref="D35:H40" si="21">D19</f>
        <v>1275.5501741799999</v>
      </c>
      <c r="E35" s="1">
        <f t="shared" si="21"/>
        <v>1298.33325403</v>
      </c>
      <c r="F35" s="1">
        <f t="shared" si="21"/>
        <v>1312.3279031700001</v>
      </c>
      <c r="G35" s="1">
        <f t="shared" si="21"/>
        <v>1319.5067569999999</v>
      </c>
      <c r="H35" s="1">
        <f t="shared" si="21"/>
        <v>1325.5366190499999</v>
      </c>
      <c r="I35" s="1">
        <f>I19</f>
        <v>1326.9515630099997</v>
      </c>
      <c r="J35" s="1"/>
      <c r="K35" s="40">
        <f>I35*I29</f>
        <v>1326.9515630099997</v>
      </c>
      <c r="L35" s="52">
        <f>K35/K34</f>
        <v>1.1416592211089505</v>
      </c>
    </row>
    <row r="36" spans="1:13" x14ac:dyDescent="0.3">
      <c r="A36" s="69"/>
      <c r="B36" s="26">
        <f t="shared" si="20"/>
        <v>2017</v>
      </c>
      <c r="C36" s="1">
        <v>974.05489378000004</v>
      </c>
      <c r="D36" s="1">
        <f t="shared" si="21"/>
        <v>1361.492736229</v>
      </c>
      <c r="E36" s="1">
        <f t="shared" si="21"/>
        <v>1416.0184874649999</v>
      </c>
      <c r="F36" s="1">
        <f t="shared" si="21"/>
        <v>1427.130636265</v>
      </c>
      <c r="G36" s="1">
        <f t="shared" si="21"/>
        <v>1435.122671779</v>
      </c>
      <c r="H36" s="1">
        <f t="shared" si="21"/>
        <v>1438.1423542810001</v>
      </c>
      <c r="I36" s="1"/>
      <c r="J36" s="1"/>
      <c r="K36" s="40">
        <f>H36*H29</f>
        <v>1440.6098649954918</v>
      </c>
      <c r="L36" s="52">
        <f t="shared" ref="L36:L41" si="22">K36/K35</f>
        <v>1.0856536931368275</v>
      </c>
    </row>
    <row r="37" spans="1:13" x14ac:dyDescent="0.3">
      <c r="A37" s="69"/>
      <c r="B37" s="26">
        <f t="shared" si="20"/>
        <v>2018</v>
      </c>
      <c r="C37" s="1">
        <v>1039.3134306300001</v>
      </c>
      <c r="D37" s="1">
        <f t="shared" si="21"/>
        <v>1524.0757942830001</v>
      </c>
      <c r="E37" s="1">
        <f t="shared" si="21"/>
        <v>1585.7384578680001</v>
      </c>
      <c r="F37" s="1">
        <f t="shared" si="21"/>
        <v>1593.3792969540002</v>
      </c>
      <c r="G37" s="1">
        <f t="shared" si="21"/>
        <v>1598.2556736900003</v>
      </c>
      <c r="H37" s="1"/>
      <c r="I37" s="1"/>
      <c r="J37" s="1"/>
      <c r="K37" s="40">
        <f>G37*G29</f>
        <v>1605.001635817119</v>
      </c>
      <c r="L37" s="52">
        <f t="shared" si="22"/>
        <v>1.1141126232827385</v>
      </c>
    </row>
    <row r="38" spans="1:13" x14ac:dyDescent="0.3">
      <c r="A38" s="69"/>
      <c r="B38" s="26">
        <f t="shared" si="20"/>
        <v>2019</v>
      </c>
      <c r="C38" s="1">
        <v>1269.455684368</v>
      </c>
      <c r="D38" s="1">
        <f t="shared" si="21"/>
        <v>1920.5359908119997</v>
      </c>
      <c r="E38" s="1">
        <f t="shared" si="21"/>
        <v>2013.3718216799996</v>
      </c>
      <c r="F38" s="1">
        <f t="shared" si="21"/>
        <v>2042.323538164</v>
      </c>
      <c r="G38" s="1"/>
      <c r="H38" s="1"/>
      <c r="I38" s="1"/>
      <c r="J38" s="1"/>
      <c r="K38" s="40">
        <f>F38*F29</f>
        <v>2059.9816993102395</v>
      </c>
      <c r="L38" s="52">
        <f t="shared" si="22"/>
        <v>1.2834763861542648</v>
      </c>
    </row>
    <row r="39" spans="1:13" x14ac:dyDescent="0.3">
      <c r="A39" s="69"/>
      <c r="B39" s="26">
        <f t="shared" si="20"/>
        <v>2020</v>
      </c>
      <c r="C39" s="1">
        <v>1749.2367422699999</v>
      </c>
      <c r="D39" s="1">
        <f t="shared" si="21"/>
        <v>2575.4027093099999</v>
      </c>
      <c r="E39" s="1">
        <f t="shared" si="21"/>
        <v>2703.2656124159998</v>
      </c>
      <c r="F39" s="1"/>
      <c r="G39" s="1"/>
      <c r="H39" s="1"/>
      <c r="I39" s="1"/>
      <c r="J39" s="1"/>
      <c r="K39" s="40">
        <f>E39*E29</f>
        <v>2752.1903089989432</v>
      </c>
      <c r="L39" s="52">
        <f t="shared" si="22"/>
        <v>1.3360265821392887</v>
      </c>
    </row>
    <row r="40" spans="1:13" x14ac:dyDescent="0.3">
      <c r="A40" s="69"/>
      <c r="B40" s="26">
        <f t="shared" si="20"/>
        <v>2021</v>
      </c>
      <c r="C40" s="1">
        <v>1831.4148882720001</v>
      </c>
      <c r="D40" s="1">
        <f t="shared" si="21"/>
        <v>2745.2966478160001</v>
      </c>
      <c r="E40" s="1"/>
      <c r="F40" s="1"/>
      <c r="G40" s="1"/>
      <c r="H40" s="1"/>
      <c r="I40" s="1"/>
      <c r="J40" s="1"/>
      <c r="K40" s="40">
        <f>D40*D29</f>
        <v>2910.8181410912348</v>
      </c>
      <c r="L40" s="52">
        <f t="shared" si="22"/>
        <v>1.0576369415928906</v>
      </c>
      <c r="M40" s="96" t="s">
        <v>46</v>
      </c>
    </row>
    <row r="41" spans="1:13" x14ac:dyDescent="0.3">
      <c r="A41" s="69"/>
      <c r="B41" s="26">
        <f t="shared" si="20"/>
        <v>2022</v>
      </c>
      <c r="C41" s="1">
        <v>2004.3909177999999</v>
      </c>
      <c r="D41" s="1"/>
      <c r="E41" s="1"/>
      <c r="F41" s="1"/>
      <c r="G41" s="1"/>
      <c r="H41" s="1"/>
      <c r="I41" s="1"/>
      <c r="J41" s="1"/>
      <c r="K41" s="40">
        <f>C41*C29</f>
        <v>3164.3700398776255</v>
      </c>
      <c r="L41" s="52">
        <f t="shared" si="22"/>
        <v>1.0871067467963962</v>
      </c>
      <c r="M41" s="96">
        <f>AVERAGE(L35:L40)</f>
        <v>1.1697609079024933</v>
      </c>
    </row>
    <row r="44" spans="1:13" x14ac:dyDescent="0.3">
      <c r="A44" t="s">
        <v>47</v>
      </c>
      <c r="F44" s="97">
        <f>K40*M41</f>
        <v>3404.9612714619307</v>
      </c>
    </row>
    <row r="45" spans="1:13" x14ac:dyDescent="0.3">
      <c r="A45" s="4" t="s">
        <v>22</v>
      </c>
    </row>
    <row r="46" spans="1:13" x14ac:dyDescent="0.3">
      <c r="A46" s="6" t="s">
        <v>23</v>
      </c>
      <c r="B46" s="7">
        <v>1</v>
      </c>
      <c r="C46" s="7">
        <v>2</v>
      </c>
      <c r="D46" s="7">
        <v>3</v>
      </c>
      <c r="E46" s="7">
        <v>4</v>
      </c>
      <c r="F46" s="7">
        <v>5</v>
      </c>
      <c r="G46" s="7">
        <v>6</v>
      </c>
      <c r="H46" s="7">
        <v>7</v>
      </c>
      <c r="I46" s="7">
        <v>8</v>
      </c>
    </row>
    <row r="47" spans="1:13" ht="15.6" x14ac:dyDescent="0.35">
      <c r="A47" s="9" t="s">
        <v>24</v>
      </c>
      <c r="B47" s="61">
        <f>C41/K41</f>
        <v>0.6334249447885415</v>
      </c>
      <c r="C47" s="61">
        <f>D40/K40</f>
        <v>0.94313574903955266</v>
      </c>
      <c r="D47" s="61">
        <f>E39/K39</f>
        <v>0.98222335990975174</v>
      </c>
      <c r="E47" s="61">
        <f>F38/K38</f>
        <v>0.99142800096129391</v>
      </c>
      <c r="F47" s="61">
        <f>G37/K37</f>
        <v>0.99579691261580283</v>
      </c>
      <c r="G47" s="61">
        <f>H36/K36</f>
        <v>0.99828717630328079</v>
      </c>
      <c r="H47" s="61">
        <f>I35/K35</f>
        <v>1</v>
      </c>
      <c r="I47" s="61">
        <f>J34/K34</f>
        <v>1</v>
      </c>
    </row>
    <row r="48" spans="1:13" ht="15.6" x14ac:dyDescent="0.35">
      <c r="A48" s="9" t="s">
        <v>25</v>
      </c>
      <c r="B48" s="62">
        <f>1-B47</f>
        <v>0.3665750552114585</v>
      </c>
      <c r="C48" s="62">
        <f t="shared" ref="C48:I48" si="23">1-C47</f>
        <v>5.6864250960447338E-2</v>
      </c>
      <c r="D48" s="62">
        <f t="shared" si="23"/>
        <v>1.7776640090248264E-2</v>
      </c>
      <c r="E48" s="62">
        <f t="shared" si="23"/>
        <v>8.5719990387060907E-3</v>
      </c>
      <c r="F48" s="62">
        <f t="shared" si="23"/>
        <v>4.2030873841971683E-3</v>
      </c>
      <c r="G48" s="62">
        <f t="shared" si="23"/>
        <v>1.7128236967192123E-3</v>
      </c>
      <c r="H48" s="62">
        <f t="shared" si="23"/>
        <v>0</v>
      </c>
      <c r="I48" s="62">
        <f t="shared" si="23"/>
        <v>0</v>
      </c>
    </row>
    <row r="50" spans="1:3" x14ac:dyDescent="0.3">
      <c r="A50" s="82" t="s">
        <v>26</v>
      </c>
      <c r="B50" s="82"/>
      <c r="C50" s="41">
        <f>C41+B48*F44</f>
        <v>3252.5647838790351</v>
      </c>
    </row>
  </sheetData>
  <mergeCells count="15">
    <mergeCell ref="L32:L33"/>
    <mergeCell ref="K32:K33"/>
    <mergeCell ref="A50:B50"/>
    <mergeCell ref="A18:A25"/>
    <mergeCell ref="A28:B28"/>
    <mergeCell ref="A29:B29"/>
    <mergeCell ref="A32:B33"/>
    <mergeCell ref="C32:J32"/>
    <mergeCell ref="A1:B2"/>
    <mergeCell ref="C1:J1"/>
    <mergeCell ref="A3:A10"/>
    <mergeCell ref="A12:J14"/>
    <mergeCell ref="A16:B17"/>
    <mergeCell ref="C16:J16"/>
    <mergeCell ref="A34:A4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BBF5F-7E6A-4CAB-A492-D946884E20BA}">
  <dimension ref="A1:L43"/>
  <sheetViews>
    <sheetView showGridLines="0" topLeftCell="A27" workbookViewId="0">
      <selection activeCell="L19" sqref="L19"/>
    </sheetView>
  </sheetViews>
  <sheetFormatPr defaultColWidth="11.5546875" defaultRowHeight="14.4" x14ac:dyDescent="0.3"/>
  <sheetData>
    <row r="1" spans="1:10" x14ac:dyDescent="0.3">
      <c r="A1" s="63" t="s">
        <v>5</v>
      </c>
      <c r="B1" s="64"/>
      <c r="C1" s="63" t="s">
        <v>1</v>
      </c>
      <c r="D1" s="63"/>
      <c r="E1" s="63"/>
      <c r="F1" s="63"/>
      <c r="G1" s="63"/>
      <c r="H1" s="63"/>
      <c r="I1" s="63"/>
      <c r="J1" s="63"/>
    </row>
    <row r="2" spans="1:10" x14ac:dyDescent="0.3">
      <c r="A2" s="65"/>
      <c r="B2" s="66"/>
      <c r="C2" s="24">
        <v>1</v>
      </c>
      <c r="D2" s="24">
        <f>C2+1</f>
        <v>2</v>
      </c>
      <c r="E2" s="24">
        <f t="shared" ref="E2:J2" si="0">D2+1</f>
        <v>3</v>
      </c>
      <c r="F2" s="24">
        <f t="shared" si="0"/>
        <v>4</v>
      </c>
      <c r="G2" s="24">
        <f t="shared" si="0"/>
        <v>5</v>
      </c>
      <c r="H2" s="24">
        <f t="shared" si="0"/>
        <v>6</v>
      </c>
      <c r="I2" s="24">
        <f t="shared" si="0"/>
        <v>7</v>
      </c>
      <c r="J2" s="24">
        <f t="shared" si="0"/>
        <v>8</v>
      </c>
    </row>
    <row r="3" spans="1:10" x14ac:dyDescent="0.3">
      <c r="A3" s="69" t="s">
        <v>2</v>
      </c>
      <c r="B3" s="26">
        <f>2015</f>
        <v>2015</v>
      </c>
      <c r="C3" s="1">
        <v>7454.3275962000007</v>
      </c>
      <c r="D3" s="1">
        <v>21587.086414200003</v>
      </c>
      <c r="E3" s="1">
        <v>24388.933522800002</v>
      </c>
      <c r="F3" s="1">
        <v>24486.405620400001</v>
      </c>
      <c r="G3" s="1">
        <v>24522.6718224</v>
      </c>
      <c r="H3" s="1">
        <v>24523.553428799998</v>
      </c>
      <c r="I3" s="1">
        <v>24529.780427199999</v>
      </c>
      <c r="J3" s="1">
        <v>24535.891133599998</v>
      </c>
    </row>
    <row r="4" spans="1:10" x14ac:dyDescent="0.3">
      <c r="A4" s="69"/>
      <c r="B4" s="26">
        <f t="shared" ref="B4:B10" si="1">B3+1</f>
        <v>2016</v>
      </c>
      <c r="C4" s="1">
        <v>10419.744532999999</v>
      </c>
      <c r="D4" s="1">
        <v>28310.4393275</v>
      </c>
      <c r="E4" s="1">
        <v>33249.484764649998</v>
      </c>
      <c r="F4" s="1">
        <v>33758.449673849995</v>
      </c>
      <c r="G4" s="1">
        <v>33780.296287099991</v>
      </c>
      <c r="H4" s="1">
        <v>54050.544123749998</v>
      </c>
      <c r="I4" s="1">
        <v>54167.679599000003</v>
      </c>
      <c r="J4" s="1"/>
    </row>
    <row r="5" spans="1:10" x14ac:dyDescent="0.3">
      <c r="A5" s="69"/>
      <c r="B5" s="26">
        <f t="shared" si="1"/>
        <v>2017</v>
      </c>
      <c r="C5" s="1">
        <v>9906.5182678000001</v>
      </c>
      <c r="D5" s="1">
        <v>27106.9198736</v>
      </c>
      <c r="E5" s="1">
        <v>31427.266141599997</v>
      </c>
      <c r="F5" s="1">
        <v>33944.568170799997</v>
      </c>
      <c r="G5" s="1">
        <v>34192.947906599999</v>
      </c>
      <c r="H5" s="1">
        <v>34224.451626200003</v>
      </c>
      <c r="I5" s="1"/>
      <c r="J5" s="1"/>
    </row>
    <row r="6" spans="1:10" x14ac:dyDescent="0.3">
      <c r="A6" s="69"/>
      <c r="B6" s="26">
        <f t="shared" si="1"/>
        <v>2018</v>
      </c>
      <c r="C6" s="1">
        <v>13365.412798500001</v>
      </c>
      <c r="D6" s="1">
        <v>33763.876282500001</v>
      </c>
      <c r="E6" s="1">
        <v>40345.403080500007</v>
      </c>
      <c r="F6" s="1">
        <v>41667.541670999999</v>
      </c>
      <c r="G6" s="1">
        <v>42232.1594835</v>
      </c>
      <c r="H6" s="1"/>
      <c r="I6" s="1"/>
      <c r="J6" s="1"/>
    </row>
    <row r="7" spans="1:10" x14ac:dyDescent="0.3">
      <c r="A7" s="69"/>
      <c r="B7" s="26">
        <f t="shared" si="1"/>
        <v>2019</v>
      </c>
      <c r="C7" s="1">
        <v>12106.239505919999</v>
      </c>
      <c r="D7" s="1">
        <v>34578.133811040003</v>
      </c>
      <c r="E7" s="1">
        <v>39648.051142720004</v>
      </c>
      <c r="F7" s="1">
        <v>41351.016251519999</v>
      </c>
      <c r="G7" s="1"/>
      <c r="H7" s="1"/>
      <c r="I7" s="1"/>
      <c r="J7" s="1"/>
    </row>
    <row r="8" spans="1:10" x14ac:dyDescent="0.3">
      <c r="A8" s="69"/>
      <c r="B8" s="26">
        <f t="shared" si="1"/>
        <v>2020</v>
      </c>
      <c r="C8" s="1">
        <v>10760.1606288</v>
      </c>
      <c r="D8" s="1">
        <v>30118.2881868</v>
      </c>
      <c r="E8" s="1">
        <v>36703.946198700003</v>
      </c>
      <c r="F8" s="1"/>
      <c r="G8" s="1"/>
      <c r="H8" s="1"/>
      <c r="I8" s="1"/>
      <c r="J8" s="1"/>
    </row>
    <row r="9" spans="1:10" x14ac:dyDescent="0.3">
      <c r="A9" s="69"/>
      <c r="B9" s="26">
        <f t="shared" si="1"/>
        <v>2021</v>
      </c>
      <c r="C9" s="1">
        <v>11682.819145200001</v>
      </c>
      <c r="D9" s="1">
        <v>27671.954737799999</v>
      </c>
      <c r="E9" s="1"/>
      <c r="F9" s="1"/>
      <c r="G9" s="1"/>
      <c r="H9" s="1"/>
      <c r="I9" s="1"/>
      <c r="J9" s="1"/>
    </row>
    <row r="10" spans="1:10" x14ac:dyDescent="0.3">
      <c r="A10" s="69"/>
      <c r="B10" s="26">
        <f t="shared" si="1"/>
        <v>2022</v>
      </c>
      <c r="C10" s="1">
        <v>14701.5344097</v>
      </c>
      <c r="D10" s="1"/>
      <c r="E10" s="1"/>
      <c r="F10" s="1"/>
      <c r="G10" s="1"/>
      <c r="H10" s="1"/>
      <c r="I10" s="1"/>
      <c r="J10" s="1"/>
    </row>
    <row r="12" spans="1:10" x14ac:dyDescent="0.3">
      <c r="A12" s="70" t="s">
        <v>6</v>
      </c>
      <c r="B12" s="70"/>
      <c r="C12" s="70"/>
      <c r="D12" s="70"/>
      <c r="E12" s="70"/>
      <c r="F12" s="70"/>
      <c r="G12" s="70"/>
      <c r="H12" s="70"/>
      <c r="I12" s="70"/>
      <c r="J12" s="70"/>
    </row>
    <row r="13" spans="1:10" x14ac:dyDescent="0.3">
      <c r="A13" s="70"/>
      <c r="B13" s="70"/>
      <c r="C13" s="70"/>
      <c r="D13" s="70"/>
      <c r="E13" s="70"/>
      <c r="F13" s="70"/>
      <c r="G13" s="70"/>
      <c r="H13" s="70"/>
      <c r="I13" s="70"/>
      <c r="J13" s="70"/>
    </row>
    <row r="14" spans="1:10" x14ac:dyDescent="0.3">
      <c r="A14" s="70"/>
      <c r="B14" s="70"/>
      <c r="C14" s="70"/>
      <c r="D14" s="70"/>
      <c r="E14" s="70"/>
      <c r="F14" s="70"/>
      <c r="G14" s="70"/>
      <c r="H14" s="70"/>
      <c r="I14" s="70"/>
      <c r="J14" s="70"/>
    </row>
    <row r="15" spans="1:10" x14ac:dyDescent="0.3">
      <c r="A15" s="70"/>
      <c r="B15" s="70"/>
      <c r="C15" s="70"/>
      <c r="D15" s="70"/>
      <c r="E15" s="70"/>
      <c r="F15" s="70"/>
      <c r="G15" s="70"/>
      <c r="H15" s="70"/>
      <c r="I15" s="70"/>
      <c r="J15" s="70"/>
    </row>
    <row r="16" spans="1:10" x14ac:dyDescent="0.3">
      <c r="A16" s="70"/>
      <c r="B16" s="70"/>
      <c r="C16" s="70"/>
      <c r="D16" s="70"/>
      <c r="E16" s="70"/>
      <c r="F16" s="70"/>
      <c r="G16" s="70"/>
      <c r="H16" s="70"/>
      <c r="I16" s="70"/>
      <c r="J16" s="70"/>
    </row>
    <row r="18" spans="1:12" x14ac:dyDescent="0.3">
      <c r="A18" s="83" t="s">
        <v>20</v>
      </c>
      <c r="B18" s="84"/>
      <c r="C18" s="35">
        <f>SUM(D3:D9)/SUM(C3:C9)</f>
        <v>2.6836132055679371</v>
      </c>
      <c r="D18" s="35">
        <f>SUM(E3:E8)/SUM(D3:D8)</f>
        <v>1.1726748079565792</v>
      </c>
      <c r="E18" s="35">
        <f>SUM(F3:F7)/SUM(E3:E7)</f>
        <v>1.0363709574313358</v>
      </c>
      <c r="F18" s="35">
        <f>SUM(G3:G6)/SUM(F3:F6)</f>
        <v>1.0065077701609668</v>
      </c>
      <c r="G18" s="35">
        <f>SUM(H3:H5)/SUM(G3:G5)</f>
        <v>1.2194976171609144</v>
      </c>
      <c r="H18" s="35">
        <f>SUM(I3:I4)/SUM(H3:H4)</f>
        <v>1.001570014514866</v>
      </c>
      <c r="I18" s="36">
        <f>J3/I3</f>
        <v>1.000249113783066</v>
      </c>
    </row>
    <row r="19" spans="1:12" x14ac:dyDescent="0.3">
      <c r="A19" s="85" t="s">
        <v>21</v>
      </c>
      <c r="B19" s="86"/>
      <c r="C19" s="37">
        <f>C18*D19</f>
        <v>4.0105166817333684</v>
      </c>
      <c r="D19" s="37">
        <f>D18*E19</f>
        <v>1.4944466189883041</v>
      </c>
      <c r="E19" s="37">
        <f>E18*F19</f>
        <v>1.2743913392259376</v>
      </c>
      <c r="F19" s="37">
        <f>F18*G19</f>
        <v>1.2296671670388561</v>
      </c>
      <c r="G19" s="37">
        <f>G18*H19</f>
        <v>1.221716516746016</v>
      </c>
      <c r="H19" s="37">
        <f>I19*H18</f>
        <v>1.0018195194101873</v>
      </c>
      <c r="I19" s="38">
        <f>I18</f>
        <v>1.000249113783066</v>
      </c>
    </row>
    <row r="21" spans="1:12" x14ac:dyDescent="0.3">
      <c r="A21" s="63" t="s">
        <v>5</v>
      </c>
      <c r="B21" s="64"/>
      <c r="C21" s="63" t="s">
        <v>1</v>
      </c>
      <c r="D21" s="63"/>
      <c r="E21" s="63"/>
      <c r="F21" s="63"/>
      <c r="G21" s="63"/>
      <c r="H21" s="63"/>
      <c r="I21" s="63"/>
      <c r="J21" s="63"/>
      <c r="K21" s="87" t="s">
        <v>18</v>
      </c>
      <c r="L21" s="71" t="s">
        <v>19</v>
      </c>
    </row>
    <row r="22" spans="1:12" x14ac:dyDescent="0.3">
      <c r="A22" s="65"/>
      <c r="B22" s="66"/>
      <c r="C22" s="24">
        <v>1</v>
      </c>
      <c r="D22" s="24">
        <f>C22+1</f>
        <v>2</v>
      </c>
      <c r="E22" s="24">
        <f t="shared" ref="E22" si="2">D22+1</f>
        <v>3</v>
      </c>
      <c r="F22" s="24">
        <f t="shared" ref="F22" si="3">E22+1</f>
        <v>4</v>
      </c>
      <c r="G22" s="24">
        <f t="shared" ref="G22" si="4">F22+1</f>
        <v>5</v>
      </c>
      <c r="H22" s="24">
        <f t="shared" ref="H22" si="5">G22+1</f>
        <v>6</v>
      </c>
      <c r="I22" s="24">
        <f t="shared" ref="I22" si="6">H22+1</f>
        <v>7</v>
      </c>
      <c r="J22" s="24">
        <f t="shared" ref="J22" si="7">I22+1</f>
        <v>8</v>
      </c>
      <c r="K22" s="81"/>
      <c r="L22" s="72"/>
    </row>
    <row r="23" spans="1:12" x14ac:dyDescent="0.3">
      <c r="A23" s="69" t="s">
        <v>2</v>
      </c>
      <c r="B23" s="26">
        <f>2015</f>
        <v>2015</v>
      </c>
      <c r="C23" s="1">
        <v>7454.3275961999998</v>
      </c>
      <c r="D23" s="1">
        <v>21587.086414200003</v>
      </c>
      <c r="E23" s="1">
        <v>24388.933522800002</v>
      </c>
      <c r="F23" s="1">
        <v>24486.405620400001</v>
      </c>
      <c r="G23" s="1">
        <v>24522.6718224</v>
      </c>
      <c r="H23" s="1">
        <v>24523.553428799998</v>
      </c>
      <c r="I23" s="1">
        <v>24529.780427199999</v>
      </c>
      <c r="J23" s="1">
        <v>24535.891133599998</v>
      </c>
      <c r="K23" s="42">
        <f>J23</f>
        <v>24535.891133599998</v>
      </c>
      <c r="L23" s="43">
        <f>K23-J23</f>
        <v>0</v>
      </c>
    </row>
    <row r="24" spans="1:12" x14ac:dyDescent="0.3">
      <c r="A24" s="69"/>
      <c r="B24" s="26">
        <f t="shared" ref="B24:B30" si="8">B23+1</f>
        <v>2016</v>
      </c>
      <c r="C24" s="1">
        <v>10419.744532999999</v>
      </c>
      <c r="D24" s="1">
        <v>28310.4393275</v>
      </c>
      <c r="E24" s="1">
        <v>33249.484764649998</v>
      </c>
      <c r="F24" s="1">
        <v>33758.449673849995</v>
      </c>
      <c r="G24" s="1">
        <v>33780.296287099991</v>
      </c>
      <c r="H24" s="1">
        <v>54050.544123749998</v>
      </c>
      <c r="I24" s="1">
        <v>54167.679599000003</v>
      </c>
      <c r="J24" s="95">
        <f>I24*I18</f>
        <v>54181.173514584822</v>
      </c>
      <c r="K24" s="42">
        <f>I24*I19</f>
        <v>54181.173514584822</v>
      </c>
      <c r="L24" s="43">
        <f>K24-I24</f>
        <v>13.493915584818751</v>
      </c>
    </row>
    <row r="25" spans="1:12" x14ac:dyDescent="0.3">
      <c r="A25" s="69"/>
      <c r="B25" s="26">
        <f t="shared" si="8"/>
        <v>2017</v>
      </c>
      <c r="C25" s="1">
        <v>9906.5182678000001</v>
      </c>
      <c r="D25" s="45">
        <v>27106.9198736</v>
      </c>
      <c r="E25" s="1">
        <v>31427.266141599997</v>
      </c>
      <c r="F25" s="1">
        <v>33944.568170799997</v>
      </c>
      <c r="G25" s="1">
        <v>34192.947906599999</v>
      </c>
      <c r="H25" s="1">
        <v>34224.451626200003</v>
      </c>
      <c r="I25" s="95">
        <f>H25*H18</f>
        <v>34278.184512016465</v>
      </c>
      <c r="J25" s="95">
        <f>I25*I18</f>
        <v>34286.723680236886</v>
      </c>
      <c r="K25" s="42">
        <f>H25*H19</f>
        <v>34286.723680236893</v>
      </c>
      <c r="L25" s="43">
        <f>K25-H25</f>
        <v>62.27205403689004</v>
      </c>
    </row>
    <row r="26" spans="1:12" x14ac:dyDescent="0.3">
      <c r="A26" s="69"/>
      <c r="B26" s="26">
        <f t="shared" si="8"/>
        <v>2018</v>
      </c>
      <c r="C26" s="1">
        <v>13365.412798500001</v>
      </c>
      <c r="D26" s="1">
        <v>33763.876282500001</v>
      </c>
      <c r="E26" s="1">
        <v>40345.403080500007</v>
      </c>
      <c r="F26" s="1">
        <v>41667.541670999999</v>
      </c>
      <c r="G26" s="1">
        <v>42232.1594835</v>
      </c>
      <c r="H26" s="95">
        <f>G26*G18</f>
        <v>51502.017857687963</v>
      </c>
      <c r="I26" s="95">
        <f t="shared" ref="I26:J26" si="9">H26*H18</f>
        <v>51582.876773269425</v>
      </c>
      <c r="J26" s="95">
        <f t="shared" si="9"/>
        <v>51595.72677884384</v>
      </c>
      <c r="K26" s="42">
        <f>G26*G19</f>
        <v>51595.726778843848</v>
      </c>
      <c r="L26" s="43">
        <f>K26-G26</f>
        <v>9363.5672953438479</v>
      </c>
    </row>
    <row r="27" spans="1:12" x14ac:dyDescent="0.3">
      <c r="A27" s="69"/>
      <c r="B27" s="26">
        <f t="shared" si="8"/>
        <v>2019</v>
      </c>
      <c r="C27" s="1">
        <v>12106.239505919999</v>
      </c>
      <c r="D27" s="1">
        <v>34578.133811040003</v>
      </c>
      <c r="E27" s="1">
        <v>39648.051142720004</v>
      </c>
      <c r="F27" s="1">
        <v>41351.016251519999</v>
      </c>
      <c r="G27" s="95">
        <f>F27*F18</f>
        <v>41620.119161207294</v>
      </c>
      <c r="H27" s="95">
        <f t="shared" ref="H27:J27" si="10">G27*G18</f>
        <v>50755.636143045609</v>
      </c>
      <c r="I27" s="95">
        <f t="shared" si="10"/>
        <v>50835.323228501453</v>
      </c>
      <c r="J27" s="95">
        <f t="shared" si="10"/>
        <v>50847.987008184289</v>
      </c>
      <c r="K27" s="42">
        <f>F27*F19</f>
        <v>50847.987008184296</v>
      </c>
      <c r="L27" s="43">
        <f>K27-F27</f>
        <v>9496.9707566642974</v>
      </c>
    </row>
    <row r="28" spans="1:12" x14ac:dyDescent="0.3">
      <c r="A28" s="69"/>
      <c r="B28" s="26">
        <f t="shared" si="8"/>
        <v>2020</v>
      </c>
      <c r="C28" s="1">
        <v>10760.1606288</v>
      </c>
      <c r="D28" s="1">
        <v>30118.2881868</v>
      </c>
      <c r="E28" s="1">
        <v>36703.946198700003</v>
      </c>
      <c r="F28" s="95">
        <f>E28*E18</f>
        <v>38038.903863454958</v>
      </c>
      <c r="G28" s="95">
        <f t="shared" ref="G28:J28" si="11">F28*F18</f>
        <v>38286.452306973435</v>
      </c>
      <c r="H28" s="95">
        <f t="shared" si="11"/>
        <v>46690.237357899096</v>
      </c>
      <c r="I28" s="95">
        <f t="shared" si="11"/>
        <v>46763.541708253535</v>
      </c>
      <c r="J28" s="95">
        <f t="shared" si="11"/>
        <v>46775.191151038045</v>
      </c>
      <c r="K28" s="42">
        <f>E28*E19</f>
        <v>46775.19115103806</v>
      </c>
      <c r="L28" s="43">
        <f>K28-E28</f>
        <v>10071.244952338056</v>
      </c>
    </row>
    <row r="29" spans="1:12" x14ac:dyDescent="0.3">
      <c r="A29" s="69"/>
      <c r="B29" s="26">
        <f t="shared" si="8"/>
        <v>2021</v>
      </c>
      <c r="C29" s="1">
        <v>11682.819145200001</v>
      </c>
      <c r="D29" s="1">
        <v>27671.954737799999</v>
      </c>
      <c r="E29" s="95">
        <f>D29*$D$18</f>
        <v>32450.204207932766</v>
      </c>
      <c r="F29" s="95">
        <f>E29*E18</f>
        <v>33630.449203817639</v>
      </c>
      <c r="G29" s="95">
        <f t="shared" ref="G29:J29" si="12">F29*F18</f>
        <v>33849.308437646156</v>
      </c>
      <c r="H29" s="95">
        <f t="shared" si="12"/>
        <v>41279.150982254323</v>
      </c>
      <c r="I29" s="95">
        <f t="shared" si="12"/>
        <v>41343.959848457809</v>
      </c>
      <c r="J29" s="95">
        <f t="shared" si="12"/>
        <v>41354.259198702588</v>
      </c>
      <c r="K29" s="42">
        <f>D29*D19</f>
        <v>41354.259198702588</v>
      </c>
      <c r="L29" s="43">
        <f>K29-D29</f>
        <v>13682.304460902589</v>
      </c>
    </row>
    <row r="30" spans="1:12" x14ac:dyDescent="0.3">
      <c r="A30" s="69"/>
      <c r="B30" s="26">
        <f t="shared" si="8"/>
        <v>2022</v>
      </c>
      <c r="C30" s="1">
        <v>14701.5344097</v>
      </c>
      <c r="D30" s="95">
        <f>C30*C18</f>
        <v>39453.231883982349</v>
      </c>
      <c r="E30" s="95">
        <f>D30*$D$18</f>
        <v>46265.811122815387</v>
      </c>
      <c r="F30" s="95">
        <f>E30*E18</f>
        <v>47948.54296968953</v>
      </c>
      <c r="G30" s="95">
        <f t="shared" ref="G30:J30" si="13">F30*F18</f>
        <v>48260.581066889514</v>
      </c>
      <c r="H30" s="95">
        <f t="shared" si="13"/>
        <v>58853.663613872901</v>
      </c>
      <c r="I30" s="95">
        <f t="shared" si="13"/>
        <v>58946.064719999726</v>
      </c>
      <c r="J30" s="95">
        <f t="shared" si="13"/>
        <v>58960.748997178976</v>
      </c>
      <c r="K30" s="42">
        <f>C30*C19</f>
        <v>58960.748997178976</v>
      </c>
      <c r="L30" s="43">
        <f>K30-C30</f>
        <v>44259.214587478979</v>
      </c>
    </row>
    <row r="31" spans="1:12" x14ac:dyDescent="0.3">
      <c r="L31" s="44">
        <f>SUM(L23:L30)</f>
        <v>86949.068022349471</v>
      </c>
    </row>
    <row r="34" spans="1:10" x14ac:dyDescent="0.3">
      <c r="A34" s="88" t="s">
        <v>28</v>
      </c>
      <c r="B34" s="89"/>
      <c r="C34" s="79" t="s">
        <v>29</v>
      </c>
      <c r="D34" s="79"/>
      <c r="E34" s="79"/>
      <c r="F34" s="79"/>
      <c r="G34" s="79"/>
      <c r="H34" s="79"/>
      <c r="I34" s="79"/>
      <c r="J34" s="79"/>
    </row>
    <row r="35" spans="1:10" x14ac:dyDescent="0.3">
      <c r="A35" s="90"/>
      <c r="B35" s="91"/>
      <c r="C35" s="39">
        <v>1</v>
      </c>
      <c r="D35" s="39">
        <f>C35+1</f>
        <v>2</v>
      </c>
      <c r="E35" s="39">
        <f t="shared" ref="E35:J35" si="14">D35+1</f>
        <v>3</v>
      </c>
      <c r="F35" s="39">
        <f t="shared" si="14"/>
        <v>4</v>
      </c>
      <c r="G35" s="39">
        <f t="shared" si="14"/>
        <v>5</v>
      </c>
      <c r="H35" s="39">
        <f t="shared" si="14"/>
        <v>6</v>
      </c>
      <c r="I35" s="39">
        <f t="shared" si="14"/>
        <v>7</v>
      </c>
      <c r="J35" s="39">
        <f t="shared" si="14"/>
        <v>8</v>
      </c>
    </row>
    <row r="36" spans="1:10" x14ac:dyDescent="0.3">
      <c r="A36" s="80" t="s">
        <v>30</v>
      </c>
      <c r="B36" s="26">
        <f>B23</f>
        <v>2015</v>
      </c>
      <c r="C36" s="13">
        <f>D23/C23</f>
        <v>2.8959132980960582</v>
      </c>
      <c r="D36" s="13">
        <f t="shared" ref="D36:I36" si="15">E23/D23</f>
        <v>1.1297927406617014</v>
      </c>
      <c r="E36" s="13">
        <f t="shared" si="15"/>
        <v>1.0039965707196208</v>
      </c>
      <c r="F36" s="13">
        <f t="shared" si="15"/>
        <v>1.0014810749508203</v>
      </c>
      <c r="G36" s="13">
        <f t="shared" si="15"/>
        <v>1.0000359506666476</v>
      </c>
      <c r="H36" s="13">
        <f t="shared" si="15"/>
        <v>1.000253919091215</v>
      </c>
      <c r="I36" s="13">
        <f t="shared" si="15"/>
        <v>1.000249113783066</v>
      </c>
      <c r="J36" s="14"/>
    </row>
    <row r="37" spans="1:10" x14ac:dyDescent="0.3">
      <c r="A37" s="80"/>
      <c r="B37" s="26">
        <f>B36+1</f>
        <v>2016</v>
      </c>
      <c r="C37" s="13">
        <f>D24/C24</f>
        <v>2.7169993695948134</v>
      </c>
      <c r="D37" s="13">
        <f t="shared" ref="C37:G42" si="16">E24/D24</f>
        <v>1.174460218720532</v>
      </c>
      <c r="E37" s="13">
        <f t="shared" si="16"/>
        <v>1.0153074525155084</v>
      </c>
      <c r="F37" s="13">
        <f t="shared" si="16"/>
        <v>1.0006471450395698</v>
      </c>
      <c r="G37" s="13">
        <f t="shared" si="16"/>
        <v>1.6000612802318968</v>
      </c>
      <c r="H37" s="13">
        <f>I24/H24</f>
        <v>1.002167147013022</v>
      </c>
      <c r="I37" s="14"/>
      <c r="J37" s="14"/>
    </row>
    <row r="38" spans="1:10" x14ac:dyDescent="0.3">
      <c r="A38" s="80"/>
      <c r="B38" s="26">
        <f t="shared" ref="B38:B43" si="17">B37+1</f>
        <v>2017</v>
      </c>
      <c r="C38" s="13">
        <f t="shared" si="16"/>
        <v>2.7362711238021871</v>
      </c>
      <c r="D38" s="13">
        <f t="shared" si="16"/>
        <v>1.1593816740576148</v>
      </c>
      <c r="E38" s="13">
        <f t="shared" si="16"/>
        <v>1.0800993003291455</v>
      </c>
      <c r="F38" s="13">
        <f t="shared" si="16"/>
        <v>1.0073172159548538</v>
      </c>
      <c r="G38" s="13">
        <f t="shared" si="16"/>
        <v>1.0009213513759052</v>
      </c>
      <c r="H38" s="14"/>
      <c r="I38" s="14"/>
      <c r="J38" s="14"/>
    </row>
    <row r="39" spans="1:10" x14ac:dyDescent="0.3">
      <c r="A39" s="80"/>
      <c r="B39" s="26">
        <f t="shared" si="17"/>
        <v>2018</v>
      </c>
      <c r="C39" s="13">
        <f t="shared" si="16"/>
        <v>2.5262127546325632</v>
      </c>
      <c r="D39" s="13">
        <f t="shared" si="16"/>
        <v>1.194928056924887</v>
      </c>
      <c r="E39" s="13">
        <f t="shared" si="16"/>
        <v>1.0327704890656804</v>
      </c>
      <c r="F39" s="13">
        <f t="shared" si="16"/>
        <v>1.0135505429371892</v>
      </c>
      <c r="G39" s="14"/>
      <c r="H39" s="14"/>
      <c r="I39" s="14"/>
      <c r="J39" s="14"/>
    </row>
    <row r="40" spans="1:10" x14ac:dyDescent="0.3">
      <c r="A40" s="80"/>
      <c r="B40" s="26">
        <f t="shared" si="17"/>
        <v>2019</v>
      </c>
      <c r="C40" s="13">
        <f t="shared" si="16"/>
        <v>2.8562241639223442</v>
      </c>
      <c r="D40" s="13">
        <f>E27/D27</f>
        <v>1.1466220635094335</v>
      </c>
      <c r="E40" s="13">
        <f t="shared" ref="E40" si="18">F27/E27</f>
        <v>1.0429520508503654</v>
      </c>
      <c r="F40" s="14"/>
      <c r="G40" s="14"/>
      <c r="H40" s="14"/>
      <c r="I40" s="14"/>
      <c r="J40" s="14"/>
    </row>
    <row r="41" spans="1:10" x14ac:dyDescent="0.3">
      <c r="A41" s="80"/>
      <c r="B41" s="26">
        <f t="shared" si="17"/>
        <v>2020</v>
      </c>
      <c r="C41" s="13">
        <f t="shared" si="16"/>
        <v>2.799055629911992</v>
      </c>
      <c r="D41" s="13">
        <f t="shared" si="16"/>
        <v>1.2186597714669027</v>
      </c>
      <c r="E41" s="14"/>
      <c r="F41" s="14"/>
      <c r="G41" s="14"/>
      <c r="H41" s="14"/>
      <c r="I41" s="14"/>
      <c r="J41" s="14"/>
    </row>
    <row r="42" spans="1:10" x14ac:dyDescent="0.3">
      <c r="A42" s="80"/>
      <c r="B42" s="26">
        <f t="shared" si="17"/>
        <v>2021</v>
      </c>
      <c r="C42" s="13">
        <f t="shared" si="16"/>
        <v>2.3686025088532925</v>
      </c>
      <c r="D42" s="14"/>
      <c r="E42" s="14"/>
      <c r="F42" s="14"/>
      <c r="G42" s="14"/>
      <c r="H42" s="14"/>
      <c r="I42" s="14"/>
      <c r="J42" s="14"/>
    </row>
    <row r="43" spans="1:10" x14ac:dyDescent="0.3">
      <c r="A43" s="80"/>
      <c r="B43" s="26">
        <f t="shared" si="17"/>
        <v>2022</v>
      </c>
      <c r="C43" s="13"/>
      <c r="D43" s="15"/>
      <c r="E43" s="15"/>
      <c r="F43" s="15"/>
      <c r="G43" s="15"/>
      <c r="H43" s="15"/>
      <c r="I43" s="15"/>
      <c r="J43" s="15"/>
    </row>
  </sheetData>
  <mergeCells count="14">
    <mergeCell ref="K21:K22"/>
    <mergeCell ref="L21:L22"/>
    <mergeCell ref="A34:B35"/>
    <mergeCell ref="C34:J34"/>
    <mergeCell ref="A36:A43"/>
    <mergeCell ref="A19:B19"/>
    <mergeCell ref="A21:B22"/>
    <mergeCell ref="C21:J21"/>
    <mergeCell ref="A23:A30"/>
    <mergeCell ref="A1:B2"/>
    <mergeCell ref="C1:J1"/>
    <mergeCell ref="A3:A10"/>
    <mergeCell ref="A12:J16"/>
    <mergeCell ref="A18:B18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5E380-3AF4-4CAC-9F93-72BB97B2B903}">
  <dimension ref="A1:W41"/>
  <sheetViews>
    <sheetView showGridLines="0" tabSelected="1" zoomScale="88" zoomScaleNormal="85" workbookViewId="0">
      <selection activeCell="O3" sqref="O3"/>
    </sheetView>
  </sheetViews>
  <sheetFormatPr defaultColWidth="11.5546875" defaultRowHeight="14.4" x14ac:dyDescent="0.3"/>
  <cols>
    <col min="3" max="6" width="11.77734375" bestFit="1" customWidth="1"/>
    <col min="7" max="7" width="14.77734375" bestFit="1" customWidth="1"/>
    <col min="8" max="8" width="14.21875" bestFit="1" customWidth="1"/>
    <col min="9" max="10" width="11.77734375" bestFit="1" customWidth="1"/>
    <col min="11" max="13" width="14.33203125" bestFit="1" customWidth="1"/>
    <col min="14" max="14" width="14.6640625" customWidth="1"/>
    <col min="15" max="15" width="17.21875" customWidth="1"/>
  </cols>
  <sheetData>
    <row r="1" spans="1:16" x14ac:dyDescent="0.3">
      <c r="A1" s="63" t="s">
        <v>7</v>
      </c>
      <c r="B1" s="64"/>
      <c r="C1" s="67" t="s">
        <v>1</v>
      </c>
      <c r="D1" s="63"/>
      <c r="E1" s="63"/>
      <c r="F1" s="63"/>
      <c r="G1" s="63"/>
      <c r="H1" s="63"/>
      <c r="I1" s="63"/>
      <c r="J1" s="63"/>
      <c r="K1" s="63"/>
      <c r="L1" s="63"/>
      <c r="M1" s="63"/>
      <c r="N1" s="73" t="s">
        <v>27</v>
      </c>
      <c r="O1" s="73" t="s">
        <v>48</v>
      </c>
    </row>
    <row r="2" spans="1:16" x14ac:dyDescent="0.3">
      <c r="A2" s="65"/>
      <c r="B2" s="66"/>
      <c r="C2" s="25">
        <v>1</v>
      </c>
      <c r="D2" s="25">
        <f>C2+1</f>
        <v>2</v>
      </c>
      <c r="E2" s="25">
        <f t="shared" ref="E2:M2" si="0">D2+1</f>
        <v>3</v>
      </c>
      <c r="F2" s="25">
        <f t="shared" si="0"/>
        <v>4</v>
      </c>
      <c r="G2" s="25">
        <f t="shared" si="0"/>
        <v>5</v>
      </c>
      <c r="H2" s="25">
        <f t="shared" si="0"/>
        <v>6</v>
      </c>
      <c r="I2" s="25">
        <f t="shared" si="0"/>
        <v>7</v>
      </c>
      <c r="J2" s="25">
        <f t="shared" si="0"/>
        <v>8</v>
      </c>
      <c r="K2" s="25">
        <f t="shared" si="0"/>
        <v>9</v>
      </c>
      <c r="L2" s="25">
        <f t="shared" si="0"/>
        <v>10</v>
      </c>
      <c r="M2" s="25">
        <f t="shared" si="0"/>
        <v>11</v>
      </c>
      <c r="N2" s="81"/>
      <c r="O2" s="81"/>
    </row>
    <row r="3" spans="1:16" x14ac:dyDescent="0.3">
      <c r="A3" s="68" t="s">
        <v>2</v>
      </c>
      <c r="B3" s="26">
        <f>2012</f>
        <v>2012</v>
      </c>
      <c r="C3" s="1">
        <v>43830</v>
      </c>
      <c r="D3" s="1">
        <v>47301.335999999996</v>
      </c>
      <c r="E3" s="1">
        <v>49817.76707519999</v>
      </c>
      <c r="F3" s="1">
        <v>50066.855910575985</v>
      </c>
      <c r="G3" s="1">
        <v>50667.658181502899</v>
      </c>
      <c r="H3" s="1">
        <v>50991.931193864519</v>
      </c>
      <c r="I3" s="1">
        <v>51109.212635610405</v>
      </c>
      <c r="J3" s="1">
        <v>51190.987375827382</v>
      </c>
      <c r="K3" s="1">
        <v>51190.987375827382</v>
      </c>
      <c r="L3" s="1">
        <v>51190.987375827382</v>
      </c>
      <c r="M3" s="1">
        <v>51190.987375827382</v>
      </c>
      <c r="N3" s="55">
        <f>M3</f>
        <v>51190.987375827382</v>
      </c>
      <c r="O3" s="12">
        <f>M3</f>
        <v>51190.987375827382</v>
      </c>
    </row>
    <row r="4" spans="1:16" x14ac:dyDescent="0.3">
      <c r="A4" s="69"/>
      <c r="B4" s="26">
        <f t="shared" ref="B4:B13" si="1">B3+1</f>
        <v>2013</v>
      </c>
      <c r="C4" s="1">
        <v>48023</v>
      </c>
      <c r="D4" s="1">
        <v>51053.251299999996</v>
      </c>
      <c r="E4" s="1">
        <v>54953.719699319998</v>
      </c>
      <c r="F4" s="1">
        <v>57399.160225939733</v>
      </c>
      <c r="G4" s="1">
        <v>58484.004354209988</v>
      </c>
      <c r="H4" s="1">
        <v>58729.637172497671</v>
      </c>
      <c r="I4" s="1">
        <v>58735.510136214922</v>
      </c>
      <c r="J4" s="1">
        <v>58823.61340141925</v>
      </c>
      <c r="K4" s="1">
        <v>58853.025208119958</v>
      </c>
      <c r="L4" s="1">
        <v>58864.795813161581</v>
      </c>
      <c r="M4" s="18">
        <f t="shared" ref="M4:M13" si="2">L4*$L$17</f>
        <v>58864.795813161581</v>
      </c>
      <c r="N4" s="55">
        <f t="shared" ref="N4:N13" si="3">M4</f>
        <v>58864.795813161581</v>
      </c>
      <c r="O4" s="12">
        <f>L4</f>
        <v>58864.795813161581</v>
      </c>
    </row>
    <row r="5" spans="1:16" x14ac:dyDescent="0.3">
      <c r="A5" s="69"/>
      <c r="B5" s="26">
        <f t="shared" si="1"/>
        <v>2014</v>
      </c>
      <c r="C5" s="1">
        <v>46454</v>
      </c>
      <c r="D5" s="1">
        <v>50732.413400000005</v>
      </c>
      <c r="E5" s="1">
        <v>54730.127575920007</v>
      </c>
      <c r="F5" s="1">
        <v>56481.491658349449</v>
      </c>
      <c r="G5" s="1">
        <v>57351.306629888037</v>
      </c>
      <c r="H5" s="1">
        <v>57701.149600330355</v>
      </c>
      <c r="I5" s="1">
        <v>57793.471439690889</v>
      </c>
      <c r="J5" s="1">
        <v>57816.588828266766</v>
      </c>
      <c r="K5" s="1">
        <v>57839.715463798071</v>
      </c>
      <c r="L5" s="17">
        <f>K5*K17</f>
        <v>57845.902156108343</v>
      </c>
      <c r="M5" s="18">
        <f t="shared" si="2"/>
        <v>57845.902156108343</v>
      </c>
      <c r="N5" s="55">
        <f t="shared" si="3"/>
        <v>57845.902156108343</v>
      </c>
      <c r="O5" s="12">
        <f>K5</f>
        <v>57839.715463798071</v>
      </c>
    </row>
    <row r="6" spans="1:16" x14ac:dyDescent="0.3">
      <c r="A6" s="69"/>
      <c r="B6" s="26">
        <f t="shared" si="1"/>
        <v>2015</v>
      </c>
      <c r="C6" s="1">
        <v>48051</v>
      </c>
      <c r="D6" s="1">
        <v>51443.400600000001</v>
      </c>
      <c r="E6" s="1">
        <v>54843.809379660001</v>
      </c>
      <c r="F6" s="1">
        <v>56050.373186012519</v>
      </c>
      <c r="G6" s="1">
        <v>57647.808821813873</v>
      </c>
      <c r="H6" s="1">
        <v>58034.049140920019</v>
      </c>
      <c r="I6" s="1">
        <v>58208.151288342771</v>
      </c>
      <c r="J6" s="1">
        <v>58272.180254759951</v>
      </c>
      <c r="K6" s="18">
        <f t="shared" ref="K6:K13" si="4">J6*$J$17</f>
        <v>58290.421974807592</v>
      </c>
      <c r="L6" s="18">
        <f t="shared" ref="L6:L13" si="5">K6*$K$17</f>
        <v>58296.656875904569</v>
      </c>
      <c r="M6" s="18">
        <f t="shared" si="2"/>
        <v>58296.656875904569</v>
      </c>
      <c r="N6" s="55">
        <f t="shared" si="3"/>
        <v>58296.656875904569</v>
      </c>
      <c r="O6" s="12">
        <f>J6</f>
        <v>58272.180254759951</v>
      </c>
    </row>
    <row r="7" spans="1:16" x14ac:dyDescent="0.3">
      <c r="A7" s="69"/>
      <c r="B7" s="26">
        <f t="shared" si="1"/>
        <v>2016</v>
      </c>
      <c r="C7" s="1">
        <v>27525</v>
      </c>
      <c r="D7" s="1">
        <v>27692.9025</v>
      </c>
      <c r="E7" s="1">
        <v>27607.054502250001</v>
      </c>
      <c r="F7" s="1">
        <v>27071.47764490635</v>
      </c>
      <c r="G7" s="1">
        <v>27044.406167261444</v>
      </c>
      <c r="H7" s="1">
        <v>26995.726236160372</v>
      </c>
      <c r="I7" s="1">
        <v>26993.026663536755</v>
      </c>
      <c r="J7" s="17">
        <f t="shared" ref="J7:J13" si="6">I7*$I$17</f>
        <v>27023.746068796507</v>
      </c>
      <c r="K7" s="18">
        <f t="shared" si="4"/>
        <v>27032.205673504457</v>
      </c>
      <c r="L7" s="18">
        <f t="shared" si="5"/>
        <v>27035.097111292991</v>
      </c>
      <c r="M7" s="18">
        <f t="shared" si="2"/>
        <v>27035.097111292991</v>
      </c>
      <c r="N7" s="55">
        <f t="shared" si="3"/>
        <v>27035.097111292991</v>
      </c>
      <c r="O7" s="12">
        <f>I7</f>
        <v>26993.026663536755</v>
      </c>
    </row>
    <row r="8" spans="1:16" x14ac:dyDescent="0.3">
      <c r="A8" s="69"/>
      <c r="B8" s="26">
        <f t="shared" si="1"/>
        <v>2017</v>
      </c>
      <c r="C8" s="1">
        <v>33577</v>
      </c>
      <c r="D8" s="1">
        <v>34026.931800000006</v>
      </c>
      <c r="E8" s="1">
        <v>33836.380981920003</v>
      </c>
      <c r="F8" s="1">
        <v>33484.482619708033</v>
      </c>
      <c r="G8" s="1">
        <v>33440.952792302414</v>
      </c>
      <c r="H8" s="1">
        <v>33374.070886717811</v>
      </c>
      <c r="I8" s="17">
        <f t="shared" ref="I8:I13" si="7">H8*$H$17</f>
        <v>33425.216038740844</v>
      </c>
      <c r="J8" s="17">
        <f t="shared" si="6"/>
        <v>33463.255595037648</v>
      </c>
      <c r="K8" s="18">
        <f t="shared" si="4"/>
        <v>33473.731045549001</v>
      </c>
      <c r="L8" s="18">
        <f t="shared" si="5"/>
        <v>33477.311486303159</v>
      </c>
      <c r="M8" s="18">
        <f t="shared" si="2"/>
        <v>33477.311486303159</v>
      </c>
      <c r="N8" s="55">
        <f t="shared" si="3"/>
        <v>33477.311486303159</v>
      </c>
      <c r="O8" s="12">
        <f>H8</f>
        <v>33374.070886717811</v>
      </c>
    </row>
    <row r="9" spans="1:16" x14ac:dyDescent="0.3">
      <c r="A9" s="69"/>
      <c r="B9" s="26">
        <f t="shared" si="1"/>
        <v>2018</v>
      </c>
      <c r="C9" s="1">
        <v>31661</v>
      </c>
      <c r="D9" s="1">
        <v>32534.843600000004</v>
      </c>
      <c r="E9" s="1">
        <v>32316.860147880001</v>
      </c>
      <c r="F9" s="1">
        <v>31880.582535883623</v>
      </c>
      <c r="G9" s="1">
        <v>31855.078069854913</v>
      </c>
      <c r="H9" s="17">
        <f>G9*$G$17</f>
        <v>31988.304843024016</v>
      </c>
      <c r="I9" s="17">
        <f t="shared" si="7"/>
        <v>32037.326333980538</v>
      </c>
      <c r="J9" s="17">
        <f t="shared" si="6"/>
        <v>32073.786402847949</v>
      </c>
      <c r="K9" s="18">
        <f t="shared" si="4"/>
        <v>32083.826889232201</v>
      </c>
      <c r="L9" s="18">
        <f t="shared" si="5"/>
        <v>32087.258662080807</v>
      </c>
      <c r="M9" s="18">
        <f t="shared" si="2"/>
        <v>32087.258662080807</v>
      </c>
      <c r="N9" s="55">
        <f t="shared" si="3"/>
        <v>32087.258662080807</v>
      </c>
      <c r="O9" s="12">
        <f>G9</f>
        <v>31855.078069854913</v>
      </c>
    </row>
    <row r="10" spans="1:16" x14ac:dyDescent="0.3">
      <c r="A10" s="69"/>
      <c r="B10" s="26">
        <f t="shared" si="1"/>
        <v>2019</v>
      </c>
      <c r="C10" s="1">
        <v>34825</v>
      </c>
      <c r="D10" s="1">
        <v>34859.824999999997</v>
      </c>
      <c r="E10" s="1">
        <v>34790.105349999998</v>
      </c>
      <c r="F10" s="1">
        <v>34344.79200152</v>
      </c>
      <c r="G10" s="17">
        <f>F10*$F$17</f>
        <v>34790.740464845803</v>
      </c>
      <c r="H10" s="17">
        <f>G10*$G$17</f>
        <v>34936.244992511092</v>
      </c>
      <c r="I10" s="17">
        <f t="shared" si="7"/>
        <v>34989.784147722959</v>
      </c>
      <c r="J10" s="17">
        <f t="shared" si="6"/>
        <v>35029.604260249915</v>
      </c>
      <c r="K10" s="18">
        <f t="shared" si="4"/>
        <v>35040.57004583579</v>
      </c>
      <c r="L10" s="18">
        <f t="shared" si="5"/>
        <v>35044.318079924684</v>
      </c>
      <c r="M10" s="18">
        <f t="shared" si="2"/>
        <v>35044.318079924684</v>
      </c>
      <c r="N10" s="55">
        <f t="shared" si="3"/>
        <v>35044.318079924684</v>
      </c>
      <c r="O10" s="12">
        <f>F10</f>
        <v>34344.79200152</v>
      </c>
    </row>
    <row r="11" spans="1:16" x14ac:dyDescent="0.3">
      <c r="A11" s="69"/>
      <c r="B11" s="26">
        <f t="shared" si="1"/>
        <v>2020</v>
      </c>
      <c r="C11" s="1">
        <v>28265</v>
      </c>
      <c r="D11" s="1">
        <v>28601.353500000001</v>
      </c>
      <c r="E11" s="1">
        <v>28469.787273900001</v>
      </c>
      <c r="F11" s="17">
        <f>E11*$E$17</f>
        <v>28792.215573452228</v>
      </c>
      <c r="G11" s="17">
        <f>F11*$F$17</f>
        <v>29166.066848782652</v>
      </c>
      <c r="H11" s="17">
        <f>G11*$G$17</f>
        <v>29288.047431086568</v>
      </c>
      <c r="I11" s="17">
        <f t="shared" si="7"/>
        <v>29332.930827044023</v>
      </c>
      <c r="J11" s="17">
        <f t="shared" si="6"/>
        <v>29366.313159479883</v>
      </c>
      <c r="K11" s="18">
        <f t="shared" si="4"/>
        <v>29375.50608929896</v>
      </c>
      <c r="L11" s="18">
        <f t="shared" si="5"/>
        <v>29378.648172834051</v>
      </c>
      <c r="M11" s="18">
        <f t="shared" si="2"/>
        <v>29378.648172834051</v>
      </c>
      <c r="N11" s="55">
        <f t="shared" si="3"/>
        <v>29378.648172834051</v>
      </c>
      <c r="O11" s="12">
        <f>E11</f>
        <v>28469.787273900001</v>
      </c>
    </row>
    <row r="12" spans="1:16" x14ac:dyDescent="0.3">
      <c r="A12" s="69"/>
      <c r="B12" s="26">
        <f t="shared" si="1"/>
        <v>2021</v>
      </c>
      <c r="C12" s="1">
        <v>32447</v>
      </c>
      <c r="D12" s="1">
        <v>33079.716500000002</v>
      </c>
      <c r="E12" s="17">
        <f>D12*$D$17</f>
        <v>34291.130467676441</v>
      </c>
      <c r="F12" s="17">
        <f>E12*$E$17</f>
        <v>34679.487106243687</v>
      </c>
      <c r="G12" s="17">
        <f>F12*$F$17</f>
        <v>35129.781403651927</v>
      </c>
      <c r="H12" s="17">
        <f>G12*$G$17</f>
        <v>35276.70389457413</v>
      </c>
      <c r="I12" s="17">
        <f t="shared" si="7"/>
        <v>35330.764796814183</v>
      </c>
      <c r="J12" s="17">
        <f t="shared" si="6"/>
        <v>35370.9729622585</v>
      </c>
      <c r="K12" s="18">
        <f t="shared" si="4"/>
        <v>35382.045611055393</v>
      </c>
      <c r="L12" s="18">
        <f t="shared" si="5"/>
        <v>35385.830170293768</v>
      </c>
      <c r="M12" s="18">
        <f t="shared" si="2"/>
        <v>35385.830170293768</v>
      </c>
      <c r="N12" s="55">
        <f t="shared" si="3"/>
        <v>35385.830170293768</v>
      </c>
      <c r="O12" s="12">
        <f>D12</f>
        <v>33079.716500000002</v>
      </c>
    </row>
    <row r="13" spans="1:16" x14ac:dyDescent="0.3">
      <c r="A13" s="69"/>
      <c r="B13" s="26">
        <f t="shared" si="1"/>
        <v>2022</v>
      </c>
      <c r="C13" s="1">
        <v>26539</v>
      </c>
      <c r="D13" s="17">
        <f>C13*C17</f>
        <v>27719.68042666592</v>
      </c>
      <c r="E13" s="17">
        <f>D13*$D$17</f>
        <v>28734.804242747905</v>
      </c>
      <c r="F13" s="17">
        <f>E13*$E$17</f>
        <v>29060.233933557327</v>
      </c>
      <c r="G13" s="17">
        <f>F13*$F$17</f>
        <v>29437.565281669285</v>
      </c>
      <c r="H13" s="17">
        <f>G13*$G$17</f>
        <v>29560.681345733901</v>
      </c>
      <c r="I13" s="17">
        <f t="shared" si="7"/>
        <v>29605.982548169282</v>
      </c>
      <c r="J13" s="17">
        <f t="shared" si="6"/>
        <v>29639.675627028013</v>
      </c>
      <c r="K13" s="18">
        <f t="shared" si="4"/>
        <v>29648.954131156868</v>
      </c>
      <c r="L13" s="18">
        <f t="shared" si="5"/>
        <v>29652.125463433662</v>
      </c>
      <c r="M13" s="18">
        <f t="shared" si="2"/>
        <v>29652.125463433662</v>
      </c>
      <c r="N13" s="55">
        <f t="shared" si="3"/>
        <v>29652.125463433662</v>
      </c>
      <c r="O13" s="12">
        <f>C13</f>
        <v>26539</v>
      </c>
      <c r="P13" s="12">
        <f>AVERAGE(O7:O12)</f>
        <v>31352.745232588248</v>
      </c>
    </row>
    <row r="14" spans="1:16" x14ac:dyDescent="0.3">
      <c r="I14" s="16"/>
      <c r="P14" s="20"/>
    </row>
    <row r="15" spans="1:16" x14ac:dyDescent="0.3">
      <c r="M15" s="12"/>
      <c r="N15" s="12"/>
    </row>
    <row r="16" spans="1:16" x14ac:dyDescent="0.3">
      <c r="A16" s="75" t="s">
        <v>9</v>
      </c>
      <c r="B16" s="76"/>
      <c r="C16" s="27" t="s">
        <v>10</v>
      </c>
      <c r="D16" s="27" t="s">
        <v>11</v>
      </c>
      <c r="E16" s="27" t="s">
        <v>12</v>
      </c>
      <c r="F16" s="27" t="s">
        <v>13</v>
      </c>
      <c r="G16" s="27" t="s">
        <v>14</v>
      </c>
      <c r="H16" s="27" t="s">
        <v>15</v>
      </c>
      <c r="I16" s="28" t="s">
        <v>16</v>
      </c>
      <c r="J16" s="50" t="s">
        <v>31</v>
      </c>
      <c r="K16" s="28" t="s">
        <v>32</v>
      </c>
      <c r="L16" s="28" t="s">
        <v>33</v>
      </c>
    </row>
    <row r="17" spans="1:23" x14ac:dyDescent="0.3">
      <c r="A17" s="77" t="s">
        <v>17</v>
      </c>
      <c r="B17" s="78"/>
      <c r="C17" s="48">
        <f>SUM(D3:D12)/SUM(C3:C12)</f>
        <v>1.0444885047163013</v>
      </c>
      <c r="D17" s="49">
        <f>SUM(E3:E11)/SUM(D3:D11)</f>
        <v>1.0366210504759445</v>
      </c>
      <c r="E17" s="49">
        <f>SUM(F3:F10)/SUM(E3:E10)</f>
        <v>1.0113252795481129</v>
      </c>
      <c r="F17" s="49">
        <f>SUM(G3:G9)/SUM(F3:F9)</f>
        <v>1.0129844566624853</v>
      </c>
      <c r="G17" s="49">
        <f>SUM(H3:H8)/SUM(G3:G8)</f>
        <v>1.0041822774025839</v>
      </c>
      <c r="H17" s="49">
        <f>SUM(I3:I7)/SUM(H3:H7)</f>
        <v>1.0015324816740707</v>
      </c>
      <c r="I17" s="49">
        <f>SUM(J3:J6)/SUM(I3:I6)</f>
        <v>1.0011380496764095</v>
      </c>
      <c r="J17" s="49">
        <f>SUM(K3:K5)/SUM(J3:J5)</f>
        <v>1.0003130433762371</v>
      </c>
      <c r="K17" s="49">
        <f>SUM(L3:L4)/SUM(K3:K4)</f>
        <v>1.0001069627030608</v>
      </c>
      <c r="L17" s="49">
        <f>SUM(M3)/SUM(L3)</f>
        <v>1</v>
      </c>
    </row>
    <row r="18" spans="1:23" x14ac:dyDescent="0.3">
      <c r="E18" s="20"/>
      <c r="I18" s="22"/>
      <c r="J18" s="16"/>
      <c r="N18" s="16"/>
    </row>
    <row r="19" spans="1:23" x14ac:dyDescent="0.3">
      <c r="E19" s="20"/>
      <c r="H19" s="11"/>
    </row>
    <row r="20" spans="1:23" x14ac:dyDescent="0.3">
      <c r="E20" s="20"/>
      <c r="K20" s="4"/>
    </row>
    <row r="21" spans="1:23" ht="28.8" x14ac:dyDescent="0.3">
      <c r="C21" s="53" t="s">
        <v>8</v>
      </c>
      <c r="D21" s="53" t="s">
        <v>34</v>
      </c>
      <c r="E21" s="20"/>
      <c r="K21" s="5"/>
      <c r="L21" s="6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</row>
    <row r="22" spans="1:23" x14ac:dyDescent="0.3">
      <c r="C22" s="54" t="s">
        <v>43</v>
      </c>
      <c r="D22" s="54" t="s">
        <v>44</v>
      </c>
      <c r="E22" s="20"/>
      <c r="F22" s="59">
        <v>1</v>
      </c>
      <c r="G22" s="60">
        <f>AVERAGE(D23:D32)</f>
        <v>0.66882817672643802</v>
      </c>
      <c r="K22" s="8"/>
      <c r="L22" s="9"/>
    </row>
    <row r="23" spans="1:23" ht="13.8" customHeight="1" x14ac:dyDescent="0.3">
      <c r="A23" s="92" t="s">
        <v>2</v>
      </c>
      <c r="B23" s="46">
        <f>2012</f>
        <v>2012</v>
      </c>
      <c r="C23" s="2">
        <v>60198</v>
      </c>
      <c r="D23" s="56">
        <f>N3/C23</f>
        <v>0.85037687922900063</v>
      </c>
      <c r="E23" s="20"/>
      <c r="F23" s="59">
        <v>2</v>
      </c>
      <c r="G23" s="60">
        <f>AVERAGE(D27:D32)</f>
        <v>0.51253844819016003</v>
      </c>
      <c r="K23" s="10"/>
      <c r="L23" s="9"/>
    </row>
    <row r="24" spans="1:23" x14ac:dyDescent="0.3">
      <c r="A24" s="93"/>
      <c r="B24" s="26">
        <f t="shared" ref="B24:B33" si="8">B23+1</f>
        <v>2013</v>
      </c>
      <c r="C24" s="2">
        <v>63300</v>
      </c>
      <c r="D24" s="57">
        <f>N4/C24</f>
        <v>0.92993358314631247</v>
      </c>
      <c r="E24" s="20"/>
      <c r="F24" s="59">
        <v>3</v>
      </c>
      <c r="G24" s="60">
        <f>AVERAGE(O7:O12)/C33</f>
        <v>0.49821619629093034</v>
      </c>
    </row>
    <row r="25" spans="1:23" x14ac:dyDescent="0.3">
      <c r="A25" s="93"/>
      <c r="B25" s="26">
        <f t="shared" si="8"/>
        <v>2014</v>
      </c>
      <c r="C25" s="2">
        <v>62832</v>
      </c>
      <c r="D25" s="57">
        <f>N5/C25</f>
        <v>0.92064397370938922</v>
      </c>
      <c r="E25" s="20"/>
      <c r="M25" s="21"/>
      <c r="N25" s="19"/>
    </row>
    <row r="26" spans="1:23" x14ac:dyDescent="0.3">
      <c r="A26" s="93"/>
      <c r="B26" s="26">
        <f t="shared" si="8"/>
        <v>2015</v>
      </c>
      <c r="C26" s="2">
        <v>63915</v>
      </c>
      <c r="D26" s="57">
        <f t="shared" ref="D26:D33" si="9">N6/C26</f>
        <v>0.91209664203871654</v>
      </c>
      <c r="E26" s="20"/>
      <c r="F26" s="23"/>
      <c r="M26" s="20"/>
      <c r="N26" s="20"/>
    </row>
    <row r="27" spans="1:23" x14ac:dyDescent="0.3">
      <c r="A27" s="93"/>
      <c r="B27" s="26">
        <f t="shared" si="8"/>
        <v>2016</v>
      </c>
      <c r="C27" s="2">
        <v>63394</v>
      </c>
      <c r="D27" s="57">
        <f t="shared" si="9"/>
        <v>0.42646144921117124</v>
      </c>
      <c r="E27" s="20"/>
      <c r="F27" s="23"/>
      <c r="G27" s="16"/>
    </row>
    <row r="28" spans="1:23" x14ac:dyDescent="0.3">
      <c r="A28" s="93"/>
      <c r="B28" s="26">
        <f t="shared" si="8"/>
        <v>2017</v>
      </c>
      <c r="C28" s="2">
        <v>63610</v>
      </c>
      <c r="D28" s="57">
        <f t="shared" si="9"/>
        <v>0.52629007210034839</v>
      </c>
    </row>
    <row r="29" spans="1:23" ht="14.4" customHeight="1" x14ac:dyDescent="0.3">
      <c r="A29" s="93"/>
      <c r="B29" s="26">
        <f t="shared" si="8"/>
        <v>2018</v>
      </c>
      <c r="C29" s="2">
        <v>62922</v>
      </c>
      <c r="D29" s="57">
        <f t="shared" si="9"/>
        <v>0.50995293636694328</v>
      </c>
    </row>
    <row r="30" spans="1:23" ht="14.4" customHeight="1" x14ac:dyDescent="0.3">
      <c r="A30" s="93"/>
      <c r="B30" s="26">
        <f t="shared" si="8"/>
        <v>2019</v>
      </c>
      <c r="C30" s="2">
        <v>61948</v>
      </c>
      <c r="D30" s="57">
        <f t="shared" si="9"/>
        <v>0.5657053993659954</v>
      </c>
    </row>
    <row r="31" spans="1:23" x14ac:dyDescent="0.3">
      <c r="A31" s="93"/>
      <c r="B31" s="26">
        <f t="shared" si="8"/>
        <v>2020</v>
      </c>
      <c r="C31" s="2">
        <v>63585</v>
      </c>
      <c r="D31" s="57">
        <f t="shared" si="9"/>
        <v>0.46203740147572619</v>
      </c>
    </row>
    <row r="32" spans="1:23" ht="14.4" customHeight="1" x14ac:dyDescent="0.3">
      <c r="A32" s="93"/>
      <c r="B32" s="26">
        <f t="shared" si="8"/>
        <v>2021</v>
      </c>
      <c r="C32" s="2">
        <v>60511</v>
      </c>
      <c r="D32" s="57">
        <f>N12/C32</f>
        <v>0.58478343062077587</v>
      </c>
    </row>
    <row r="33" spans="1:13" x14ac:dyDescent="0.3">
      <c r="A33" s="94"/>
      <c r="B33" s="47">
        <f t="shared" si="8"/>
        <v>2022</v>
      </c>
      <c r="C33" s="3">
        <v>62930</v>
      </c>
      <c r="D33" s="58">
        <f t="shared" si="9"/>
        <v>0.47119220504423426</v>
      </c>
    </row>
    <row r="35" spans="1:13" x14ac:dyDescent="0.3">
      <c r="A35" s="51" t="s">
        <v>35</v>
      </c>
      <c r="B35" s="51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2"/>
    </row>
    <row r="36" spans="1:13" x14ac:dyDescent="0.3">
      <c r="A36" s="51" t="s">
        <v>36</v>
      </c>
      <c r="B36" s="51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2"/>
    </row>
    <row r="37" spans="1:13" x14ac:dyDescent="0.3">
      <c r="A37" s="51" t="s">
        <v>37</v>
      </c>
      <c r="B37" s="51" t="s">
        <v>38</v>
      </c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2"/>
    </row>
    <row r="38" spans="1:13" x14ac:dyDescent="0.3">
      <c r="A38" s="51" t="s">
        <v>37</v>
      </c>
      <c r="B38" s="51" t="s">
        <v>39</v>
      </c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52"/>
    </row>
    <row r="39" spans="1:13" x14ac:dyDescent="0.3">
      <c r="A39" s="51" t="s">
        <v>37</v>
      </c>
      <c r="B39" s="51" t="s">
        <v>40</v>
      </c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2"/>
    </row>
    <row r="40" spans="1:13" x14ac:dyDescent="0.3">
      <c r="A40" s="51" t="s">
        <v>41</v>
      </c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2"/>
    </row>
    <row r="41" spans="1:13" x14ac:dyDescent="0.3">
      <c r="A41" s="51" t="s">
        <v>42</v>
      </c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2"/>
    </row>
  </sheetData>
  <mergeCells count="8">
    <mergeCell ref="N1:N2"/>
    <mergeCell ref="A1:B2"/>
    <mergeCell ref="C1:M1"/>
    <mergeCell ref="A3:A13"/>
    <mergeCell ref="O1:O2"/>
    <mergeCell ref="A23:A33"/>
    <mergeCell ref="A16:B16"/>
    <mergeCell ref="A17:B17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Q1</vt:lpstr>
      <vt:lpstr>Q2</vt:lpstr>
      <vt:lpstr>Q3</vt:lpstr>
      <vt:lpstr>Q4</vt:lpstr>
    </vt:vector>
  </TitlesOfParts>
  <Company>Covea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ROSAENZ Camille</dc:creator>
  <cp:lastModifiedBy>Администратор</cp:lastModifiedBy>
  <dcterms:created xsi:type="dcterms:W3CDTF">2023-11-23T11:24:29Z</dcterms:created>
  <dcterms:modified xsi:type="dcterms:W3CDTF">2024-01-11T19:54:50Z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3a33b84-80ad-42de-a720-6b5d1b5c8fd5_Enabled">
    <vt:lpwstr>true</vt:lpwstr>
  </property>
  <property fmtid="{D5CDD505-2E9C-101B-9397-08002B2CF9AE}" pid="3" name="MSIP_Label_13a33b84-80ad-42de-a720-6b5d1b5c8fd5_SetDate">
    <vt:lpwstr>2023-11-23T11:27:20Z</vt:lpwstr>
  </property>
  <property fmtid="{D5CDD505-2E9C-101B-9397-08002B2CF9AE}" pid="4" name="MSIP_Label_13a33b84-80ad-42de-a720-6b5d1b5c8fd5_Method">
    <vt:lpwstr>Standard</vt:lpwstr>
  </property>
  <property fmtid="{D5CDD505-2E9C-101B-9397-08002B2CF9AE}" pid="5" name="MSIP_Label_13a33b84-80ad-42de-a720-6b5d1b5c8fd5_Name">
    <vt:lpwstr>Interne</vt:lpwstr>
  </property>
  <property fmtid="{D5CDD505-2E9C-101B-9397-08002B2CF9AE}" pid="6" name="MSIP_Label_13a33b84-80ad-42de-a720-6b5d1b5c8fd5_SiteId">
    <vt:lpwstr>6113e532-f814-4bb9-ae61-898381e45aec</vt:lpwstr>
  </property>
  <property fmtid="{D5CDD505-2E9C-101B-9397-08002B2CF9AE}" pid="7" name="MSIP_Label_13a33b84-80ad-42de-a720-6b5d1b5c8fd5_ActionId">
    <vt:lpwstr>7cc4ad06-805b-41a2-bd16-0811ec5d3a22</vt:lpwstr>
  </property>
  <property fmtid="{D5CDD505-2E9C-101B-9397-08002B2CF9AE}" pid="8" name="MSIP_Label_13a33b84-80ad-42de-a720-6b5d1b5c8fd5_ContentBits">
    <vt:lpwstr>0</vt:lpwstr>
  </property>
</Properties>
</file>