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Lorenzo Piccagli\Documents\Arduino\CATAPULTA - AUGMAN\"/>
    </mc:Choice>
  </mc:AlternateContent>
  <bookViews>
    <workbookView xWindow="0" yWindow="0" windowWidth="23970" windowHeight="9660" activeTab="1"/>
  </bookViews>
  <sheets>
    <sheet name="bozza" sheetId="1" r:id="rId1"/>
    <sheet name="Modello" sheetId="2" r:id="rId2"/>
    <sheet name="Moti a vmax " sheetId="3" r:id="rId3"/>
    <sheet name="Molle" sheetId="5" r:id="rId4"/>
  </sheets>
  <definedNames>
    <definedName name="_xlnm._FilterDatabase" localSheetId="3" hidden="1">Molle!$A$1:$I$301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6" i="2" l="1"/>
  <c r="I40" i="2"/>
  <c r="I39" i="2"/>
  <c r="I38" i="2"/>
  <c r="I27" i="2"/>
  <c r="G4" i="3" l="1"/>
  <c r="I4" i="3"/>
  <c r="K4" i="3"/>
  <c r="M4" i="3"/>
  <c r="O4" i="3"/>
  <c r="Q4" i="3"/>
  <c r="S4" i="3"/>
  <c r="U4" i="3"/>
  <c r="W4" i="3"/>
  <c r="E4" i="3"/>
  <c r="J18" i="2"/>
  <c r="I30" i="2" s="1"/>
  <c r="J19" i="2"/>
  <c r="J17" i="2"/>
  <c r="I32" i="2"/>
  <c r="J27" i="2"/>
  <c r="J32" i="2" s="1"/>
  <c r="I31" i="2" l="1"/>
  <c r="J31" i="2" s="1"/>
  <c r="J2" i="3"/>
  <c r="J3" i="3" s="1"/>
  <c r="H2" i="3"/>
  <c r="H3" i="3" s="1"/>
  <c r="F3" i="3"/>
  <c r="B7" i="3"/>
  <c r="D6" i="3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L2" i="3" l="1"/>
  <c r="L3" i="3" s="1"/>
  <c r="L17" i="2"/>
  <c r="L18" i="2" s="1"/>
  <c r="I9" i="2"/>
  <c r="I11" i="2"/>
  <c r="L19" i="2" l="1"/>
  <c r="I33" i="2"/>
  <c r="J33" i="2"/>
  <c r="J36" i="2" s="1"/>
  <c r="N2" i="3"/>
  <c r="N3" i="3" s="1"/>
  <c r="N7" i="2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E5" i="2"/>
  <c r="F5" i="2" s="1"/>
  <c r="G6" i="2" s="1"/>
  <c r="P2" i="3" l="1"/>
  <c r="P3" i="3" s="1"/>
  <c r="E6" i="2"/>
  <c r="N21" i="1"/>
  <c r="N22" i="1"/>
  <c r="N23" i="1"/>
  <c r="N24" i="1"/>
  <c r="N20" i="1"/>
  <c r="C3" i="1"/>
  <c r="C4" i="1"/>
  <c r="D4" i="1"/>
  <c r="E4" i="1"/>
  <c r="D20" i="1"/>
  <c r="G4" i="1"/>
  <c r="H4" i="1"/>
  <c r="I4" i="1"/>
  <c r="F21" i="1"/>
  <c r="J4" i="1"/>
  <c r="A4" i="1"/>
  <c r="B4" i="1"/>
  <c r="F23" i="1"/>
  <c r="K4" i="1"/>
  <c r="L4" i="1"/>
  <c r="M4" i="1"/>
  <c r="C5" i="1"/>
  <c r="A5" i="1"/>
  <c r="B5" i="1"/>
  <c r="C6" i="1"/>
  <c r="A6" i="1"/>
  <c r="B6" i="1"/>
  <c r="C7" i="1"/>
  <c r="A7" i="1"/>
  <c r="B7" i="1"/>
  <c r="D3" i="1"/>
  <c r="E3" i="1"/>
  <c r="G3" i="1"/>
  <c r="H3" i="1"/>
  <c r="I3" i="1"/>
  <c r="J3" i="1"/>
  <c r="A3" i="1"/>
  <c r="B3" i="1"/>
  <c r="K3" i="1"/>
  <c r="L3" i="1"/>
  <c r="M3" i="1"/>
  <c r="D5" i="1"/>
  <c r="E5" i="1"/>
  <c r="G5" i="1"/>
  <c r="H5" i="1"/>
  <c r="I5" i="1"/>
  <c r="J5" i="1"/>
  <c r="D6" i="1"/>
  <c r="E6" i="1"/>
  <c r="G6" i="1"/>
  <c r="H6" i="1"/>
  <c r="I6" i="1"/>
  <c r="J6" i="1"/>
  <c r="D7" i="1"/>
  <c r="E7" i="1"/>
  <c r="G7" i="1"/>
  <c r="H7" i="1"/>
  <c r="I7" i="1"/>
  <c r="J7" i="1"/>
  <c r="C8" i="1"/>
  <c r="D8" i="1"/>
  <c r="E8" i="1"/>
  <c r="G8" i="1"/>
  <c r="H8" i="1"/>
  <c r="I8" i="1"/>
  <c r="J8" i="1"/>
  <c r="C9" i="1"/>
  <c r="D9" i="1"/>
  <c r="E9" i="1"/>
  <c r="G9" i="1"/>
  <c r="H9" i="1"/>
  <c r="I9" i="1"/>
  <c r="J9" i="1"/>
  <c r="C10" i="1"/>
  <c r="D10" i="1"/>
  <c r="E10" i="1"/>
  <c r="G10" i="1"/>
  <c r="H10" i="1"/>
  <c r="I10" i="1"/>
  <c r="J10" i="1"/>
  <c r="C11" i="1"/>
  <c r="D11" i="1"/>
  <c r="E11" i="1"/>
  <c r="G11" i="1"/>
  <c r="H11" i="1"/>
  <c r="I11" i="1"/>
  <c r="J11" i="1"/>
  <c r="C12" i="1"/>
  <c r="D12" i="1"/>
  <c r="E12" i="1"/>
  <c r="G12" i="1"/>
  <c r="H12" i="1"/>
  <c r="I12" i="1"/>
  <c r="J12" i="1"/>
  <c r="C13" i="1"/>
  <c r="D13" i="1"/>
  <c r="E13" i="1"/>
  <c r="G13" i="1"/>
  <c r="H13" i="1"/>
  <c r="I13" i="1"/>
  <c r="J13" i="1"/>
  <c r="C14" i="1"/>
  <c r="D14" i="1"/>
  <c r="E14" i="1"/>
  <c r="G14" i="1"/>
  <c r="H14" i="1"/>
  <c r="I14" i="1"/>
  <c r="J14" i="1"/>
  <c r="C15" i="1"/>
  <c r="D15" i="1"/>
  <c r="E15" i="1"/>
  <c r="G15" i="1"/>
  <c r="H15" i="1"/>
  <c r="I15" i="1"/>
  <c r="J15" i="1"/>
  <c r="K5" i="1"/>
  <c r="L5" i="1"/>
  <c r="M5" i="1"/>
  <c r="K6" i="1"/>
  <c r="L6" i="1"/>
  <c r="M6" i="1"/>
  <c r="K7" i="1"/>
  <c r="L7" i="1"/>
  <c r="M7" i="1"/>
  <c r="A8" i="1"/>
  <c r="B8" i="1"/>
  <c r="K8" i="1"/>
  <c r="L8" i="1"/>
  <c r="M8" i="1"/>
  <c r="A9" i="1"/>
  <c r="B9" i="1"/>
  <c r="K9" i="1"/>
  <c r="L9" i="1"/>
  <c r="M9" i="1"/>
  <c r="A10" i="1"/>
  <c r="B10" i="1"/>
  <c r="K10" i="1"/>
  <c r="L10" i="1"/>
  <c r="M10" i="1"/>
  <c r="A11" i="1"/>
  <c r="B11" i="1"/>
  <c r="K11" i="1"/>
  <c r="L11" i="1"/>
  <c r="M11" i="1"/>
  <c r="A12" i="1"/>
  <c r="B12" i="1"/>
  <c r="K12" i="1"/>
  <c r="L12" i="1"/>
  <c r="M12" i="1"/>
  <c r="A13" i="1"/>
  <c r="B13" i="1"/>
  <c r="K13" i="1"/>
  <c r="L13" i="1"/>
  <c r="M13" i="1"/>
  <c r="A14" i="1"/>
  <c r="B14" i="1"/>
  <c r="K14" i="1"/>
  <c r="L14" i="1"/>
  <c r="M14" i="1"/>
  <c r="A15" i="1"/>
  <c r="B15" i="1"/>
  <c r="K15" i="1"/>
  <c r="L15" i="1"/>
  <c r="M15" i="1"/>
  <c r="A2" i="1"/>
  <c r="B2" i="1"/>
  <c r="D2" i="1"/>
  <c r="F19" i="1"/>
  <c r="E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R2" i="3" l="1"/>
  <c r="R3" i="3" s="1"/>
  <c r="E7" i="2"/>
  <c r="F6" i="2"/>
  <c r="T2" i="3" l="1"/>
  <c r="T3" i="3" s="1"/>
  <c r="F7" i="2"/>
  <c r="E13" i="2" s="1"/>
  <c r="E11" i="2"/>
  <c r="E9" i="2"/>
  <c r="E10" i="2"/>
  <c r="E15" i="2" s="1"/>
  <c r="J35" i="2"/>
  <c r="V2" i="3" l="1"/>
  <c r="V3" i="3" s="1"/>
  <c r="I35" i="2"/>
  <c r="E12" i="2"/>
  <c r="E16" i="2"/>
  <c r="E14" i="2" l="1"/>
  <c r="P21" i="2" s="1"/>
  <c r="X2" i="3"/>
  <c r="X3" i="3" s="1"/>
  <c r="O26" i="2" l="1"/>
  <c r="O16" i="2"/>
  <c r="O24" i="2"/>
  <c r="O13" i="2"/>
  <c r="O18" i="2"/>
  <c r="O23" i="2"/>
  <c r="I12" i="2"/>
  <c r="I13" i="2" s="1"/>
  <c r="I14" i="2" s="1"/>
  <c r="I24" i="2" s="1"/>
  <c r="O14" i="2"/>
  <c r="O19" i="2"/>
  <c r="O7" i="2"/>
  <c r="P19" i="2"/>
  <c r="O11" i="2"/>
  <c r="P24" i="2"/>
  <c r="P17" i="2"/>
  <c r="P13" i="2"/>
  <c r="P26" i="2"/>
  <c r="O10" i="2"/>
  <c r="P18" i="2"/>
  <c r="E17" i="2"/>
  <c r="P10" i="2"/>
  <c r="P15" i="2"/>
  <c r="O22" i="2"/>
  <c r="O17" i="2"/>
  <c r="P6" i="2"/>
  <c r="P20" i="2"/>
  <c r="O12" i="2"/>
  <c r="P16" i="2"/>
  <c r="O21" i="2"/>
  <c r="P12" i="2"/>
  <c r="P9" i="2"/>
  <c r="O8" i="2"/>
  <c r="O6" i="2"/>
  <c r="O15" i="2"/>
  <c r="P23" i="2"/>
  <c r="B4" i="3"/>
  <c r="X16" i="3" s="1"/>
  <c r="O20" i="2"/>
  <c r="P7" i="2"/>
  <c r="O9" i="2"/>
  <c r="P22" i="2"/>
  <c r="P14" i="2"/>
  <c r="P11" i="2"/>
  <c r="O25" i="2"/>
  <c r="P25" i="2"/>
  <c r="P8" i="2"/>
  <c r="X21" i="3"/>
  <c r="V24" i="3"/>
  <c r="V12" i="3"/>
  <c r="V11" i="3"/>
  <c r="V8" i="3"/>
  <c r="W14" i="3"/>
  <c r="U12" i="3"/>
  <c r="U20" i="3"/>
  <c r="U28" i="3"/>
  <c r="S10" i="3"/>
  <c r="S26" i="3"/>
  <c r="Q13" i="3"/>
  <c r="Q21" i="3"/>
  <c r="Q29" i="3"/>
  <c r="O12" i="3"/>
  <c r="O20" i="3"/>
  <c r="O28" i="3"/>
  <c r="M11" i="3"/>
  <c r="M19" i="3"/>
  <c r="M27" i="3"/>
  <c r="K10" i="3"/>
  <c r="K18" i="3"/>
  <c r="I9" i="3"/>
  <c r="I25" i="3"/>
  <c r="G14" i="3"/>
  <c r="G30" i="3"/>
  <c r="E12" i="3"/>
  <c r="E8" i="3"/>
  <c r="W20" i="3"/>
  <c r="U18" i="3"/>
  <c r="Q19" i="3"/>
  <c r="M9" i="3"/>
  <c r="W7" i="3"/>
  <c r="W15" i="3"/>
  <c r="W23" i="3"/>
  <c r="W6" i="3"/>
  <c r="U13" i="3"/>
  <c r="U21" i="3"/>
  <c r="U29" i="3"/>
  <c r="S11" i="3"/>
  <c r="S19" i="3"/>
  <c r="S27" i="3"/>
  <c r="Q14" i="3"/>
  <c r="Q22" i="3"/>
  <c r="Q30" i="3"/>
  <c r="O13" i="3"/>
  <c r="O21" i="3"/>
  <c r="O29" i="3"/>
  <c r="M12" i="3"/>
  <c r="M20" i="3"/>
  <c r="M28" i="3"/>
  <c r="K11" i="3"/>
  <c r="K19" i="3"/>
  <c r="K27" i="3"/>
  <c r="I10" i="3"/>
  <c r="I18" i="3"/>
  <c r="I26" i="3"/>
  <c r="G7" i="3"/>
  <c r="G15" i="3"/>
  <c r="G23" i="3"/>
  <c r="G6" i="3"/>
  <c r="E13" i="3"/>
  <c r="E21" i="3"/>
  <c r="E29" i="3"/>
  <c r="M22" i="3"/>
  <c r="K13" i="3"/>
  <c r="K29" i="3"/>
  <c r="I12" i="3"/>
  <c r="I28" i="3"/>
  <c r="G17" i="3"/>
  <c r="E15" i="3"/>
  <c r="E6" i="3"/>
  <c r="U10" i="3"/>
  <c r="O26" i="3"/>
  <c r="M25" i="3"/>
  <c r="W8" i="3"/>
  <c r="W16" i="3"/>
  <c r="W24" i="3"/>
  <c r="U14" i="3"/>
  <c r="U22" i="3"/>
  <c r="U30" i="3"/>
  <c r="S12" i="3"/>
  <c r="S20" i="3"/>
  <c r="S28" i="3"/>
  <c r="Q7" i="3"/>
  <c r="Q15" i="3"/>
  <c r="Q23" i="3"/>
  <c r="Q6" i="3"/>
  <c r="O14" i="3"/>
  <c r="O22" i="3"/>
  <c r="O30" i="3"/>
  <c r="M13" i="3"/>
  <c r="M21" i="3"/>
  <c r="M29" i="3"/>
  <c r="K12" i="3"/>
  <c r="K20" i="3"/>
  <c r="K28" i="3"/>
  <c r="I11" i="3"/>
  <c r="I19" i="3"/>
  <c r="I27" i="3"/>
  <c r="G8" i="3"/>
  <c r="G16" i="3"/>
  <c r="G24" i="3"/>
  <c r="E14" i="3"/>
  <c r="E22" i="3"/>
  <c r="E30" i="3"/>
  <c r="M14" i="3"/>
  <c r="M30" i="3"/>
  <c r="K21" i="3"/>
  <c r="I20" i="3"/>
  <c r="G9" i="3"/>
  <c r="G25" i="3"/>
  <c r="E7" i="3"/>
  <c r="E23" i="3"/>
  <c r="E16" i="3"/>
  <c r="W12" i="3"/>
  <c r="S8" i="3"/>
  <c r="K24" i="3"/>
  <c r="W9" i="3"/>
  <c r="W17" i="3"/>
  <c r="W25" i="3"/>
  <c r="U7" i="3"/>
  <c r="U15" i="3"/>
  <c r="U23" i="3"/>
  <c r="U6" i="3"/>
  <c r="S13" i="3"/>
  <c r="S21" i="3"/>
  <c r="S29" i="3"/>
  <c r="Q8" i="3"/>
  <c r="Q16" i="3"/>
  <c r="Q24" i="3"/>
  <c r="O7" i="3"/>
  <c r="O15" i="3"/>
  <c r="O23" i="3"/>
  <c r="O6" i="3"/>
  <c r="W10" i="3"/>
  <c r="W18" i="3"/>
  <c r="W26" i="3"/>
  <c r="U8" i="3"/>
  <c r="U16" i="3"/>
  <c r="U24" i="3"/>
  <c r="S14" i="3"/>
  <c r="S22" i="3"/>
  <c r="S30" i="3"/>
  <c r="Q9" i="3"/>
  <c r="Q17" i="3"/>
  <c r="Q25" i="3"/>
  <c r="O8" i="3"/>
  <c r="O16" i="3"/>
  <c r="O24" i="3"/>
  <c r="M7" i="3"/>
  <c r="M15" i="3"/>
  <c r="M23" i="3"/>
  <c r="M6" i="3"/>
  <c r="K14" i="3"/>
  <c r="K22" i="3"/>
  <c r="K30" i="3"/>
  <c r="I13" i="3"/>
  <c r="I21" i="3"/>
  <c r="I29" i="3"/>
  <c r="G10" i="3"/>
  <c r="G18" i="3"/>
  <c r="G26" i="3"/>
  <c r="E24" i="3"/>
  <c r="W28" i="3"/>
  <c r="S24" i="3"/>
  <c r="O10" i="3"/>
  <c r="K8" i="3"/>
  <c r="I7" i="3"/>
  <c r="W11" i="3"/>
  <c r="W19" i="3"/>
  <c r="W27" i="3"/>
  <c r="U9" i="3"/>
  <c r="U17" i="3"/>
  <c r="U25" i="3"/>
  <c r="S7" i="3"/>
  <c r="S15" i="3"/>
  <c r="S23" i="3"/>
  <c r="S6" i="3"/>
  <c r="Q10" i="3"/>
  <c r="Q18" i="3"/>
  <c r="Q26" i="3"/>
  <c r="O9" i="3"/>
  <c r="O17" i="3"/>
  <c r="O25" i="3"/>
  <c r="M8" i="3"/>
  <c r="M16" i="3"/>
  <c r="M24" i="3"/>
  <c r="K7" i="3"/>
  <c r="K15" i="3"/>
  <c r="K23" i="3"/>
  <c r="K6" i="3"/>
  <c r="I14" i="3"/>
  <c r="I22" i="3"/>
  <c r="I30" i="3"/>
  <c r="G11" i="3"/>
  <c r="G19" i="3"/>
  <c r="G27" i="3"/>
  <c r="E9" i="3"/>
  <c r="E17" i="3"/>
  <c r="E25" i="3"/>
  <c r="Q11" i="3"/>
  <c r="O18" i="3"/>
  <c r="K16" i="3"/>
  <c r="I15" i="3"/>
  <c r="W13" i="3"/>
  <c r="W21" i="3"/>
  <c r="W29" i="3"/>
  <c r="U11" i="3"/>
  <c r="U19" i="3"/>
  <c r="U27" i="3"/>
  <c r="S9" i="3"/>
  <c r="S17" i="3"/>
  <c r="S25" i="3"/>
  <c r="Q12" i="3"/>
  <c r="Q20" i="3"/>
  <c r="Q28" i="3"/>
  <c r="O11" i="3"/>
  <c r="O19" i="3"/>
  <c r="O27" i="3"/>
  <c r="M10" i="3"/>
  <c r="M18" i="3"/>
  <c r="M26" i="3"/>
  <c r="K9" i="3"/>
  <c r="K17" i="3"/>
  <c r="K25" i="3"/>
  <c r="I8" i="3"/>
  <c r="I16" i="3"/>
  <c r="I24" i="3"/>
  <c r="I6" i="3"/>
  <c r="G13" i="3"/>
  <c r="G21" i="3"/>
  <c r="G29" i="3"/>
  <c r="E11" i="3"/>
  <c r="E19" i="3"/>
  <c r="E27" i="3"/>
  <c r="K26" i="3"/>
  <c r="I17" i="3"/>
  <c r="G22" i="3"/>
  <c r="E20" i="3"/>
  <c r="E28" i="3"/>
  <c r="U26" i="3"/>
  <c r="S16" i="3"/>
  <c r="Q27" i="3"/>
  <c r="M17" i="3"/>
  <c r="I23" i="3"/>
  <c r="E18" i="3"/>
  <c r="G12" i="3"/>
  <c r="E26" i="3"/>
  <c r="G28" i="3"/>
  <c r="E10" i="3"/>
  <c r="G20" i="3"/>
  <c r="J9" i="3"/>
  <c r="J23" i="3"/>
  <c r="L21" i="3"/>
  <c r="F11" i="3"/>
  <c r="J11" i="3"/>
  <c r="F15" i="3"/>
  <c r="H20" i="3"/>
  <c r="J7" i="3"/>
  <c r="J19" i="3"/>
  <c r="J22" i="3"/>
  <c r="L17" i="3"/>
  <c r="L19" i="3"/>
  <c r="L6" i="3"/>
  <c r="F21" i="3"/>
  <c r="F23" i="3"/>
  <c r="F12" i="3"/>
  <c r="F27" i="3"/>
  <c r="H25" i="3"/>
  <c r="H28" i="3"/>
  <c r="H13" i="3"/>
  <c r="J6" i="3"/>
  <c r="J27" i="3"/>
  <c r="J30" i="3"/>
  <c r="L25" i="3"/>
  <c r="L27" i="3"/>
  <c r="L14" i="3"/>
  <c r="F14" i="3"/>
  <c r="F6" i="3"/>
  <c r="F20" i="3"/>
  <c r="H15" i="3"/>
  <c r="H10" i="3"/>
  <c r="H14" i="3"/>
  <c r="H21" i="3"/>
  <c r="H30" i="3"/>
  <c r="L15" i="3"/>
  <c r="F18" i="3"/>
  <c r="J17" i="3"/>
  <c r="L11" i="3"/>
  <c r="F26" i="3"/>
  <c r="J10" i="3"/>
  <c r="J12" i="3"/>
  <c r="J8" i="3"/>
  <c r="L7" i="3"/>
  <c r="L12" i="3"/>
  <c r="L22" i="3"/>
  <c r="F22" i="3"/>
  <c r="F16" i="3"/>
  <c r="F28" i="3"/>
  <c r="H8" i="3"/>
  <c r="H26" i="3"/>
  <c r="H22" i="3"/>
  <c r="J18" i="3"/>
  <c r="J28" i="3"/>
  <c r="J16" i="3"/>
  <c r="L10" i="3"/>
  <c r="L20" i="3"/>
  <c r="L30" i="3"/>
  <c r="F30" i="3"/>
  <c r="F9" i="3"/>
  <c r="H16" i="3"/>
  <c r="H11" i="3"/>
  <c r="J15" i="3"/>
  <c r="F7" i="3"/>
  <c r="H12" i="3"/>
  <c r="L9" i="3"/>
  <c r="L29" i="3"/>
  <c r="F19" i="3"/>
  <c r="H29" i="3"/>
  <c r="F13" i="3"/>
  <c r="H9" i="3"/>
  <c r="J14" i="3"/>
  <c r="L24" i="3"/>
  <c r="H17" i="3"/>
  <c r="J26" i="3"/>
  <c r="J13" i="3"/>
  <c r="J24" i="3"/>
  <c r="L18" i="3"/>
  <c r="L28" i="3"/>
  <c r="L23" i="3"/>
  <c r="F8" i="3"/>
  <c r="F17" i="3"/>
  <c r="F29" i="3"/>
  <c r="H24" i="3"/>
  <c r="H19" i="3"/>
  <c r="H7" i="3"/>
  <c r="J20" i="3"/>
  <c r="J21" i="3"/>
  <c r="J25" i="3"/>
  <c r="L26" i="3"/>
  <c r="L13" i="3"/>
  <c r="L8" i="3"/>
  <c r="F24" i="3"/>
  <c r="F10" i="3"/>
  <c r="F25" i="3"/>
  <c r="H18" i="3"/>
  <c r="H27" i="3"/>
  <c r="H23" i="3"/>
  <c r="J29" i="3"/>
  <c r="L16" i="3"/>
  <c r="H6" i="3"/>
  <c r="N8" i="3"/>
  <c r="N18" i="3"/>
  <c r="N28" i="3"/>
  <c r="N24" i="3"/>
  <c r="N22" i="3"/>
  <c r="N21" i="3"/>
  <c r="N9" i="3"/>
  <c r="N11" i="3"/>
  <c r="N29" i="3"/>
  <c r="N25" i="3"/>
  <c r="N15" i="3"/>
  <c r="N14" i="3"/>
  <c r="N26" i="3"/>
  <c r="N17" i="3"/>
  <c r="N19" i="3"/>
  <c r="N7" i="3"/>
  <c r="N27" i="3"/>
  <c r="N16" i="3"/>
  <c r="N13" i="3"/>
  <c r="N30" i="3"/>
  <c r="N12" i="3"/>
  <c r="N23" i="3"/>
  <c r="N10" i="3"/>
  <c r="N20" i="3"/>
  <c r="N6" i="3"/>
  <c r="P15" i="3"/>
  <c r="P17" i="3"/>
  <c r="P12" i="3"/>
  <c r="P6" i="3"/>
  <c r="P8" i="3"/>
  <c r="P11" i="3"/>
  <c r="P7" i="3"/>
  <c r="P23" i="3"/>
  <c r="P25" i="3"/>
  <c r="P20" i="3"/>
  <c r="P10" i="3"/>
  <c r="P21" i="3"/>
  <c r="P26" i="3"/>
  <c r="P22" i="3"/>
  <c r="P30" i="3"/>
  <c r="P27" i="3"/>
  <c r="P28" i="3"/>
  <c r="P18" i="3"/>
  <c r="P14" i="3"/>
  <c r="P24" i="3"/>
  <c r="P9" i="3"/>
  <c r="P13" i="3"/>
  <c r="P16" i="3"/>
  <c r="P19" i="3"/>
  <c r="P29" i="3"/>
  <c r="R14" i="3"/>
  <c r="R8" i="3"/>
  <c r="R18" i="3"/>
  <c r="R29" i="3"/>
  <c r="R22" i="3"/>
  <c r="R16" i="3"/>
  <c r="R26" i="3"/>
  <c r="R30" i="3"/>
  <c r="R24" i="3"/>
  <c r="R12" i="3"/>
  <c r="R7" i="3"/>
  <c r="R20" i="3"/>
  <c r="R11" i="3"/>
  <c r="R15" i="3"/>
  <c r="R19" i="3"/>
  <c r="R23" i="3"/>
  <c r="R17" i="3"/>
  <c r="R27" i="3"/>
  <c r="R25" i="3"/>
  <c r="R21" i="3"/>
  <c r="R9" i="3"/>
  <c r="R6" i="3"/>
  <c r="R13" i="3"/>
  <c r="R28" i="3"/>
  <c r="R10" i="3"/>
  <c r="T19" i="3"/>
  <c r="T27" i="3"/>
  <c r="T14" i="3"/>
  <c r="T8" i="3"/>
  <c r="T12" i="3"/>
  <c r="T22" i="3"/>
  <c r="T16" i="3"/>
  <c r="T20" i="3"/>
  <c r="T30" i="3"/>
  <c r="T24" i="3"/>
  <c r="T7" i="3"/>
  <c r="T17" i="3"/>
  <c r="T18" i="3"/>
  <c r="T6" i="3"/>
  <c r="T29" i="3"/>
  <c r="T28" i="3"/>
  <c r="T15" i="3"/>
  <c r="T13" i="3"/>
  <c r="T11" i="3"/>
  <c r="T26" i="3"/>
  <c r="T25" i="3"/>
  <c r="T10" i="3"/>
  <c r="T23" i="3"/>
  <c r="T21" i="3"/>
  <c r="T9" i="3"/>
  <c r="V18" i="3"/>
  <c r="V27" i="3"/>
  <c r="V14" i="3"/>
  <c r="X13" i="3"/>
  <c r="X18" i="3"/>
  <c r="X8" i="3"/>
  <c r="V22" i="3"/>
  <c r="V6" i="3"/>
  <c r="X28" i="3"/>
  <c r="X6" i="3"/>
  <c r="V25" i="3"/>
  <c r="V21" i="3"/>
  <c r="X20" i="3"/>
  <c r="X25" i="3"/>
  <c r="X23" i="3"/>
  <c r="V26" i="3"/>
  <c r="X14" i="3"/>
  <c r="V10" i="3"/>
  <c r="V29" i="3"/>
  <c r="X10" i="3"/>
  <c r="V23" i="3"/>
  <c r="V28" i="3"/>
  <c r="V17" i="3"/>
  <c r="V15" i="3"/>
  <c r="V13" i="3"/>
  <c r="X12" i="3"/>
  <c r="X17" i="3"/>
  <c r="X15" i="3"/>
  <c r="V20" i="3"/>
  <c r="V9" i="3"/>
  <c r="V7" i="3"/>
  <c r="X29" i="3"/>
  <c r="X27" i="3"/>
  <c r="X9" i="3"/>
  <c r="X7" i="3"/>
  <c r="X26" i="3" l="1"/>
  <c r="S18" i="3"/>
  <c r="X24" i="3"/>
  <c r="X22" i="3"/>
  <c r="X11" i="3"/>
  <c r="I21" i="2"/>
  <c r="J21" i="2" s="1"/>
  <c r="W30" i="3"/>
  <c r="X30" i="3"/>
  <c r="W22" i="3"/>
  <c r="V30" i="3"/>
  <c r="X19" i="3"/>
  <c r="V16" i="3"/>
  <c r="V19" i="3"/>
  <c r="L21" i="2"/>
  <c r="L22" i="2" s="1"/>
  <c r="L23" i="2" s="1"/>
</calcChain>
</file>

<file path=xl/sharedStrings.xml><?xml version="1.0" encoding="utf-8"?>
<sst xmlns="http://schemas.openxmlformats.org/spreadsheetml/2006/main" count="1337" uniqueCount="409">
  <si>
    <t>beta</t>
  </si>
  <si>
    <t>teta</t>
  </si>
  <si>
    <t>beta primo</t>
  </si>
  <si>
    <t>a</t>
  </si>
  <si>
    <t>a primo</t>
  </si>
  <si>
    <t>k ipot</t>
  </si>
  <si>
    <t>mm</t>
  </si>
  <si>
    <t>N/mm</t>
  </si>
  <si>
    <t>lo ipot</t>
  </si>
  <si>
    <t>delta l</t>
  </si>
  <si>
    <t>peso biglia</t>
  </si>
  <si>
    <t>g</t>
  </si>
  <si>
    <t>alpha</t>
  </si>
  <si>
    <t>diff ang</t>
  </si>
  <si>
    <t>e pot</t>
  </si>
  <si>
    <t>e molla [Nm]</t>
  </si>
  <si>
    <t>diff</t>
  </si>
  <si>
    <t>velocit m/s</t>
  </si>
  <si>
    <t>delta in m</t>
  </si>
  <si>
    <t>m</t>
  </si>
  <si>
    <t>xcolpire</t>
  </si>
  <si>
    <t>ycolpire</t>
  </si>
  <si>
    <t>[m]</t>
  </si>
  <si>
    <t>rad</t>
  </si>
  <si>
    <t>°</t>
  </si>
  <si>
    <r>
      <t>C(</t>
    </r>
    <r>
      <rPr>
        <sz val="11"/>
        <color theme="1"/>
        <rFont val="Calibri"/>
        <family val="2"/>
      </rPr>
      <t>α)</t>
    </r>
  </si>
  <si>
    <t>vo [m/s]</t>
  </si>
  <si>
    <t>cos(α)</t>
  </si>
  <si>
    <t>sen(α)</t>
  </si>
  <si>
    <t>tg (α)</t>
  </si>
  <si>
    <t>t</t>
  </si>
  <si>
    <t>x(t)</t>
  </si>
  <si>
    <t>y(t)</t>
  </si>
  <si>
    <t>passo</t>
  </si>
  <si>
    <t>phi bers</t>
  </si>
  <si>
    <t xml:space="preserve">xo </t>
  </si>
  <si>
    <t xml:space="preserve">yo </t>
  </si>
  <si>
    <t>m [kg]</t>
  </si>
  <si>
    <t>Δl [m]</t>
  </si>
  <si>
    <t>Δl [mm]</t>
  </si>
  <si>
    <t>m [g]</t>
  </si>
  <si>
    <t>K [N/m]</t>
  </si>
  <si>
    <t>K [N/mm]</t>
  </si>
  <si>
    <t>a  [m]</t>
  </si>
  <si>
    <t>d [mm]</t>
  </si>
  <si>
    <t>r [mm]</t>
  </si>
  <si>
    <t>cos beta</t>
  </si>
  <si>
    <t>beta rad</t>
  </si>
  <si>
    <t>l1 [mm]</t>
  </si>
  <si>
    <t>beta 1</t>
  </si>
  <si>
    <t>l2 [mm]</t>
  </si>
  <si>
    <t>Coppia servo  max [Nm]</t>
  </si>
  <si>
    <t>h1 [mm]</t>
  </si>
  <si>
    <t>x max [m]</t>
  </si>
  <si>
    <t>y max [m]</t>
  </si>
  <si>
    <t>Fmolla [N]</t>
  </si>
  <si>
    <t>vo max [m/s]</t>
  </si>
  <si>
    <t>passo t [s]</t>
  </si>
  <si>
    <t>a [m]</t>
  </si>
  <si>
    <t>x (t)</t>
  </si>
  <si>
    <t>y (t)</t>
  </si>
  <si>
    <t>α</t>
  </si>
  <si>
    <t>αrad</t>
  </si>
  <si>
    <t>da sistemare!</t>
  </si>
  <si>
    <t>teta nec</t>
  </si>
  <si>
    <t>t [s]</t>
  </si>
  <si>
    <t>angolo rif asta serv</t>
  </si>
  <si>
    <t>d/a</t>
  </si>
  <si>
    <t>Asta servo 1</t>
  </si>
  <si>
    <t>Asta servo 2</t>
  </si>
  <si>
    <t>y</t>
  </si>
  <si>
    <t>x</t>
  </si>
  <si>
    <t xml:space="preserve">punti molla </t>
  </si>
  <si>
    <t xml:space="preserve">molla 1 </t>
  </si>
  <si>
    <t>molla 2</t>
  </si>
  <si>
    <t xml:space="preserve">x min </t>
  </si>
  <si>
    <t xml:space="preserve">y min </t>
  </si>
  <si>
    <t>a [mm]</t>
  </si>
  <si>
    <t>Δx</t>
  </si>
  <si>
    <t>Δy</t>
  </si>
  <si>
    <t>lunghezza molla fine tiro</t>
  </si>
  <si>
    <t>T30800</t>
  </si>
  <si>
    <t>BA</t>
  </si>
  <si>
    <t>ACCIAIO AL CARBONIO EN 10270.1-SH</t>
  </si>
  <si>
    <t>T40800</t>
  </si>
  <si>
    <t>BB</t>
  </si>
  <si>
    <t>ACCIAIO INOSSIDABILE EN 10270.3-NS</t>
  </si>
  <si>
    <t>T30810</t>
  </si>
  <si>
    <t>T40810</t>
  </si>
  <si>
    <t>T30820</t>
  </si>
  <si>
    <t>T40820</t>
  </si>
  <si>
    <t>T30830</t>
  </si>
  <si>
    <t>T40830</t>
  </si>
  <si>
    <t>T30840</t>
  </si>
  <si>
    <t>T40840</t>
  </si>
  <si>
    <t>T30850</t>
  </si>
  <si>
    <t>T40850</t>
  </si>
  <si>
    <t>T30860</t>
  </si>
  <si>
    <t>T40860</t>
  </si>
  <si>
    <t>T30870</t>
  </si>
  <si>
    <t>BI</t>
  </si>
  <si>
    <t>T40870</t>
  </si>
  <si>
    <t>BK</t>
  </si>
  <si>
    <t>T30880</t>
  </si>
  <si>
    <t>BC</t>
  </si>
  <si>
    <t>T40880</t>
  </si>
  <si>
    <t>BD</t>
  </si>
  <si>
    <t>T30890</t>
  </si>
  <si>
    <t>T40890</t>
  </si>
  <si>
    <t>T30900</t>
  </si>
  <si>
    <t>T40900</t>
  </si>
  <si>
    <t>T30910</t>
  </si>
  <si>
    <t>T40910</t>
  </si>
  <si>
    <t>T30920</t>
  </si>
  <si>
    <t>T40920</t>
  </si>
  <si>
    <t>T30930</t>
  </si>
  <si>
    <t>T40930</t>
  </si>
  <si>
    <t>T30940</t>
  </si>
  <si>
    <t>T40940</t>
  </si>
  <si>
    <t>T30950</t>
  </si>
  <si>
    <t>T40950</t>
  </si>
  <si>
    <t>T30960</t>
  </si>
  <si>
    <t>T40960</t>
  </si>
  <si>
    <t>T30970</t>
  </si>
  <si>
    <t>T40970</t>
  </si>
  <si>
    <t>T30980</t>
  </si>
  <si>
    <t>T40980</t>
  </si>
  <si>
    <t>T30990</t>
  </si>
  <si>
    <t>T40990</t>
  </si>
  <si>
    <t>T31000</t>
  </si>
  <si>
    <t>T41000</t>
  </si>
  <si>
    <t>T31010</t>
  </si>
  <si>
    <t>T41010</t>
  </si>
  <si>
    <t>T31020</t>
  </si>
  <si>
    <t>T41020</t>
  </si>
  <si>
    <t>T31030</t>
  </si>
  <si>
    <t>T41030</t>
  </si>
  <si>
    <t>T31040</t>
  </si>
  <si>
    <t>T41040</t>
  </si>
  <si>
    <t>T31050</t>
  </si>
  <si>
    <t>T41050</t>
  </si>
  <si>
    <t>T31060</t>
  </si>
  <si>
    <t>T41060</t>
  </si>
  <si>
    <t>T31070</t>
  </si>
  <si>
    <t>T41070</t>
  </si>
  <si>
    <t>T31080</t>
  </si>
  <si>
    <t>T41080</t>
  </si>
  <si>
    <t>T31090</t>
  </si>
  <si>
    <t>T41090</t>
  </si>
  <si>
    <t>T31100</t>
  </si>
  <si>
    <t>T41100</t>
  </si>
  <si>
    <t>T31110</t>
  </si>
  <si>
    <t>T41110</t>
  </si>
  <si>
    <t>T31120</t>
  </si>
  <si>
    <t>T41120</t>
  </si>
  <si>
    <t>T31130</t>
  </si>
  <si>
    <t>T41130</t>
  </si>
  <si>
    <t>T31140</t>
  </si>
  <si>
    <t>T41140</t>
  </si>
  <si>
    <t>T31150</t>
  </si>
  <si>
    <t>T41150</t>
  </si>
  <si>
    <t>T31160</t>
  </si>
  <si>
    <t>T41160</t>
  </si>
  <si>
    <t>T31170</t>
  </si>
  <si>
    <t>T41170</t>
  </si>
  <si>
    <t>T31180</t>
  </si>
  <si>
    <t>T41180</t>
  </si>
  <si>
    <t>T31190</t>
  </si>
  <si>
    <t>T41190</t>
  </si>
  <si>
    <t>T31200</t>
  </si>
  <si>
    <t>T41200</t>
  </si>
  <si>
    <t>T31210</t>
  </si>
  <si>
    <t>T41210</t>
  </si>
  <si>
    <t>T31220</t>
  </si>
  <si>
    <t>T41220</t>
  </si>
  <si>
    <t>T31230</t>
  </si>
  <si>
    <t>T41230</t>
  </si>
  <si>
    <t>T31240</t>
  </si>
  <si>
    <t>T41240</t>
  </si>
  <si>
    <t>T31250</t>
  </si>
  <si>
    <t>T41250</t>
  </si>
  <si>
    <t>T31260</t>
  </si>
  <si>
    <t>T41260</t>
  </si>
  <si>
    <t>T31270</t>
  </si>
  <si>
    <t>T41270</t>
  </si>
  <si>
    <t>T31280</t>
  </si>
  <si>
    <t>T41280</t>
  </si>
  <si>
    <t>T31290</t>
  </si>
  <si>
    <t>T41290</t>
  </si>
  <si>
    <t>T31300</t>
  </si>
  <si>
    <t>T41300</t>
  </si>
  <si>
    <t>T31310</t>
  </si>
  <si>
    <t>T41310</t>
  </si>
  <si>
    <t>T31320</t>
  </si>
  <si>
    <t>T41320</t>
  </si>
  <si>
    <t>T31330</t>
  </si>
  <si>
    <t>T41330</t>
  </si>
  <si>
    <t>T31340</t>
  </si>
  <si>
    <t>T41340</t>
  </si>
  <si>
    <t>T31350</t>
  </si>
  <si>
    <t>T41350</t>
  </si>
  <si>
    <t>T31360</t>
  </si>
  <si>
    <t>BL</t>
  </si>
  <si>
    <t>T41360</t>
  </si>
  <si>
    <t>BM</t>
  </si>
  <si>
    <t>T31370</t>
  </si>
  <si>
    <t>BE</t>
  </si>
  <si>
    <t>T41370</t>
  </si>
  <si>
    <t>BF</t>
  </si>
  <si>
    <t>T31380</t>
  </si>
  <si>
    <t>T41380</t>
  </si>
  <si>
    <t>T31390</t>
  </si>
  <si>
    <t>T41390</t>
  </si>
  <si>
    <t>T31400</t>
  </si>
  <si>
    <t>T41400</t>
  </si>
  <si>
    <t>T31410</t>
  </si>
  <si>
    <t>T41410</t>
  </si>
  <si>
    <t>T31420</t>
  </si>
  <si>
    <t>T41420</t>
  </si>
  <si>
    <t>T31430</t>
  </si>
  <si>
    <t>T41430</t>
  </si>
  <si>
    <t>T31440</t>
  </si>
  <si>
    <t>T41440</t>
  </si>
  <si>
    <t>T31450</t>
  </si>
  <si>
    <t>T41450</t>
  </si>
  <si>
    <t>T31460</t>
  </si>
  <si>
    <t>T41460</t>
  </si>
  <si>
    <t>T31470</t>
  </si>
  <si>
    <t>T41470</t>
  </si>
  <si>
    <t>T31480</t>
  </si>
  <si>
    <t>T41480</t>
  </si>
  <si>
    <t>T31490</t>
  </si>
  <si>
    <t>T41490</t>
  </si>
  <si>
    <t>T31500</t>
  </si>
  <si>
    <t>T41500</t>
  </si>
  <si>
    <t>T31510</t>
  </si>
  <si>
    <t>T41510</t>
  </si>
  <si>
    <t>T31520</t>
  </si>
  <si>
    <t>T41520</t>
  </si>
  <si>
    <t>T31530</t>
  </si>
  <si>
    <t>T41530</t>
  </si>
  <si>
    <t>T31540</t>
  </si>
  <si>
    <t>T41540</t>
  </si>
  <si>
    <t>T31550</t>
  </si>
  <si>
    <t>T41550</t>
  </si>
  <si>
    <t>T31560</t>
  </si>
  <si>
    <t>T41560</t>
  </si>
  <si>
    <t>T31570</t>
  </si>
  <si>
    <t>T41570</t>
  </si>
  <si>
    <t>T31580</t>
  </si>
  <si>
    <t>T41580</t>
  </si>
  <si>
    <t>T31590</t>
  </si>
  <si>
    <t>T41590</t>
  </si>
  <si>
    <t>T31600</t>
  </si>
  <si>
    <t>T41600</t>
  </si>
  <si>
    <t>T31610</t>
  </si>
  <si>
    <t>BN</t>
  </si>
  <si>
    <t>T41610</t>
  </si>
  <si>
    <t>BO</t>
  </si>
  <si>
    <t>T31620</t>
  </si>
  <si>
    <t>T41620</t>
  </si>
  <si>
    <t>T31630</t>
  </si>
  <si>
    <t>T41630</t>
  </si>
  <si>
    <t>T31640</t>
  </si>
  <si>
    <t>T41640</t>
  </si>
  <si>
    <t>T31650</t>
  </si>
  <si>
    <t>T41650</t>
  </si>
  <si>
    <t>T31660</t>
  </si>
  <si>
    <t>T41660</t>
  </si>
  <si>
    <t>T31670</t>
  </si>
  <si>
    <t>T41670</t>
  </si>
  <si>
    <t>T31680</t>
  </si>
  <si>
    <t>T41680</t>
  </si>
  <si>
    <t>T31690</t>
  </si>
  <si>
    <t>T41690</t>
  </si>
  <si>
    <t>T31700</t>
  </si>
  <si>
    <t>T41700</t>
  </si>
  <si>
    <t>T31710</t>
  </si>
  <si>
    <t>T41710</t>
  </si>
  <si>
    <t>T31720</t>
  </si>
  <si>
    <t>T41720</t>
  </si>
  <si>
    <t>T31730</t>
  </si>
  <si>
    <t>T41730</t>
  </si>
  <si>
    <t>T31740</t>
  </si>
  <si>
    <t>BG</t>
  </si>
  <si>
    <t>T41740</t>
  </si>
  <si>
    <t>BH</t>
  </si>
  <si>
    <t>T31750</t>
  </si>
  <si>
    <t>T41750</t>
  </si>
  <si>
    <t>T31760</t>
  </si>
  <si>
    <t>T41760</t>
  </si>
  <si>
    <t>T31770</t>
  </si>
  <si>
    <t>T41770</t>
  </si>
  <si>
    <t>T31780</t>
  </si>
  <si>
    <t>T41780</t>
  </si>
  <si>
    <t>T31790</t>
  </si>
  <si>
    <t>T41790</t>
  </si>
  <si>
    <t>T31800</t>
  </si>
  <si>
    <t>T41800</t>
  </si>
  <si>
    <t>T31810</t>
  </si>
  <si>
    <t>T41810</t>
  </si>
  <si>
    <t>T31820</t>
  </si>
  <si>
    <t>T41820</t>
  </si>
  <si>
    <t>T31830</t>
  </si>
  <si>
    <t>T41830</t>
  </si>
  <si>
    <t>T31840</t>
  </si>
  <si>
    <t>T41840</t>
  </si>
  <si>
    <t>T31850</t>
  </si>
  <si>
    <t>T41850</t>
  </si>
  <si>
    <t>T31860</t>
  </si>
  <si>
    <t>T41860</t>
  </si>
  <si>
    <t>T31870</t>
  </si>
  <si>
    <t>T41870</t>
  </si>
  <si>
    <t>T31880</t>
  </si>
  <si>
    <t>T41880</t>
  </si>
  <si>
    <t>T31890</t>
  </si>
  <si>
    <t>T41890</t>
  </si>
  <si>
    <t>T31900</t>
  </si>
  <si>
    <t>T41900</t>
  </si>
  <si>
    <t>T31910</t>
  </si>
  <si>
    <t>T41910</t>
  </si>
  <si>
    <t>T31920</t>
  </si>
  <si>
    <t>T41920</t>
  </si>
  <si>
    <t>T31930</t>
  </si>
  <si>
    <t>T41930</t>
  </si>
  <si>
    <t>T31940</t>
  </si>
  <si>
    <t>T41940</t>
  </si>
  <si>
    <t>T31950</t>
  </si>
  <si>
    <t>T41950</t>
  </si>
  <si>
    <t>T31960</t>
  </si>
  <si>
    <t>T41960</t>
  </si>
  <si>
    <t>T31970</t>
  </si>
  <si>
    <t>T41970</t>
  </si>
  <si>
    <t>T31980</t>
  </si>
  <si>
    <t>T41980</t>
  </si>
  <si>
    <t>T31990</t>
  </si>
  <si>
    <t>T41990</t>
  </si>
  <si>
    <t>T32000</t>
  </si>
  <si>
    <t>T42000</t>
  </si>
  <si>
    <t>T32010</t>
  </si>
  <si>
    <t>T42010</t>
  </si>
  <si>
    <t>T32020</t>
  </si>
  <si>
    <t>T42020</t>
  </si>
  <si>
    <t>T32030</t>
  </si>
  <si>
    <t>T42030</t>
  </si>
  <si>
    <t>T32040</t>
  </si>
  <si>
    <t>T42040</t>
  </si>
  <si>
    <t>T32050</t>
  </si>
  <si>
    <t>T42050</t>
  </si>
  <si>
    <t>T32060</t>
  </si>
  <si>
    <t>T42060</t>
  </si>
  <si>
    <t>T32070</t>
  </si>
  <si>
    <t>T42070</t>
  </si>
  <si>
    <t>T32080</t>
  </si>
  <si>
    <t>T42080</t>
  </si>
  <si>
    <t>T32090</t>
  </si>
  <si>
    <t>T42090</t>
  </si>
  <si>
    <t>T32100</t>
  </si>
  <si>
    <t>T42100</t>
  </si>
  <si>
    <t>T32110</t>
  </si>
  <si>
    <t>T42110</t>
  </si>
  <si>
    <t>T32120</t>
  </si>
  <si>
    <t>T42120</t>
  </si>
  <si>
    <t>T32130</t>
  </si>
  <si>
    <t>T42130</t>
  </si>
  <si>
    <t>T32140</t>
  </si>
  <si>
    <t>T42140</t>
  </si>
  <si>
    <t>T32150</t>
  </si>
  <si>
    <t>T42150</t>
  </si>
  <si>
    <t>T32160</t>
  </si>
  <si>
    <t>T42160</t>
  </si>
  <si>
    <t>T32170</t>
  </si>
  <si>
    <t>T42170</t>
  </si>
  <si>
    <t>T32180</t>
  </si>
  <si>
    <t>T42180</t>
  </si>
  <si>
    <t>T32190</t>
  </si>
  <si>
    <t>T42190</t>
  </si>
  <si>
    <t>T32200</t>
  </si>
  <si>
    <t>T42200</t>
  </si>
  <si>
    <t>T32210</t>
  </si>
  <si>
    <t>T42210</t>
  </si>
  <si>
    <t>T32220</t>
  </si>
  <si>
    <t>T42220</t>
  </si>
  <si>
    <t>T32230</t>
  </si>
  <si>
    <t>T42230</t>
  </si>
  <si>
    <t>T32240</t>
  </si>
  <si>
    <t>BP</t>
  </si>
  <si>
    <t>T42240</t>
  </si>
  <si>
    <t>BQ</t>
  </si>
  <si>
    <t>T32250</t>
  </si>
  <si>
    <t>T42250</t>
  </si>
  <si>
    <t>T32260</t>
  </si>
  <si>
    <t>T42260</t>
  </si>
  <si>
    <t>T32270</t>
  </si>
  <si>
    <t>T42270</t>
  </si>
  <si>
    <t>T32280</t>
  </si>
  <si>
    <t>T42280</t>
  </si>
  <si>
    <t>T32290</t>
  </si>
  <si>
    <t>T42290</t>
  </si>
  <si>
    <t>  </t>
  </si>
  <si>
    <t>d mm</t>
  </si>
  <si>
    <t>Dm mm</t>
  </si>
  <si>
    <t>Lo mm</t>
  </si>
  <si>
    <t>F1 mm</t>
  </si>
  <si>
    <t>P1 Newton</t>
  </si>
  <si>
    <t>c N/mm</t>
  </si>
  <si>
    <t>Codice</t>
  </si>
  <si>
    <t>Gruppo Prezzo</t>
  </si>
  <si>
    <t>Materiale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</si>
</sst>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65" fontId="0" fillId="0" borderId="0" xfId="0" applyNumberFormat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1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/>
    <xf numFmtId="0" fontId="0" fillId="0" borderId="0" xfId="0" applyAlignment="1">
      <alignment horizontal="center"/>
    </xf>
    <xf numFmtId="2" fontId="0" fillId="0" borderId="3" xfId="0" applyNumberFormat="1" applyBorder="1"/>
    <xf numFmtId="2" fontId="0" fillId="0" borderId="4" xfId="0" applyNumberFormat="1" applyBorder="1"/>
    <xf numFmtId="0" fontId="0" fillId="0" borderId="0" xfId="0" applyAlignment="1">
      <alignment horizontal="center" wrapText="1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Modello!$O$6:$O$14</c:f>
              <c:numCache>
                <c:formatCode>General</c:formatCode>
                <c:ptCount val="9"/>
                <c:pt idx="0">
                  <c:v>2.9869838329592002E-2</c:v>
                </c:pt>
                <c:pt idx="1">
                  <c:v>0.38604150029716178</c:v>
                </c:pt>
                <c:pt idx="2">
                  <c:v>0.74221316226473155</c:v>
                </c:pt>
                <c:pt idx="3">
                  <c:v>1.0983848242323013</c:v>
                </c:pt>
                <c:pt idx="4">
                  <c:v>1.4545564861998712</c:v>
                </c:pt>
                <c:pt idx="5">
                  <c:v>1.8107281481674407</c:v>
                </c:pt>
                <c:pt idx="6">
                  <c:v>2.1668998101350105</c:v>
                </c:pt>
                <c:pt idx="7">
                  <c:v>2.5230714721025804</c:v>
                </c:pt>
                <c:pt idx="8">
                  <c:v>2.8792431340701499</c:v>
                </c:pt>
              </c:numCache>
            </c:numRef>
          </c:xVal>
          <c:yVal>
            <c:numRef>
              <c:f>Modello!$P$6:$P$14</c:f>
              <c:numCache>
                <c:formatCode>General</c:formatCode>
                <c:ptCount val="9"/>
                <c:pt idx="0">
                  <c:v>0.10514622242382672</c:v>
                </c:pt>
                <c:pt idx="1">
                  <c:v>0.63239407731689301</c:v>
                </c:pt>
                <c:pt idx="2">
                  <c:v>1.0615419322099591</c:v>
                </c:pt>
                <c:pt idx="3">
                  <c:v>1.3925897871030255</c:v>
                </c:pt>
                <c:pt idx="4">
                  <c:v>1.6255376419960919</c:v>
                </c:pt>
                <c:pt idx="5">
                  <c:v>1.7603854968891579</c:v>
                </c:pt>
                <c:pt idx="6">
                  <c:v>1.7971333517822239</c:v>
                </c:pt>
                <c:pt idx="7">
                  <c:v>1.73578120667529</c:v>
                </c:pt>
                <c:pt idx="8">
                  <c:v>1.5763290615683561</c:v>
                </c:pt>
              </c:numCache>
            </c:numRef>
          </c:yVal>
          <c:smooth val="1"/>
        </c:ser>
        <c:ser>
          <c:idx val="1"/>
          <c:order val="1"/>
          <c:tx>
            <c:v>punto da colpire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Modello!$B$5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Modello!$B$6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1"/>
        </c:ser>
        <c:ser>
          <c:idx val="2"/>
          <c:order val="2"/>
          <c:tx>
            <c:v>asta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(Modello!$B$10,Modello!$E$15)</c:f>
              <c:numCache>
                <c:formatCode>General</c:formatCode>
                <c:ptCount val="2"/>
                <c:pt idx="0">
                  <c:v>0.2</c:v>
                </c:pt>
                <c:pt idx="1">
                  <c:v>2.9869838329592002E-2</c:v>
                </c:pt>
              </c:numCache>
            </c:numRef>
          </c:xVal>
          <c:yVal>
            <c:numRef>
              <c:f>(Modello!$B$11,Modello!$E$16)</c:f>
              <c:numCache>
                <c:formatCode>General</c:formatCode>
                <c:ptCount val="2"/>
                <c:pt idx="0">
                  <c:v>0</c:v>
                </c:pt>
                <c:pt idx="1">
                  <c:v>0.10514622242382672</c:v>
                </c:pt>
              </c:numCache>
            </c:numRef>
          </c:yVal>
          <c:smooth val="1"/>
        </c:ser>
        <c:ser>
          <c:idx val="3"/>
          <c:order val="3"/>
          <c:tx>
            <c:v>appoggio servo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Modello!$J$27:$J$28</c:f>
              <c:numCache>
                <c:formatCode>General</c:formatCode>
                <c:ptCount val="2"/>
                <c:pt idx="0">
                  <c:v>0.25</c:v>
                </c:pt>
                <c:pt idx="1">
                  <c:v>0.25</c:v>
                </c:pt>
              </c:numCache>
            </c:numRef>
          </c:xVal>
          <c:yVal>
            <c:numRef>
              <c:f>Modello!$I$27:$I$28</c:f>
              <c:numCache>
                <c:formatCode>General</c:formatCode>
                <c:ptCount val="2"/>
                <c:pt idx="0">
                  <c:v>0.21</c:v>
                </c:pt>
                <c:pt idx="1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asta servo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Modello!$J$32:$J$33</c:f>
              <c:numCache>
                <c:formatCode>General</c:formatCode>
                <c:ptCount val="2"/>
                <c:pt idx="0">
                  <c:v>0.25</c:v>
                </c:pt>
                <c:pt idx="1">
                  <c:v>0.21095524084695993</c:v>
                </c:pt>
              </c:numCache>
            </c:numRef>
          </c:xVal>
          <c:yVal>
            <c:numRef>
              <c:f>Modello!$I$32:$I$33</c:f>
              <c:numCache>
                <c:formatCode>General</c:formatCode>
                <c:ptCount val="2"/>
                <c:pt idx="0">
                  <c:v>0.21</c:v>
                </c:pt>
                <c:pt idx="1">
                  <c:v>0.24123310395527625</c:v>
                </c:pt>
              </c:numCache>
            </c:numRef>
          </c:yVal>
          <c:smooth val="1"/>
        </c:ser>
        <c:ser>
          <c:idx val="5"/>
          <c:order val="5"/>
          <c:tx>
            <c:v>molla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Modello!$J$35:$J$36</c:f>
              <c:numCache>
                <c:formatCode>General</c:formatCode>
                <c:ptCount val="2"/>
                <c:pt idx="0">
                  <c:v>7.2402378747193991E-2</c:v>
                </c:pt>
                <c:pt idx="1">
                  <c:v>0.21095524084695993</c:v>
                </c:pt>
              </c:numCache>
            </c:numRef>
          </c:xVal>
          <c:yVal>
            <c:numRef>
              <c:f>Modello!$I$35:$I$36</c:f>
              <c:numCache>
                <c:formatCode>General</c:formatCode>
                <c:ptCount val="2"/>
                <c:pt idx="0">
                  <c:v>7.8859666817870044E-2</c:v>
                </c:pt>
                <c:pt idx="1">
                  <c:v>0.24123310395527625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56080"/>
        <c:axId val="153057648"/>
      </c:scatterChart>
      <c:valAx>
        <c:axId val="15305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Asse 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57648"/>
        <c:crosses val="autoZero"/>
        <c:crossBetween val="midCat"/>
      </c:valAx>
      <c:valAx>
        <c:axId val="15305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Asse 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5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'Moti a vmax '!$E$4:$F$4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'Moti a vmax '!$E$6:$E$30</c:f>
              <c:numCache>
                <c:formatCode>0.00</c:formatCode>
                <c:ptCount val="25"/>
                <c:pt idx="0">
                  <c:v>2.679491924311226E-2</c:v>
                </c:pt>
                <c:pt idx="1">
                  <c:v>0.19616460926007823</c:v>
                </c:pt>
                <c:pt idx="2">
                  <c:v>0.36553429927704423</c:v>
                </c:pt>
                <c:pt idx="3">
                  <c:v>0.53490398929401017</c:v>
                </c:pt>
                <c:pt idx="4">
                  <c:v>0.70427367931097618</c:v>
                </c:pt>
                <c:pt idx="5">
                  <c:v>0.87364336932794207</c:v>
                </c:pt>
                <c:pt idx="6">
                  <c:v>1.0430130593449081</c:v>
                </c:pt>
                <c:pt idx="7">
                  <c:v>1.212382749361874</c:v>
                </c:pt>
                <c:pt idx="8">
                  <c:v>1.3817524393788398</c:v>
                </c:pt>
                <c:pt idx="9">
                  <c:v>1.5511221293958057</c:v>
                </c:pt>
                <c:pt idx="10">
                  <c:v>1.7204918194127716</c:v>
                </c:pt>
                <c:pt idx="11">
                  <c:v>1.8898615094297375</c:v>
                </c:pt>
                <c:pt idx="12">
                  <c:v>2.0592311994467036</c:v>
                </c:pt>
                <c:pt idx="13">
                  <c:v>2.2286008894636695</c:v>
                </c:pt>
                <c:pt idx="14">
                  <c:v>2.3979705794806359</c:v>
                </c:pt>
                <c:pt idx="15">
                  <c:v>2.5673402694976017</c:v>
                </c:pt>
                <c:pt idx="16">
                  <c:v>2.7367099595145681</c:v>
                </c:pt>
                <c:pt idx="17">
                  <c:v>2.906079649531534</c:v>
                </c:pt>
                <c:pt idx="18">
                  <c:v>3.0754493395485003</c:v>
                </c:pt>
                <c:pt idx="19">
                  <c:v>3.2448190295654662</c:v>
                </c:pt>
                <c:pt idx="20">
                  <c:v>3.4141887195824321</c:v>
                </c:pt>
                <c:pt idx="21">
                  <c:v>3.583558409599398</c:v>
                </c:pt>
                <c:pt idx="22">
                  <c:v>3.7529280996163643</c:v>
                </c:pt>
                <c:pt idx="23">
                  <c:v>3.9222977896333302</c:v>
                </c:pt>
                <c:pt idx="24">
                  <c:v>4.0916674796502965</c:v>
                </c:pt>
              </c:numCache>
            </c:numRef>
          </c:xVal>
          <c:yVal>
            <c:numRef>
              <c:f>'Moti a vmax '!$F$6:$F$30</c:f>
              <c:numCache>
                <c:formatCode>0.00</c:formatCode>
                <c:ptCount val="25"/>
                <c:pt idx="0">
                  <c:v>9.9999999999999992E-2</c:v>
                </c:pt>
                <c:pt idx="1">
                  <c:v>0.38109440837157632</c:v>
                </c:pt>
                <c:pt idx="2">
                  <c:v>0.63766381674315264</c:v>
                </c:pt>
                <c:pt idx="3">
                  <c:v>0.86970822511472912</c:v>
                </c:pt>
                <c:pt idx="4">
                  <c:v>1.0772276334863053</c:v>
                </c:pt>
                <c:pt idx="5">
                  <c:v>1.2602220418578818</c:v>
                </c:pt>
                <c:pt idx="6">
                  <c:v>1.4186914502294581</c:v>
                </c:pt>
                <c:pt idx="7">
                  <c:v>1.5526358586010347</c:v>
                </c:pt>
                <c:pt idx="8">
                  <c:v>1.662055266972611</c:v>
                </c:pt>
                <c:pt idx="9">
                  <c:v>1.7469496753441871</c:v>
                </c:pt>
                <c:pt idx="10">
                  <c:v>1.8073190837157633</c:v>
                </c:pt>
                <c:pt idx="11">
                  <c:v>1.8431634920873399</c:v>
                </c:pt>
                <c:pt idx="12">
                  <c:v>1.8544829004589163</c:v>
                </c:pt>
                <c:pt idx="13">
                  <c:v>1.8412773088304926</c:v>
                </c:pt>
                <c:pt idx="14">
                  <c:v>1.8035467172020678</c:v>
                </c:pt>
                <c:pt idx="15">
                  <c:v>1.7412911255736447</c:v>
                </c:pt>
                <c:pt idx="16">
                  <c:v>1.6545105339452211</c:v>
                </c:pt>
                <c:pt idx="17">
                  <c:v>1.5432049423167964</c:v>
                </c:pt>
                <c:pt idx="18">
                  <c:v>1.4073743506883738</c:v>
                </c:pt>
                <c:pt idx="19">
                  <c:v>1.2470187590599497</c:v>
                </c:pt>
                <c:pt idx="20">
                  <c:v>1.0621381674315256</c:v>
                </c:pt>
                <c:pt idx="21">
                  <c:v>0.85273257580310258</c:v>
                </c:pt>
                <c:pt idx="22">
                  <c:v>0.61880198417467813</c:v>
                </c:pt>
                <c:pt idx="23">
                  <c:v>0.36034639254625311</c:v>
                </c:pt>
                <c:pt idx="24">
                  <c:v>7.7365800917829297E-2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'Moti a vmax '!$I$4:$J$4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'Moti a vmax '!$I$6:$I$25</c:f>
              <c:numCache>
                <c:formatCode>0.00</c:formatCode>
                <c:ptCount val="20"/>
                <c:pt idx="0">
                  <c:v>7.1442478062692133E-2</c:v>
                </c:pt>
                <c:pt idx="1">
                  <c:v>0.33093189780325338</c:v>
                </c:pt>
                <c:pt idx="2">
                  <c:v>0.59042131754381466</c:v>
                </c:pt>
                <c:pt idx="3">
                  <c:v>0.84991073728437605</c:v>
                </c:pt>
                <c:pt idx="4">
                  <c:v>1.1094001570249372</c:v>
                </c:pt>
                <c:pt idx="5">
                  <c:v>1.3688895767654985</c:v>
                </c:pt>
                <c:pt idx="6">
                  <c:v>1.6283789965060598</c:v>
                </c:pt>
                <c:pt idx="7">
                  <c:v>1.8878684162466208</c:v>
                </c:pt>
                <c:pt idx="8">
                  <c:v>2.1473578359871826</c:v>
                </c:pt>
                <c:pt idx="9">
                  <c:v>2.4068472557277434</c:v>
                </c:pt>
                <c:pt idx="10">
                  <c:v>2.6663366754683047</c:v>
                </c:pt>
                <c:pt idx="11">
                  <c:v>2.9258260952088659</c:v>
                </c:pt>
                <c:pt idx="12">
                  <c:v>3.1853155149494277</c:v>
                </c:pt>
                <c:pt idx="13">
                  <c:v>3.4448049346899889</c:v>
                </c:pt>
                <c:pt idx="14">
                  <c:v>3.7042943544305507</c:v>
                </c:pt>
                <c:pt idx="15">
                  <c:v>3.9637837741711119</c:v>
                </c:pt>
                <c:pt idx="16">
                  <c:v>4.2232731939116732</c:v>
                </c:pt>
                <c:pt idx="17">
                  <c:v>4.4827626136522349</c:v>
                </c:pt>
                <c:pt idx="18">
                  <c:v>4.7422520333927958</c:v>
                </c:pt>
                <c:pt idx="19">
                  <c:v>5.0017414531333575</c:v>
                </c:pt>
              </c:numCache>
            </c:numRef>
          </c:xVal>
          <c:yVal>
            <c:numRef>
              <c:f>'Moti a vmax '!$J$6:$J$25</c:f>
              <c:numCache>
                <c:formatCode>0.00</c:formatCode>
                <c:ptCount val="20"/>
                <c:pt idx="0">
                  <c:v>0.15320888862379561</c:v>
                </c:pt>
                <c:pt idx="1">
                  <c:v>0.35868386502250699</c:v>
                </c:pt>
                <c:pt idx="2">
                  <c:v>0.5396338414212184</c:v>
                </c:pt>
                <c:pt idx="3">
                  <c:v>0.69605881781992995</c:v>
                </c:pt>
                <c:pt idx="4">
                  <c:v>0.82795879421864116</c:v>
                </c:pt>
                <c:pt idx="5">
                  <c:v>0.93533377061735257</c:v>
                </c:pt>
                <c:pt idx="6">
                  <c:v>1.0181837470160642</c:v>
                </c:pt>
                <c:pt idx="7">
                  <c:v>1.0765087234147752</c:v>
                </c:pt>
                <c:pt idx="8">
                  <c:v>1.1103086998134868</c:v>
                </c:pt>
                <c:pt idx="9">
                  <c:v>1.1195836762121982</c:v>
                </c:pt>
                <c:pt idx="10">
                  <c:v>1.1043336526109093</c:v>
                </c:pt>
                <c:pt idx="11">
                  <c:v>1.0645586290096212</c:v>
                </c:pt>
                <c:pt idx="12">
                  <c:v>1.0002586054083324</c:v>
                </c:pt>
                <c:pt idx="13">
                  <c:v>0.91143358180704359</c:v>
                </c:pt>
                <c:pt idx="14">
                  <c:v>0.79808355820575461</c:v>
                </c:pt>
                <c:pt idx="15">
                  <c:v>0.66020853460446594</c:v>
                </c:pt>
                <c:pt idx="16">
                  <c:v>0.49780851100317758</c:v>
                </c:pt>
                <c:pt idx="17">
                  <c:v>0.3108834874018882</c:v>
                </c:pt>
                <c:pt idx="18">
                  <c:v>9.9433463800599586E-2</c:v>
                </c:pt>
                <c:pt idx="19">
                  <c:v>-0.1365415598006896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'Moti a vmax '!$G$4:$H$4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'Moti a vmax '!$G$6:$G$28</c:f>
              <c:numCache>
                <c:formatCode>0.00</c:formatCode>
                <c:ptCount val="23"/>
                <c:pt idx="0">
                  <c:v>4.6791111376204397E-2</c:v>
                </c:pt>
                <c:pt idx="1">
                  <c:v>0.26452858777491572</c:v>
                </c:pt>
                <c:pt idx="2">
                  <c:v>0.48226606417362711</c:v>
                </c:pt>
                <c:pt idx="3">
                  <c:v>0.70000354057233849</c:v>
                </c:pt>
                <c:pt idx="4">
                  <c:v>0.91774101697104982</c:v>
                </c:pt>
                <c:pt idx="5">
                  <c:v>1.135478493369761</c:v>
                </c:pt>
                <c:pt idx="6">
                  <c:v>1.3532159697684722</c:v>
                </c:pt>
                <c:pt idx="7">
                  <c:v>1.5709534461671839</c:v>
                </c:pt>
                <c:pt idx="8">
                  <c:v>1.7886909225658951</c:v>
                </c:pt>
                <c:pt idx="9">
                  <c:v>2.0064283989646063</c:v>
                </c:pt>
                <c:pt idx="10">
                  <c:v>2.2241658753633176</c:v>
                </c:pt>
                <c:pt idx="11">
                  <c:v>2.4419033517620292</c:v>
                </c:pt>
                <c:pt idx="12">
                  <c:v>2.6596408281607404</c:v>
                </c:pt>
                <c:pt idx="13">
                  <c:v>2.8773783045594521</c:v>
                </c:pt>
                <c:pt idx="14">
                  <c:v>3.0951157809581638</c:v>
                </c:pt>
                <c:pt idx="15">
                  <c:v>3.3128532573568754</c:v>
                </c:pt>
                <c:pt idx="16">
                  <c:v>3.5305907337555866</c:v>
                </c:pt>
                <c:pt idx="17">
                  <c:v>3.7483282101542983</c:v>
                </c:pt>
                <c:pt idx="18">
                  <c:v>3.96606568655301</c:v>
                </c:pt>
                <c:pt idx="19">
                  <c:v>4.1838031629517207</c:v>
                </c:pt>
                <c:pt idx="20">
                  <c:v>4.4015406393504319</c:v>
                </c:pt>
                <c:pt idx="21">
                  <c:v>4.6192781157491432</c:v>
                </c:pt>
                <c:pt idx="22">
                  <c:v>4.8370155921478553</c:v>
                </c:pt>
              </c:numCache>
            </c:numRef>
          </c:xVal>
          <c:yVal>
            <c:numRef>
              <c:f>'Moti a vmax '!$H$6:$H$28</c:f>
              <c:numCache>
                <c:formatCode>0.00</c:formatCode>
                <c:ptCount val="23"/>
                <c:pt idx="0">
                  <c:v>0.12855752193730785</c:v>
                </c:pt>
                <c:pt idx="1">
                  <c:v>0.37578444167786912</c:v>
                </c:pt>
                <c:pt idx="2">
                  <c:v>0.59848636141843037</c:v>
                </c:pt>
                <c:pt idx="3">
                  <c:v>0.79666328115899177</c:v>
                </c:pt>
                <c:pt idx="4">
                  <c:v>0.97031520089955292</c:v>
                </c:pt>
                <c:pt idx="5">
                  <c:v>1.1194421206401142</c:v>
                </c:pt>
                <c:pt idx="6">
                  <c:v>1.2440440403806754</c:v>
                </c:pt>
                <c:pt idx="7">
                  <c:v>1.3441209601212365</c:v>
                </c:pt>
                <c:pt idx="8">
                  <c:v>1.4196728798617981</c:v>
                </c:pt>
                <c:pt idx="9">
                  <c:v>1.4706997996023592</c:v>
                </c:pt>
                <c:pt idx="10">
                  <c:v>1.4972017193429203</c:v>
                </c:pt>
                <c:pt idx="11">
                  <c:v>1.4991786390834818</c:v>
                </c:pt>
                <c:pt idx="12">
                  <c:v>1.4766305588240431</c:v>
                </c:pt>
                <c:pt idx="13">
                  <c:v>1.4295574785646044</c:v>
                </c:pt>
                <c:pt idx="14">
                  <c:v>1.3579593983051654</c:v>
                </c:pt>
                <c:pt idx="15">
                  <c:v>1.2618363180457268</c:v>
                </c:pt>
                <c:pt idx="16">
                  <c:v>1.1411882377862876</c:v>
                </c:pt>
                <c:pt idx="17">
                  <c:v>0.99601515752684922</c:v>
                </c:pt>
                <c:pt idx="18">
                  <c:v>0.82631707726741022</c:v>
                </c:pt>
                <c:pt idx="19">
                  <c:v>0.63209399700797064</c:v>
                </c:pt>
                <c:pt idx="20">
                  <c:v>0.41334591674853183</c:v>
                </c:pt>
                <c:pt idx="21">
                  <c:v>0.17007283648909421</c:v>
                </c:pt>
                <c:pt idx="22">
                  <c:v>-9.7725243770345749E-2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'Moti a vmax '!$K$4:$L$4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'Moti a vmax '!$K$6:$K$21</c:f>
              <c:numCache>
                <c:formatCode>0.00</c:formatCode>
                <c:ptCount val="16"/>
                <c:pt idx="0">
                  <c:v>9.9999999999999978E-2</c:v>
                </c:pt>
                <c:pt idx="1">
                  <c:v>0.39335690837157627</c:v>
                </c:pt>
                <c:pt idx="2">
                  <c:v>0.68671381674315257</c:v>
                </c:pt>
                <c:pt idx="3">
                  <c:v>0.98007072511472904</c:v>
                </c:pt>
                <c:pt idx="4">
                  <c:v>1.2734276334863051</c:v>
                </c:pt>
                <c:pt idx="5">
                  <c:v>1.5667845418578814</c:v>
                </c:pt>
                <c:pt idx="6">
                  <c:v>1.8601414502294578</c:v>
                </c:pt>
                <c:pt idx="7">
                  <c:v>2.1534983586010341</c:v>
                </c:pt>
                <c:pt idx="8">
                  <c:v>2.4468552669726105</c:v>
                </c:pt>
                <c:pt idx="9">
                  <c:v>2.7402121753441868</c:v>
                </c:pt>
                <c:pt idx="10">
                  <c:v>3.0335690837157627</c:v>
                </c:pt>
                <c:pt idx="11">
                  <c:v>3.3269259920873391</c:v>
                </c:pt>
                <c:pt idx="12">
                  <c:v>3.6202829004589159</c:v>
                </c:pt>
                <c:pt idx="13">
                  <c:v>3.9136398088304922</c:v>
                </c:pt>
                <c:pt idx="14">
                  <c:v>4.2069967172020686</c:v>
                </c:pt>
                <c:pt idx="15">
                  <c:v>4.5003536255736449</c:v>
                </c:pt>
              </c:numCache>
            </c:numRef>
          </c:xVal>
          <c:yVal>
            <c:numRef>
              <c:f>'Moti a vmax '!$L$6:$L$21</c:f>
              <c:numCache>
                <c:formatCode>0.00</c:formatCode>
                <c:ptCount val="16"/>
                <c:pt idx="0">
                  <c:v>0.17320508075688773</c:v>
                </c:pt>
                <c:pt idx="1">
                  <c:v>0.33031227077385378</c:v>
                </c:pt>
                <c:pt idx="2">
                  <c:v>0.46289446079081975</c:v>
                </c:pt>
                <c:pt idx="3">
                  <c:v>0.57095165080778576</c:v>
                </c:pt>
                <c:pt idx="4">
                  <c:v>0.65448384082475186</c:v>
                </c:pt>
                <c:pt idx="5">
                  <c:v>0.71349103084171772</c:v>
                </c:pt>
                <c:pt idx="6">
                  <c:v>0.74797322085868367</c:v>
                </c:pt>
                <c:pt idx="7">
                  <c:v>0.75793041087564983</c:v>
                </c:pt>
                <c:pt idx="8">
                  <c:v>0.74336260089261574</c:v>
                </c:pt>
                <c:pt idx="9">
                  <c:v>0.70426979090958197</c:v>
                </c:pt>
                <c:pt idx="10">
                  <c:v>0.64065198092654785</c:v>
                </c:pt>
                <c:pt idx="11">
                  <c:v>0.55250917094351415</c:v>
                </c:pt>
                <c:pt idx="12">
                  <c:v>0.43984136096047965</c:v>
                </c:pt>
                <c:pt idx="13">
                  <c:v>0.30264855097744592</c:v>
                </c:pt>
                <c:pt idx="14">
                  <c:v>0.14093074099441161</c:v>
                </c:pt>
                <c:pt idx="15">
                  <c:v>-4.5312068988622833E-2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'Moti a vmax '!$M$4:$N$4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'Moti a vmax '!$M$6:$M$18</c:f>
              <c:numCache>
                <c:formatCode>0.00</c:formatCode>
                <c:ptCount val="13"/>
                <c:pt idx="0">
                  <c:v>0.13159597133486622</c:v>
                </c:pt>
                <c:pt idx="1">
                  <c:v>0.44990686712234557</c:v>
                </c:pt>
                <c:pt idx="2">
                  <c:v>0.76821776290982491</c:v>
                </c:pt>
                <c:pt idx="3">
                  <c:v>1.0865286586973042</c:v>
                </c:pt>
                <c:pt idx="4">
                  <c:v>1.4048395544847836</c:v>
                </c:pt>
                <c:pt idx="5">
                  <c:v>1.7231504502722628</c:v>
                </c:pt>
                <c:pt idx="6">
                  <c:v>2.0414613460597417</c:v>
                </c:pt>
                <c:pt idx="7">
                  <c:v>2.3597722418472213</c:v>
                </c:pt>
                <c:pt idx="8">
                  <c:v>2.6780831376347005</c:v>
                </c:pt>
                <c:pt idx="9">
                  <c:v>2.9963940334221797</c:v>
                </c:pt>
                <c:pt idx="10">
                  <c:v>3.3147049292096589</c:v>
                </c:pt>
                <c:pt idx="11">
                  <c:v>3.633015824997138</c:v>
                </c:pt>
                <c:pt idx="12">
                  <c:v>3.9513267207846177</c:v>
                </c:pt>
              </c:numCache>
            </c:numRef>
          </c:xVal>
          <c:yVal>
            <c:numRef>
              <c:f>'Moti a vmax '!$N$6:$N$18</c:f>
              <c:numCache>
                <c:formatCode>0.00</c:formatCode>
                <c:ptCount val="13"/>
                <c:pt idx="0">
                  <c:v>0.18793852415718168</c:v>
                </c:pt>
                <c:pt idx="1">
                  <c:v>0.2915317154664353</c:v>
                </c:pt>
                <c:pt idx="2">
                  <c:v>0.37059990677568888</c:v>
                </c:pt>
                <c:pt idx="3">
                  <c:v>0.42514309808494255</c:v>
                </c:pt>
                <c:pt idx="4">
                  <c:v>0.45516128939419609</c:v>
                </c:pt>
                <c:pt idx="5">
                  <c:v>0.46065448070344978</c:v>
                </c:pt>
                <c:pt idx="6">
                  <c:v>0.44162267201270333</c:v>
                </c:pt>
                <c:pt idx="7">
                  <c:v>0.39806586332195704</c:v>
                </c:pt>
                <c:pt idx="8">
                  <c:v>0.3299840546312105</c:v>
                </c:pt>
                <c:pt idx="9">
                  <c:v>0.23737724594046428</c:v>
                </c:pt>
                <c:pt idx="10">
                  <c:v>0.1202454372497177</c:v>
                </c:pt>
                <c:pt idx="11">
                  <c:v>-2.1411371441028448E-2</c:v>
                </c:pt>
                <c:pt idx="12">
                  <c:v>-0.18759318013177517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'Moti a vmax '!$O$4:$P$4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'Moti a vmax '!$O$6:$O$14</c:f>
              <c:numCache>
                <c:formatCode>0.00</c:formatCode>
                <c:ptCount val="9"/>
                <c:pt idx="0">
                  <c:v>0.16527036446661392</c:v>
                </c:pt>
                <c:pt idx="1">
                  <c:v>0.49886353217457885</c:v>
                </c:pt>
                <c:pt idx="2">
                  <c:v>0.83245669988254378</c:v>
                </c:pt>
                <c:pt idx="3">
                  <c:v>1.1660498675905089</c:v>
                </c:pt>
                <c:pt idx="4">
                  <c:v>1.4996430352984738</c:v>
                </c:pt>
                <c:pt idx="5">
                  <c:v>1.8332362030064386</c:v>
                </c:pt>
                <c:pt idx="6">
                  <c:v>2.1668293707144031</c:v>
                </c:pt>
                <c:pt idx="7">
                  <c:v>2.5004225384223679</c:v>
                </c:pt>
                <c:pt idx="8">
                  <c:v>2.8340157061303328</c:v>
                </c:pt>
              </c:numCache>
            </c:numRef>
          </c:xVal>
          <c:yVal>
            <c:numRef>
              <c:f>'Moti a vmax '!$P$6:$P$14</c:f>
              <c:numCache>
                <c:formatCode>0.00</c:formatCode>
                <c:ptCount val="9"/>
                <c:pt idx="0">
                  <c:v>0.19696155060244161</c:v>
                </c:pt>
                <c:pt idx="1">
                  <c:v>0.24352052664935969</c:v>
                </c:pt>
                <c:pt idx="2">
                  <c:v>0.26555450269627778</c:v>
                </c:pt>
                <c:pt idx="3">
                  <c:v>0.2630634787431958</c:v>
                </c:pt>
                <c:pt idx="4">
                  <c:v>0.23604745479011391</c:v>
                </c:pt>
                <c:pt idx="5">
                  <c:v>0.18450643083703194</c:v>
                </c:pt>
                <c:pt idx="6">
                  <c:v>0.10844040688395007</c:v>
                </c:pt>
                <c:pt idx="7">
                  <c:v>7.8493829308681207E-3</c:v>
                </c:pt>
                <c:pt idx="8">
                  <c:v>-0.11726664102221374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'Moti a vmax '!$Q$4:$R$4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'Moti a vmax '!$Q$6:$Q$12</c:f>
              <c:numCache>
                <c:formatCode>0.00</c:formatCode>
                <c:ptCount val="7"/>
                <c:pt idx="0">
                  <c:v>0.19999999999999998</c:v>
                </c:pt>
                <c:pt idx="1">
                  <c:v>0.53873938003393196</c:v>
                </c:pt>
                <c:pt idx="2">
                  <c:v>0.87747876006786396</c:v>
                </c:pt>
                <c:pt idx="3">
                  <c:v>1.216218140101796</c:v>
                </c:pt>
                <c:pt idx="4">
                  <c:v>1.554957520135728</c:v>
                </c:pt>
                <c:pt idx="5">
                  <c:v>1.8936969001696597</c:v>
                </c:pt>
                <c:pt idx="6">
                  <c:v>2.2324362802035917</c:v>
                </c:pt>
              </c:numCache>
            </c:numRef>
          </c:xVal>
          <c:yVal>
            <c:numRef>
              <c:f>'Moti a vmax '!$R$6:$R$12</c:f>
              <c:numCache>
                <c:formatCode>0.00</c:formatCode>
                <c:ptCount val="7"/>
                <c:pt idx="0">
                  <c:v>0.2</c:v>
                </c:pt>
                <c:pt idx="1">
                  <c:v>0.18773750000000003</c:v>
                </c:pt>
                <c:pt idx="2">
                  <c:v>0.15095000000000003</c:v>
                </c:pt>
                <c:pt idx="3">
                  <c:v>8.9637500000000037E-2</c:v>
                </c:pt>
                <c:pt idx="4">
                  <c:v>3.8000000000000533E-3</c:v>
                </c:pt>
                <c:pt idx="5">
                  <c:v>-0.10656249999999989</c:v>
                </c:pt>
                <c:pt idx="6">
                  <c:v>-0.24144999999999989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'Moti a vmax '!$S$4:$T$4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'Moti a vmax '!$S$6:$S$9</c:f>
              <c:numCache>
                <c:formatCode>0.00</c:formatCode>
                <c:ptCount val="4"/>
                <c:pt idx="0">
                  <c:v>0.23472963553338608</c:v>
                </c:pt>
                <c:pt idx="1">
                  <c:v>0.56832280324135098</c:v>
                </c:pt>
                <c:pt idx="2">
                  <c:v>0.90191597094931597</c:v>
                </c:pt>
                <c:pt idx="3">
                  <c:v>1.235509138657281</c:v>
                </c:pt>
              </c:numCache>
            </c:numRef>
          </c:xVal>
          <c:yVal>
            <c:numRef>
              <c:f>'Moti a vmax '!$T$6:$T$9</c:f>
              <c:numCache>
                <c:formatCode>0.00</c:formatCode>
                <c:ptCount val="4"/>
                <c:pt idx="0">
                  <c:v>0.19696155060244161</c:v>
                </c:pt>
                <c:pt idx="1">
                  <c:v>0.12587757455552356</c:v>
                </c:pt>
                <c:pt idx="2">
                  <c:v>3.0268598508605513E-2</c:v>
                </c:pt>
                <c:pt idx="3">
                  <c:v>-8.9865377538312585E-2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'Moti a vmax '!$U$4:$V$4</c:f>
              <c:strCache>
                <c:ptCount val="1"/>
                <c:pt idx="0">
                  <c:v>110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'Moti a vmax '!$U$6:$U$8</c:f>
              <c:numCache>
                <c:formatCode>0.00</c:formatCode>
                <c:ptCount val="3"/>
                <c:pt idx="0">
                  <c:v>0.26840402866513374</c:v>
                </c:pt>
                <c:pt idx="1">
                  <c:v>0.58671492445261308</c:v>
                </c:pt>
                <c:pt idx="2">
                  <c:v>0.90502582024009248</c:v>
                </c:pt>
              </c:numCache>
            </c:numRef>
          </c:xVal>
          <c:yVal>
            <c:numRef>
              <c:f>'Moti a vmax '!$V$6:$V$8</c:f>
              <c:numCache>
                <c:formatCode>0.00</c:formatCode>
                <c:ptCount val="3"/>
                <c:pt idx="0">
                  <c:v>0.18793852415718171</c:v>
                </c:pt>
                <c:pt idx="1">
                  <c:v>5.9820332847928127E-2</c:v>
                </c:pt>
                <c:pt idx="2">
                  <c:v>-9.2822858461325458E-2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'Moti a vmax '!$W$4:$X$4</c:f>
              <c:strCache>
                <c:ptCount val="1"/>
                <c:pt idx="0">
                  <c:v>120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'Moti a vmax '!$W$6:$W$7</c:f>
              <c:numCache>
                <c:formatCode>0.00</c:formatCode>
                <c:ptCount val="2"/>
                <c:pt idx="0">
                  <c:v>0.3</c:v>
                </c:pt>
                <c:pt idx="1">
                  <c:v>0.5933569083715764</c:v>
                </c:pt>
              </c:numCache>
            </c:numRef>
          </c:xVal>
          <c:yVal>
            <c:numRef>
              <c:f>'Moti a vmax '!$X$6:$X$7</c:f>
              <c:numCache>
                <c:formatCode>0.00</c:formatCode>
                <c:ptCount val="2"/>
                <c:pt idx="0">
                  <c:v>0.17320508075688776</c:v>
                </c:pt>
                <c:pt idx="1">
                  <c:v>-8.4271092600781625E-3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56864"/>
        <c:axId val="153054120"/>
      </c:scatterChart>
      <c:valAx>
        <c:axId val="15305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54120"/>
        <c:crosses val="autoZero"/>
        <c:crossBetween val="midCat"/>
      </c:valAx>
      <c:valAx>
        <c:axId val="15305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5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208074</xdr:colOff>
      <xdr:row>16</xdr:row>
      <xdr:rowOff>132821</xdr:rowOff>
    </xdr:from>
    <xdr:to>
      <xdr:col>35</xdr:col>
      <xdr:colOff>81077</xdr:colOff>
      <xdr:row>37</xdr:row>
      <xdr:rowOff>56621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31</xdr:row>
      <xdr:rowOff>80961</xdr:rowOff>
    </xdr:from>
    <xdr:to>
      <xdr:col>25</xdr:col>
      <xdr:colOff>361950</xdr:colOff>
      <xdr:row>61</xdr:row>
      <xdr:rowOff>47625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Normal="60" zoomScaleSheetLayoutView="100" workbookViewId="0">
      <selection activeCell="K3" sqref="K3"/>
    </sheetView>
  </sheetViews>
  <sheetFormatPr defaultRowHeight="15" x14ac:dyDescent="0.25"/>
  <cols>
    <col min="4" max="4" width="9.7109375" bestFit="1" customWidth="1"/>
    <col min="5" max="5" width="11.85546875" bestFit="1" customWidth="1"/>
    <col min="6" max="7" width="12.42578125" bestFit="1" customWidth="1"/>
    <col min="10" max="11" width="12" bestFit="1" customWidth="1"/>
    <col min="12" max="12" width="12" customWidth="1"/>
    <col min="13" max="14" width="12" bestFit="1" customWidth="1"/>
  </cols>
  <sheetData>
    <row r="1" spans="1:13" x14ac:dyDescent="0.25">
      <c r="A1" t="s">
        <v>12</v>
      </c>
      <c r="C1" t="s">
        <v>0</v>
      </c>
      <c r="D1" t="s">
        <v>2</v>
      </c>
      <c r="E1" t="s">
        <v>1</v>
      </c>
      <c r="F1" t="s">
        <v>1</v>
      </c>
      <c r="H1" t="s">
        <v>9</v>
      </c>
      <c r="I1" t="s">
        <v>18</v>
      </c>
      <c r="J1" t="s">
        <v>15</v>
      </c>
      <c r="K1" t="s">
        <v>14</v>
      </c>
      <c r="L1" t="s">
        <v>16</v>
      </c>
      <c r="M1" t="s">
        <v>17</v>
      </c>
    </row>
    <row r="2" spans="1:13" x14ac:dyDescent="0.25">
      <c r="A2">
        <f>+C2-$D$24</f>
        <v>30</v>
      </c>
      <c r="B2" s="2">
        <f>+A2*3.14159/180</f>
        <v>0.52359833333333328</v>
      </c>
      <c r="C2">
        <v>40</v>
      </c>
      <c r="D2" s="2">
        <f>+C2*3.14159/180</f>
        <v>0.69813111111111115</v>
      </c>
      <c r="E2" s="2">
        <f>+ATAN((SIN(D2))/(1-COS(D2)))</f>
        <v>1.221730771239341</v>
      </c>
      <c r="F2" s="2">
        <f>+E2*180/3.14159</f>
        <v>70.00007601981207</v>
      </c>
      <c r="G2" s="1">
        <f>+$D$20*SIN(D2)/SIN(E2)</f>
        <v>102.60595987907126</v>
      </c>
    </row>
    <row r="3" spans="1:13" x14ac:dyDescent="0.25">
      <c r="A3">
        <f t="shared" ref="A3:A15" si="0">+C3-$D$24</f>
        <v>45</v>
      </c>
      <c r="B3" s="2">
        <f t="shared" ref="B3:B15" si="1">+A3*3.14159/180</f>
        <v>0.78539749999999997</v>
      </c>
      <c r="C3">
        <f>+C2+15</f>
        <v>55</v>
      </c>
      <c r="D3" s="2">
        <f t="shared" ref="D3:D15" si="2">+C3*3.14159/180</f>
        <v>0.95993027777777784</v>
      </c>
      <c r="E3" s="2">
        <f t="shared" ref="E3:E15" si="3">+ATAN((SIN(D3))/(1-COS(D3)))</f>
        <v>1.0908311879060077</v>
      </c>
      <c r="F3" s="2">
        <f t="shared" ref="F3:F15" si="4">+E3*180/3.14159</f>
        <v>62.50007601981207</v>
      </c>
      <c r="G3" s="1">
        <f t="shared" ref="G3:G15" si="5">+$D$20*SIN(D3)/SIN(E3)</f>
        <v>138.52447608969953</v>
      </c>
      <c r="H3" s="1">
        <f>+G3-$D$22</f>
        <v>-11.475523910300467</v>
      </c>
      <c r="I3" s="1">
        <f>+H3/1000</f>
        <v>-1.1475523910300467E-2</v>
      </c>
      <c r="J3">
        <f>0.5*$F$21*(I3)^2</f>
        <v>3.2921912253969426E-2</v>
      </c>
      <c r="K3">
        <f>+$F$23*9.81*$D$19*SIN(B3)/1000</f>
        <v>6.9367129216378002E-3</v>
      </c>
      <c r="L3">
        <f>+J3-K3</f>
        <v>2.5985199332331628E-2</v>
      </c>
      <c r="M3">
        <f>+(2*L3/$F$23)^0.5</f>
        <v>3.2239850702093289</v>
      </c>
    </row>
    <row r="4" spans="1:13" x14ac:dyDescent="0.25">
      <c r="A4">
        <f t="shared" si="0"/>
        <v>55</v>
      </c>
      <c r="B4" s="2">
        <f t="shared" si="1"/>
        <v>0.95993027777777784</v>
      </c>
      <c r="C4">
        <f t="shared" ref="C4:C15" si="6">+C3+10</f>
        <v>65</v>
      </c>
      <c r="D4" s="2">
        <f t="shared" si="2"/>
        <v>1.1344630555555555</v>
      </c>
      <c r="E4" s="2">
        <f t="shared" si="3"/>
        <v>1.003564799017119</v>
      </c>
      <c r="F4" s="2">
        <f t="shared" si="4"/>
        <v>57.500076019812077</v>
      </c>
      <c r="G4" s="1">
        <f t="shared" si="5"/>
        <v>161.18976127821981</v>
      </c>
      <c r="H4" s="1">
        <f t="shared" ref="H4:H15" si="7">+G4-$D$22</f>
        <v>11.189761278219805</v>
      </c>
      <c r="I4" s="1">
        <f t="shared" ref="I4:I15" si="8">+H4/1000</f>
        <v>1.1189761278219806E-2</v>
      </c>
      <c r="J4">
        <f t="shared" ref="J4:J15" si="9">0.5*$F$21*(I4)^2</f>
        <v>3.1302689365886836E-2</v>
      </c>
      <c r="K4">
        <f>+$F$23*9.81*$D$19*SIN(B4)/1000</f>
        <v>8.035876992167729E-3</v>
      </c>
      <c r="L4">
        <f t="shared" ref="L4:L15" si="10">+J4-K4</f>
        <v>2.3266812373719109E-2</v>
      </c>
      <c r="M4">
        <f t="shared" ref="M4:M15" si="11">+(2*L4/$F$23)^0.5</f>
        <v>3.0506925360461423</v>
      </c>
    </row>
    <row r="5" spans="1:13" x14ac:dyDescent="0.25">
      <c r="A5">
        <f t="shared" si="0"/>
        <v>65</v>
      </c>
      <c r="B5" s="2">
        <f t="shared" si="1"/>
        <v>1.1344630555555555</v>
      </c>
      <c r="C5">
        <f t="shared" si="6"/>
        <v>75</v>
      </c>
      <c r="D5" s="2">
        <f t="shared" si="2"/>
        <v>1.3089958333333334</v>
      </c>
      <c r="E5" s="2">
        <f t="shared" si="3"/>
        <v>0.91629841012822999</v>
      </c>
      <c r="F5" s="2">
        <f t="shared" si="4"/>
        <v>52.50007601981207</v>
      </c>
      <c r="G5" s="1">
        <f t="shared" si="5"/>
        <v>182.62829712544288</v>
      </c>
      <c r="H5" s="1">
        <f t="shared" si="7"/>
        <v>32.628297125442884</v>
      </c>
      <c r="I5" s="1">
        <f t="shared" si="8"/>
        <v>3.2628297125442886E-2</v>
      </c>
      <c r="J5">
        <f t="shared" si="9"/>
        <v>0.26615144332654611</v>
      </c>
      <c r="K5">
        <f t="shared" ref="K5:K15" si="12">+$F$23*9.81*$D$19*SIN(B5)/1000</f>
        <v>8.8908754180693269E-3</v>
      </c>
      <c r="L5">
        <f t="shared" si="10"/>
        <v>0.25726056790847679</v>
      </c>
      <c r="M5">
        <f t="shared" si="11"/>
        <v>10.144172078754909</v>
      </c>
    </row>
    <row r="6" spans="1:13" x14ac:dyDescent="0.25">
      <c r="A6">
        <f t="shared" si="0"/>
        <v>75</v>
      </c>
      <c r="B6" s="2">
        <f t="shared" si="1"/>
        <v>1.3089958333333334</v>
      </c>
      <c r="C6">
        <f t="shared" si="6"/>
        <v>85</v>
      </c>
      <c r="D6" s="2">
        <f t="shared" si="2"/>
        <v>1.483528611111111</v>
      </c>
      <c r="E6" s="2">
        <f t="shared" si="3"/>
        <v>0.82903202123934117</v>
      </c>
      <c r="F6" s="2">
        <f t="shared" si="4"/>
        <v>47.500076019812077</v>
      </c>
      <c r="G6" s="1">
        <f t="shared" si="5"/>
        <v>202.67692370408548</v>
      </c>
      <c r="H6" s="1">
        <f t="shared" si="7"/>
        <v>52.676923704085482</v>
      </c>
      <c r="I6" s="1">
        <f t="shared" si="8"/>
        <v>5.2676923704085485E-2</v>
      </c>
      <c r="J6">
        <f t="shared" si="9"/>
        <v>0.69371457273151071</v>
      </c>
      <c r="K6">
        <f t="shared" si="12"/>
        <v>9.4757295485966998E-3</v>
      </c>
      <c r="L6">
        <f t="shared" si="10"/>
        <v>0.68423884318291406</v>
      </c>
      <c r="M6">
        <f t="shared" si="11"/>
        <v>16.543746168058963</v>
      </c>
    </row>
    <row r="7" spans="1:13" x14ac:dyDescent="0.25">
      <c r="A7">
        <f t="shared" si="0"/>
        <v>85</v>
      </c>
      <c r="B7" s="2">
        <f t="shared" si="1"/>
        <v>1.483528611111111</v>
      </c>
      <c r="C7">
        <f t="shared" si="6"/>
        <v>95</v>
      </c>
      <c r="D7" s="2">
        <f t="shared" si="2"/>
        <v>1.6580613888888889</v>
      </c>
      <c r="E7" s="2">
        <f t="shared" si="3"/>
        <v>0.74176563235045223</v>
      </c>
      <c r="F7" s="2">
        <f t="shared" si="4"/>
        <v>42.500076019812077</v>
      </c>
      <c r="G7" s="1">
        <f t="shared" si="5"/>
        <v>221.18305911779004</v>
      </c>
      <c r="H7" s="1">
        <f t="shared" si="7"/>
        <v>71.183059117790037</v>
      </c>
      <c r="I7" s="1">
        <f t="shared" si="8"/>
        <v>7.1183059117790035E-2</v>
      </c>
      <c r="J7">
        <f t="shared" si="9"/>
        <v>1.2667569763416977</v>
      </c>
      <c r="K7">
        <f t="shared" si="12"/>
        <v>9.7726689168881851E-3</v>
      </c>
      <c r="L7">
        <f t="shared" si="10"/>
        <v>1.2569843074248095</v>
      </c>
      <c r="M7">
        <f t="shared" si="11"/>
        <v>22.423062301343315</v>
      </c>
    </row>
    <row r="8" spans="1:13" x14ac:dyDescent="0.25">
      <c r="A8">
        <f t="shared" si="0"/>
        <v>95</v>
      </c>
      <c r="B8" s="2">
        <f t="shared" si="1"/>
        <v>1.6580613888888889</v>
      </c>
      <c r="C8">
        <f t="shared" si="6"/>
        <v>105</v>
      </c>
      <c r="D8" s="2">
        <f t="shared" si="2"/>
        <v>1.8325941666666665</v>
      </c>
      <c r="E8" s="2">
        <f t="shared" si="3"/>
        <v>0.6544992434615633</v>
      </c>
      <c r="F8" s="2">
        <f t="shared" si="4"/>
        <v>37.50007601981207</v>
      </c>
      <c r="G8" s="1">
        <f t="shared" si="5"/>
        <v>238.00586073952675</v>
      </c>
      <c r="H8" s="1">
        <f t="shared" si="7"/>
        <v>88.005860739526753</v>
      </c>
      <c r="I8" s="1">
        <f t="shared" si="8"/>
        <v>8.8005860739526751E-2</v>
      </c>
      <c r="J8">
        <f t="shared" si="9"/>
        <v>1.9362578811262441</v>
      </c>
      <c r="K8">
        <f t="shared" si="12"/>
        <v>9.7726711856998046E-3</v>
      </c>
      <c r="L8">
        <f t="shared" si="10"/>
        <v>1.9264852099405443</v>
      </c>
      <c r="M8">
        <f t="shared" si="11"/>
        <v>27.759576437262471</v>
      </c>
    </row>
    <row r="9" spans="1:13" x14ac:dyDescent="0.25">
      <c r="A9">
        <f t="shared" si="0"/>
        <v>105</v>
      </c>
      <c r="B9" s="2">
        <f t="shared" si="1"/>
        <v>1.8325941666666665</v>
      </c>
      <c r="C9">
        <f t="shared" si="6"/>
        <v>115</v>
      </c>
      <c r="D9" s="2">
        <f t="shared" si="2"/>
        <v>2.0071269444444444</v>
      </c>
      <c r="E9" s="2">
        <f t="shared" si="3"/>
        <v>0.56723285457267447</v>
      </c>
      <c r="F9" s="2">
        <f t="shared" si="4"/>
        <v>32.50007601981207</v>
      </c>
      <c r="G9" s="1">
        <f t="shared" si="5"/>
        <v>253.01729710721898</v>
      </c>
      <c r="H9" s="1">
        <f t="shared" si="7"/>
        <v>103.01729710721898</v>
      </c>
      <c r="I9" s="1">
        <f t="shared" si="8"/>
        <v>0.10301729710721898</v>
      </c>
      <c r="J9">
        <f t="shared" si="9"/>
        <v>2.6531408758192572</v>
      </c>
      <c r="K9">
        <f t="shared" si="12"/>
        <v>9.475736286094983E-3</v>
      </c>
      <c r="L9">
        <f t="shared" si="10"/>
        <v>2.6436651395331623</v>
      </c>
      <c r="M9">
        <f t="shared" si="11"/>
        <v>32.518703169303429</v>
      </c>
    </row>
    <row r="10" spans="1:13" x14ac:dyDescent="0.25">
      <c r="A10">
        <f t="shared" si="0"/>
        <v>115</v>
      </c>
      <c r="B10" s="2">
        <f t="shared" si="1"/>
        <v>2.0071269444444444</v>
      </c>
      <c r="C10">
        <f t="shared" si="6"/>
        <v>125</v>
      </c>
      <c r="D10" s="2">
        <f t="shared" si="2"/>
        <v>2.1816597222222218</v>
      </c>
      <c r="E10" s="2">
        <f t="shared" si="3"/>
        <v>0.4799664656837857</v>
      </c>
      <c r="F10" s="2">
        <f t="shared" si="4"/>
        <v>27.500076019812077</v>
      </c>
      <c r="G10" s="1">
        <f t="shared" si="5"/>
        <v>266.10312231883199</v>
      </c>
      <c r="H10" s="1">
        <f t="shared" si="7"/>
        <v>116.10312231883199</v>
      </c>
      <c r="I10" s="1">
        <f t="shared" si="8"/>
        <v>0.11610312231883199</v>
      </c>
      <c r="J10">
        <f t="shared" si="9"/>
        <v>3.3699837530454158</v>
      </c>
      <c r="K10">
        <f t="shared" si="12"/>
        <v>8.8908864195391436E-3</v>
      </c>
      <c r="L10">
        <f t="shared" si="10"/>
        <v>3.3610928666258766</v>
      </c>
      <c r="M10">
        <f t="shared" si="11"/>
        <v>36.666567151157615</v>
      </c>
    </row>
    <row r="11" spans="1:13" x14ac:dyDescent="0.25">
      <c r="A11">
        <f t="shared" si="0"/>
        <v>125</v>
      </c>
      <c r="B11" s="2">
        <f t="shared" si="1"/>
        <v>2.1816597222222218</v>
      </c>
      <c r="C11">
        <f t="shared" si="6"/>
        <v>135</v>
      </c>
      <c r="D11" s="2">
        <f t="shared" si="2"/>
        <v>2.3561924999999997</v>
      </c>
      <c r="E11" s="2">
        <f t="shared" si="3"/>
        <v>0.39270007679489677</v>
      </c>
      <c r="F11" s="2">
        <f t="shared" si="4"/>
        <v>22.500076019812077</v>
      </c>
      <c r="G11" s="1">
        <f t="shared" si="5"/>
        <v>277.16374551120316</v>
      </c>
      <c r="H11" s="1">
        <f t="shared" si="7"/>
        <v>127.16374551120316</v>
      </c>
      <c r="I11" s="1">
        <f t="shared" si="8"/>
        <v>0.12716374551120316</v>
      </c>
      <c r="J11">
        <f t="shared" si="9"/>
        <v>4.04265454310951</v>
      </c>
      <c r="K11">
        <f t="shared" si="12"/>
        <v>8.0358919233355502E-3</v>
      </c>
      <c r="L11">
        <f t="shared" si="10"/>
        <v>4.0346186511861744</v>
      </c>
      <c r="M11">
        <f t="shared" si="11"/>
        <v>40.172720351931233</v>
      </c>
    </row>
    <row r="12" spans="1:13" x14ac:dyDescent="0.25">
      <c r="A12">
        <f t="shared" si="0"/>
        <v>135</v>
      </c>
      <c r="B12" s="2">
        <f t="shared" si="1"/>
        <v>2.3561924999999997</v>
      </c>
      <c r="C12">
        <f t="shared" si="6"/>
        <v>145</v>
      </c>
      <c r="D12" s="2">
        <f t="shared" si="2"/>
        <v>2.530725277777778</v>
      </c>
      <c r="E12" s="2">
        <f t="shared" si="3"/>
        <v>0.30543368790600761</v>
      </c>
      <c r="F12" s="2">
        <f t="shared" si="4"/>
        <v>17.50007601981206</v>
      </c>
      <c r="G12" s="1">
        <f t="shared" si="5"/>
        <v>286.11498880536561</v>
      </c>
      <c r="H12" s="1">
        <f t="shared" si="7"/>
        <v>136.11498880536561</v>
      </c>
      <c r="I12" s="1">
        <f t="shared" si="8"/>
        <v>0.1361149888053656</v>
      </c>
      <c r="J12">
        <f t="shared" si="9"/>
        <v>4.6318225443712011</v>
      </c>
      <c r="K12">
        <f t="shared" si="12"/>
        <v>6.9367313288284096E-3</v>
      </c>
      <c r="L12">
        <f t="shared" si="10"/>
        <v>4.6248858130423729</v>
      </c>
      <c r="M12">
        <f t="shared" si="11"/>
        <v>43.011095373367894</v>
      </c>
    </row>
    <row r="13" spans="1:13" x14ac:dyDescent="0.25">
      <c r="A13">
        <f t="shared" si="0"/>
        <v>145</v>
      </c>
      <c r="B13" s="2">
        <f t="shared" si="1"/>
        <v>2.530725277777778</v>
      </c>
      <c r="C13">
        <f t="shared" si="6"/>
        <v>155</v>
      </c>
      <c r="D13" s="2">
        <f t="shared" si="2"/>
        <v>2.7052580555555554</v>
      </c>
      <c r="E13" s="2">
        <f t="shared" si="3"/>
        <v>0.2181672990171189</v>
      </c>
      <c r="F13" s="2">
        <f t="shared" si="4"/>
        <v>12.50007601981207</v>
      </c>
      <c r="G13" s="1">
        <f t="shared" si="5"/>
        <v>292.88872794995359</v>
      </c>
      <c r="H13" s="1">
        <f t="shared" si="7"/>
        <v>142.88872794995359</v>
      </c>
      <c r="I13" s="1">
        <f t="shared" si="8"/>
        <v>0.14288872794995358</v>
      </c>
      <c r="J13">
        <f t="shared" si="9"/>
        <v>5.104297143788961</v>
      </c>
      <c r="K13">
        <f t="shared" si="12"/>
        <v>5.6268020182038189E-3</v>
      </c>
      <c r="L13">
        <f t="shared" si="10"/>
        <v>5.0986703417707568</v>
      </c>
      <c r="M13">
        <f t="shared" si="11"/>
        <v>45.160470953127835</v>
      </c>
    </row>
    <row r="14" spans="1:13" x14ac:dyDescent="0.25">
      <c r="A14">
        <f t="shared" si="0"/>
        <v>155</v>
      </c>
      <c r="B14" s="2">
        <f t="shared" si="1"/>
        <v>2.7052580555555554</v>
      </c>
      <c r="C14">
        <f t="shared" si="6"/>
        <v>165</v>
      </c>
      <c r="D14" s="2">
        <f t="shared" si="2"/>
        <v>2.8797908333333333</v>
      </c>
      <c r="E14" s="2">
        <f t="shared" si="3"/>
        <v>0.13090091012822999</v>
      </c>
      <c r="F14" s="2">
        <f t="shared" si="4"/>
        <v>7.5000760198120693</v>
      </c>
      <c r="G14" s="1">
        <f t="shared" si="5"/>
        <v>297.43341078701451</v>
      </c>
      <c r="H14" s="1">
        <f t="shared" si="7"/>
        <v>147.43341078701451</v>
      </c>
      <c r="I14" s="1">
        <f t="shared" si="8"/>
        <v>0.1474334107870145</v>
      </c>
      <c r="J14">
        <f t="shared" si="9"/>
        <v>5.4341526540731406</v>
      </c>
      <c r="K14">
        <f t="shared" si="12"/>
        <v>4.1459054636418542E-3</v>
      </c>
      <c r="L14">
        <f t="shared" si="10"/>
        <v>5.4300067486094985</v>
      </c>
      <c r="M14">
        <f t="shared" si="11"/>
        <v>46.604749751970552</v>
      </c>
    </row>
    <row r="15" spans="1:13" x14ac:dyDescent="0.25">
      <c r="A15">
        <f t="shared" si="0"/>
        <v>165</v>
      </c>
      <c r="B15" s="2">
        <f t="shared" si="1"/>
        <v>2.8797908333333333</v>
      </c>
      <c r="C15">
        <f t="shared" si="6"/>
        <v>175</v>
      </c>
      <c r="D15" s="2">
        <f t="shared" si="2"/>
        <v>3.0543236111111107</v>
      </c>
      <c r="E15" s="2">
        <f t="shared" si="3"/>
        <v>4.3634521239341251E-2</v>
      </c>
      <c r="F15" s="2">
        <f t="shared" si="4"/>
        <v>2.5000760198120777</v>
      </c>
      <c r="G15" s="1">
        <f t="shared" si="5"/>
        <v>299.71444959439702</v>
      </c>
      <c r="H15" s="1">
        <f t="shared" si="7"/>
        <v>149.71444959439702</v>
      </c>
      <c r="I15" s="1">
        <f t="shared" si="8"/>
        <v>0.14971444959439703</v>
      </c>
      <c r="J15">
        <f t="shared" si="9"/>
        <v>5.603604104338312</v>
      </c>
      <c r="K15">
        <f t="shared" si="12"/>
        <v>2.539037881762659E-3</v>
      </c>
      <c r="L15">
        <f t="shared" si="10"/>
        <v>5.6010650664565498</v>
      </c>
      <c r="M15">
        <f t="shared" si="11"/>
        <v>47.333138778055059</v>
      </c>
    </row>
    <row r="18" spans="3:14" x14ac:dyDescent="0.25">
      <c r="N18" t="s">
        <v>19</v>
      </c>
    </row>
    <row r="19" spans="3:14" x14ac:dyDescent="0.25">
      <c r="C19" t="s">
        <v>3</v>
      </c>
      <c r="D19">
        <v>200</v>
      </c>
      <c r="E19" t="s">
        <v>6</v>
      </c>
      <c r="F19">
        <f>+D20/COS(D2)</f>
        <v>195.81099651145396</v>
      </c>
    </row>
    <row r="20" spans="3:14" x14ac:dyDescent="0.25">
      <c r="C20" t="s">
        <v>4</v>
      </c>
      <c r="D20">
        <f>0.75*D19</f>
        <v>150</v>
      </c>
      <c r="E20" t="s">
        <v>6</v>
      </c>
      <c r="N20">
        <f>2*($M$3)^2*COS(B3)*SIN(B3)/9.81</f>
        <v>1.0595392184427626</v>
      </c>
    </row>
    <row r="21" spans="3:14" x14ac:dyDescent="0.25">
      <c r="C21" t="s">
        <v>5</v>
      </c>
      <c r="D21">
        <v>0.5</v>
      </c>
      <c r="E21" t="s">
        <v>7</v>
      </c>
      <c r="F21">
        <f>+D21*1000</f>
        <v>500</v>
      </c>
      <c r="N21">
        <f t="shared" ref="N21:N24" si="13">2*($M$3)^2*COS(B4)*SIN(B4)/9.81</f>
        <v>0.99564177265884313</v>
      </c>
    </row>
    <row r="22" spans="3:14" x14ac:dyDescent="0.25">
      <c r="C22" t="s">
        <v>8</v>
      </c>
      <c r="D22">
        <v>150</v>
      </c>
      <c r="N22">
        <f t="shared" si="13"/>
        <v>0.81165543579030286</v>
      </c>
    </row>
    <row r="23" spans="3:14" x14ac:dyDescent="0.25">
      <c r="C23" t="s">
        <v>10</v>
      </c>
      <c r="D23">
        <v>5</v>
      </c>
      <c r="E23" t="s">
        <v>11</v>
      </c>
      <c r="F23">
        <f>+D23/1000</f>
        <v>5.0000000000000001E-3</v>
      </c>
      <c r="N23">
        <f t="shared" si="13"/>
        <v>0.52977163830541174</v>
      </c>
    </row>
    <row r="24" spans="3:14" x14ac:dyDescent="0.25">
      <c r="C24" t="s">
        <v>13</v>
      </c>
      <c r="D24">
        <v>10</v>
      </c>
      <c r="N24">
        <f t="shared" si="13"/>
        <v>0.18398966949100309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0"/>
  <sheetViews>
    <sheetView tabSelected="1" topLeftCell="A13" zoomScaleNormal="100" workbookViewId="0">
      <selection activeCell="L18" sqref="L18"/>
    </sheetView>
  </sheetViews>
  <sheetFormatPr defaultRowHeight="15" x14ac:dyDescent="0.25"/>
  <cols>
    <col min="8" max="8" width="23.42578125" bestFit="1" customWidth="1"/>
    <col min="9" max="9" width="10.5703125" bestFit="1" customWidth="1"/>
  </cols>
  <sheetData>
    <row r="2" spans="1:16" x14ac:dyDescent="0.25">
      <c r="E2">
        <v>0.78539816339744828</v>
      </c>
      <c r="N2" t="s">
        <v>33</v>
      </c>
      <c r="O2">
        <v>0.1</v>
      </c>
    </row>
    <row r="4" spans="1:16" x14ac:dyDescent="0.25">
      <c r="B4" t="s">
        <v>22</v>
      </c>
      <c r="E4" t="s">
        <v>23</v>
      </c>
      <c r="F4" t="s">
        <v>24</v>
      </c>
    </row>
    <row r="5" spans="1:16" x14ac:dyDescent="0.25">
      <c r="A5" t="s">
        <v>20</v>
      </c>
      <c r="B5">
        <v>3</v>
      </c>
      <c r="D5" t="s">
        <v>34</v>
      </c>
      <c r="E5">
        <f>+ATAN(B6/B5)</f>
        <v>0.46364760900080609</v>
      </c>
      <c r="F5">
        <f>+E5*180/PI()</f>
        <v>26.56505117707799</v>
      </c>
      <c r="N5" t="s">
        <v>30</v>
      </c>
      <c r="O5" t="s">
        <v>31</v>
      </c>
      <c r="P5" t="s">
        <v>32</v>
      </c>
    </row>
    <row r="6" spans="1:16" x14ac:dyDescent="0.25">
      <c r="A6" t="s">
        <v>21</v>
      </c>
      <c r="B6">
        <v>1.5</v>
      </c>
      <c r="D6" t="s">
        <v>64</v>
      </c>
      <c r="E6">
        <f>+E2+0.5*E5</f>
        <v>1.0172219678978514</v>
      </c>
      <c r="F6">
        <f>+E6*180/PI()</f>
        <v>58.282525588538995</v>
      </c>
      <c r="G6">
        <f>45+F5/2</f>
        <v>58.282525588538995</v>
      </c>
      <c r="N6">
        <v>0</v>
      </c>
      <c r="O6">
        <f t="shared" ref="O6:O26" si="0">+$E$14*$E$11*N6+$B$10*(1-$E$10)</f>
        <v>2.9869838329592002E-2</v>
      </c>
      <c r="P6">
        <f t="shared" ref="P6:P26" si="1">+$E$14*$E$10*N6+$B$10*$E$11-0.5*$E$8*N6^2</f>
        <v>0.10514622242382672</v>
      </c>
    </row>
    <row r="7" spans="1:16" x14ac:dyDescent="0.25">
      <c r="D7" t="s">
        <v>61</v>
      </c>
      <c r="E7">
        <f>+PI()/2-E6</f>
        <v>0.5535743588970452</v>
      </c>
      <c r="F7">
        <f>+E7*180/PI()</f>
        <v>31.717474411461005</v>
      </c>
      <c r="N7">
        <f>+N6+$O$2</f>
        <v>0.1</v>
      </c>
      <c r="O7">
        <f t="shared" si="0"/>
        <v>0.38604150029716178</v>
      </c>
      <c r="P7">
        <f t="shared" si="1"/>
        <v>0.63239407731689301</v>
      </c>
    </row>
    <row r="8" spans="1:16" x14ac:dyDescent="0.25">
      <c r="D8" t="s">
        <v>11</v>
      </c>
      <c r="E8">
        <v>9.81</v>
      </c>
      <c r="H8" t="s">
        <v>42</v>
      </c>
      <c r="I8">
        <v>0.68</v>
      </c>
      <c r="N8">
        <f t="shared" ref="N8:N26" si="2">+N7+$O$2</f>
        <v>0.2</v>
      </c>
      <c r="O8">
        <f t="shared" si="0"/>
        <v>0.74221316226473155</v>
      </c>
      <c r="P8">
        <f t="shared" si="1"/>
        <v>1.0615419322099591</v>
      </c>
    </row>
    <row r="9" spans="1:16" x14ac:dyDescent="0.25">
      <c r="A9" t="s">
        <v>77</v>
      </c>
      <c r="B9">
        <v>200</v>
      </c>
      <c r="D9" t="s">
        <v>25</v>
      </c>
      <c r="E9">
        <f>(B5-B10*(1-COS(E7)))</f>
        <v>2.9701301616704079</v>
      </c>
      <c r="H9" t="s">
        <v>41</v>
      </c>
      <c r="I9">
        <f>+I8*1000</f>
        <v>680</v>
      </c>
      <c r="N9">
        <f t="shared" si="2"/>
        <v>0.30000000000000004</v>
      </c>
      <c r="O9">
        <f t="shared" si="0"/>
        <v>1.0983848242323013</v>
      </c>
      <c r="P9">
        <f t="shared" si="1"/>
        <v>1.3925897871030255</v>
      </c>
    </row>
    <row r="10" spans="1:16" x14ac:dyDescent="0.25">
      <c r="A10" t="s">
        <v>43</v>
      </c>
      <c r="B10">
        <v>0.2</v>
      </c>
      <c r="D10" t="s">
        <v>27</v>
      </c>
      <c r="E10">
        <f>+COS(E7)</f>
        <v>0.85065080835203999</v>
      </c>
      <c r="H10" t="s">
        <v>40</v>
      </c>
      <c r="I10">
        <v>30</v>
      </c>
      <c r="N10">
        <f t="shared" si="2"/>
        <v>0.4</v>
      </c>
      <c r="O10">
        <f t="shared" si="0"/>
        <v>1.4545564861998712</v>
      </c>
      <c r="P10">
        <f t="shared" si="1"/>
        <v>1.6255376419960919</v>
      </c>
    </row>
    <row r="11" spans="1:16" x14ac:dyDescent="0.25">
      <c r="B11">
        <v>0</v>
      </c>
      <c r="D11" t="s">
        <v>28</v>
      </c>
      <c r="E11">
        <f>+SIN(E7)</f>
        <v>0.52573111211913359</v>
      </c>
      <c r="H11" t="s">
        <v>37</v>
      </c>
      <c r="I11">
        <f>+I10/1000</f>
        <v>0.03</v>
      </c>
      <c r="N11">
        <f t="shared" si="2"/>
        <v>0.5</v>
      </c>
      <c r="O11">
        <f t="shared" si="0"/>
        <v>1.8107281481674407</v>
      </c>
      <c r="P11">
        <f t="shared" si="1"/>
        <v>1.7603854968891579</v>
      </c>
    </row>
    <row r="12" spans="1:16" x14ac:dyDescent="0.25">
      <c r="D12" t="s">
        <v>29</v>
      </c>
      <c r="E12">
        <f>+E11/E10</f>
        <v>0.61803398874989479</v>
      </c>
      <c r="H12" s="3" t="s">
        <v>38</v>
      </c>
      <c r="I12">
        <f>+((I11*E14^2)/I9)^0.5</f>
        <v>4.4998895591501019E-2</v>
      </c>
      <c r="N12">
        <f t="shared" si="2"/>
        <v>0.6</v>
      </c>
      <c r="O12">
        <f t="shared" si="0"/>
        <v>2.1668998101350105</v>
      </c>
      <c r="P12">
        <f t="shared" si="1"/>
        <v>1.7971333517822239</v>
      </c>
    </row>
    <row r="13" spans="1:16" x14ac:dyDescent="0.25">
      <c r="D13" t="s">
        <v>61</v>
      </c>
      <c r="E13" s="2">
        <f>+F7</f>
        <v>31.717474411461005</v>
      </c>
      <c r="H13" s="3" t="s">
        <v>39</v>
      </c>
      <c r="I13">
        <f>+I12*1000</f>
        <v>44.998895591501018</v>
      </c>
      <c r="N13">
        <f t="shared" si="2"/>
        <v>0.7</v>
      </c>
      <c r="O13">
        <f t="shared" si="0"/>
        <v>2.5230714721025804</v>
      </c>
      <c r="P13">
        <f t="shared" si="1"/>
        <v>1.73578120667529</v>
      </c>
    </row>
    <row r="14" spans="1:16" x14ac:dyDescent="0.25">
      <c r="D14" t="s">
        <v>26</v>
      </c>
      <c r="E14" s="2">
        <f>+(E9/E11)*(E8/(2*((1/E12)*E9+B10*E11-B6)))^0.5</f>
        <v>6.7747876006786392</v>
      </c>
      <c r="H14" s="3" t="s">
        <v>55</v>
      </c>
      <c r="I14">
        <f>+I8*I13</f>
        <v>30.599249002220695</v>
      </c>
      <c r="N14">
        <f t="shared" si="2"/>
        <v>0.79999999999999993</v>
      </c>
      <c r="O14">
        <f t="shared" si="0"/>
        <v>2.8792431340701499</v>
      </c>
      <c r="P14">
        <f t="shared" si="1"/>
        <v>1.5763290615683561</v>
      </c>
    </row>
    <row r="15" spans="1:16" x14ac:dyDescent="0.25">
      <c r="D15" t="s">
        <v>35</v>
      </c>
      <c r="E15">
        <f>+B10*(1-E10)</f>
        <v>2.9869838329592002E-2</v>
      </c>
      <c r="H15" s="3"/>
      <c r="N15">
        <f t="shared" si="2"/>
        <v>0.89999999999999991</v>
      </c>
      <c r="O15">
        <f t="shared" si="0"/>
        <v>3.2354147960377198</v>
      </c>
      <c r="P15">
        <f t="shared" si="1"/>
        <v>1.3187769164614225</v>
      </c>
    </row>
    <row r="16" spans="1:16" x14ac:dyDescent="0.25">
      <c r="D16" t="s">
        <v>36</v>
      </c>
      <c r="E16">
        <f>+B10*E11</f>
        <v>0.10514622242382672</v>
      </c>
      <c r="N16">
        <f t="shared" si="2"/>
        <v>0.99999999999999989</v>
      </c>
      <c r="O16">
        <f t="shared" si="0"/>
        <v>3.5915864580052892</v>
      </c>
      <c r="P16">
        <f t="shared" si="1"/>
        <v>0.96312477135448837</v>
      </c>
    </row>
    <row r="17" spans="1:16" x14ac:dyDescent="0.25">
      <c r="D17" t="s">
        <v>65</v>
      </c>
      <c r="E17">
        <f>+E9/(E14*E11)</f>
        <v>0.83390411950876797</v>
      </c>
      <c r="H17" t="s">
        <v>48</v>
      </c>
      <c r="I17">
        <v>290</v>
      </c>
      <c r="J17">
        <f>+I17/1000</f>
        <v>0.28999999999999998</v>
      </c>
      <c r="K17" t="s">
        <v>46</v>
      </c>
      <c r="L17">
        <f>+(I19^2+I18^2-I17^2)/(2*I18*I19)</f>
        <v>8.6206896551724144E-2</v>
      </c>
      <c r="N17">
        <f t="shared" si="2"/>
        <v>1.0999999999999999</v>
      </c>
      <c r="O17">
        <f t="shared" si="0"/>
        <v>3.9477581199728591</v>
      </c>
      <c r="P17">
        <f t="shared" si="1"/>
        <v>0.50937262624755508</v>
      </c>
    </row>
    <row r="18" spans="1:16" x14ac:dyDescent="0.25">
      <c r="A18" t="s">
        <v>53</v>
      </c>
      <c r="B18">
        <v>3</v>
      </c>
      <c r="H18" t="s">
        <v>44</v>
      </c>
      <c r="I18">
        <v>290</v>
      </c>
      <c r="J18">
        <f t="shared" ref="J18:J21" si="3">+I18/1000</f>
        <v>0.28999999999999998</v>
      </c>
      <c r="K18" t="s">
        <v>47</v>
      </c>
      <c r="L18">
        <f>+ACOS(L17)</f>
        <v>1.4844822952918582</v>
      </c>
      <c r="N18">
        <f t="shared" si="2"/>
        <v>1.2</v>
      </c>
      <c r="O18">
        <f t="shared" si="0"/>
        <v>4.303929781940429</v>
      </c>
      <c r="P18">
        <f t="shared" si="1"/>
        <v>-4.2479518859379617E-2</v>
      </c>
    </row>
    <row r="19" spans="1:16" x14ac:dyDescent="0.25">
      <c r="A19" t="s">
        <v>54</v>
      </c>
      <c r="B19">
        <v>1.5</v>
      </c>
      <c r="H19" t="s">
        <v>45</v>
      </c>
      <c r="I19">
        <v>50</v>
      </c>
      <c r="J19">
        <f t="shared" si="3"/>
        <v>0.05</v>
      </c>
      <c r="K19" t="s">
        <v>49</v>
      </c>
      <c r="L19">
        <f>+L18/PI()*180</f>
        <v>85.054570282116671</v>
      </c>
      <c r="N19">
        <f t="shared" si="2"/>
        <v>1.3</v>
      </c>
      <c r="O19">
        <f t="shared" si="0"/>
        <v>4.6601014439079993</v>
      </c>
      <c r="P19">
        <f t="shared" si="1"/>
        <v>-0.69243166396631306</v>
      </c>
    </row>
    <row r="20" spans="1:16" x14ac:dyDescent="0.25">
      <c r="N20">
        <f t="shared" si="2"/>
        <v>1.4000000000000001</v>
      </c>
      <c r="O20">
        <f t="shared" si="0"/>
        <v>5.0162731058755687</v>
      </c>
      <c r="P20">
        <f t="shared" si="1"/>
        <v>-1.4404838090732479</v>
      </c>
    </row>
    <row r="21" spans="1:16" x14ac:dyDescent="0.25">
      <c r="H21" t="s">
        <v>50</v>
      </c>
      <c r="I21" s="4">
        <f>+I17+I13</f>
        <v>334.99889559150103</v>
      </c>
      <c r="J21">
        <f t="shared" si="3"/>
        <v>0.33499889559150103</v>
      </c>
      <c r="K21" t="s">
        <v>46</v>
      </c>
      <c r="L21">
        <f>+(I18^2+I19^2-I21^2)/(2*I19*I18)</f>
        <v>-0.88359517405260002</v>
      </c>
      <c r="N21">
        <f t="shared" si="2"/>
        <v>1.5000000000000002</v>
      </c>
      <c r="O21">
        <f t="shared" si="0"/>
        <v>5.3724447678431391</v>
      </c>
      <c r="P21">
        <f t="shared" si="1"/>
        <v>-2.2866359541801842</v>
      </c>
    </row>
    <row r="22" spans="1:16" x14ac:dyDescent="0.25">
      <c r="A22" t="s">
        <v>75</v>
      </c>
      <c r="B22">
        <v>0.5</v>
      </c>
      <c r="K22" t="s">
        <v>47</v>
      </c>
      <c r="L22">
        <f>+ACOS(L21)</f>
        <v>2.6542816405705612</v>
      </c>
      <c r="N22">
        <f t="shared" si="2"/>
        <v>1.6000000000000003</v>
      </c>
      <c r="O22">
        <f t="shared" si="0"/>
        <v>5.7286164298107094</v>
      </c>
      <c r="P22">
        <f t="shared" si="1"/>
        <v>-3.2308880992871174</v>
      </c>
    </row>
    <row r="23" spans="1:16" x14ac:dyDescent="0.25">
      <c r="A23" t="s">
        <v>76</v>
      </c>
      <c r="B23">
        <v>0.5</v>
      </c>
      <c r="K23" t="s">
        <v>49</v>
      </c>
      <c r="L23">
        <f>+L22/PI()*180</f>
        <v>152.07913564375329</v>
      </c>
      <c r="N23">
        <f t="shared" si="2"/>
        <v>1.7000000000000004</v>
      </c>
      <c r="O23">
        <f t="shared" si="0"/>
        <v>6.0847880917782797</v>
      </c>
      <c r="P23">
        <f t="shared" si="1"/>
        <v>-4.2732402443940547</v>
      </c>
    </row>
    <row r="24" spans="1:16" x14ac:dyDescent="0.25">
      <c r="H24" s="20" t="s">
        <v>51</v>
      </c>
      <c r="I24">
        <f>+I14*I19/1000</f>
        <v>1.5299624501110347</v>
      </c>
      <c r="N24">
        <f t="shared" si="2"/>
        <v>1.8000000000000005</v>
      </c>
      <c r="O24">
        <f t="shared" si="0"/>
        <v>6.4409597537458492</v>
      </c>
      <c r="P24">
        <f t="shared" si="1"/>
        <v>-5.4136923895009872</v>
      </c>
    </row>
    <row r="25" spans="1:16" x14ac:dyDescent="0.25">
      <c r="H25" s="20"/>
      <c r="N25">
        <f t="shared" si="2"/>
        <v>1.9000000000000006</v>
      </c>
      <c r="O25">
        <f t="shared" si="0"/>
        <v>6.7971314157134195</v>
      </c>
      <c r="P25">
        <f t="shared" si="1"/>
        <v>-6.652244534607922</v>
      </c>
    </row>
    <row r="26" spans="1:16" x14ac:dyDescent="0.25">
      <c r="I26" t="s">
        <v>70</v>
      </c>
      <c r="J26" t="s">
        <v>71</v>
      </c>
      <c r="N26">
        <f t="shared" si="2"/>
        <v>2.0000000000000004</v>
      </c>
      <c r="O26">
        <f t="shared" si="0"/>
        <v>7.1533030776809889</v>
      </c>
      <c r="P26">
        <f t="shared" si="1"/>
        <v>-7.9888966797148555</v>
      </c>
    </row>
    <row r="27" spans="1:16" x14ac:dyDescent="0.25">
      <c r="H27" t="s">
        <v>52</v>
      </c>
      <c r="I27">
        <f>+(I18^2-B9^2)^0.5/1000</f>
        <v>0.21</v>
      </c>
      <c r="J27">
        <f>5/4*B10</f>
        <v>0.25</v>
      </c>
    </row>
    <row r="28" spans="1:16" x14ac:dyDescent="0.25">
      <c r="I28">
        <v>0</v>
      </c>
      <c r="J28">
        <v>0.25</v>
      </c>
    </row>
    <row r="30" spans="1:16" x14ac:dyDescent="0.25">
      <c r="H30" t="s">
        <v>67</v>
      </c>
      <c r="I30">
        <f>+B10/J18</f>
        <v>0.68965517241379315</v>
      </c>
    </row>
    <row r="31" spans="1:16" x14ac:dyDescent="0.25">
      <c r="H31" t="s">
        <v>66</v>
      </c>
      <c r="I31">
        <f>+ACOS(I30)</f>
        <v>0.80978357257016675</v>
      </c>
      <c r="J31">
        <f>+I31*180/PI()</f>
        <v>46.397181027296376</v>
      </c>
    </row>
    <row r="32" spans="1:16" x14ac:dyDescent="0.25">
      <c r="H32" t="s">
        <v>68</v>
      </c>
      <c r="I32">
        <f>+I27</f>
        <v>0.21</v>
      </c>
      <c r="J32">
        <f>+J27</f>
        <v>0.25</v>
      </c>
    </row>
    <row r="33" spans="6:10" x14ac:dyDescent="0.25">
      <c r="H33" t="s">
        <v>69</v>
      </c>
      <c r="I33">
        <f>+I32+J19*SIN(L18-I31)</f>
        <v>0.24123310395527625</v>
      </c>
      <c r="J33">
        <f>+J32-J19*COS(L18-I31)</f>
        <v>0.21095524084695993</v>
      </c>
    </row>
    <row r="34" spans="6:10" x14ac:dyDescent="0.25">
      <c r="I34" t="s">
        <v>70</v>
      </c>
      <c r="J34" t="s">
        <v>71</v>
      </c>
    </row>
    <row r="35" spans="6:10" x14ac:dyDescent="0.25">
      <c r="G35" s="17"/>
      <c r="H35" t="s">
        <v>73</v>
      </c>
      <c r="I35">
        <f>0.75*B10*E11</f>
        <v>7.8859666817870044E-2</v>
      </c>
      <c r="J35">
        <f>+B10-(0.75*B10*COS(E7))</f>
        <v>7.2402378747193991E-2</v>
      </c>
    </row>
    <row r="36" spans="6:10" x14ac:dyDescent="0.25">
      <c r="F36" s="17" t="s">
        <v>72</v>
      </c>
      <c r="G36" s="17"/>
      <c r="H36" t="s">
        <v>74</v>
      </c>
      <c r="I36">
        <f>+I33</f>
        <v>0.24123310395527625</v>
      </c>
      <c r="J36">
        <f>+J33</f>
        <v>0.21095524084695993</v>
      </c>
    </row>
    <row r="37" spans="6:10" x14ac:dyDescent="0.25">
      <c r="F37" s="17"/>
    </row>
    <row r="38" spans="6:10" x14ac:dyDescent="0.25">
      <c r="H38" t="s">
        <v>78</v>
      </c>
      <c r="I38">
        <f>+J36-J35</f>
        <v>0.13855286209976594</v>
      </c>
    </row>
    <row r="39" spans="6:10" x14ac:dyDescent="0.25">
      <c r="H39" t="s">
        <v>79</v>
      </c>
      <c r="I39">
        <f>+I36-I35</f>
        <v>0.16237343713740621</v>
      </c>
    </row>
    <row r="40" spans="6:10" x14ac:dyDescent="0.25">
      <c r="H40" t="s">
        <v>80</v>
      </c>
      <c r="I40">
        <f>+(I38^2+I39^2)^0.5*1000</f>
        <v>213.45263803441728</v>
      </c>
    </row>
  </sheetData>
  <mergeCells count="1">
    <mergeCell ref="H24:H2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zoomScale="90" zoomScaleNormal="90" workbookViewId="0">
      <selection activeCell="D13" sqref="D13"/>
    </sheetView>
  </sheetViews>
  <sheetFormatPr defaultRowHeight="15" x14ac:dyDescent="0.25"/>
  <cols>
    <col min="1" max="1" width="12.5703125" bestFit="1" customWidth="1"/>
  </cols>
  <sheetData>
    <row r="1" spans="1:24" ht="15.75" thickBot="1" x14ac:dyDescent="0.3">
      <c r="Q1" s="21" t="s">
        <v>63</v>
      </c>
      <c r="R1" s="21"/>
      <c r="S1" s="21"/>
      <c r="T1" s="21"/>
      <c r="U1" s="21"/>
      <c r="V1" s="21"/>
      <c r="W1" s="21"/>
      <c r="X1" s="21"/>
    </row>
    <row r="2" spans="1:24" x14ac:dyDescent="0.25">
      <c r="A2" t="s">
        <v>57</v>
      </c>
      <c r="B2">
        <v>0.05</v>
      </c>
      <c r="E2" s="8" t="s">
        <v>61</v>
      </c>
      <c r="F2" s="9">
        <v>30</v>
      </c>
      <c r="G2" s="12" t="s">
        <v>61</v>
      </c>
      <c r="H2" s="13">
        <f>+F2+$B$3</f>
        <v>40</v>
      </c>
      <c r="I2" s="12" t="s">
        <v>61</v>
      </c>
      <c r="J2" s="13">
        <f t="shared" ref="J2" si="0">+H2+$B$3</f>
        <v>50</v>
      </c>
      <c r="K2" s="12" t="s">
        <v>61</v>
      </c>
      <c r="L2" s="13">
        <f t="shared" ref="L2" si="1">+J2+$B$3</f>
        <v>60</v>
      </c>
      <c r="M2" s="12" t="s">
        <v>61</v>
      </c>
      <c r="N2" s="13">
        <f t="shared" ref="N2" si="2">+L2+$B$3</f>
        <v>70</v>
      </c>
      <c r="O2" s="12" t="s">
        <v>61</v>
      </c>
      <c r="P2" s="13">
        <f t="shared" ref="P2" si="3">+N2+$B$3</f>
        <v>80</v>
      </c>
      <c r="Q2" s="12" t="s">
        <v>61</v>
      </c>
      <c r="R2" s="13">
        <f t="shared" ref="R2" si="4">+P2+$B$3</f>
        <v>90</v>
      </c>
      <c r="S2" s="12" t="s">
        <v>61</v>
      </c>
      <c r="T2" s="13">
        <f t="shared" ref="T2" si="5">+R2+$B$3</f>
        <v>100</v>
      </c>
      <c r="U2" s="12" t="s">
        <v>61</v>
      </c>
      <c r="V2" s="13">
        <f t="shared" ref="V2" si="6">+T2+$B$3</f>
        <v>110</v>
      </c>
      <c r="W2" s="12" t="s">
        <v>61</v>
      </c>
      <c r="X2" s="13">
        <f t="shared" ref="X2" si="7">+V2+$B$3</f>
        <v>120</v>
      </c>
    </row>
    <row r="3" spans="1:24" ht="15.75" thickBot="1" x14ac:dyDescent="0.3">
      <c r="B3">
        <v>10</v>
      </c>
      <c r="E3" s="10" t="s">
        <v>62</v>
      </c>
      <c r="F3" s="11">
        <f>+F2/180*PI()</f>
        <v>0.52359877559829882</v>
      </c>
      <c r="G3" s="14" t="s">
        <v>62</v>
      </c>
      <c r="H3" s="15">
        <f>+H2/180*PI()</f>
        <v>0.69813170079773179</v>
      </c>
      <c r="I3" s="14" t="s">
        <v>62</v>
      </c>
      <c r="J3" s="15">
        <f t="shared" ref="J3" si="8">+J2/180*PI()</f>
        <v>0.87266462599716477</v>
      </c>
      <c r="K3" s="14" t="s">
        <v>62</v>
      </c>
      <c r="L3" s="15">
        <f t="shared" ref="L3" si="9">+L2/180*PI()</f>
        <v>1.0471975511965976</v>
      </c>
      <c r="M3" s="14" t="s">
        <v>62</v>
      </c>
      <c r="N3" s="15">
        <f t="shared" ref="N3" si="10">+N2/180*PI()</f>
        <v>1.2217304763960306</v>
      </c>
      <c r="O3" s="14" t="s">
        <v>62</v>
      </c>
      <c r="P3" s="15">
        <f t="shared" ref="P3" si="11">+P2/180*PI()</f>
        <v>1.3962634015954636</v>
      </c>
      <c r="Q3" s="14" t="s">
        <v>62</v>
      </c>
      <c r="R3" s="15">
        <f t="shared" ref="R3" si="12">+R2/180*PI()</f>
        <v>1.5707963267948966</v>
      </c>
      <c r="S3" s="14" t="s">
        <v>62</v>
      </c>
      <c r="T3" s="15">
        <f t="shared" ref="T3" si="13">+T2/180*PI()</f>
        <v>1.7453292519943295</v>
      </c>
      <c r="U3" s="14" t="s">
        <v>62</v>
      </c>
      <c r="V3" s="15">
        <f t="shared" ref="V3" si="14">+V2/180*PI()</f>
        <v>1.9198621771937625</v>
      </c>
      <c r="W3" s="14" t="s">
        <v>62</v>
      </c>
      <c r="X3" s="15">
        <f t="shared" ref="X3" si="15">+X2/180*PI()</f>
        <v>2.0943951023931953</v>
      </c>
    </row>
    <row r="4" spans="1:24" ht="15.75" thickBot="1" x14ac:dyDescent="0.3">
      <c r="A4" t="s">
        <v>56</v>
      </c>
      <c r="B4">
        <f>+Modello!E14</f>
        <v>6.7747876006786392</v>
      </c>
      <c r="D4" t="s">
        <v>30</v>
      </c>
      <c r="E4" s="22">
        <f>+F2</f>
        <v>30</v>
      </c>
      <c r="F4" s="23"/>
      <c r="G4" s="22">
        <f t="shared" ref="G4" si="16">+H2</f>
        <v>40</v>
      </c>
      <c r="H4" s="23"/>
      <c r="I4" s="22">
        <f t="shared" ref="I4" si="17">+J2</f>
        <v>50</v>
      </c>
      <c r="J4" s="23"/>
      <c r="K4" s="22">
        <f t="shared" ref="K4" si="18">+L2</f>
        <v>60</v>
      </c>
      <c r="L4" s="23"/>
      <c r="M4" s="22">
        <f t="shared" ref="M4" si="19">+N2</f>
        <v>70</v>
      </c>
      <c r="N4" s="23"/>
      <c r="O4" s="22">
        <f t="shared" ref="O4" si="20">+P2</f>
        <v>80</v>
      </c>
      <c r="P4" s="23"/>
      <c r="Q4" s="22">
        <f t="shared" ref="Q4" si="21">+R2</f>
        <v>90</v>
      </c>
      <c r="R4" s="23"/>
      <c r="S4" s="22">
        <f t="shared" ref="S4" si="22">+T2</f>
        <v>100</v>
      </c>
      <c r="T4" s="23"/>
      <c r="U4" s="22">
        <f t="shared" ref="U4" si="23">+V2</f>
        <v>110</v>
      </c>
      <c r="V4" s="23"/>
      <c r="W4" s="22">
        <f t="shared" ref="W4" si="24">+X2</f>
        <v>120</v>
      </c>
      <c r="X4" s="23"/>
    </row>
    <row r="5" spans="1:24" x14ac:dyDescent="0.25">
      <c r="D5">
        <v>0</v>
      </c>
      <c r="E5" s="7" t="s">
        <v>59</v>
      </c>
      <c r="F5" s="6" t="s">
        <v>60</v>
      </c>
      <c r="G5" s="16" t="s">
        <v>59</v>
      </c>
      <c r="H5" s="5" t="s">
        <v>60</v>
      </c>
      <c r="I5" s="16" t="s">
        <v>59</v>
      </c>
      <c r="J5" s="5" t="s">
        <v>60</v>
      </c>
      <c r="K5" s="16" t="s">
        <v>59</v>
      </c>
      <c r="L5" s="5" t="s">
        <v>60</v>
      </c>
      <c r="M5" s="16" t="s">
        <v>59</v>
      </c>
      <c r="N5" s="5" t="s">
        <v>60</v>
      </c>
      <c r="O5" s="16" t="s">
        <v>59</v>
      </c>
      <c r="P5" s="5" t="s">
        <v>60</v>
      </c>
      <c r="Q5" s="16" t="s">
        <v>59</v>
      </c>
      <c r="R5" s="5" t="s">
        <v>60</v>
      </c>
      <c r="S5" s="16" t="s">
        <v>59</v>
      </c>
      <c r="T5" s="5" t="s">
        <v>60</v>
      </c>
      <c r="U5" s="16" t="s">
        <v>59</v>
      </c>
      <c r="V5" s="5" t="s">
        <v>60</v>
      </c>
      <c r="W5" s="16" t="s">
        <v>59</v>
      </c>
      <c r="X5" s="5" t="s">
        <v>60</v>
      </c>
    </row>
    <row r="6" spans="1:24" x14ac:dyDescent="0.25">
      <c r="D6">
        <f>+D5+$B$2</f>
        <v>0.05</v>
      </c>
      <c r="E6" s="18">
        <f t="shared" ref="E6:E30" si="25">+$B$4*SIN($F$3)*D5+$B$7*(1-COS($F$3))</f>
        <v>2.679491924311226E-2</v>
      </c>
      <c r="F6" s="19">
        <f t="shared" ref="F6:F30" si="26">+COS($F$3)*$B$4*D5+$B$7*SIN($F$3)-0.5*9.81*D5^2</f>
        <v>9.9999999999999992E-2</v>
      </c>
      <c r="G6" s="18">
        <f t="shared" ref="G6:G30" si="27">+$B$4*SIN($H$3)*D5+$B$7*(1-COS($H$3))</f>
        <v>4.6791111376204397E-2</v>
      </c>
      <c r="H6" s="19">
        <f t="shared" ref="H6:H30" si="28">+COS($H$3)*$B$4*D5+$B$7*SIN($H$3)-0.5*9.81*D5^2</f>
        <v>0.12855752193730785</v>
      </c>
      <c r="I6" s="18">
        <f t="shared" ref="I6:I30" si="29">+$B$4*SIN($J$3)*D5+$B$7*(1-COS($J$3))</f>
        <v>7.1442478062692133E-2</v>
      </c>
      <c r="J6" s="19">
        <f t="shared" ref="J6:J30" si="30">+COS($J$3)*$B$4*D5+$B$7*SIN($J$3)-0.5*9.81*D5^2</f>
        <v>0.15320888862379561</v>
      </c>
      <c r="K6" s="18">
        <f t="shared" ref="K6:K30" si="31">+$B$4*SIN($L$3)*D5+$B$7*(1-COS($L$3))</f>
        <v>9.9999999999999978E-2</v>
      </c>
      <c r="L6" s="19">
        <f t="shared" ref="L6:L30" si="32">+COS($L$3)*$B$4*D5+$B$7*SIN($L$3)-0.5*9.81*D5^2</f>
        <v>0.17320508075688773</v>
      </c>
      <c r="M6" s="18">
        <f t="shared" ref="M6:M30" si="33">+$B$4*SIN($N$3)*D5+$B$7*(1-COS($N$3))</f>
        <v>0.13159597133486622</v>
      </c>
      <c r="N6" s="19">
        <f t="shared" ref="N6:N30" si="34">+COS($N$3)*$B$4*D5+$B$7*SIN($N$3)-0.5*9.81*D5^2</f>
        <v>0.18793852415718168</v>
      </c>
      <c r="O6" s="18">
        <f t="shared" ref="O6:O30" si="35">+$B$4*SIN($P$3)*D5+$B$7*(1-COS($P$3))</f>
        <v>0.16527036446661392</v>
      </c>
      <c r="P6" s="19">
        <f t="shared" ref="P6:P30" si="36">+COS($P$3)*$B$4*D5+$B$7*SIN($P$3)-0.5*9.81*D5^2</f>
        <v>0.19696155060244161</v>
      </c>
      <c r="Q6" s="18">
        <f t="shared" ref="Q6:Q30" si="37">+$B$4*SIN($R$3)*D5+$B$7*(1-COS($R$3))</f>
        <v>0.19999999999999998</v>
      </c>
      <c r="R6" s="19">
        <f t="shared" ref="R6:R30" si="38">+COS($R$3)*$B$4*D5+$B$7*SIN($R$3)-0.5*9.81*D5^2</f>
        <v>0.2</v>
      </c>
      <c r="S6" s="18">
        <f t="shared" ref="S6:S30" si="39">+$B$4*SIN($T$3)*D5+$B$7*(1-COS($T$3))</f>
        <v>0.23472963553338608</v>
      </c>
      <c r="T6" s="19">
        <f t="shared" ref="T6:T30" si="40">+COS($T$3)*$B$4*D5+$B$7*SIN($T$3)-0.5*9.81*D5^2</f>
        <v>0.19696155060244161</v>
      </c>
      <c r="U6" s="18">
        <f t="shared" ref="U6:U30" si="41">+$B$4*SIN($V$3)*D5+$B$7*(1-COS($V$3))</f>
        <v>0.26840402866513374</v>
      </c>
      <c r="V6" s="19">
        <f t="shared" ref="V6:V30" si="42">+COS($V$3)*$B$4*D5+$B$7*SIN($V$3)-0.5*9.81*D5^2</f>
        <v>0.18793852415718171</v>
      </c>
      <c r="W6" s="18">
        <f t="shared" ref="W6:W30" si="43">+$B$4*SIN($X$3)*D5+$B$7*(1-COS($X$3))</f>
        <v>0.3</v>
      </c>
      <c r="X6" s="19">
        <f t="shared" ref="X6:X30" si="44">+COS($X$3)*$B$4*D5+$B$7*SIN($X$3)-0.5*9.81*D5^2</f>
        <v>0.17320508075688776</v>
      </c>
    </row>
    <row r="7" spans="1:24" x14ac:dyDescent="0.25">
      <c r="A7" t="s">
        <v>58</v>
      </c>
      <c r="B7">
        <f>+Modello!B10</f>
        <v>0.2</v>
      </c>
      <c r="D7">
        <f t="shared" ref="D7:D29" si="45">+D6+$B$2</f>
        <v>0.1</v>
      </c>
      <c r="E7" s="18">
        <f t="shared" si="25"/>
        <v>0.19616460926007823</v>
      </c>
      <c r="F7" s="19">
        <f t="shared" si="26"/>
        <v>0.38109440837157632</v>
      </c>
      <c r="G7" s="18">
        <f t="shared" si="27"/>
        <v>0.26452858777491572</v>
      </c>
      <c r="H7" s="19">
        <f t="shared" si="28"/>
        <v>0.37578444167786912</v>
      </c>
      <c r="I7" s="18">
        <f t="shared" si="29"/>
        <v>0.33093189780325338</v>
      </c>
      <c r="J7" s="19">
        <f t="shared" si="30"/>
        <v>0.35868386502250699</v>
      </c>
      <c r="K7" s="18">
        <f t="shared" si="31"/>
        <v>0.39335690837157627</v>
      </c>
      <c r="L7" s="19">
        <f t="shared" si="32"/>
        <v>0.33031227077385378</v>
      </c>
      <c r="M7" s="18">
        <f t="shared" si="33"/>
        <v>0.44990686712234557</v>
      </c>
      <c r="N7" s="19">
        <f t="shared" si="34"/>
        <v>0.2915317154664353</v>
      </c>
      <c r="O7" s="18">
        <f t="shared" si="35"/>
        <v>0.49886353217457885</v>
      </c>
      <c r="P7" s="19">
        <f t="shared" si="36"/>
        <v>0.24352052664935969</v>
      </c>
      <c r="Q7" s="18">
        <f t="shared" si="37"/>
        <v>0.53873938003393196</v>
      </c>
      <c r="R7" s="19">
        <f t="shared" si="38"/>
        <v>0.18773750000000003</v>
      </c>
      <c r="S7" s="18">
        <f t="shared" si="39"/>
        <v>0.56832280324135098</v>
      </c>
      <c r="T7" s="19">
        <f t="shared" si="40"/>
        <v>0.12587757455552356</v>
      </c>
      <c r="U7" s="18">
        <f t="shared" si="41"/>
        <v>0.58671492445261308</v>
      </c>
      <c r="V7" s="19">
        <f t="shared" si="42"/>
        <v>5.9820332847928127E-2</v>
      </c>
      <c r="W7" s="18">
        <f t="shared" si="43"/>
        <v>0.5933569083715764</v>
      </c>
      <c r="X7" s="19">
        <f t="shared" si="44"/>
        <v>-8.4271092600781625E-3</v>
      </c>
    </row>
    <row r="8" spans="1:24" x14ac:dyDescent="0.25">
      <c r="D8">
        <f t="shared" si="45"/>
        <v>0.15000000000000002</v>
      </c>
      <c r="E8" s="18">
        <f t="shared" si="25"/>
        <v>0.36553429927704423</v>
      </c>
      <c r="F8" s="19">
        <f t="shared" si="26"/>
        <v>0.63766381674315264</v>
      </c>
      <c r="G8" s="18">
        <f t="shared" si="27"/>
        <v>0.48226606417362711</v>
      </c>
      <c r="H8" s="19">
        <f t="shared" si="28"/>
        <v>0.59848636141843037</v>
      </c>
      <c r="I8" s="18">
        <f t="shared" si="29"/>
        <v>0.59042131754381466</v>
      </c>
      <c r="J8" s="19">
        <f t="shared" si="30"/>
        <v>0.5396338414212184</v>
      </c>
      <c r="K8" s="18">
        <f t="shared" si="31"/>
        <v>0.68671381674315257</v>
      </c>
      <c r="L8" s="19">
        <f t="shared" si="32"/>
        <v>0.46289446079081975</v>
      </c>
      <c r="M8" s="18">
        <f t="shared" si="33"/>
        <v>0.76821776290982491</v>
      </c>
      <c r="N8" s="19">
        <f t="shared" si="34"/>
        <v>0.37059990677568888</v>
      </c>
      <c r="O8" s="18">
        <f t="shared" si="35"/>
        <v>0.83245669988254378</v>
      </c>
      <c r="P8" s="19">
        <f t="shared" si="36"/>
        <v>0.26555450269627778</v>
      </c>
      <c r="Q8" s="18">
        <f t="shared" si="37"/>
        <v>0.87747876006786396</v>
      </c>
      <c r="R8" s="19">
        <f t="shared" si="38"/>
        <v>0.15095000000000003</v>
      </c>
      <c r="S8" s="18">
        <f t="shared" si="39"/>
        <v>0.90191597094931597</v>
      </c>
      <c r="T8" s="19">
        <f t="shared" si="40"/>
        <v>3.0268598508605513E-2</v>
      </c>
      <c r="U8" s="18">
        <f t="shared" si="41"/>
        <v>0.90502582024009248</v>
      </c>
      <c r="V8" s="19">
        <f t="shared" si="42"/>
        <v>-9.2822858461325458E-2</v>
      </c>
      <c r="W8" s="18">
        <f t="shared" si="43"/>
        <v>0.88671381674315275</v>
      </c>
      <c r="X8" s="19">
        <f t="shared" si="44"/>
        <v>-0.21458429927704409</v>
      </c>
    </row>
    <row r="9" spans="1:24" x14ac:dyDescent="0.25">
      <c r="D9">
        <f t="shared" si="45"/>
        <v>0.2</v>
      </c>
      <c r="E9" s="18">
        <f t="shared" si="25"/>
        <v>0.53490398929401017</v>
      </c>
      <c r="F9" s="19">
        <f t="shared" si="26"/>
        <v>0.86970822511472912</v>
      </c>
      <c r="G9" s="18">
        <f t="shared" si="27"/>
        <v>0.70000354057233849</v>
      </c>
      <c r="H9" s="19">
        <f t="shared" si="28"/>
        <v>0.79666328115899177</v>
      </c>
      <c r="I9" s="18">
        <f t="shared" si="29"/>
        <v>0.84991073728437605</v>
      </c>
      <c r="J9" s="19">
        <f t="shared" si="30"/>
        <v>0.69605881781992995</v>
      </c>
      <c r="K9" s="18">
        <f t="shared" si="31"/>
        <v>0.98007072511472904</v>
      </c>
      <c r="L9" s="19">
        <f t="shared" si="32"/>
        <v>0.57095165080778576</v>
      </c>
      <c r="M9" s="18">
        <f t="shared" si="33"/>
        <v>1.0865286586973042</v>
      </c>
      <c r="N9" s="19">
        <f t="shared" si="34"/>
        <v>0.42514309808494255</v>
      </c>
      <c r="O9" s="18">
        <f t="shared" si="35"/>
        <v>1.1660498675905089</v>
      </c>
      <c r="P9" s="19">
        <f t="shared" si="36"/>
        <v>0.2630634787431958</v>
      </c>
      <c r="Q9" s="18">
        <f t="shared" si="37"/>
        <v>1.216218140101796</v>
      </c>
      <c r="R9" s="19">
        <f t="shared" si="38"/>
        <v>8.9637500000000037E-2</v>
      </c>
      <c r="S9" s="18">
        <f t="shared" si="39"/>
        <v>1.235509138657281</v>
      </c>
      <c r="T9" s="19">
        <f t="shared" si="40"/>
        <v>-8.9865377538312585E-2</v>
      </c>
      <c r="U9" s="18">
        <f t="shared" si="41"/>
        <v>1.2233367160275719</v>
      </c>
      <c r="V9" s="19">
        <f t="shared" si="42"/>
        <v>-0.26999104977057908</v>
      </c>
      <c r="W9" s="18">
        <f t="shared" si="43"/>
        <v>1.1800707251147291</v>
      </c>
      <c r="X9" s="19">
        <f t="shared" si="44"/>
        <v>-0.44526648929401003</v>
      </c>
    </row>
    <row r="10" spans="1:24" x14ac:dyDescent="0.25">
      <c r="D10">
        <f t="shared" si="45"/>
        <v>0.25</v>
      </c>
      <c r="E10" s="18">
        <f t="shared" si="25"/>
        <v>0.70427367931097618</v>
      </c>
      <c r="F10" s="19">
        <f t="shared" si="26"/>
        <v>1.0772276334863053</v>
      </c>
      <c r="G10" s="18">
        <f t="shared" si="27"/>
        <v>0.91774101697104982</v>
      </c>
      <c r="H10" s="19">
        <f t="shared" si="28"/>
        <v>0.97031520089955292</v>
      </c>
      <c r="I10" s="18">
        <f t="shared" si="29"/>
        <v>1.1094001570249372</v>
      </c>
      <c r="J10" s="19">
        <f t="shared" si="30"/>
        <v>0.82795879421864116</v>
      </c>
      <c r="K10" s="18">
        <f t="shared" si="31"/>
        <v>1.2734276334863051</v>
      </c>
      <c r="L10" s="19">
        <f t="shared" si="32"/>
        <v>0.65448384082475186</v>
      </c>
      <c r="M10" s="18">
        <f t="shared" si="33"/>
        <v>1.4048395544847836</v>
      </c>
      <c r="N10" s="19">
        <f t="shared" si="34"/>
        <v>0.45516128939419609</v>
      </c>
      <c r="O10" s="18">
        <f t="shared" si="35"/>
        <v>1.4996430352984738</v>
      </c>
      <c r="P10" s="19">
        <f t="shared" si="36"/>
        <v>0.23604745479011391</v>
      </c>
      <c r="Q10" s="18">
        <f t="shared" si="37"/>
        <v>1.554957520135728</v>
      </c>
      <c r="R10" s="19">
        <f t="shared" si="38"/>
        <v>3.8000000000000533E-3</v>
      </c>
      <c r="S10" s="18">
        <f t="shared" si="39"/>
        <v>1.5691023063652458</v>
      </c>
      <c r="T10" s="19">
        <f t="shared" si="40"/>
        <v>-0.2345243535852306</v>
      </c>
      <c r="U10" s="18">
        <f t="shared" si="41"/>
        <v>1.5416476118150513</v>
      </c>
      <c r="V10" s="19">
        <f t="shared" si="42"/>
        <v>-0.47168424107983264</v>
      </c>
      <c r="W10" s="18">
        <f t="shared" si="43"/>
        <v>1.4734276334863055</v>
      </c>
      <c r="X10" s="19">
        <f t="shared" si="44"/>
        <v>-0.70047367931097593</v>
      </c>
    </row>
    <row r="11" spans="1:24" x14ac:dyDescent="0.25">
      <c r="D11">
        <f t="shared" si="45"/>
        <v>0.3</v>
      </c>
      <c r="E11" s="18">
        <f t="shared" si="25"/>
        <v>0.87364336932794207</v>
      </c>
      <c r="F11" s="19">
        <f t="shared" si="26"/>
        <v>1.2602220418578818</v>
      </c>
      <c r="G11" s="18">
        <f t="shared" si="27"/>
        <v>1.135478493369761</v>
      </c>
      <c r="H11" s="19">
        <f t="shared" si="28"/>
        <v>1.1194421206401142</v>
      </c>
      <c r="I11" s="18">
        <f t="shared" si="29"/>
        <v>1.3688895767654985</v>
      </c>
      <c r="J11" s="19">
        <f t="shared" si="30"/>
        <v>0.93533377061735257</v>
      </c>
      <c r="K11" s="18">
        <f t="shared" si="31"/>
        <v>1.5667845418578814</v>
      </c>
      <c r="L11" s="19">
        <f t="shared" si="32"/>
        <v>0.71349103084171772</v>
      </c>
      <c r="M11" s="18">
        <f t="shared" si="33"/>
        <v>1.7231504502722628</v>
      </c>
      <c r="N11" s="19">
        <f t="shared" si="34"/>
        <v>0.46065448070344978</v>
      </c>
      <c r="O11" s="18">
        <f t="shared" si="35"/>
        <v>1.8332362030064386</v>
      </c>
      <c r="P11" s="19">
        <f t="shared" si="36"/>
        <v>0.18450643083703194</v>
      </c>
      <c r="Q11" s="18">
        <f t="shared" si="37"/>
        <v>1.8936969001696597</v>
      </c>
      <c r="R11" s="19">
        <f t="shared" si="38"/>
        <v>-0.10656249999999989</v>
      </c>
      <c r="S11" s="18">
        <f t="shared" si="39"/>
        <v>1.9026954740732107</v>
      </c>
      <c r="T11" s="19">
        <f t="shared" si="40"/>
        <v>-0.40370832963214864</v>
      </c>
      <c r="U11" s="18">
        <f t="shared" si="41"/>
        <v>1.8599585076025305</v>
      </c>
      <c r="V11" s="19">
        <f t="shared" si="42"/>
        <v>-0.69790243238908611</v>
      </c>
      <c r="W11" s="18">
        <f t="shared" si="43"/>
        <v>1.7667845418578818</v>
      </c>
      <c r="X11" s="19">
        <f t="shared" si="44"/>
        <v>-0.98020586932794185</v>
      </c>
    </row>
    <row r="12" spans="1:24" x14ac:dyDescent="0.25">
      <c r="D12">
        <f t="shared" si="45"/>
        <v>0.35</v>
      </c>
      <c r="E12" s="18">
        <f t="shared" si="25"/>
        <v>1.0430130593449081</v>
      </c>
      <c r="F12" s="19">
        <f t="shared" si="26"/>
        <v>1.4186914502294581</v>
      </c>
      <c r="G12" s="18">
        <f t="shared" si="27"/>
        <v>1.3532159697684722</v>
      </c>
      <c r="H12" s="19">
        <f t="shared" si="28"/>
        <v>1.2440440403806754</v>
      </c>
      <c r="I12" s="18">
        <f t="shared" si="29"/>
        <v>1.6283789965060598</v>
      </c>
      <c r="J12" s="19">
        <f t="shared" si="30"/>
        <v>1.0181837470160642</v>
      </c>
      <c r="K12" s="18">
        <f t="shared" si="31"/>
        <v>1.8601414502294578</v>
      </c>
      <c r="L12" s="19">
        <f t="shared" si="32"/>
        <v>0.74797322085868367</v>
      </c>
      <c r="M12" s="18">
        <f t="shared" si="33"/>
        <v>2.0414613460597417</v>
      </c>
      <c r="N12" s="19">
        <f t="shared" si="34"/>
        <v>0.44162267201270333</v>
      </c>
      <c r="O12" s="18">
        <f t="shared" si="35"/>
        <v>2.1668293707144031</v>
      </c>
      <c r="P12" s="19">
        <f t="shared" si="36"/>
        <v>0.10844040688395007</v>
      </c>
      <c r="Q12" s="18">
        <f t="shared" si="37"/>
        <v>2.2324362802035917</v>
      </c>
      <c r="R12" s="19">
        <f t="shared" si="38"/>
        <v>-0.24144999999999989</v>
      </c>
      <c r="S12" s="18">
        <f t="shared" si="39"/>
        <v>2.2362886417811754</v>
      </c>
      <c r="T12" s="19">
        <f t="shared" si="40"/>
        <v>-0.59741730567906659</v>
      </c>
      <c r="U12" s="18">
        <f t="shared" si="41"/>
        <v>2.1782694033900096</v>
      </c>
      <c r="V12" s="19">
        <f t="shared" si="42"/>
        <v>-0.94864562369833971</v>
      </c>
      <c r="W12" s="18">
        <f t="shared" si="43"/>
        <v>2.0601414502294579</v>
      </c>
      <c r="X12" s="19">
        <f t="shared" si="44"/>
        <v>-1.2844630593449076</v>
      </c>
    </row>
    <row r="13" spans="1:24" x14ac:dyDescent="0.25">
      <c r="D13">
        <f t="shared" si="45"/>
        <v>0.39999999999999997</v>
      </c>
      <c r="E13" s="18">
        <f t="shared" si="25"/>
        <v>1.212382749361874</v>
      </c>
      <c r="F13" s="19">
        <f t="shared" si="26"/>
        <v>1.5526358586010347</v>
      </c>
      <c r="G13" s="18">
        <f t="shared" si="27"/>
        <v>1.5709534461671839</v>
      </c>
      <c r="H13" s="19">
        <f t="shared" si="28"/>
        <v>1.3441209601212365</v>
      </c>
      <c r="I13" s="18">
        <f t="shared" si="29"/>
        <v>1.8878684162466208</v>
      </c>
      <c r="J13" s="19">
        <f t="shared" si="30"/>
        <v>1.0765087234147752</v>
      </c>
      <c r="K13" s="18">
        <f t="shared" si="31"/>
        <v>2.1534983586010341</v>
      </c>
      <c r="L13" s="19">
        <f t="shared" si="32"/>
        <v>0.75793041087564983</v>
      </c>
      <c r="M13" s="18">
        <f t="shared" si="33"/>
        <v>2.3597722418472213</v>
      </c>
      <c r="N13" s="19">
        <f t="shared" si="34"/>
        <v>0.39806586332195704</v>
      </c>
      <c r="O13" s="18">
        <f t="shared" si="35"/>
        <v>2.5004225384223679</v>
      </c>
      <c r="P13" s="19">
        <f t="shared" si="36"/>
        <v>7.8493829308681207E-3</v>
      </c>
      <c r="Q13" s="18">
        <f t="shared" si="37"/>
        <v>2.5711756602375235</v>
      </c>
      <c r="R13" s="19">
        <f t="shared" si="38"/>
        <v>-0.40086249999999979</v>
      </c>
      <c r="S13" s="18">
        <f t="shared" si="39"/>
        <v>2.5698818094891402</v>
      </c>
      <c r="T13" s="19">
        <f t="shared" si="40"/>
        <v>-0.81565128172598467</v>
      </c>
      <c r="U13" s="18">
        <f t="shared" si="41"/>
        <v>2.4965802991774888</v>
      </c>
      <c r="V13" s="19">
        <f t="shared" si="42"/>
        <v>-1.2239138150075932</v>
      </c>
      <c r="W13" s="18">
        <f t="shared" si="43"/>
        <v>2.3534983586010343</v>
      </c>
      <c r="X13" s="19">
        <f t="shared" si="44"/>
        <v>-1.6132452493618734</v>
      </c>
    </row>
    <row r="14" spans="1:24" x14ac:dyDescent="0.25">
      <c r="D14">
        <f t="shared" si="45"/>
        <v>0.44999999999999996</v>
      </c>
      <c r="E14" s="18">
        <f t="shared" si="25"/>
        <v>1.3817524393788398</v>
      </c>
      <c r="F14" s="19">
        <f t="shared" si="26"/>
        <v>1.662055266972611</v>
      </c>
      <c r="G14" s="18">
        <f t="shared" si="27"/>
        <v>1.7886909225658951</v>
      </c>
      <c r="H14" s="19">
        <f t="shared" si="28"/>
        <v>1.4196728798617981</v>
      </c>
      <c r="I14" s="18">
        <f t="shared" si="29"/>
        <v>2.1473578359871826</v>
      </c>
      <c r="J14" s="19">
        <f t="shared" si="30"/>
        <v>1.1103086998134868</v>
      </c>
      <c r="K14" s="18">
        <f t="shared" si="31"/>
        <v>2.4468552669726105</v>
      </c>
      <c r="L14" s="19">
        <f t="shared" si="32"/>
        <v>0.74336260089261574</v>
      </c>
      <c r="M14" s="18">
        <f t="shared" si="33"/>
        <v>2.6780831376347005</v>
      </c>
      <c r="N14" s="19">
        <f t="shared" si="34"/>
        <v>0.3299840546312105</v>
      </c>
      <c r="O14" s="18">
        <f t="shared" si="35"/>
        <v>2.8340157061303328</v>
      </c>
      <c r="P14" s="19">
        <f t="shared" si="36"/>
        <v>-0.11726664102221374</v>
      </c>
      <c r="Q14" s="18">
        <f t="shared" si="37"/>
        <v>2.9099150402714558</v>
      </c>
      <c r="R14" s="19">
        <f t="shared" si="38"/>
        <v>-0.58479999999999976</v>
      </c>
      <c r="S14" s="18">
        <f t="shared" si="39"/>
        <v>2.9034749771971051</v>
      </c>
      <c r="T14" s="19">
        <f t="shared" si="40"/>
        <v>-1.0584102577729027</v>
      </c>
      <c r="U14" s="18">
        <f t="shared" si="41"/>
        <v>2.8148911949649684</v>
      </c>
      <c r="V14" s="19">
        <f t="shared" si="42"/>
        <v>-1.5237070063168467</v>
      </c>
      <c r="W14" s="18">
        <f t="shared" si="43"/>
        <v>2.6468552669726106</v>
      </c>
      <c r="X14" s="19">
        <f t="shared" si="44"/>
        <v>-1.9665524393788394</v>
      </c>
    </row>
    <row r="15" spans="1:24" x14ac:dyDescent="0.25">
      <c r="D15">
        <f t="shared" si="45"/>
        <v>0.49999999999999994</v>
      </c>
      <c r="E15" s="18">
        <f t="shared" si="25"/>
        <v>1.5511221293958057</v>
      </c>
      <c r="F15" s="19">
        <f t="shared" si="26"/>
        <v>1.7469496753441871</v>
      </c>
      <c r="G15" s="18">
        <f t="shared" si="27"/>
        <v>2.0064283989646063</v>
      </c>
      <c r="H15" s="19">
        <f t="shared" si="28"/>
        <v>1.4706997996023592</v>
      </c>
      <c r="I15" s="18">
        <f t="shared" si="29"/>
        <v>2.4068472557277434</v>
      </c>
      <c r="J15" s="19">
        <f t="shared" si="30"/>
        <v>1.1195836762121982</v>
      </c>
      <c r="K15" s="18">
        <f t="shared" si="31"/>
        <v>2.7402121753441868</v>
      </c>
      <c r="L15" s="19">
        <f t="shared" si="32"/>
        <v>0.70426979090958197</v>
      </c>
      <c r="M15" s="18">
        <f t="shared" si="33"/>
        <v>2.9963940334221797</v>
      </c>
      <c r="N15" s="19">
        <f t="shared" si="34"/>
        <v>0.23737724594046428</v>
      </c>
      <c r="O15" s="18">
        <f t="shared" si="35"/>
        <v>3.1676088738382977</v>
      </c>
      <c r="P15" s="19">
        <f t="shared" si="36"/>
        <v>-0.26690766497529561</v>
      </c>
      <c r="Q15" s="18">
        <f t="shared" si="37"/>
        <v>3.2486544203053875</v>
      </c>
      <c r="R15" s="19">
        <f t="shared" si="38"/>
        <v>-0.79326249999999965</v>
      </c>
      <c r="S15" s="18">
        <f t="shared" si="39"/>
        <v>3.23706814490507</v>
      </c>
      <c r="T15" s="19">
        <f t="shared" si="40"/>
        <v>-1.3256942338198205</v>
      </c>
      <c r="U15" s="18">
        <f t="shared" si="41"/>
        <v>3.1332020907524476</v>
      </c>
      <c r="V15" s="19">
        <f t="shared" si="42"/>
        <v>-1.8480251976261002</v>
      </c>
      <c r="W15" s="18">
        <f t="shared" si="43"/>
        <v>2.9402121753441866</v>
      </c>
      <c r="X15" s="19">
        <f t="shared" si="44"/>
        <v>-2.3443846293958051</v>
      </c>
    </row>
    <row r="16" spans="1:24" x14ac:dyDescent="0.25">
      <c r="D16">
        <f t="shared" si="45"/>
        <v>0.54999999999999993</v>
      </c>
      <c r="E16" s="18">
        <f t="shared" si="25"/>
        <v>1.7204918194127716</v>
      </c>
      <c r="F16" s="19">
        <f t="shared" si="26"/>
        <v>1.8073190837157633</v>
      </c>
      <c r="G16" s="18">
        <f t="shared" si="27"/>
        <v>2.2241658753633176</v>
      </c>
      <c r="H16" s="19">
        <f t="shared" si="28"/>
        <v>1.4972017193429203</v>
      </c>
      <c r="I16" s="18">
        <f t="shared" si="29"/>
        <v>2.6663366754683047</v>
      </c>
      <c r="J16" s="19">
        <f t="shared" si="30"/>
        <v>1.1043336526109093</v>
      </c>
      <c r="K16" s="18">
        <f t="shared" si="31"/>
        <v>3.0335690837157627</v>
      </c>
      <c r="L16" s="19">
        <f t="shared" si="32"/>
        <v>0.64065198092654785</v>
      </c>
      <c r="M16" s="18">
        <f t="shared" si="33"/>
        <v>3.3147049292096589</v>
      </c>
      <c r="N16" s="19">
        <f t="shared" si="34"/>
        <v>0.1202454372497177</v>
      </c>
      <c r="O16" s="18">
        <f t="shared" si="35"/>
        <v>3.5012020415462626</v>
      </c>
      <c r="P16" s="19">
        <f t="shared" si="36"/>
        <v>-0.44107368892837762</v>
      </c>
      <c r="Q16" s="18">
        <f t="shared" si="37"/>
        <v>3.5873938003393193</v>
      </c>
      <c r="R16" s="19">
        <f t="shared" si="38"/>
        <v>-1.0262499999999997</v>
      </c>
      <c r="S16" s="18">
        <f t="shared" si="39"/>
        <v>3.5706613126130349</v>
      </c>
      <c r="T16" s="19">
        <f t="shared" si="40"/>
        <v>-1.6175032098667386</v>
      </c>
      <c r="U16" s="18">
        <f t="shared" si="41"/>
        <v>3.4515129865399268</v>
      </c>
      <c r="V16" s="19">
        <f t="shared" si="42"/>
        <v>-2.1968683889353535</v>
      </c>
      <c r="W16" s="18">
        <f t="shared" si="43"/>
        <v>3.2335690837157629</v>
      </c>
      <c r="X16" s="19">
        <f t="shared" si="44"/>
        <v>-2.7467418194127711</v>
      </c>
    </row>
    <row r="17" spans="4:24" x14ac:dyDescent="0.25">
      <c r="D17">
        <f t="shared" si="45"/>
        <v>0.6</v>
      </c>
      <c r="E17" s="18">
        <f t="shared" si="25"/>
        <v>1.8898615094297375</v>
      </c>
      <c r="F17" s="19">
        <f t="shared" si="26"/>
        <v>1.8431634920873399</v>
      </c>
      <c r="G17" s="18">
        <f t="shared" si="27"/>
        <v>2.4419033517620292</v>
      </c>
      <c r="H17" s="19">
        <f t="shared" si="28"/>
        <v>1.4991786390834818</v>
      </c>
      <c r="I17" s="18">
        <f t="shared" si="29"/>
        <v>2.9258260952088659</v>
      </c>
      <c r="J17" s="19">
        <f t="shared" si="30"/>
        <v>1.0645586290096212</v>
      </c>
      <c r="K17" s="18">
        <f t="shared" si="31"/>
        <v>3.3269259920873391</v>
      </c>
      <c r="L17" s="19">
        <f t="shared" si="32"/>
        <v>0.55250917094351415</v>
      </c>
      <c r="M17" s="18">
        <f t="shared" si="33"/>
        <v>3.633015824997138</v>
      </c>
      <c r="N17" s="19">
        <f t="shared" si="34"/>
        <v>-2.1411371441028448E-2</v>
      </c>
      <c r="O17" s="18">
        <f t="shared" si="35"/>
        <v>3.8347952092542275</v>
      </c>
      <c r="P17" s="19">
        <f t="shared" si="36"/>
        <v>-0.63976471288145931</v>
      </c>
      <c r="Q17" s="18">
        <f t="shared" si="37"/>
        <v>3.9261331803732511</v>
      </c>
      <c r="R17" s="19">
        <f t="shared" si="38"/>
        <v>-1.2837624999999995</v>
      </c>
      <c r="S17" s="18">
        <f t="shared" si="39"/>
        <v>3.9042544803209998</v>
      </c>
      <c r="T17" s="19">
        <f t="shared" si="40"/>
        <v>-1.9338371859136565</v>
      </c>
      <c r="U17" s="18">
        <f t="shared" si="41"/>
        <v>3.769823882327406</v>
      </c>
      <c r="V17" s="19">
        <f t="shared" si="42"/>
        <v>-2.570236580244607</v>
      </c>
      <c r="W17" s="18">
        <f t="shared" si="43"/>
        <v>3.5269259920873393</v>
      </c>
      <c r="X17" s="19">
        <f t="shared" si="44"/>
        <v>-3.1736240094297368</v>
      </c>
    </row>
    <row r="18" spans="4:24" x14ac:dyDescent="0.25">
      <c r="D18">
        <f t="shared" si="45"/>
        <v>0.65</v>
      </c>
      <c r="E18" s="18">
        <f t="shared" si="25"/>
        <v>2.0592311994467036</v>
      </c>
      <c r="F18" s="19">
        <f t="shared" si="26"/>
        <v>1.8544829004589163</v>
      </c>
      <c r="G18" s="18">
        <f t="shared" si="27"/>
        <v>2.6596408281607404</v>
      </c>
      <c r="H18" s="19">
        <f t="shared" si="28"/>
        <v>1.4766305588240431</v>
      </c>
      <c r="I18" s="18">
        <f t="shared" si="29"/>
        <v>3.1853155149494277</v>
      </c>
      <c r="J18" s="19">
        <f t="shared" si="30"/>
        <v>1.0002586054083324</v>
      </c>
      <c r="K18" s="18">
        <f t="shared" si="31"/>
        <v>3.6202829004589159</v>
      </c>
      <c r="L18" s="19">
        <f t="shared" si="32"/>
        <v>0.43984136096047965</v>
      </c>
      <c r="M18" s="18">
        <f t="shared" si="33"/>
        <v>3.9513267207846177</v>
      </c>
      <c r="N18" s="19">
        <f t="shared" si="34"/>
        <v>-0.18759318013177517</v>
      </c>
      <c r="O18" s="18">
        <f t="shared" si="35"/>
        <v>4.1683883769621923</v>
      </c>
      <c r="P18" s="19">
        <f t="shared" si="36"/>
        <v>-0.86298073683454157</v>
      </c>
      <c r="Q18" s="18">
        <f t="shared" si="37"/>
        <v>4.2648725604071833</v>
      </c>
      <c r="R18" s="19">
        <f t="shared" si="38"/>
        <v>-1.5657999999999999</v>
      </c>
      <c r="S18" s="18">
        <f t="shared" si="39"/>
        <v>4.2378476480289642</v>
      </c>
      <c r="T18" s="19">
        <f t="shared" si="40"/>
        <v>-2.2746961619605748</v>
      </c>
      <c r="U18" s="18">
        <f t="shared" si="41"/>
        <v>4.0881347781148856</v>
      </c>
      <c r="V18" s="19">
        <f t="shared" si="42"/>
        <v>-2.968129771553861</v>
      </c>
      <c r="W18" s="18">
        <f t="shared" si="43"/>
        <v>3.8202829004589161</v>
      </c>
      <c r="X18" s="19">
        <f t="shared" si="44"/>
        <v>-3.625031199446703</v>
      </c>
    </row>
    <row r="19" spans="4:24" x14ac:dyDescent="0.25">
      <c r="D19">
        <f t="shared" si="45"/>
        <v>0.70000000000000007</v>
      </c>
      <c r="E19" s="18">
        <f t="shared" si="25"/>
        <v>2.2286008894636695</v>
      </c>
      <c r="F19" s="19">
        <f t="shared" si="26"/>
        <v>1.8412773088304926</v>
      </c>
      <c r="G19" s="18">
        <f t="shared" si="27"/>
        <v>2.8773783045594521</v>
      </c>
      <c r="H19" s="19">
        <f t="shared" si="28"/>
        <v>1.4295574785646044</v>
      </c>
      <c r="I19" s="18">
        <f t="shared" si="29"/>
        <v>3.4448049346899889</v>
      </c>
      <c r="J19" s="19">
        <f t="shared" si="30"/>
        <v>0.91143358180704359</v>
      </c>
      <c r="K19" s="18">
        <f t="shared" si="31"/>
        <v>3.9136398088304922</v>
      </c>
      <c r="L19" s="19">
        <f t="shared" si="32"/>
        <v>0.30264855097744592</v>
      </c>
      <c r="M19" s="18">
        <f t="shared" si="33"/>
        <v>4.2696376165720977</v>
      </c>
      <c r="N19" s="19">
        <f t="shared" si="34"/>
        <v>-0.37829998882252136</v>
      </c>
      <c r="O19" s="18">
        <f t="shared" si="35"/>
        <v>4.5019815446701577</v>
      </c>
      <c r="P19" s="19">
        <f t="shared" si="36"/>
        <v>-1.1107217607876234</v>
      </c>
      <c r="Q19" s="18">
        <f t="shared" si="37"/>
        <v>4.603611940441116</v>
      </c>
      <c r="R19" s="19">
        <f t="shared" si="38"/>
        <v>-1.8723624999999999</v>
      </c>
      <c r="S19" s="18">
        <f t="shared" si="39"/>
        <v>4.5714408157369295</v>
      </c>
      <c r="T19" s="19">
        <f t="shared" si="40"/>
        <v>-2.6400801380074932</v>
      </c>
      <c r="U19" s="18">
        <f t="shared" si="41"/>
        <v>4.4064456739023656</v>
      </c>
      <c r="V19" s="19">
        <f t="shared" si="42"/>
        <v>-3.3905479628631148</v>
      </c>
      <c r="W19" s="18">
        <f t="shared" si="43"/>
        <v>4.1136398088304924</v>
      </c>
      <c r="X19" s="19">
        <f t="shared" si="44"/>
        <v>-4.1009633894636695</v>
      </c>
    </row>
    <row r="20" spans="4:24" x14ac:dyDescent="0.25">
      <c r="D20">
        <f t="shared" si="45"/>
        <v>0.75000000000000011</v>
      </c>
      <c r="E20" s="18">
        <f t="shared" si="25"/>
        <v>2.3979705794806359</v>
      </c>
      <c r="F20" s="19">
        <f t="shared" si="26"/>
        <v>1.8035467172020678</v>
      </c>
      <c r="G20" s="18">
        <f t="shared" si="27"/>
        <v>3.0951157809581638</v>
      </c>
      <c r="H20" s="19">
        <f t="shared" si="28"/>
        <v>1.3579593983051654</v>
      </c>
      <c r="I20" s="18">
        <f t="shared" si="29"/>
        <v>3.7042943544305507</v>
      </c>
      <c r="J20" s="19">
        <f t="shared" si="30"/>
        <v>0.79808355820575461</v>
      </c>
      <c r="K20" s="18">
        <f t="shared" si="31"/>
        <v>4.2069967172020686</v>
      </c>
      <c r="L20" s="19">
        <f t="shared" si="32"/>
        <v>0.14093074099441161</v>
      </c>
      <c r="M20" s="18">
        <f t="shared" si="33"/>
        <v>4.5879485123595778</v>
      </c>
      <c r="N20" s="19">
        <f t="shared" si="34"/>
        <v>-0.59353179751326834</v>
      </c>
      <c r="O20" s="18">
        <f t="shared" si="35"/>
        <v>4.835574712378123</v>
      </c>
      <c r="P20" s="19">
        <f t="shared" si="36"/>
        <v>-1.3829877847407059</v>
      </c>
      <c r="Q20" s="18">
        <f t="shared" si="37"/>
        <v>4.9423513204750478</v>
      </c>
      <c r="R20" s="19">
        <f t="shared" si="38"/>
        <v>-2.2034500000000006</v>
      </c>
      <c r="S20" s="18">
        <f t="shared" si="39"/>
        <v>4.9050339834448948</v>
      </c>
      <c r="T20" s="19">
        <f t="shared" si="40"/>
        <v>-3.0299891140544117</v>
      </c>
      <c r="U20" s="18">
        <f t="shared" si="41"/>
        <v>4.7247565696898448</v>
      </c>
      <c r="V20" s="19">
        <f t="shared" si="42"/>
        <v>-3.8374911541723691</v>
      </c>
      <c r="W20" s="18">
        <f t="shared" si="43"/>
        <v>4.4069967172020688</v>
      </c>
      <c r="X20" s="19">
        <f t="shared" si="44"/>
        <v>-4.601420579480636</v>
      </c>
    </row>
    <row r="21" spans="4:24" x14ac:dyDescent="0.25">
      <c r="D21">
        <f t="shared" si="45"/>
        <v>0.80000000000000016</v>
      </c>
      <c r="E21" s="18">
        <f t="shared" si="25"/>
        <v>2.5673402694976017</v>
      </c>
      <c r="F21" s="19">
        <f t="shared" si="26"/>
        <v>1.7412911255736447</v>
      </c>
      <c r="G21" s="18">
        <f t="shared" si="27"/>
        <v>3.3128532573568754</v>
      </c>
      <c r="H21" s="19">
        <f t="shared" si="28"/>
        <v>1.2618363180457268</v>
      </c>
      <c r="I21" s="18">
        <f t="shared" si="29"/>
        <v>3.9637837741711119</v>
      </c>
      <c r="J21" s="19">
        <f t="shared" si="30"/>
        <v>0.66020853460446594</v>
      </c>
      <c r="K21" s="18">
        <f t="shared" si="31"/>
        <v>4.5003536255736449</v>
      </c>
      <c r="L21" s="19">
        <f t="shared" si="32"/>
        <v>-4.5312068988622833E-2</v>
      </c>
      <c r="M21" s="18">
        <f t="shared" si="33"/>
        <v>4.9062594081470561</v>
      </c>
      <c r="N21" s="19">
        <f t="shared" si="34"/>
        <v>-0.83328860620401501</v>
      </c>
      <c r="O21" s="18">
        <f t="shared" si="35"/>
        <v>5.1691678800860883</v>
      </c>
      <c r="P21" s="19">
        <f t="shared" si="36"/>
        <v>-1.6797788086937882</v>
      </c>
      <c r="Q21" s="18">
        <f t="shared" si="37"/>
        <v>5.2810907005089804</v>
      </c>
      <c r="R21" s="19">
        <f t="shared" si="38"/>
        <v>-2.5590625000000009</v>
      </c>
      <c r="S21" s="18">
        <f t="shared" si="39"/>
        <v>5.2386271511528602</v>
      </c>
      <c r="T21" s="19">
        <f t="shared" si="40"/>
        <v>-3.4444230901013304</v>
      </c>
      <c r="U21" s="18">
        <f t="shared" si="41"/>
        <v>5.0430674654773249</v>
      </c>
      <c r="V21" s="19">
        <f t="shared" si="42"/>
        <v>-4.3089593454816235</v>
      </c>
      <c r="W21" s="18">
        <f t="shared" si="43"/>
        <v>4.700353625573646</v>
      </c>
      <c r="X21" s="19">
        <f t="shared" si="44"/>
        <v>-5.1264027694976022</v>
      </c>
    </row>
    <row r="22" spans="4:24" x14ac:dyDescent="0.25">
      <c r="D22">
        <f t="shared" si="45"/>
        <v>0.8500000000000002</v>
      </c>
      <c r="E22" s="18">
        <f t="shared" si="25"/>
        <v>2.7367099595145681</v>
      </c>
      <c r="F22" s="19">
        <f t="shared" si="26"/>
        <v>1.6545105339452211</v>
      </c>
      <c r="G22" s="18">
        <f t="shared" si="27"/>
        <v>3.5305907337555866</v>
      </c>
      <c r="H22" s="19">
        <f t="shared" si="28"/>
        <v>1.1411882377862876</v>
      </c>
      <c r="I22" s="18">
        <f t="shared" si="29"/>
        <v>4.2232731939116732</v>
      </c>
      <c r="J22" s="19">
        <f t="shared" si="30"/>
        <v>0.49780851100317758</v>
      </c>
      <c r="K22" s="18">
        <f t="shared" si="31"/>
        <v>4.7937105339452213</v>
      </c>
      <c r="L22" s="19">
        <f t="shared" si="32"/>
        <v>-0.25607987897165652</v>
      </c>
      <c r="M22" s="18">
        <f t="shared" si="33"/>
        <v>5.2245703039345361</v>
      </c>
      <c r="N22" s="19">
        <f t="shared" si="34"/>
        <v>-1.0975704148947614</v>
      </c>
      <c r="O22" s="18">
        <f t="shared" si="35"/>
        <v>5.5027610477940536</v>
      </c>
      <c r="P22" s="19">
        <f t="shared" si="36"/>
        <v>-2.0010948326468698</v>
      </c>
      <c r="Q22" s="18">
        <f t="shared" si="37"/>
        <v>5.6198300805429122</v>
      </c>
      <c r="R22" s="19">
        <f t="shared" si="38"/>
        <v>-2.9392000000000009</v>
      </c>
      <c r="S22" s="18">
        <f t="shared" si="39"/>
        <v>5.5722203188608255</v>
      </c>
      <c r="T22" s="19">
        <f t="shared" si="40"/>
        <v>-3.8833820661482483</v>
      </c>
      <c r="U22" s="18">
        <f t="shared" si="41"/>
        <v>5.361378361264804</v>
      </c>
      <c r="V22" s="19">
        <f t="shared" si="42"/>
        <v>-4.8049525367908767</v>
      </c>
      <c r="W22" s="18">
        <f t="shared" si="43"/>
        <v>4.9937105339452224</v>
      </c>
      <c r="X22" s="19">
        <f t="shared" si="44"/>
        <v>-5.6759099595145681</v>
      </c>
    </row>
    <row r="23" spans="4:24" x14ac:dyDescent="0.25">
      <c r="D23">
        <f t="shared" si="45"/>
        <v>0.90000000000000024</v>
      </c>
      <c r="E23" s="18">
        <f t="shared" si="25"/>
        <v>2.906079649531534</v>
      </c>
      <c r="F23" s="19">
        <f t="shared" si="26"/>
        <v>1.5432049423167964</v>
      </c>
      <c r="G23" s="18">
        <f t="shared" si="27"/>
        <v>3.7483282101542983</v>
      </c>
      <c r="H23" s="19">
        <f t="shared" si="28"/>
        <v>0.99601515752684922</v>
      </c>
      <c r="I23" s="18">
        <f t="shared" si="29"/>
        <v>4.4827626136522349</v>
      </c>
      <c r="J23" s="19">
        <f t="shared" si="30"/>
        <v>0.3108834874018882</v>
      </c>
      <c r="K23" s="18">
        <f t="shared" si="31"/>
        <v>5.0870674423167976</v>
      </c>
      <c r="L23" s="19">
        <f t="shared" si="32"/>
        <v>-0.49137268895469122</v>
      </c>
      <c r="M23" s="18">
        <f t="shared" si="33"/>
        <v>5.5428811997220162</v>
      </c>
      <c r="N23" s="19">
        <f t="shared" si="34"/>
        <v>-1.3863772235855083</v>
      </c>
      <c r="O23" s="18">
        <f t="shared" si="35"/>
        <v>5.8363542155020189</v>
      </c>
      <c r="P23" s="19">
        <f t="shared" si="36"/>
        <v>-2.346935856599953</v>
      </c>
      <c r="Q23" s="18">
        <f t="shared" si="37"/>
        <v>5.9585694605768449</v>
      </c>
      <c r="R23" s="19">
        <f t="shared" si="38"/>
        <v>-3.343862500000002</v>
      </c>
      <c r="S23" s="18">
        <f t="shared" si="39"/>
        <v>5.9058134865687908</v>
      </c>
      <c r="T23" s="19">
        <f t="shared" si="40"/>
        <v>-4.3468660421951677</v>
      </c>
      <c r="U23" s="18">
        <f t="shared" si="41"/>
        <v>5.6796892570522841</v>
      </c>
      <c r="V23" s="19">
        <f t="shared" si="42"/>
        <v>-5.3254707281001314</v>
      </c>
      <c r="W23" s="18">
        <f t="shared" si="43"/>
        <v>5.2870674423167987</v>
      </c>
      <c r="X23" s="19">
        <f t="shared" si="44"/>
        <v>-6.2499421495315355</v>
      </c>
    </row>
    <row r="24" spans="4:24" x14ac:dyDescent="0.25">
      <c r="D24">
        <f t="shared" si="45"/>
        <v>0.95000000000000029</v>
      </c>
      <c r="E24" s="18">
        <f t="shared" si="25"/>
        <v>3.0754493395485003</v>
      </c>
      <c r="F24" s="19">
        <f t="shared" si="26"/>
        <v>1.4073743506883738</v>
      </c>
      <c r="G24" s="18">
        <f t="shared" si="27"/>
        <v>3.96606568655301</v>
      </c>
      <c r="H24" s="19">
        <f t="shared" si="28"/>
        <v>0.82631707726741022</v>
      </c>
      <c r="I24" s="18">
        <f t="shared" si="29"/>
        <v>4.7422520333927958</v>
      </c>
      <c r="J24" s="19">
        <f t="shared" si="30"/>
        <v>9.9433463800599586E-2</v>
      </c>
      <c r="K24" s="18">
        <f t="shared" si="31"/>
        <v>5.3804243506883749</v>
      </c>
      <c r="L24" s="19">
        <f t="shared" si="32"/>
        <v>-0.75119049893772516</v>
      </c>
      <c r="M24" s="18">
        <f t="shared" si="33"/>
        <v>5.8611920955094945</v>
      </c>
      <c r="N24" s="19">
        <f t="shared" si="34"/>
        <v>-1.6997090322762549</v>
      </c>
      <c r="O24" s="18">
        <f t="shared" si="35"/>
        <v>6.1699473832099843</v>
      </c>
      <c r="P24" s="19">
        <f t="shared" si="36"/>
        <v>-2.7173018805530349</v>
      </c>
      <c r="Q24" s="18">
        <f t="shared" si="37"/>
        <v>6.2973088406107767</v>
      </c>
      <c r="R24" s="19">
        <f t="shared" si="38"/>
        <v>-3.7730500000000018</v>
      </c>
      <c r="S24" s="18">
        <f t="shared" si="39"/>
        <v>6.2394066542767561</v>
      </c>
      <c r="T24" s="19">
        <f t="shared" si="40"/>
        <v>-4.8348750182420854</v>
      </c>
      <c r="U24" s="18">
        <f t="shared" si="41"/>
        <v>5.9980001528397633</v>
      </c>
      <c r="V24" s="19">
        <f t="shared" si="42"/>
        <v>-5.8705139194093849</v>
      </c>
      <c r="W24" s="18">
        <f t="shared" si="43"/>
        <v>5.5804243506883759</v>
      </c>
      <c r="X24" s="19">
        <f t="shared" si="44"/>
        <v>-6.8484993395485017</v>
      </c>
    </row>
    <row r="25" spans="4:24" x14ac:dyDescent="0.25">
      <c r="D25">
        <f t="shared" si="45"/>
        <v>1.0000000000000002</v>
      </c>
      <c r="E25" s="18">
        <f t="shared" si="25"/>
        <v>3.2448190295654662</v>
      </c>
      <c r="F25" s="19">
        <f t="shared" si="26"/>
        <v>1.2470187590599497</v>
      </c>
      <c r="G25" s="18">
        <f t="shared" si="27"/>
        <v>4.1838031629517207</v>
      </c>
      <c r="H25" s="19">
        <f t="shared" si="28"/>
        <v>0.63209399700797064</v>
      </c>
      <c r="I25" s="18">
        <f t="shared" si="29"/>
        <v>5.0017414531333575</v>
      </c>
      <c r="J25" s="19">
        <f t="shared" si="30"/>
        <v>-0.1365415598006896</v>
      </c>
      <c r="K25" s="18">
        <f t="shared" si="31"/>
        <v>5.6737812590599512</v>
      </c>
      <c r="L25" s="19">
        <f t="shared" si="32"/>
        <v>-1.0355333089207592</v>
      </c>
      <c r="M25" s="18">
        <f t="shared" si="33"/>
        <v>6.1795029912969746</v>
      </c>
      <c r="N25" s="19">
        <f t="shared" si="34"/>
        <v>-2.0375658409670012</v>
      </c>
      <c r="O25" s="18">
        <f t="shared" si="35"/>
        <v>6.5035405509179496</v>
      </c>
      <c r="P25" s="19">
        <f t="shared" si="36"/>
        <v>-3.112192904506117</v>
      </c>
      <c r="Q25" s="18">
        <f t="shared" si="37"/>
        <v>6.6360482206447093</v>
      </c>
      <c r="R25" s="19">
        <f t="shared" si="38"/>
        <v>-4.2267625000000022</v>
      </c>
      <c r="S25" s="18">
        <f t="shared" si="39"/>
        <v>6.5729998219847214</v>
      </c>
      <c r="T25" s="19">
        <f t="shared" si="40"/>
        <v>-5.3474089942890037</v>
      </c>
      <c r="U25" s="18">
        <f t="shared" si="41"/>
        <v>6.3163110486272434</v>
      </c>
      <c r="V25" s="19">
        <f t="shared" si="42"/>
        <v>-6.4400821107186399</v>
      </c>
      <c r="W25" s="18">
        <f t="shared" si="43"/>
        <v>5.8737812590599523</v>
      </c>
      <c r="X25" s="19">
        <f t="shared" si="44"/>
        <v>-7.4715815295654675</v>
      </c>
    </row>
    <row r="26" spans="4:24" x14ac:dyDescent="0.25">
      <c r="D26">
        <f t="shared" si="45"/>
        <v>1.0500000000000003</v>
      </c>
      <c r="E26" s="18">
        <f t="shared" si="25"/>
        <v>3.4141887195824321</v>
      </c>
      <c r="F26" s="19">
        <f t="shared" si="26"/>
        <v>1.0621381674315256</v>
      </c>
      <c r="G26" s="18">
        <f t="shared" si="27"/>
        <v>4.4015406393504319</v>
      </c>
      <c r="H26" s="19">
        <f t="shared" si="28"/>
        <v>0.41334591674853183</v>
      </c>
      <c r="I26" s="18">
        <f t="shared" si="29"/>
        <v>5.2612308728739183</v>
      </c>
      <c r="J26" s="19">
        <f t="shared" si="30"/>
        <v>-0.39704158340197804</v>
      </c>
      <c r="K26" s="18">
        <f t="shared" si="31"/>
        <v>5.9671381674315267</v>
      </c>
      <c r="L26" s="19">
        <f t="shared" si="32"/>
        <v>-1.344401118903793</v>
      </c>
      <c r="M26" s="18">
        <f t="shared" si="33"/>
        <v>6.4978138870844546</v>
      </c>
      <c r="N26" s="19">
        <f t="shared" si="34"/>
        <v>-2.3999476496577477</v>
      </c>
      <c r="O26" s="18">
        <f t="shared" si="35"/>
        <v>6.837133718625914</v>
      </c>
      <c r="P26" s="19">
        <f t="shared" si="36"/>
        <v>-3.5316089284591987</v>
      </c>
      <c r="Q26" s="18">
        <f t="shared" si="37"/>
        <v>6.9747876006786411</v>
      </c>
      <c r="R26" s="19">
        <f t="shared" si="38"/>
        <v>-4.7050000000000018</v>
      </c>
      <c r="S26" s="18">
        <f t="shared" si="39"/>
        <v>6.9065929896926859</v>
      </c>
      <c r="T26" s="19">
        <f t="shared" si="40"/>
        <v>-5.8844679703359217</v>
      </c>
      <c r="U26" s="18">
        <f t="shared" si="41"/>
        <v>6.6346219444147225</v>
      </c>
      <c r="V26" s="19">
        <f t="shared" si="42"/>
        <v>-7.0341753020278919</v>
      </c>
      <c r="W26" s="18">
        <f t="shared" si="43"/>
        <v>6.1671381674315278</v>
      </c>
      <c r="X26" s="19">
        <f t="shared" si="44"/>
        <v>-8.1191887195824339</v>
      </c>
    </row>
    <row r="27" spans="4:24" x14ac:dyDescent="0.25">
      <c r="D27">
        <f t="shared" si="45"/>
        <v>1.1000000000000003</v>
      </c>
      <c r="E27" s="18">
        <f t="shared" si="25"/>
        <v>3.583558409599398</v>
      </c>
      <c r="F27" s="19">
        <f t="shared" si="26"/>
        <v>0.85273257580310258</v>
      </c>
      <c r="G27" s="18">
        <f t="shared" si="27"/>
        <v>4.6192781157491432</v>
      </c>
      <c r="H27" s="19">
        <f t="shared" si="28"/>
        <v>0.17007283648909421</v>
      </c>
      <c r="I27" s="18">
        <f t="shared" si="29"/>
        <v>5.5207202926144801</v>
      </c>
      <c r="J27" s="19">
        <f t="shared" si="30"/>
        <v>-0.68206660700326616</v>
      </c>
      <c r="K27" s="18">
        <f t="shared" si="31"/>
        <v>6.2604950758031039</v>
      </c>
      <c r="L27" s="19">
        <f t="shared" si="32"/>
        <v>-1.6777939288868273</v>
      </c>
      <c r="M27" s="18">
        <f t="shared" si="33"/>
        <v>6.8161247828719329</v>
      </c>
      <c r="N27" s="19">
        <f t="shared" si="34"/>
        <v>-2.7868544583484942</v>
      </c>
      <c r="O27" s="18">
        <f t="shared" si="35"/>
        <v>7.1707268863338793</v>
      </c>
      <c r="P27" s="19">
        <f t="shared" si="36"/>
        <v>-3.9755499524122806</v>
      </c>
      <c r="Q27" s="18">
        <f t="shared" si="37"/>
        <v>7.3135269807125729</v>
      </c>
      <c r="R27" s="19">
        <f t="shared" si="38"/>
        <v>-5.2077625000000021</v>
      </c>
      <c r="S27" s="18">
        <f t="shared" si="39"/>
        <v>7.2401861574006512</v>
      </c>
      <c r="T27" s="19">
        <f t="shared" si="40"/>
        <v>-6.4460519463828394</v>
      </c>
      <c r="U27" s="18">
        <f t="shared" si="41"/>
        <v>6.9529328402022017</v>
      </c>
      <c r="V27" s="19">
        <f t="shared" si="42"/>
        <v>-7.6527934933371462</v>
      </c>
      <c r="W27" s="18">
        <f t="shared" si="43"/>
        <v>6.460495075803105</v>
      </c>
      <c r="X27" s="19">
        <f t="shared" si="44"/>
        <v>-8.7913209095993992</v>
      </c>
    </row>
    <row r="28" spans="4:24" x14ac:dyDescent="0.25">
      <c r="D28">
        <f t="shared" si="45"/>
        <v>1.1500000000000004</v>
      </c>
      <c r="E28" s="18">
        <f t="shared" si="25"/>
        <v>3.7529280996163643</v>
      </c>
      <c r="F28" s="19">
        <f t="shared" si="26"/>
        <v>0.61880198417467813</v>
      </c>
      <c r="G28" s="18">
        <f t="shared" si="27"/>
        <v>4.8370155921478553</v>
      </c>
      <c r="H28" s="19">
        <f t="shared" si="28"/>
        <v>-9.7725243770345749E-2</v>
      </c>
      <c r="I28" s="18">
        <f t="shared" si="29"/>
        <v>5.7802097123550418</v>
      </c>
      <c r="J28" s="19">
        <f t="shared" si="30"/>
        <v>-0.99161663060455574</v>
      </c>
      <c r="K28" s="18">
        <f t="shared" si="31"/>
        <v>6.5538519841746803</v>
      </c>
      <c r="L28" s="19">
        <f t="shared" si="32"/>
        <v>-2.0357117388698618</v>
      </c>
      <c r="M28" s="18">
        <f t="shared" si="33"/>
        <v>7.134435678659413</v>
      </c>
      <c r="N28" s="19">
        <f t="shared" si="34"/>
        <v>-3.1982862670392413</v>
      </c>
      <c r="O28" s="18">
        <f t="shared" si="35"/>
        <v>7.5043200540418438</v>
      </c>
      <c r="P28" s="19">
        <f t="shared" si="36"/>
        <v>-4.4440159763653639</v>
      </c>
      <c r="Q28" s="18">
        <f t="shared" si="37"/>
        <v>7.6522663607465056</v>
      </c>
      <c r="R28" s="19">
        <f t="shared" si="38"/>
        <v>-5.7350500000000029</v>
      </c>
      <c r="S28" s="18">
        <f t="shared" si="39"/>
        <v>7.5737793251086156</v>
      </c>
      <c r="T28" s="19">
        <f t="shared" si="40"/>
        <v>-7.0321609224297585</v>
      </c>
      <c r="U28" s="18">
        <f t="shared" si="41"/>
        <v>7.2712437359896818</v>
      </c>
      <c r="V28" s="19">
        <f t="shared" si="42"/>
        <v>-8.2959366846464011</v>
      </c>
      <c r="W28" s="18">
        <f t="shared" si="43"/>
        <v>6.7538519841746814</v>
      </c>
      <c r="X28" s="19">
        <f t="shared" si="44"/>
        <v>-9.4879780996163667</v>
      </c>
    </row>
    <row r="29" spans="4:24" x14ac:dyDescent="0.25">
      <c r="D29">
        <f t="shared" si="45"/>
        <v>1.2000000000000004</v>
      </c>
      <c r="E29" s="18">
        <f t="shared" si="25"/>
        <v>3.9222977896333302</v>
      </c>
      <c r="F29" s="19">
        <f t="shared" si="26"/>
        <v>0.36034639254625311</v>
      </c>
      <c r="G29" s="18">
        <f t="shared" si="27"/>
        <v>5.0547530685465665</v>
      </c>
      <c r="H29" s="19">
        <f t="shared" si="28"/>
        <v>-0.39004832402978451</v>
      </c>
      <c r="I29" s="18">
        <f t="shared" si="29"/>
        <v>6.0396991320956035</v>
      </c>
      <c r="J29" s="19">
        <f t="shared" si="30"/>
        <v>-1.3256916542058459</v>
      </c>
      <c r="K29" s="18">
        <f t="shared" si="31"/>
        <v>6.8472088925462566</v>
      </c>
      <c r="L29" s="19">
        <f t="shared" si="32"/>
        <v>-2.4181545488528968</v>
      </c>
      <c r="M29" s="18">
        <f t="shared" si="33"/>
        <v>7.452746574446893</v>
      </c>
      <c r="N29" s="19">
        <f t="shared" si="34"/>
        <v>-3.6342430757299886</v>
      </c>
      <c r="O29" s="18">
        <f t="shared" si="35"/>
        <v>7.8379132217498091</v>
      </c>
      <c r="P29" s="19">
        <f t="shared" si="36"/>
        <v>-4.937007000318447</v>
      </c>
      <c r="Q29" s="18">
        <f t="shared" si="37"/>
        <v>7.9910057407804373</v>
      </c>
      <c r="R29" s="19">
        <f t="shared" si="38"/>
        <v>-6.2868625000000042</v>
      </c>
      <c r="S29" s="18">
        <f t="shared" si="39"/>
        <v>7.9073724928165809</v>
      </c>
      <c r="T29" s="19">
        <f t="shared" si="40"/>
        <v>-7.6427948984766783</v>
      </c>
      <c r="U29" s="18">
        <f t="shared" si="41"/>
        <v>7.5895546317771609</v>
      </c>
      <c r="V29" s="19">
        <f t="shared" si="42"/>
        <v>-8.9636048759556566</v>
      </c>
      <c r="W29" s="18">
        <f t="shared" si="43"/>
        <v>7.0472088925462577</v>
      </c>
      <c r="X29" s="19">
        <f t="shared" si="44"/>
        <v>-10.209160289633335</v>
      </c>
    </row>
    <row r="30" spans="4:24" x14ac:dyDescent="0.25">
      <c r="E30" s="18">
        <f t="shared" si="25"/>
        <v>4.0916674796502965</v>
      </c>
      <c r="F30" s="19">
        <f t="shared" si="26"/>
        <v>7.7365800917829297E-2</v>
      </c>
      <c r="G30" s="18">
        <f t="shared" si="27"/>
        <v>5.2724905449452786</v>
      </c>
      <c r="H30" s="19">
        <f t="shared" si="28"/>
        <v>-0.70689640428922473</v>
      </c>
      <c r="I30" s="18">
        <f t="shared" si="29"/>
        <v>6.2991885518361643</v>
      </c>
      <c r="J30" s="19">
        <f t="shared" si="30"/>
        <v>-1.6842916778071348</v>
      </c>
      <c r="K30" s="18">
        <f t="shared" si="31"/>
        <v>7.140565800917833</v>
      </c>
      <c r="L30" s="19">
        <f t="shared" si="32"/>
        <v>-2.825122358835932</v>
      </c>
      <c r="M30" s="18">
        <f t="shared" si="33"/>
        <v>7.7710574702343713</v>
      </c>
      <c r="N30" s="19">
        <f t="shared" si="34"/>
        <v>-4.094724884420736</v>
      </c>
      <c r="O30" s="18">
        <f t="shared" si="35"/>
        <v>8.1715063894577753</v>
      </c>
      <c r="P30" s="19">
        <f t="shared" si="36"/>
        <v>-5.4545230242715297</v>
      </c>
      <c r="Q30" s="18">
        <f t="shared" si="37"/>
        <v>8.3297451208143691</v>
      </c>
      <c r="R30" s="19">
        <f t="shared" si="38"/>
        <v>-6.8632000000000053</v>
      </c>
      <c r="S30" s="18">
        <f t="shared" si="39"/>
        <v>8.2409656605245463</v>
      </c>
      <c r="T30" s="19">
        <f t="shared" si="40"/>
        <v>-8.2779538745235968</v>
      </c>
      <c r="U30" s="18">
        <f t="shared" si="41"/>
        <v>7.907865527564641</v>
      </c>
      <c r="V30" s="19">
        <f t="shared" si="42"/>
        <v>-9.6557980672649109</v>
      </c>
      <c r="W30" s="18">
        <f t="shared" si="43"/>
        <v>7.3405658009178349</v>
      </c>
      <c r="X30" s="19">
        <f t="shared" si="44"/>
        <v>-10.9548674796503</v>
      </c>
    </row>
  </sheetData>
  <mergeCells count="11">
    <mergeCell ref="Q1:X1"/>
    <mergeCell ref="E4:F4"/>
    <mergeCell ref="G4:H4"/>
    <mergeCell ref="I4:J4"/>
    <mergeCell ref="K4:L4"/>
    <mergeCell ref="M4:N4"/>
    <mergeCell ref="O4:P4"/>
    <mergeCell ref="Q4:R4"/>
    <mergeCell ref="S4:T4"/>
    <mergeCell ref="U4:V4"/>
    <mergeCell ref="W4:X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301"/>
  <sheetViews>
    <sheetView workbookViewId="0">
      <selection activeCell="C16" sqref="C16"/>
    </sheetView>
  </sheetViews>
  <sheetFormatPr defaultRowHeight="15" x14ac:dyDescent="0.25"/>
  <cols>
    <col min="5" max="5" width="10.7109375" bestFit="1" customWidth="1"/>
    <col min="6" max="6" width="8" bestFit="1" customWidth="1"/>
    <col min="7" max="7" width="7" bestFit="1" customWidth="1"/>
    <col min="8" max="8" width="14" bestFit="1" customWidth="1"/>
    <col min="9" max="9" width="34.85546875" bestFit="1" customWidth="1"/>
  </cols>
  <sheetData>
    <row r="1" spans="1:10" x14ac:dyDescent="0.25">
      <c r="A1" t="s">
        <v>400</v>
      </c>
      <c r="B1" t="s">
        <v>401</v>
      </c>
      <c r="C1" t="s">
        <v>402</v>
      </c>
      <c r="D1" t="s">
        <v>403</v>
      </c>
      <c r="E1" t="s">
        <v>404</v>
      </c>
      <c r="F1" t="s">
        <v>405</v>
      </c>
      <c r="G1" t="s">
        <v>406</v>
      </c>
      <c r="H1" t="s">
        <v>407</v>
      </c>
      <c r="I1" t="s">
        <v>408</v>
      </c>
    </row>
    <row r="2" spans="1:10" hidden="1" x14ac:dyDescent="0.25">
      <c r="A2">
        <v>0.5</v>
      </c>
      <c r="B2">
        <v>2</v>
      </c>
      <c r="C2">
        <v>7.89</v>
      </c>
      <c r="D2">
        <v>1.71</v>
      </c>
      <c r="E2">
        <v>16.100000000000001</v>
      </c>
      <c r="F2">
        <v>7.98</v>
      </c>
      <c r="G2" t="s">
        <v>81</v>
      </c>
      <c r="H2" t="s">
        <v>82</v>
      </c>
      <c r="I2" t="s">
        <v>83</v>
      </c>
      <c r="J2" t="s">
        <v>399</v>
      </c>
    </row>
    <row r="3" spans="1:10" hidden="1" x14ac:dyDescent="0.25">
      <c r="A3">
        <v>0.5</v>
      </c>
      <c r="B3">
        <v>2</v>
      </c>
      <c r="C3">
        <v>7.89</v>
      </c>
      <c r="D3">
        <v>1.71</v>
      </c>
      <c r="E3">
        <v>13.4</v>
      </c>
      <c r="F3">
        <v>6.65</v>
      </c>
      <c r="G3" t="s">
        <v>84</v>
      </c>
      <c r="H3" t="s">
        <v>85</v>
      </c>
      <c r="I3" t="s">
        <v>86</v>
      </c>
      <c r="J3" t="s">
        <v>399</v>
      </c>
    </row>
    <row r="4" spans="1:10" hidden="1" x14ac:dyDescent="0.25">
      <c r="A4">
        <v>0.5</v>
      </c>
      <c r="B4">
        <v>2</v>
      </c>
      <c r="C4">
        <v>10.9</v>
      </c>
      <c r="D4">
        <v>2.74</v>
      </c>
      <c r="E4">
        <v>16.100000000000001</v>
      </c>
      <c r="F4">
        <v>4.9800000000000004</v>
      </c>
      <c r="G4" t="s">
        <v>87</v>
      </c>
      <c r="H4" t="s">
        <v>82</v>
      </c>
      <c r="I4" t="s">
        <v>83</v>
      </c>
      <c r="J4" t="s">
        <v>399</v>
      </c>
    </row>
    <row r="5" spans="1:10" hidden="1" x14ac:dyDescent="0.25">
      <c r="A5">
        <v>0.5</v>
      </c>
      <c r="B5">
        <v>2</v>
      </c>
      <c r="C5">
        <v>10.9</v>
      </c>
      <c r="D5">
        <v>2.74</v>
      </c>
      <c r="E5">
        <v>13.4</v>
      </c>
      <c r="F5">
        <v>4.1500000000000004</v>
      </c>
      <c r="G5" t="s">
        <v>88</v>
      </c>
      <c r="H5" t="s">
        <v>85</v>
      </c>
      <c r="I5" t="s">
        <v>86</v>
      </c>
      <c r="J5" t="s">
        <v>399</v>
      </c>
    </row>
    <row r="6" spans="1:10" hidden="1" x14ac:dyDescent="0.25">
      <c r="A6">
        <v>0.5</v>
      </c>
      <c r="B6">
        <v>2</v>
      </c>
      <c r="C6">
        <v>15.4</v>
      </c>
      <c r="D6">
        <v>4.28</v>
      </c>
      <c r="E6">
        <v>16.100000000000001</v>
      </c>
      <c r="F6">
        <v>3.19</v>
      </c>
      <c r="G6" t="s">
        <v>89</v>
      </c>
      <c r="H6" t="s">
        <v>82</v>
      </c>
      <c r="I6" t="s">
        <v>83</v>
      </c>
      <c r="J6" t="s">
        <v>399</v>
      </c>
    </row>
    <row r="7" spans="1:10" hidden="1" x14ac:dyDescent="0.25">
      <c r="A7">
        <v>0.5</v>
      </c>
      <c r="B7">
        <v>2</v>
      </c>
      <c r="C7">
        <v>15.4</v>
      </c>
      <c r="D7">
        <v>4.28</v>
      </c>
      <c r="E7">
        <v>13.4</v>
      </c>
      <c r="F7">
        <v>2.66</v>
      </c>
      <c r="G7" t="s">
        <v>90</v>
      </c>
      <c r="H7" t="s">
        <v>85</v>
      </c>
      <c r="I7" t="s">
        <v>86</v>
      </c>
      <c r="J7" t="s">
        <v>399</v>
      </c>
    </row>
    <row r="8" spans="1:10" hidden="1" x14ac:dyDescent="0.25">
      <c r="A8">
        <v>0.5</v>
      </c>
      <c r="B8">
        <v>3</v>
      </c>
      <c r="C8">
        <v>9.5</v>
      </c>
      <c r="D8">
        <v>4.32</v>
      </c>
      <c r="E8">
        <v>12</v>
      </c>
      <c r="F8">
        <v>2.35</v>
      </c>
      <c r="G8" t="s">
        <v>91</v>
      </c>
      <c r="H8" t="s">
        <v>82</v>
      </c>
      <c r="I8" t="s">
        <v>83</v>
      </c>
      <c r="J8" t="s">
        <v>399</v>
      </c>
    </row>
    <row r="9" spans="1:10" hidden="1" x14ac:dyDescent="0.25">
      <c r="A9">
        <v>0.5</v>
      </c>
      <c r="B9">
        <v>3</v>
      </c>
      <c r="C9">
        <v>9.5</v>
      </c>
      <c r="D9">
        <v>4.32</v>
      </c>
      <c r="E9">
        <v>10</v>
      </c>
      <c r="F9">
        <v>1.96</v>
      </c>
      <c r="G9" t="s">
        <v>92</v>
      </c>
      <c r="H9" t="s">
        <v>85</v>
      </c>
      <c r="I9" t="s">
        <v>86</v>
      </c>
      <c r="J9" t="s">
        <v>399</v>
      </c>
    </row>
    <row r="10" spans="1:10" hidden="1" x14ac:dyDescent="0.25">
      <c r="A10">
        <v>0.5</v>
      </c>
      <c r="B10">
        <v>3</v>
      </c>
      <c r="C10">
        <v>12.5</v>
      </c>
      <c r="D10">
        <v>6.91</v>
      </c>
      <c r="E10">
        <v>12</v>
      </c>
      <c r="F10">
        <v>1.47</v>
      </c>
      <c r="G10" t="s">
        <v>93</v>
      </c>
      <c r="H10" t="s">
        <v>82</v>
      </c>
      <c r="I10" t="s">
        <v>83</v>
      </c>
      <c r="J10" t="s">
        <v>399</v>
      </c>
    </row>
    <row r="11" spans="1:10" hidden="1" x14ac:dyDescent="0.25">
      <c r="A11">
        <v>0.5</v>
      </c>
      <c r="B11">
        <v>3</v>
      </c>
      <c r="C11">
        <v>12.5</v>
      </c>
      <c r="D11">
        <v>6.91</v>
      </c>
      <c r="E11">
        <v>10</v>
      </c>
      <c r="F11">
        <v>1.22</v>
      </c>
      <c r="G11" t="s">
        <v>94</v>
      </c>
      <c r="H11" t="s">
        <v>85</v>
      </c>
      <c r="I11" t="s">
        <v>86</v>
      </c>
      <c r="J11" t="s">
        <v>399</v>
      </c>
    </row>
    <row r="12" spans="1:10" hidden="1" x14ac:dyDescent="0.25">
      <c r="A12">
        <v>0.5</v>
      </c>
      <c r="B12">
        <v>3</v>
      </c>
      <c r="C12">
        <v>17</v>
      </c>
      <c r="D12">
        <v>10.8</v>
      </c>
      <c r="E12">
        <v>12</v>
      </c>
      <c r="F12">
        <v>0.94</v>
      </c>
      <c r="G12" t="s">
        <v>95</v>
      </c>
      <c r="H12" t="s">
        <v>82</v>
      </c>
      <c r="I12" t="s">
        <v>83</v>
      </c>
      <c r="J12" t="s">
        <v>399</v>
      </c>
    </row>
    <row r="13" spans="1:10" hidden="1" x14ac:dyDescent="0.25">
      <c r="A13">
        <v>0.5</v>
      </c>
      <c r="B13">
        <v>3</v>
      </c>
      <c r="C13">
        <v>17</v>
      </c>
      <c r="D13">
        <v>10.8</v>
      </c>
      <c r="E13">
        <v>10</v>
      </c>
      <c r="F13">
        <v>0.78</v>
      </c>
      <c r="G13" t="s">
        <v>96</v>
      </c>
      <c r="H13" t="s">
        <v>85</v>
      </c>
      <c r="I13" t="s">
        <v>86</v>
      </c>
      <c r="J13" t="s">
        <v>399</v>
      </c>
    </row>
    <row r="14" spans="1:10" hidden="1" x14ac:dyDescent="0.25">
      <c r="A14">
        <v>0.5</v>
      </c>
      <c r="B14">
        <v>3</v>
      </c>
      <c r="C14">
        <v>24.5</v>
      </c>
      <c r="D14">
        <v>17.3</v>
      </c>
      <c r="E14">
        <v>12</v>
      </c>
      <c r="F14">
        <v>0.59</v>
      </c>
      <c r="G14" t="s">
        <v>97</v>
      </c>
      <c r="H14" t="s">
        <v>82</v>
      </c>
      <c r="I14" t="s">
        <v>83</v>
      </c>
      <c r="J14" t="s">
        <v>399</v>
      </c>
    </row>
    <row r="15" spans="1:10" hidden="1" x14ac:dyDescent="0.25">
      <c r="A15">
        <v>0.5</v>
      </c>
      <c r="B15">
        <v>3</v>
      </c>
      <c r="C15">
        <v>24.5</v>
      </c>
      <c r="D15">
        <v>17.3</v>
      </c>
      <c r="E15">
        <v>10</v>
      </c>
      <c r="F15">
        <v>0.49</v>
      </c>
      <c r="G15" t="s">
        <v>98</v>
      </c>
      <c r="H15" t="s">
        <v>85</v>
      </c>
      <c r="I15" t="s">
        <v>86</v>
      </c>
      <c r="J15" t="s">
        <v>399</v>
      </c>
    </row>
    <row r="16" spans="1:10" x14ac:dyDescent="0.25">
      <c r="A16">
        <v>0.5</v>
      </c>
      <c r="B16">
        <v>3</v>
      </c>
      <c r="C16">
        <v>290</v>
      </c>
      <c r="D16">
        <v>210</v>
      </c>
      <c r="E16">
        <v>12</v>
      </c>
      <c r="F16">
        <v>0.05</v>
      </c>
      <c r="G16" t="s">
        <v>99</v>
      </c>
      <c r="H16" t="s">
        <v>100</v>
      </c>
      <c r="I16" t="s">
        <v>83</v>
      </c>
      <c r="J16" t="s">
        <v>399</v>
      </c>
    </row>
    <row r="17" spans="1:10" x14ac:dyDescent="0.25">
      <c r="A17">
        <v>0.5</v>
      </c>
      <c r="B17">
        <v>3</v>
      </c>
      <c r="C17">
        <v>290</v>
      </c>
      <c r="D17">
        <v>210</v>
      </c>
      <c r="E17">
        <v>10</v>
      </c>
      <c r="F17">
        <v>0.04</v>
      </c>
      <c r="G17" t="s">
        <v>101</v>
      </c>
      <c r="H17" t="s">
        <v>102</v>
      </c>
      <c r="I17" t="s">
        <v>86</v>
      </c>
      <c r="J17" t="s">
        <v>399</v>
      </c>
    </row>
    <row r="18" spans="1:10" hidden="1" x14ac:dyDescent="0.25">
      <c r="A18">
        <v>0.5</v>
      </c>
      <c r="B18">
        <v>5</v>
      </c>
      <c r="C18">
        <v>12.7</v>
      </c>
      <c r="D18">
        <v>13.1</v>
      </c>
      <c r="E18">
        <v>7.8</v>
      </c>
      <c r="F18">
        <v>0.51</v>
      </c>
      <c r="G18" t="s">
        <v>103</v>
      </c>
      <c r="H18" t="s">
        <v>104</v>
      </c>
      <c r="I18" t="s">
        <v>83</v>
      </c>
      <c r="J18" t="s">
        <v>399</v>
      </c>
    </row>
    <row r="19" spans="1:10" hidden="1" x14ac:dyDescent="0.25">
      <c r="A19">
        <v>0.5</v>
      </c>
      <c r="B19">
        <v>5</v>
      </c>
      <c r="C19">
        <v>12.7</v>
      </c>
      <c r="D19">
        <v>13.1</v>
      </c>
      <c r="E19">
        <v>6.5</v>
      </c>
      <c r="F19">
        <v>0.42</v>
      </c>
      <c r="G19" t="s">
        <v>105</v>
      </c>
      <c r="H19" t="s">
        <v>106</v>
      </c>
      <c r="I19" t="s">
        <v>86</v>
      </c>
      <c r="J19" t="s">
        <v>399</v>
      </c>
    </row>
    <row r="20" spans="1:10" hidden="1" x14ac:dyDescent="0.25">
      <c r="A20">
        <v>0.5</v>
      </c>
      <c r="B20">
        <v>5</v>
      </c>
      <c r="C20">
        <v>15.7</v>
      </c>
      <c r="D20">
        <v>20.9</v>
      </c>
      <c r="E20">
        <v>7.8</v>
      </c>
      <c r="F20">
        <v>0.31</v>
      </c>
      <c r="G20" t="s">
        <v>107</v>
      </c>
      <c r="H20" t="s">
        <v>104</v>
      </c>
      <c r="I20" t="s">
        <v>83</v>
      </c>
      <c r="J20" t="s">
        <v>399</v>
      </c>
    </row>
    <row r="21" spans="1:10" hidden="1" x14ac:dyDescent="0.25">
      <c r="A21">
        <v>0.5</v>
      </c>
      <c r="B21">
        <v>5</v>
      </c>
      <c r="C21">
        <v>15.7</v>
      </c>
      <c r="D21">
        <v>20.9</v>
      </c>
      <c r="E21">
        <v>6.5</v>
      </c>
      <c r="F21">
        <v>0.26</v>
      </c>
      <c r="G21" t="s">
        <v>108</v>
      </c>
      <c r="H21" t="s">
        <v>106</v>
      </c>
      <c r="I21" t="s">
        <v>86</v>
      </c>
      <c r="J21" t="s">
        <v>399</v>
      </c>
    </row>
    <row r="22" spans="1:10" hidden="1" x14ac:dyDescent="0.25">
      <c r="A22">
        <v>0.5</v>
      </c>
      <c r="B22">
        <v>5</v>
      </c>
      <c r="C22">
        <v>20.2</v>
      </c>
      <c r="D22">
        <v>32.700000000000003</v>
      </c>
      <c r="E22">
        <v>7.8</v>
      </c>
      <c r="F22">
        <v>0.21</v>
      </c>
      <c r="G22" t="s">
        <v>109</v>
      </c>
      <c r="H22" t="s">
        <v>104</v>
      </c>
      <c r="I22" t="s">
        <v>83</v>
      </c>
      <c r="J22" t="s">
        <v>399</v>
      </c>
    </row>
    <row r="23" spans="1:10" hidden="1" x14ac:dyDescent="0.25">
      <c r="A23">
        <v>0.5</v>
      </c>
      <c r="B23">
        <v>5</v>
      </c>
      <c r="C23">
        <v>20.2</v>
      </c>
      <c r="D23">
        <v>32.700000000000003</v>
      </c>
      <c r="E23">
        <v>6.5</v>
      </c>
      <c r="F23">
        <v>0.17</v>
      </c>
      <c r="G23" t="s">
        <v>110</v>
      </c>
      <c r="H23" t="s">
        <v>106</v>
      </c>
      <c r="I23" t="s">
        <v>86</v>
      </c>
      <c r="J23" t="s">
        <v>399</v>
      </c>
    </row>
    <row r="24" spans="1:10" hidden="1" x14ac:dyDescent="0.25">
      <c r="A24">
        <v>0.5</v>
      </c>
      <c r="B24">
        <v>5</v>
      </c>
      <c r="C24">
        <v>27.7</v>
      </c>
      <c r="D24">
        <v>52.3</v>
      </c>
      <c r="E24">
        <v>7.8</v>
      </c>
      <c r="F24">
        <v>0.13</v>
      </c>
      <c r="G24" t="s">
        <v>111</v>
      </c>
      <c r="H24" t="s">
        <v>104</v>
      </c>
      <c r="I24" t="s">
        <v>83</v>
      </c>
      <c r="J24" t="s">
        <v>399</v>
      </c>
    </row>
    <row r="25" spans="1:10" hidden="1" x14ac:dyDescent="0.25">
      <c r="A25">
        <v>0.5</v>
      </c>
      <c r="B25">
        <v>5</v>
      </c>
      <c r="C25">
        <v>27.7</v>
      </c>
      <c r="D25">
        <v>52.3</v>
      </c>
      <c r="E25">
        <v>6.5</v>
      </c>
      <c r="F25">
        <v>0.11</v>
      </c>
      <c r="G25" t="s">
        <v>112</v>
      </c>
      <c r="H25" t="s">
        <v>106</v>
      </c>
      <c r="I25" t="s">
        <v>86</v>
      </c>
      <c r="J25" t="s">
        <v>399</v>
      </c>
    </row>
    <row r="26" spans="1:10" hidden="1" x14ac:dyDescent="0.25">
      <c r="A26">
        <v>0.5</v>
      </c>
      <c r="B26">
        <v>5</v>
      </c>
      <c r="C26">
        <v>37.700000000000003</v>
      </c>
      <c r="D26">
        <v>78.400000000000006</v>
      </c>
      <c r="E26">
        <v>7.8</v>
      </c>
      <c r="F26">
        <v>0.09</v>
      </c>
      <c r="G26" t="s">
        <v>113</v>
      </c>
      <c r="H26" t="s">
        <v>104</v>
      </c>
      <c r="I26" t="s">
        <v>83</v>
      </c>
      <c r="J26" t="s">
        <v>399</v>
      </c>
    </row>
    <row r="27" spans="1:10" hidden="1" x14ac:dyDescent="0.25">
      <c r="A27">
        <v>0.5</v>
      </c>
      <c r="B27">
        <v>5</v>
      </c>
      <c r="C27">
        <v>37.700000000000003</v>
      </c>
      <c r="D27">
        <v>78.400000000000006</v>
      </c>
      <c r="E27">
        <v>6.5</v>
      </c>
      <c r="F27">
        <v>7.0000000000000007E-2</v>
      </c>
      <c r="G27" t="s">
        <v>114</v>
      </c>
      <c r="H27" t="s">
        <v>106</v>
      </c>
      <c r="I27" t="s">
        <v>86</v>
      </c>
      <c r="J27" t="s">
        <v>399</v>
      </c>
    </row>
    <row r="28" spans="1:10" hidden="1" x14ac:dyDescent="0.25">
      <c r="A28">
        <v>0.55000000000000004</v>
      </c>
      <c r="B28">
        <v>2.25</v>
      </c>
      <c r="C28">
        <v>8.8000000000000007</v>
      </c>
      <c r="D28">
        <v>1.98</v>
      </c>
      <c r="E28">
        <v>19</v>
      </c>
      <c r="F28">
        <v>8.18</v>
      </c>
      <c r="G28" t="s">
        <v>115</v>
      </c>
      <c r="H28" t="s">
        <v>82</v>
      </c>
      <c r="I28" t="s">
        <v>83</v>
      </c>
      <c r="J28" t="s">
        <v>399</v>
      </c>
    </row>
    <row r="29" spans="1:10" hidden="1" x14ac:dyDescent="0.25">
      <c r="A29">
        <v>0.55000000000000004</v>
      </c>
      <c r="B29">
        <v>2.25</v>
      </c>
      <c r="C29">
        <v>8.8000000000000007</v>
      </c>
      <c r="D29">
        <v>1.98</v>
      </c>
      <c r="E29">
        <v>15.8</v>
      </c>
      <c r="F29">
        <v>6.81</v>
      </c>
      <c r="G29" t="s">
        <v>116</v>
      </c>
      <c r="H29" t="s">
        <v>85</v>
      </c>
      <c r="I29" t="s">
        <v>86</v>
      </c>
      <c r="J29" t="s">
        <v>399</v>
      </c>
    </row>
    <row r="30" spans="1:10" hidden="1" x14ac:dyDescent="0.25">
      <c r="A30">
        <v>0.55000000000000004</v>
      </c>
      <c r="B30">
        <v>2.25</v>
      </c>
      <c r="C30">
        <v>12.1</v>
      </c>
      <c r="D30">
        <v>3.17</v>
      </c>
      <c r="E30">
        <v>19</v>
      </c>
      <c r="F30">
        <v>5.1100000000000003</v>
      </c>
      <c r="G30" t="s">
        <v>117</v>
      </c>
      <c r="H30" t="s">
        <v>82</v>
      </c>
      <c r="I30" t="s">
        <v>83</v>
      </c>
      <c r="J30" t="s">
        <v>399</v>
      </c>
    </row>
    <row r="31" spans="1:10" hidden="1" x14ac:dyDescent="0.25">
      <c r="A31">
        <v>0.55000000000000004</v>
      </c>
      <c r="B31">
        <v>2.25</v>
      </c>
      <c r="C31">
        <v>12.1</v>
      </c>
      <c r="D31">
        <v>3.17</v>
      </c>
      <c r="E31">
        <v>15.8</v>
      </c>
      <c r="F31">
        <v>4.26</v>
      </c>
      <c r="G31" t="s">
        <v>118</v>
      </c>
      <c r="H31" t="s">
        <v>85</v>
      </c>
      <c r="I31" t="s">
        <v>86</v>
      </c>
      <c r="J31" t="s">
        <v>399</v>
      </c>
    </row>
    <row r="32" spans="1:10" hidden="1" x14ac:dyDescent="0.25">
      <c r="A32">
        <v>0.55000000000000004</v>
      </c>
      <c r="B32">
        <v>2.25</v>
      </c>
      <c r="C32">
        <v>17</v>
      </c>
      <c r="D32">
        <v>4.96</v>
      </c>
      <c r="E32">
        <v>19</v>
      </c>
      <c r="F32">
        <v>3.27</v>
      </c>
      <c r="G32" t="s">
        <v>119</v>
      </c>
      <c r="H32" t="s">
        <v>82</v>
      </c>
      <c r="I32" t="s">
        <v>83</v>
      </c>
      <c r="J32" t="s">
        <v>399</v>
      </c>
    </row>
    <row r="33" spans="1:10" hidden="1" x14ac:dyDescent="0.25">
      <c r="A33">
        <v>0.55000000000000004</v>
      </c>
      <c r="B33">
        <v>2.25</v>
      </c>
      <c r="C33">
        <v>17</v>
      </c>
      <c r="D33">
        <v>4.96</v>
      </c>
      <c r="E33">
        <v>15.8</v>
      </c>
      <c r="F33">
        <v>2.72</v>
      </c>
      <c r="G33" t="s">
        <v>120</v>
      </c>
      <c r="H33" t="s">
        <v>85</v>
      </c>
      <c r="I33" t="s">
        <v>86</v>
      </c>
      <c r="J33" t="s">
        <v>399</v>
      </c>
    </row>
    <row r="34" spans="1:10" hidden="1" x14ac:dyDescent="0.25">
      <c r="A34">
        <v>0.55000000000000004</v>
      </c>
      <c r="B34">
        <v>2.95</v>
      </c>
      <c r="C34">
        <v>9.9</v>
      </c>
      <c r="D34">
        <v>3.68</v>
      </c>
      <c r="E34">
        <v>15.7</v>
      </c>
      <c r="F34">
        <v>3.63</v>
      </c>
      <c r="G34" t="s">
        <v>121</v>
      </c>
      <c r="H34" t="s">
        <v>82</v>
      </c>
      <c r="I34" t="s">
        <v>83</v>
      </c>
      <c r="J34" t="s">
        <v>399</v>
      </c>
    </row>
    <row r="35" spans="1:10" hidden="1" x14ac:dyDescent="0.25">
      <c r="A35">
        <v>0.55000000000000004</v>
      </c>
      <c r="B35">
        <v>2.95</v>
      </c>
      <c r="C35">
        <v>9.9</v>
      </c>
      <c r="D35">
        <v>3.68</v>
      </c>
      <c r="E35">
        <v>13.1</v>
      </c>
      <c r="F35">
        <v>3.02</v>
      </c>
      <c r="G35" t="s">
        <v>122</v>
      </c>
      <c r="H35" t="s">
        <v>85</v>
      </c>
      <c r="I35" t="s">
        <v>86</v>
      </c>
      <c r="J35" t="s">
        <v>399</v>
      </c>
    </row>
    <row r="36" spans="1:10" hidden="1" x14ac:dyDescent="0.25">
      <c r="A36">
        <v>0.55000000000000004</v>
      </c>
      <c r="B36">
        <v>2.95</v>
      </c>
      <c r="C36">
        <v>13.2</v>
      </c>
      <c r="D36">
        <v>5.89</v>
      </c>
      <c r="E36">
        <v>15.7</v>
      </c>
      <c r="F36">
        <v>2.27</v>
      </c>
      <c r="G36" t="s">
        <v>123</v>
      </c>
      <c r="H36" t="s">
        <v>82</v>
      </c>
      <c r="I36" t="s">
        <v>83</v>
      </c>
      <c r="J36" t="s">
        <v>399</v>
      </c>
    </row>
    <row r="37" spans="1:10" hidden="1" x14ac:dyDescent="0.25">
      <c r="A37">
        <v>0.55000000000000004</v>
      </c>
      <c r="B37">
        <v>2.95</v>
      </c>
      <c r="C37">
        <v>13.2</v>
      </c>
      <c r="D37">
        <v>5.89</v>
      </c>
      <c r="E37">
        <v>13.1</v>
      </c>
      <c r="F37">
        <v>1.89</v>
      </c>
      <c r="G37" t="s">
        <v>124</v>
      </c>
      <c r="H37" t="s">
        <v>85</v>
      </c>
      <c r="I37" t="s">
        <v>86</v>
      </c>
      <c r="J37" t="s">
        <v>399</v>
      </c>
    </row>
    <row r="38" spans="1:10" hidden="1" x14ac:dyDescent="0.25">
      <c r="A38">
        <v>0.55000000000000004</v>
      </c>
      <c r="B38">
        <v>2.95</v>
      </c>
      <c r="C38">
        <v>18.100000000000001</v>
      </c>
      <c r="D38">
        <v>9.1999999999999993</v>
      </c>
      <c r="E38">
        <v>15.7</v>
      </c>
      <c r="F38">
        <v>1.45</v>
      </c>
      <c r="G38" t="s">
        <v>125</v>
      </c>
      <c r="H38" t="s">
        <v>82</v>
      </c>
      <c r="I38" t="s">
        <v>83</v>
      </c>
      <c r="J38" t="s">
        <v>399</v>
      </c>
    </row>
    <row r="39" spans="1:10" hidden="1" x14ac:dyDescent="0.25">
      <c r="A39">
        <v>0.55000000000000004</v>
      </c>
      <c r="B39">
        <v>2.95</v>
      </c>
      <c r="C39">
        <v>18.100000000000001</v>
      </c>
      <c r="D39">
        <v>9.1999999999999993</v>
      </c>
      <c r="E39">
        <v>13.1</v>
      </c>
      <c r="F39">
        <v>1.21</v>
      </c>
      <c r="G39" t="s">
        <v>126</v>
      </c>
      <c r="H39" t="s">
        <v>85</v>
      </c>
      <c r="I39" t="s">
        <v>86</v>
      </c>
      <c r="J39" t="s">
        <v>399</v>
      </c>
    </row>
    <row r="40" spans="1:10" hidden="1" x14ac:dyDescent="0.25">
      <c r="A40">
        <v>0.55000000000000004</v>
      </c>
      <c r="B40">
        <v>2.95</v>
      </c>
      <c r="C40">
        <v>26.4</v>
      </c>
      <c r="D40">
        <v>14.7</v>
      </c>
      <c r="E40">
        <v>15.7</v>
      </c>
      <c r="F40">
        <v>0.9</v>
      </c>
      <c r="G40" t="s">
        <v>127</v>
      </c>
      <c r="H40" t="s">
        <v>82</v>
      </c>
      <c r="I40" t="s">
        <v>83</v>
      </c>
      <c r="J40" t="s">
        <v>399</v>
      </c>
    </row>
    <row r="41" spans="1:10" hidden="1" x14ac:dyDescent="0.25">
      <c r="A41">
        <v>0.55000000000000004</v>
      </c>
      <c r="B41">
        <v>2.95</v>
      </c>
      <c r="C41">
        <v>26.4</v>
      </c>
      <c r="D41">
        <v>14.7</v>
      </c>
      <c r="E41">
        <v>13.1</v>
      </c>
      <c r="F41">
        <v>0.75</v>
      </c>
      <c r="G41" t="s">
        <v>128</v>
      </c>
      <c r="H41" t="s">
        <v>85</v>
      </c>
      <c r="I41" t="s">
        <v>86</v>
      </c>
      <c r="J41" t="s">
        <v>399</v>
      </c>
    </row>
    <row r="42" spans="1:10" hidden="1" x14ac:dyDescent="0.25">
      <c r="A42">
        <v>0.55000000000000004</v>
      </c>
      <c r="B42">
        <v>5.45</v>
      </c>
      <c r="C42">
        <v>13.9</v>
      </c>
      <c r="D42">
        <v>14.1</v>
      </c>
      <c r="E42">
        <v>9.5</v>
      </c>
      <c r="F42">
        <v>0.57999999999999996</v>
      </c>
      <c r="G42" t="s">
        <v>129</v>
      </c>
      <c r="H42" t="s">
        <v>104</v>
      </c>
      <c r="I42" t="s">
        <v>83</v>
      </c>
      <c r="J42" t="s">
        <v>399</v>
      </c>
    </row>
    <row r="43" spans="1:10" hidden="1" x14ac:dyDescent="0.25">
      <c r="A43">
        <v>0.55000000000000004</v>
      </c>
      <c r="B43">
        <v>5.45</v>
      </c>
      <c r="C43">
        <v>13.9</v>
      </c>
      <c r="D43">
        <v>14.1</v>
      </c>
      <c r="E43">
        <v>7.9</v>
      </c>
      <c r="F43">
        <v>0.48</v>
      </c>
      <c r="G43" t="s">
        <v>130</v>
      </c>
      <c r="H43" t="s">
        <v>106</v>
      </c>
      <c r="I43" t="s">
        <v>86</v>
      </c>
      <c r="J43" t="s">
        <v>399</v>
      </c>
    </row>
    <row r="44" spans="1:10" hidden="1" x14ac:dyDescent="0.25">
      <c r="A44">
        <v>0.55000000000000004</v>
      </c>
      <c r="B44">
        <v>5.45</v>
      </c>
      <c r="C44">
        <v>17.2</v>
      </c>
      <c r="D44">
        <v>22.5</v>
      </c>
      <c r="E44">
        <v>9.5</v>
      </c>
      <c r="F44">
        <v>0.36</v>
      </c>
      <c r="G44" t="s">
        <v>131</v>
      </c>
      <c r="H44" t="s">
        <v>104</v>
      </c>
      <c r="I44" t="s">
        <v>83</v>
      </c>
      <c r="J44" t="s">
        <v>399</v>
      </c>
    </row>
    <row r="45" spans="1:10" hidden="1" x14ac:dyDescent="0.25">
      <c r="A45">
        <v>0.55000000000000004</v>
      </c>
      <c r="B45">
        <v>5.45</v>
      </c>
      <c r="C45">
        <v>17.2</v>
      </c>
      <c r="D45">
        <v>22.5</v>
      </c>
      <c r="E45">
        <v>7.9</v>
      </c>
      <c r="F45">
        <v>0.3</v>
      </c>
      <c r="G45" t="s">
        <v>132</v>
      </c>
      <c r="H45" t="s">
        <v>106</v>
      </c>
      <c r="I45" t="s">
        <v>86</v>
      </c>
      <c r="J45" t="s">
        <v>399</v>
      </c>
    </row>
    <row r="46" spans="1:10" hidden="1" x14ac:dyDescent="0.25">
      <c r="A46">
        <v>0.55000000000000004</v>
      </c>
      <c r="B46">
        <v>5.45</v>
      </c>
      <c r="C46">
        <v>22.1</v>
      </c>
      <c r="D46">
        <v>35.1</v>
      </c>
      <c r="E46">
        <v>9.5</v>
      </c>
      <c r="F46">
        <v>0.23</v>
      </c>
      <c r="G46" t="s">
        <v>133</v>
      </c>
      <c r="H46" t="s">
        <v>104</v>
      </c>
      <c r="I46" t="s">
        <v>83</v>
      </c>
      <c r="J46" t="s">
        <v>399</v>
      </c>
    </row>
    <row r="47" spans="1:10" hidden="1" x14ac:dyDescent="0.25">
      <c r="A47">
        <v>0.55000000000000004</v>
      </c>
      <c r="B47">
        <v>5.45</v>
      </c>
      <c r="C47">
        <v>22.1</v>
      </c>
      <c r="D47">
        <v>35.1</v>
      </c>
      <c r="E47">
        <v>7.9</v>
      </c>
      <c r="F47">
        <v>0.19</v>
      </c>
      <c r="G47" t="s">
        <v>134</v>
      </c>
      <c r="H47" t="s">
        <v>106</v>
      </c>
      <c r="I47" t="s">
        <v>86</v>
      </c>
      <c r="J47" t="s">
        <v>399</v>
      </c>
    </row>
    <row r="48" spans="1:10" hidden="1" x14ac:dyDescent="0.25">
      <c r="A48">
        <v>0.55000000000000004</v>
      </c>
      <c r="B48">
        <v>5.45</v>
      </c>
      <c r="C48">
        <v>30.4</v>
      </c>
      <c r="D48">
        <v>56.2</v>
      </c>
      <c r="E48">
        <v>9.5</v>
      </c>
      <c r="F48">
        <v>0.15</v>
      </c>
      <c r="G48" t="s">
        <v>135</v>
      </c>
      <c r="H48" t="s">
        <v>104</v>
      </c>
      <c r="I48" t="s">
        <v>83</v>
      </c>
      <c r="J48" t="s">
        <v>399</v>
      </c>
    </row>
    <row r="49" spans="1:10" hidden="1" x14ac:dyDescent="0.25">
      <c r="A49">
        <v>0.55000000000000004</v>
      </c>
      <c r="B49">
        <v>5.45</v>
      </c>
      <c r="C49">
        <v>30.4</v>
      </c>
      <c r="D49">
        <v>56.2</v>
      </c>
      <c r="E49">
        <v>7.9</v>
      </c>
      <c r="F49">
        <v>0.12</v>
      </c>
      <c r="G49" t="s">
        <v>136</v>
      </c>
      <c r="H49" t="s">
        <v>106</v>
      </c>
      <c r="I49" t="s">
        <v>86</v>
      </c>
      <c r="J49" t="s">
        <v>399</v>
      </c>
    </row>
    <row r="50" spans="1:10" hidden="1" x14ac:dyDescent="0.25">
      <c r="A50">
        <v>0.55000000000000004</v>
      </c>
      <c r="B50">
        <v>5.45</v>
      </c>
      <c r="C50">
        <v>41.4</v>
      </c>
      <c r="D50">
        <v>84.3</v>
      </c>
      <c r="E50">
        <v>9.5</v>
      </c>
      <c r="F50">
        <v>0.11</v>
      </c>
      <c r="G50" t="s">
        <v>137</v>
      </c>
      <c r="H50" t="s">
        <v>104</v>
      </c>
      <c r="I50" t="s">
        <v>83</v>
      </c>
      <c r="J50" t="s">
        <v>399</v>
      </c>
    </row>
    <row r="51" spans="1:10" hidden="1" x14ac:dyDescent="0.25">
      <c r="A51">
        <v>0.55000000000000004</v>
      </c>
      <c r="B51">
        <v>5.45</v>
      </c>
      <c r="C51">
        <v>41.4</v>
      </c>
      <c r="D51">
        <v>84.3</v>
      </c>
      <c r="E51">
        <v>7.9</v>
      </c>
      <c r="F51">
        <v>0.08</v>
      </c>
      <c r="G51" t="s">
        <v>138</v>
      </c>
      <c r="H51" t="s">
        <v>106</v>
      </c>
      <c r="I51" t="s">
        <v>86</v>
      </c>
      <c r="J51" t="s">
        <v>399</v>
      </c>
    </row>
    <row r="52" spans="1:10" hidden="1" x14ac:dyDescent="0.25">
      <c r="A52">
        <v>0.63</v>
      </c>
      <c r="B52">
        <v>2.37</v>
      </c>
      <c r="C52">
        <v>9.6999999999999993</v>
      </c>
      <c r="D52">
        <v>1.85</v>
      </c>
      <c r="E52">
        <v>26.2</v>
      </c>
      <c r="F52">
        <v>12.1</v>
      </c>
      <c r="G52" t="s">
        <v>139</v>
      </c>
      <c r="H52" t="s">
        <v>82</v>
      </c>
      <c r="I52" t="s">
        <v>83</v>
      </c>
      <c r="J52" t="s">
        <v>399</v>
      </c>
    </row>
    <row r="53" spans="1:10" hidden="1" x14ac:dyDescent="0.25">
      <c r="A53">
        <v>0.63</v>
      </c>
      <c r="B53">
        <v>2.37</v>
      </c>
      <c r="C53">
        <v>9.6999999999999993</v>
      </c>
      <c r="D53">
        <v>1.85</v>
      </c>
      <c r="E53">
        <v>21.8</v>
      </c>
      <c r="F53">
        <v>10.08</v>
      </c>
      <c r="G53" t="s">
        <v>140</v>
      </c>
      <c r="H53" t="s">
        <v>85</v>
      </c>
      <c r="I53" t="s">
        <v>86</v>
      </c>
      <c r="J53" t="s">
        <v>399</v>
      </c>
    </row>
    <row r="54" spans="1:10" hidden="1" x14ac:dyDescent="0.25">
      <c r="A54">
        <v>0.63</v>
      </c>
      <c r="B54">
        <v>2.37</v>
      </c>
      <c r="C54">
        <v>13.5</v>
      </c>
      <c r="D54">
        <v>2.96</v>
      </c>
      <c r="E54">
        <v>26.2</v>
      </c>
      <c r="F54">
        <v>7.51</v>
      </c>
      <c r="G54" t="s">
        <v>141</v>
      </c>
      <c r="H54" t="s">
        <v>82</v>
      </c>
      <c r="I54" t="s">
        <v>83</v>
      </c>
      <c r="J54" t="s">
        <v>399</v>
      </c>
    </row>
    <row r="55" spans="1:10" hidden="1" x14ac:dyDescent="0.25">
      <c r="A55">
        <v>0.63</v>
      </c>
      <c r="B55">
        <v>2.37</v>
      </c>
      <c r="C55">
        <v>13.5</v>
      </c>
      <c r="D55">
        <v>2.96</v>
      </c>
      <c r="E55">
        <v>21.8</v>
      </c>
      <c r="F55">
        <v>6.26</v>
      </c>
      <c r="G55" t="s">
        <v>142</v>
      </c>
      <c r="H55" t="s">
        <v>85</v>
      </c>
      <c r="I55" t="s">
        <v>86</v>
      </c>
      <c r="J55" t="s">
        <v>399</v>
      </c>
    </row>
    <row r="56" spans="1:10" hidden="1" x14ac:dyDescent="0.25">
      <c r="A56">
        <v>0.63</v>
      </c>
      <c r="B56">
        <v>2.37</v>
      </c>
      <c r="C56">
        <v>19.2</v>
      </c>
      <c r="D56">
        <v>4.62</v>
      </c>
      <c r="E56">
        <v>26.2</v>
      </c>
      <c r="F56">
        <v>4.8099999999999996</v>
      </c>
      <c r="G56" t="s">
        <v>143</v>
      </c>
      <c r="H56" t="s">
        <v>82</v>
      </c>
      <c r="I56" t="s">
        <v>83</v>
      </c>
      <c r="J56" t="s">
        <v>399</v>
      </c>
    </row>
    <row r="57" spans="1:10" hidden="1" x14ac:dyDescent="0.25">
      <c r="A57">
        <v>0.63</v>
      </c>
      <c r="B57">
        <v>2.37</v>
      </c>
      <c r="C57">
        <v>19.2</v>
      </c>
      <c r="D57">
        <v>4.62</v>
      </c>
      <c r="E57">
        <v>21.8</v>
      </c>
      <c r="F57">
        <v>4.01</v>
      </c>
      <c r="G57" t="s">
        <v>144</v>
      </c>
      <c r="H57" t="s">
        <v>85</v>
      </c>
      <c r="I57" t="s">
        <v>86</v>
      </c>
      <c r="J57" t="s">
        <v>399</v>
      </c>
    </row>
    <row r="58" spans="1:10" hidden="1" x14ac:dyDescent="0.25">
      <c r="A58">
        <v>0.63</v>
      </c>
      <c r="B58">
        <v>3.87</v>
      </c>
      <c r="C58">
        <v>12.1</v>
      </c>
      <c r="D58">
        <v>5.65</v>
      </c>
      <c r="E58">
        <v>18.3</v>
      </c>
      <c r="F58">
        <v>2.77</v>
      </c>
      <c r="G58" t="s">
        <v>145</v>
      </c>
      <c r="H58" t="s">
        <v>104</v>
      </c>
      <c r="I58" t="s">
        <v>83</v>
      </c>
      <c r="J58" t="s">
        <v>399</v>
      </c>
    </row>
    <row r="59" spans="1:10" hidden="1" x14ac:dyDescent="0.25">
      <c r="A59">
        <v>0.63</v>
      </c>
      <c r="B59">
        <v>3.87</v>
      </c>
      <c r="C59">
        <v>12.1</v>
      </c>
      <c r="D59">
        <v>5.65</v>
      </c>
      <c r="E59">
        <v>15.2</v>
      </c>
      <c r="F59">
        <v>2.31</v>
      </c>
      <c r="G59" t="s">
        <v>146</v>
      </c>
      <c r="H59" t="s">
        <v>106</v>
      </c>
      <c r="I59" t="s">
        <v>86</v>
      </c>
      <c r="J59" t="s">
        <v>399</v>
      </c>
    </row>
    <row r="60" spans="1:10" hidden="1" x14ac:dyDescent="0.25">
      <c r="A60">
        <v>0.63</v>
      </c>
      <c r="B60">
        <v>3.87</v>
      </c>
      <c r="C60">
        <v>15.9</v>
      </c>
      <c r="D60">
        <v>9.0399999999999991</v>
      </c>
      <c r="E60">
        <v>18.3</v>
      </c>
      <c r="F60">
        <v>1.73</v>
      </c>
      <c r="G60" t="s">
        <v>147</v>
      </c>
      <c r="H60" t="s">
        <v>104</v>
      </c>
      <c r="I60" t="s">
        <v>83</v>
      </c>
      <c r="J60" t="s">
        <v>399</v>
      </c>
    </row>
    <row r="61" spans="1:10" hidden="1" x14ac:dyDescent="0.25">
      <c r="A61">
        <v>0.63</v>
      </c>
      <c r="B61">
        <v>3.87</v>
      </c>
      <c r="C61">
        <v>15.9</v>
      </c>
      <c r="D61">
        <v>9.0399999999999991</v>
      </c>
      <c r="E61">
        <v>15.2</v>
      </c>
      <c r="F61">
        <v>1.44</v>
      </c>
      <c r="G61" t="s">
        <v>148</v>
      </c>
      <c r="H61" t="s">
        <v>106</v>
      </c>
      <c r="I61" t="s">
        <v>86</v>
      </c>
      <c r="J61" t="s">
        <v>399</v>
      </c>
    </row>
    <row r="62" spans="1:10" hidden="1" x14ac:dyDescent="0.25">
      <c r="A62">
        <v>0.63</v>
      </c>
      <c r="B62">
        <v>3.87</v>
      </c>
      <c r="C62">
        <v>21.6</v>
      </c>
      <c r="D62">
        <v>14.1</v>
      </c>
      <c r="E62">
        <v>18.3</v>
      </c>
      <c r="F62">
        <v>1.1100000000000001</v>
      </c>
      <c r="G62" t="s">
        <v>149</v>
      </c>
      <c r="H62" t="s">
        <v>104</v>
      </c>
      <c r="I62" t="s">
        <v>83</v>
      </c>
      <c r="J62" t="s">
        <v>399</v>
      </c>
    </row>
    <row r="63" spans="1:10" hidden="1" x14ac:dyDescent="0.25">
      <c r="A63">
        <v>0.63</v>
      </c>
      <c r="B63">
        <v>3.87</v>
      </c>
      <c r="C63">
        <v>21.6</v>
      </c>
      <c r="D63">
        <v>14.1</v>
      </c>
      <c r="E63">
        <v>15.2</v>
      </c>
      <c r="F63">
        <v>0.92</v>
      </c>
      <c r="G63" t="s">
        <v>150</v>
      </c>
      <c r="H63" t="s">
        <v>106</v>
      </c>
      <c r="I63" t="s">
        <v>86</v>
      </c>
      <c r="J63" t="s">
        <v>399</v>
      </c>
    </row>
    <row r="64" spans="1:10" hidden="1" x14ac:dyDescent="0.25">
      <c r="A64">
        <v>0.63</v>
      </c>
      <c r="B64">
        <v>3.87</v>
      </c>
      <c r="C64">
        <v>31</v>
      </c>
      <c r="D64">
        <v>22.6</v>
      </c>
      <c r="E64">
        <v>18.3</v>
      </c>
      <c r="F64">
        <v>0.7</v>
      </c>
      <c r="G64" t="s">
        <v>151</v>
      </c>
      <c r="H64" t="s">
        <v>104</v>
      </c>
      <c r="I64" t="s">
        <v>83</v>
      </c>
      <c r="J64" t="s">
        <v>399</v>
      </c>
    </row>
    <row r="65" spans="1:10" hidden="1" x14ac:dyDescent="0.25">
      <c r="A65">
        <v>0.63</v>
      </c>
      <c r="B65">
        <v>3.87</v>
      </c>
      <c r="C65">
        <v>31</v>
      </c>
      <c r="D65">
        <v>22.6</v>
      </c>
      <c r="E65">
        <v>15.2</v>
      </c>
      <c r="F65">
        <v>0.57999999999999996</v>
      </c>
      <c r="G65" t="s">
        <v>152</v>
      </c>
      <c r="H65" t="s">
        <v>106</v>
      </c>
      <c r="I65" t="s">
        <v>86</v>
      </c>
      <c r="J65" t="s">
        <v>399</v>
      </c>
    </row>
    <row r="66" spans="1:10" hidden="1" x14ac:dyDescent="0.25">
      <c r="A66">
        <v>0.63</v>
      </c>
      <c r="B66">
        <v>6.37</v>
      </c>
      <c r="C66">
        <v>16.100000000000001</v>
      </c>
      <c r="D66">
        <v>16.600000000000001</v>
      </c>
      <c r="E66">
        <v>12.2</v>
      </c>
      <c r="F66">
        <v>0.62</v>
      </c>
      <c r="G66" t="s">
        <v>153</v>
      </c>
      <c r="H66" t="s">
        <v>104</v>
      </c>
      <c r="I66" t="s">
        <v>83</v>
      </c>
      <c r="J66" t="s">
        <v>399</v>
      </c>
    </row>
    <row r="67" spans="1:10" hidden="1" x14ac:dyDescent="0.25">
      <c r="A67">
        <v>0.63</v>
      </c>
      <c r="B67">
        <v>6.37</v>
      </c>
      <c r="C67">
        <v>16.100000000000001</v>
      </c>
      <c r="D67">
        <v>16.600000000000001</v>
      </c>
      <c r="E67">
        <v>10.199999999999999</v>
      </c>
      <c r="F67">
        <v>0.52</v>
      </c>
      <c r="G67" t="s">
        <v>154</v>
      </c>
      <c r="H67" t="s">
        <v>106</v>
      </c>
      <c r="I67" t="s">
        <v>86</v>
      </c>
      <c r="J67" t="s">
        <v>399</v>
      </c>
    </row>
    <row r="68" spans="1:10" hidden="1" x14ac:dyDescent="0.25">
      <c r="A68">
        <v>0.63</v>
      </c>
      <c r="B68">
        <v>6.37</v>
      </c>
      <c r="C68">
        <v>19.899999999999999</v>
      </c>
      <c r="D68">
        <v>26.6</v>
      </c>
      <c r="E68">
        <v>12.2</v>
      </c>
      <c r="F68">
        <v>0.39</v>
      </c>
      <c r="G68" t="s">
        <v>155</v>
      </c>
      <c r="H68" t="s">
        <v>104</v>
      </c>
      <c r="I68" t="s">
        <v>83</v>
      </c>
      <c r="J68" t="s">
        <v>399</v>
      </c>
    </row>
    <row r="69" spans="1:10" hidden="1" x14ac:dyDescent="0.25">
      <c r="A69">
        <v>0.63</v>
      </c>
      <c r="B69">
        <v>6.37</v>
      </c>
      <c r="C69">
        <v>19.899999999999999</v>
      </c>
      <c r="D69">
        <v>26.6</v>
      </c>
      <c r="E69">
        <v>10.199999999999999</v>
      </c>
      <c r="F69">
        <v>0.32</v>
      </c>
      <c r="G69" t="s">
        <v>156</v>
      </c>
      <c r="H69" t="s">
        <v>106</v>
      </c>
      <c r="I69" t="s">
        <v>86</v>
      </c>
      <c r="J69" t="s">
        <v>399</v>
      </c>
    </row>
    <row r="70" spans="1:10" hidden="1" x14ac:dyDescent="0.25">
      <c r="A70">
        <v>0.63</v>
      </c>
      <c r="B70">
        <v>6.37</v>
      </c>
      <c r="C70">
        <v>25.6</v>
      </c>
      <c r="D70">
        <v>41.6</v>
      </c>
      <c r="E70">
        <v>12.2</v>
      </c>
      <c r="F70">
        <v>0.25</v>
      </c>
      <c r="G70" t="s">
        <v>157</v>
      </c>
      <c r="H70" t="s">
        <v>104</v>
      </c>
      <c r="I70" t="s">
        <v>83</v>
      </c>
      <c r="J70" t="s">
        <v>399</v>
      </c>
    </row>
    <row r="71" spans="1:10" hidden="1" x14ac:dyDescent="0.25">
      <c r="A71">
        <v>0.63</v>
      </c>
      <c r="B71">
        <v>6.37</v>
      </c>
      <c r="C71">
        <v>25.6</v>
      </c>
      <c r="D71">
        <v>41.6</v>
      </c>
      <c r="E71">
        <v>10.199999999999999</v>
      </c>
      <c r="F71">
        <v>0.21</v>
      </c>
      <c r="G71" t="s">
        <v>158</v>
      </c>
      <c r="H71" t="s">
        <v>106</v>
      </c>
      <c r="I71" t="s">
        <v>86</v>
      </c>
      <c r="J71" t="s">
        <v>399</v>
      </c>
    </row>
    <row r="72" spans="1:10" hidden="1" x14ac:dyDescent="0.25">
      <c r="A72">
        <v>0.63</v>
      </c>
      <c r="B72">
        <v>6.37</v>
      </c>
      <c r="C72">
        <v>35</v>
      </c>
      <c r="D72">
        <v>66.5</v>
      </c>
      <c r="E72">
        <v>12.2</v>
      </c>
      <c r="F72">
        <v>0.16</v>
      </c>
      <c r="G72" t="s">
        <v>159</v>
      </c>
      <c r="H72" t="s">
        <v>104</v>
      </c>
      <c r="I72" t="s">
        <v>83</v>
      </c>
      <c r="J72" t="s">
        <v>399</v>
      </c>
    </row>
    <row r="73" spans="1:10" hidden="1" x14ac:dyDescent="0.25">
      <c r="A73">
        <v>0.63</v>
      </c>
      <c r="B73">
        <v>6.37</v>
      </c>
      <c r="C73">
        <v>35</v>
      </c>
      <c r="D73">
        <v>66.5</v>
      </c>
      <c r="E73">
        <v>10.199999999999999</v>
      </c>
      <c r="F73">
        <v>0.13</v>
      </c>
      <c r="G73" t="s">
        <v>160</v>
      </c>
      <c r="H73" t="s">
        <v>106</v>
      </c>
      <c r="I73" t="s">
        <v>86</v>
      </c>
      <c r="J73" t="s">
        <v>399</v>
      </c>
    </row>
    <row r="74" spans="1:10" hidden="1" x14ac:dyDescent="0.25">
      <c r="A74">
        <v>0.63</v>
      </c>
      <c r="B74">
        <v>6.37</v>
      </c>
      <c r="C74">
        <v>47.6</v>
      </c>
      <c r="D74">
        <v>99.7</v>
      </c>
      <c r="E74">
        <v>12.2</v>
      </c>
      <c r="F74">
        <v>0.11</v>
      </c>
      <c r="G74" t="s">
        <v>161</v>
      </c>
      <c r="H74" t="s">
        <v>104</v>
      </c>
      <c r="I74" t="s">
        <v>83</v>
      </c>
      <c r="J74" t="s">
        <v>399</v>
      </c>
    </row>
    <row r="75" spans="1:10" hidden="1" x14ac:dyDescent="0.25">
      <c r="A75">
        <v>0.63</v>
      </c>
      <c r="B75">
        <v>6.37</v>
      </c>
      <c r="C75">
        <v>47.6</v>
      </c>
      <c r="D75">
        <v>99.7</v>
      </c>
      <c r="E75">
        <v>10.199999999999999</v>
      </c>
      <c r="F75">
        <v>0.09</v>
      </c>
      <c r="G75" t="s">
        <v>162</v>
      </c>
      <c r="H75" t="s">
        <v>106</v>
      </c>
      <c r="I75" t="s">
        <v>86</v>
      </c>
      <c r="J75" t="s">
        <v>399</v>
      </c>
    </row>
    <row r="76" spans="1:10" hidden="1" x14ac:dyDescent="0.25">
      <c r="A76">
        <v>0.7</v>
      </c>
      <c r="B76">
        <v>2.8</v>
      </c>
      <c r="C76">
        <v>11.1</v>
      </c>
      <c r="D76">
        <v>2.36</v>
      </c>
      <c r="E76">
        <v>30.7</v>
      </c>
      <c r="F76">
        <v>11.1</v>
      </c>
      <c r="G76" t="s">
        <v>163</v>
      </c>
      <c r="H76" t="s">
        <v>82</v>
      </c>
      <c r="I76" t="s">
        <v>83</v>
      </c>
      <c r="J76" t="s">
        <v>399</v>
      </c>
    </row>
    <row r="77" spans="1:10" hidden="1" x14ac:dyDescent="0.25">
      <c r="A77">
        <v>0.7</v>
      </c>
      <c r="B77">
        <v>2.8</v>
      </c>
      <c r="C77">
        <v>11.1</v>
      </c>
      <c r="D77">
        <v>2.36</v>
      </c>
      <c r="E77">
        <v>25.6</v>
      </c>
      <c r="F77">
        <v>9.25</v>
      </c>
      <c r="G77" t="s">
        <v>164</v>
      </c>
      <c r="H77" t="s">
        <v>85</v>
      </c>
      <c r="I77" t="s">
        <v>86</v>
      </c>
      <c r="J77" t="s">
        <v>399</v>
      </c>
    </row>
    <row r="78" spans="1:10" hidden="1" x14ac:dyDescent="0.25">
      <c r="A78">
        <v>0.7</v>
      </c>
      <c r="B78">
        <v>2.8</v>
      </c>
      <c r="C78">
        <v>15.3</v>
      </c>
      <c r="D78">
        <v>3.78</v>
      </c>
      <c r="E78">
        <v>30.7</v>
      </c>
      <c r="F78">
        <v>6.95</v>
      </c>
      <c r="G78" t="s">
        <v>165</v>
      </c>
      <c r="H78" t="s">
        <v>82</v>
      </c>
      <c r="I78" t="s">
        <v>83</v>
      </c>
      <c r="J78" t="s">
        <v>399</v>
      </c>
    </row>
    <row r="79" spans="1:10" hidden="1" x14ac:dyDescent="0.25">
      <c r="A79">
        <v>0.7</v>
      </c>
      <c r="B79">
        <v>2.8</v>
      </c>
      <c r="C79">
        <v>15.3</v>
      </c>
      <c r="D79">
        <v>3.78</v>
      </c>
      <c r="E79">
        <v>25.6</v>
      </c>
      <c r="F79">
        <v>5.79</v>
      </c>
      <c r="G79" t="s">
        <v>166</v>
      </c>
      <c r="H79" t="s">
        <v>85</v>
      </c>
      <c r="I79" t="s">
        <v>86</v>
      </c>
      <c r="J79" t="s">
        <v>399</v>
      </c>
    </row>
    <row r="80" spans="1:10" hidden="1" x14ac:dyDescent="0.25">
      <c r="A80">
        <v>0.7</v>
      </c>
      <c r="B80">
        <v>2.8</v>
      </c>
      <c r="C80">
        <v>21.6</v>
      </c>
      <c r="D80">
        <v>5.9</v>
      </c>
      <c r="E80">
        <v>30.7</v>
      </c>
      <c r="F80">
        <v>4.4400000000000004</v>
      </c>
      <c r="G80" t="s">
        <v>167</v>
      </c>
      <c r="H80" t="s">
        <v>82</v>
      </c>
      <c r="I80" t="s">
        <v>83</v>
      </c>
      <c r="J80" t="s">
        <v>399</v>
      </c>
    </row>
    <row r="81" spans="1:10" hidden="1" x14ac:dyDescent="0.25">
      <c r="A81">
        <v>0.7</v>
      </c>
      <c r="B81">
        <v>2.8</v>
      </c>
      <c r="C81">
        <v>21.6</v>
      </c>
      <c r="D81">
        <v>5.9</v>
      </c>
      <c r="E81">
        <v>25.6</v>
      </c>
      <c r="F81">
        <v>3.7</v>
      </c>
      <c r="G81" t="s">
        <v>168</v>
      </c>
      <c r="H81" t="s">
        <v>85</v>
      </c>
      <c r="I81" t="s">
        <v>86</v>
      </c>
      <c r="J81" t="s">
        <v>399</v>
      </c>
    </row>
    <row r="82" spans="1:10" hidden="1" x14ac:dyDescent="0.25">
      <c r="A82">
        <v>0.7</v>
      </c>
      <c r="B82">
        <v>4.3</v>
      </c>
      <c r="C82">
        <v>13.5</v>
      </c>
      <c r="D82">
        <v>6.25</v>
      </c>
      <c r="E82">
        <v>22.6</v>
      </c>
      <c r="F82">
        <v>3.07</v>
      </c>
      <c r="G82" t="s">
        <v>169</v>
      </c>
      <c r="H82" t="s">
        <v>104</v>
      </c>
      <c r="I82" t="s">
        <v>83</v>
      </c>
      <c r="J82" t="s">
        <v>399</v>
      </c>
    </row>
    <row r="83" spans="1:10" hidden="1" x14ac:dyDescent="0.25">
      <c r="A83">
        <v>0.7</v>
      </c>
      <c r="B83">
        <v>4.3</v>
      </c>
      <c r="C83">
        <v>13.5</v>
      </c>
      <c r="D83">
        <v>6.25</v>
      </c>
      <c r="E83">
        <v>18.8</v>
      </c>
      <c r="F83">
        <v>2.56</v>
      </c>
      <c r="G83" t="s">
        <v>170</v>
      </c>
      <c r="H83" t="s">
        <v>106</v>
      </c>
      <c r="I83" t="s">
        <v>86</v>
      </c>
      <c r="J83" t="s">
        <v>399</v>
      </c>
    </row>
    <row r="84" spans="1:10" hidden="1" x14ac:dyDescent="0.25">
      <c r="A84">
        <v>0.7</v>
      </c>
      <c r="B84">
        <v>4.3</v>
      </c>
      <c r="C84">
        <v>17.7</v>
      </c>
      <c r="D84">
        <v>10</v>
      </c>
      <c r="E84">
        <v>22.6</v>
      </c>
      <c r="F84">
        <v>1.92</v>
      </c>
      <c r="G84" t="s">
        <v>171</v>
      </c>
      <c r="H84" t="s">
        <v>104</v>
      </c>
      <c r="I84" t="s">
        <v>83</v>
      </c>
      <c r="J84" t="s">
        <v>399</v>
      </c>
    </row>
    <row r="85" spans="1:10" hidden="1" x14ac:dyDescent="0.25">
      <c r="A85">
        <v>0.7</v>
      </c>
      <c r="B85">
        <v>4.3</v>
      </c>
      <c r="C85">
        <v>17.7</v>
      </c>
      <c r="D85">
        <v>10</v>
      </c>
      <c r="E85">
        <v>18.8</v>
      </c>
      <c r="F85">
        <v>1.6</v>
      </c>
      <c r="G85" t="s">
        <v>172</v>
      </c>
      <c r="H85" t="s">
        <v>106</v>
      </c>
      <c r="I85" t="s">
        <v>86</v>
      </c>
      <c r="J85" t="s">
        <v>399</v>
      </c>
    </row>
    <row r="86" spans="1:10" hidden="1" x14ac:dyDescent="0.25">
      <c r="A86">
        <v>0.7</v>
      </c>
      <c r="B86">
        <v>4.3</v>
      </c>
      <c r="C86">
        <v>24</v>
      </c>
      <c r="D86">
        <v>15.6</v>
      </c>
      <c r="E86">
        <v>22.6</v>
      </c>
      <c r="F86">
        <v>1.23</v>
      </c>
      <c r="G86" t="s">
        <v>173</v>
      </c>
      <c r="H86" t="s">
        <v>104</v>
      </c>
      <c r="I86" t="s">
        <v>83</v>
      </c>
      <c r="J86" t="s">
        <v>399</v>
      </c>
    </row>
    <row r="87" spans="1:10" hidden="1" x14ac:dyDescent="0.25">
      <c r="A87">
        <v>0.7</v>
      </c>
      <c r="B87">
        <v>4.3</v>
      </c>
      <c r="C87">
        <v>24</v>
      </c>
      <c r="D87">
        <v>15.6</v>
      </c>
      <c r="E87">
        <v>18.8</v>
      </c>
      <c r="F87">
        <v>1.02</v>
      </c>
      <c r="G87" t="s">
        <v>174</v>
      </c>
      <c r="H87" t="s">
        <v>106</v>
      </c>
      <c r="I87" t="s">
        <v>86</v>
      </c>
      <c r="J87" t="s">
        <v>399</v>
      </c>
    </row>
    <row r="88" spans="1:10" hidden="1" x14ac:dyDescent="0.25">
      <c r="A88">
        <v>0.7</v>
      </c>
      <c r="B88">
        <v>4.3</v>
      </c>
      <c r="C88">
        <v>34.5</v>
      </c>
      <c r="D88">
        <v>25</v>
      </c>
      <c r="E88">
        <v>22.6</v>
      </c>
      <c r="F88">
        <v>0.77</v>
      </c>
      <c r="G88" t="s">
        <v>175</v>
      </c>
      <c r="H88" t="s">
        <v>104</v>
      </c>
      <c r="I88" t="s">
        <v>83</v>
      </c>
      <c r="J88" t="s">
        <v>399</v>
      </c>
    </row>
    <row r="89" spans="1:10" hidden="1" x14ac:dyDescent="0.25">
      <c r="A89">
        <v>0.7</v>
      </c>
      <c r="B89">
        <v>4.3</v>
      </c>
      <c r="C89">
        <v>34.5</v>
      </c>
      <c r="D89">
        <v>25</v>
      </c>
      <c r="E89">
        <v>18.8</v>
      </c>
      <c r="F89">
        <v>0.64</v>
      </c>
      <c r="G89" t="s">
        <v>176</v>
      </c>
      <c r="H89" t="s">
        <v>106</v>
      </c>
      <c r="I89" t="s">
        <v>86</v>
      </c>
      <c r="J89" t="s">
        <v>399</v>
      </c>
    </row>
    <row r="90" spans="1:10" hidden="1" x14ac:dyDescent="0.25">
      <c r="A90">
        <v>0.7</v>
      </c>
      <c r="B90">
        <v>6.8</v>
      </c>
      <c r="C90">
        <v>17.5</v>
      </c>
      <c r="D90">
        <v>16.899999999999999</v>
      </c>
      <c r="E90">
        <v>15.4</v>
      </c>
      <c r="F90">
        <v>0.78</v>
      </c>
      <c r="G90" t="s">
        <v>177</v>
      </c>
      <c r="H90" t="s">
        <v>104</v>
      </c>
      <c r="I90" t="s">
        <v>83</v>
      </c>
      <c r="J90" t="s">
        <v>399</v>
      </c>
    </row>
    <row r="91" spans="1:10" hidden="1" x14ac:dyDescent="0.25">
      <c r="A91">
        <v>0.7</v>
      </c>
      <c r="B91">
        <v>6.8</v>
      </c>
      <c r="C91">
        <v>17.5</v>
      </c>
      <c r="D91">
        <v>16.899999999999999</v>
      </c>
      <c r="E91">
        <v>12.8</v>
      </c>
      <c r="F91">
        <v>0.65</v>
      </c>
      <c r="G91" t="s">
        <v>178</v>
      </c>
      <c r="H91" t="s">
        <v>106</v>
      </c>
      <c r="I91" t="s">
        <v>86</v>
      </c>
      <c r="J91" t="s">
        <v>399</v>
      </c>
    </row>
    <row r="92" spans="1:10" hidden="1" x14ac:dyDescent="0.25">
      <c r="A92">
        <v>0.7</v>
      </c>
      <c r="B92">
        <v>6.8</v>
      </c>
      <c r="C92">
        <v>21.7</v>
      </c>
      <c r="D92">
        <v>27</v>
      </c>
      <c r="E92">
        <v>15.4</v>
      </c>
      <c r="F92">
        <v>0.49</v>
      </c>
      <c r="G92" t="s">
        <v>179</v>
      </c>
      <c r="H92" t="s">
        <v>104</v>
      </c>
      <c r="I92" t="s">
        <v>83</v>
      </c>
      <c r="J92" t="s">
        <v>399</v>
      </c>
    </row>
    <row r="93" spans="1:10" hidden="1" x14ac:dyDescent="0.25">
      <c r="A93">
        <v>0.7</v>
      </c>
      <c r="B93">
        <v>6.8</v>
      </c>
      <c r="C93">
        <v>21.7</v>
      </c>
      <c r="D93">
        <v>27</v>
      </c>
      <c r="E93">
        <v>12.8</v>
      </c>
      <c r="F93">
        <v>0.41</v>
      </c>
      <c r="G93" t="s">
        <v>180</v>
      </c>
      <c r="H93" t="s">
        <v>106</v>
      </c>
      <c r="I93" t="s">
        <v>86</v>
      </c>
      <c r="J93" t="s">
        <v>399</v>
      </c>
    </row>
    <row r="94" spans="1:10" hidden="1" x14ac:dyDescent="0.25">
      <c r="A94">
        <v>0.7</v>
      </c>
      <c r="B94">
        <v>6.8</v>
      </c>
      <c r="C94">
        <v>28</v>
      </c>
      <c r="D94">
        <v>42.2</v>
      </c>
      <c r="E94">
        <v>15.4</v>
      </c>
      <c r="F94">
        <v>0.31</v>
      </c>
      <c r="G94" t="s">
        <v>181</v>
      </c>
      <c r="H94" t="s">
        <v>104</v>
      </c>
      <c r="I94" t="s">
        <v>83</v>
      </c>
      <c r="J94" t="s">
        <v>399</v>
      </c>
    </row>
    <row r="95" spans="1:10" hidden="1" x14ac:dyDescent="0.25">
      <c r="A95">
        <v>0.7</v>
      </c>
      <c r="B95">
        <v>6.8</v>
      </c>
      <c r="C95">
        <v>28</v>
      </c>
      <c r="D95">
        <v>42.2</v>
      </c>
      <c r="E95">
        <v>12.8</v>
      </c>
      <c r="F95">
        <v>0.26</v>
      </c>
      <c r="G95" t="s">
        <v>182</v>
      </c>
      <c r="H95" t="s">
        <v>106</v>
      </c>
      <c r="I95" t="s">
        <v>86</v>
      </c>
      <c r="J95" t="s">
        <v>399</v>
      </c>
    </row>
    <row r="96" spans="1:10" hidden="1" x14ac:dyDescent="0.25">
      <c r="A96">
        <v>0.7</v>
      </c>
      <c r="B96">
        <v>6.8</v>
      </c>
      <c r="C96">
        <v>38.5</v>
      </c>
      <c r="D96">
        <v>67.5</v>
      </c>
      <c r="E96">
        <v>15.4</v>
      </c>
      <c r="F96">
        <v>0.2</v>
      </c>
      <c r="G96" t="s">
        <v>183</v>
      </c>
      <c r="H96" t="s">
        <v>104</v>
      </c>
      <c r="I96" t="s">
        <v>83</v>
      </c>
      <c r="J96" t="s">
        <v>399</v>
      </c>
    </row>
    <row r="97" spans="1:10" hidden="1" x14ac:dyDescent="0.25">
      <c r="A97">
        <v>0.7</v>
      </c>
      <c r="B97">
        <v>6.8</v>
      </c>
      <c r="C97">
        <v>38.5</v>
      </c>
      <c r="D97">
        <v>67.5</v>
      </c>
      <c r="E97">
        <v>12.8</v>
      </c>
      <c r="F97">
        <v>0.17</v>
      </c>
      <c r="G97" t="s">
        <v>184</v>
      </c>
      <c r="H97" t="s">
        <v>106</v>
      </c>
      <c r="I97" t="s">
        <v>86</v>
      </c>
      <c r="J97" t="s">
        <v>399</v>
      </c>
    </row>
    <row r="98" spans="1:10" hidden="1" x14ac:dyDescent="0.25">
      <c r="A98">
        <v>0.7</v>
      </c>
      <c r="B98">
        <v>6.8</v>
      </c>
      <c r="C98">
        <v>52.5</v>
      </c>
      <c r="D98">
        <v>101</v>
      </c>
      <c r="E98">
        <v>15.4</v>
      </c>
      <c r="F98">
        <v>0.13</v>
      </c>
      <c r="G98" t="s">
        <v>185</v>
      </c>
      <c r="H98" t="s">
        <v>104</v>
      </c>
      <c r="I98" t="s">
        <v>83</v>
      </c>
      <c r="J98" t="s">
        <v>399</v>
      </c>
    </row>
    <row r="99" spans="1:10" hidden="1" x14ac:dyDescent="0.25">
      <c r="A99">
        <v>0.7</v>
      </c>
      <c r="B99">
        <v>6.8</v>
      </c>
      <c r="C99">
        <v>52.5</v>
      </c>
      <c r="D99">
        <v>101</v>
      </c>
      <c r="E99">
        <v>12.8</v>
      </c>
      <c r="F99">
        <v>0.11</v>
      </c>
      <c r="G99" t="s">
        <v>186</v>
      </c>
      <c r="H99" t="s">
        <v>106</v>
      </c>
      <c r="I99" t="s">
        <v>86</v>
      </c>
      <c r="J99" t="s">
        <v>399</v>
      </c>
    </row>
    <row r="100" spans="1:10" hidden="1" x14ac:dyDescent="0.25">
      <c r="A100">
        <v>0.8</v>
      </c>
      <c r="B100">
        <v>3.2</v>
      </c>
      <c r="C100">
        <v>12.6</v>
      </c>
      <c r="D100">
        <v>2.66</v>
      </c>
      <c r="E100">
        <v>39.9</v>
      </c>
      <c r="F100">
        <v>12.7</v>
      </c>
      <c r="G100" t="s">
        <v>187</v>
      </c>
      <c r="H100" t="s">
        <v>104</v>
      </c>
      <c r="I100" t="s">
        <v>83</v>
      </c>
      <c r="J100" t="s">
        <v>399</v>
      </c>
    </row>
    <row r="101" spans="1:10" hidden="1" x14ac:dyDescent="0.25">
      <c r="A101">
        <v>0.8</v>
      </c>
      <c r="B101">
        <v>3.2</v>
      </c>
      <c r="C101">
        <v>12.6</v>
      </c>
      <c r="D101">
        <v>2.66</v>
      </c>
      <c r="E101">
        <v>33.200000000000003</v>
      </c>
      <c r="F101">
        <v>10.58</v>
      </c>
      <c r="G101" t="s">
        <v>188</v>
      </c>
      <c r="H101" t="s">
        <v>106</v>
      </c>
      <c r="I101" t="s">
        <v>86</v>
      </c>
      <c r="J101" t="s">
        <v>399</v>
      </c>
    </row>
    <row r="102" spans="1:10" hidden="1" x14ac:dyDescent="0.25">
      <c r="A102">
        <v>0.8</v>
      </c>
      <c r="B102">
        <v>3.2</v>
      </c>
      <c r="C102">
        <v>17.399999999999999</v>
      </c>
      <c r="D102">
        <v>4.26</v>
      </c>
      <c r="E102">
        <v>39.9</v>
      </c>
      <c r="F102">
        <v>8</v>
      </c>
      <c r="G102" t="s">
        <v>189</v>
      </c>
      <c r="H102" t="s">
        <v>104</v>
      </c>
      <c r="I102" t="s">
        <v>83</v>
      </c>
      <c r="J102" t="s">
        <v>399</v>
      </c>
    </row>
    <row r="103" spans="1:10" hidden="1" x14ac:dyDescent="0.25">
      <c r="A103">
        <v>0.8</v>
      </c>
      <c r="B103">
        <v>3.2</v>
      </c>
      <c r="C103">
        <v>17.399999999999999</v>
      </c>
      <c r="D103">
        <v>4.26</v>
      </c>
      <c r="E103">
        <v>33.200000000000003</v>
      </c>
      <c r="F103">
        <v>6.66</v>
      </c>
      <c r="G103" t="s">
        <v>190</v>
      </c>
      <c r="H103" t="s">
        <v>106</v>
      </c>
      <c r="I103" t="s">
        <v>86</v>
      </c>
      <c r="J103" t="s">
        <v>399</v>
      </c>
    </row>
    <row r="104" spans="1:10" hidden="1" x14ac:dyDescent="0.25">
      <c r="A104">
        <v>0.8</v>
      </c>
      <c r="B104">
        <v>3.2</v>
      </c>
      <c r="C104">
        <v>24.6</v>
      </c>
      <c r="D104">
        <v>6.66</v>
      </c>
      <c r="E104">
        <v>39.9</v>
      </c>
      <c r="F104">
        <v>5.0999999999999996</v>
      </c>
      <c r="G104" t="s">
        <v>191</v>
      </c>
      <c r="H104" t="s">
        <v>104</v>
      </c>
      <c r="I104" t="s">
        <v>83</v>
      </c>
      <c r="J104" t="s">
        <v>399</v>
      </c>
    </row>
    <row r="105" spans="1:10" hidden="1" x14ac:dyDescent="0.25">
      <c r="A105">
        <v>0.8</v>
      </c>
      <c r="B105">
        <v>3.2</v>
      </c>
      <c r="C105">
        <v>24.6</v>
      </c>
      <c r="D105">
        <v>6.66</v>
      </c>
      <c r="E105">
        <v>33.200000000000003</v>
      </c>
      <c r="F105">
        <v>4.25</v>
      </c>
      <c r="G105" t="s">
        <v>192</v>
      </c>
      <c r="H105" t="s">
        <v>106</v>
      </c>
      <c r="I105" t="s">
        <v>86</v>
      </c>
      <c r="J105" t="s">
        <v>399</v>
      </c>
    </row>
    <row r="106" spans="1:10" hidden="1" x14ac:dyDescent="0.25">
      <c r="A106">
        <v>0.8</v>
      </c>
      <c r="B106">
        <v>4.7</v>
      </c>
      <c r="C106">
        <v>15</v>
      </c>
      <c r="D106">
        <v>6.4</v>
      </c>
      <c r="E106">
        <v>30.2</v>
      </c>
      <c r="F106">
        <v>4</v>
      </c>
      <c r="G106" t="s">
        <v>193</v>
      </c>
      <c r="H106" t="s">
        <v>104</v>
      </c>
      <c r="I106" t="s">
        <v>83</v>
      </c>
      <c r="J106" t="s">
        <v>399</v>
      </c>
    </row>
    <row r="107" spans="1:10" hidden="1" x14ac:dyDescent="0.25">
      <c r="A107">
        <v>0.8</v>
      </c>
      <c r="B107">
        <v>4.7</v>
      </c>
      <c r="C107">
        <v>15</v>
      </c>
      <c r="D107">
        <v>6.4</v>
      </c>
      <c r="E107">
        <v>25.2</v>
      </c>
      <c r="F107">
        <v>3.33</v>
      </c>
      <c r="G107" t="s">
        <v>194</v>
      </c>
      <c r="H107" t="s">
        <v>106</v>
      </c>
      <c r="I107" t="s">
        <v>86</v>
      </c>
      <c r="J107" t="s">
        <v>399</v>
      </c>
    </row>
    <row r="108" spans="1:10" hidden="1" x14ac:dyDescent="0.25">
      <c r="A108">
        <v>0.8</v>
      </c>
      <c r="B108">
        <v>4.7</v>
      </c>
      <c r="C108">
        <v>19.8</v>
      </c>
      <c r="D108">
        <v>10.199999999999999</v>
      </c>
      <c r="E108">
        <v>30.2</v>
      </c>
      <c r="F108">
        <v>2.5</v>
      </c>
      <c r="G108" t="s">
        <v>195</v>
      </c>
      <c r="H108" t="s">
        <v>104</v>
      </c>
      <c r="I108" t="s">
        <v>83</v>
      </c>
      <c r="J108" t="s">
        <v>399</v>
      </c>
    </row>
    <row r="109" spans="1:10" hidden="1" x14ac:dyDescent="0.25">
      <c r="A109">
        <v>0.8</v>
      </c>
      <c r="B109">
        <v>4.7</v>
      </c>
      <c r="C109">
        <v>19.8</v>
      </c>
      <c r="D109">
        <v>10.199999999999999</v>
      </c>
      <c r="E109">
        <v>25.2</v>
      </c>
      <c r="F109">
        <v>2.08</v>
      </c>
      <c r="G109" t="s">
        <v>196</v>
      </c>
      <c r="H109" t="s">
        <v>106</v>
      </c>
      <c r="I109" t="s">
        <v>86</v>
      </c>
      <c r="J109" t="s">
        <v>399</v>
      </c>
    </row>
    <row r="110" spans="1:10" hidden="1" x14ac:dyDescent="0.25">
      <c r="A110">
        <v>0.8</v>
      </c>
      <c r="B110">
        <v>4.7</v>
      </c>
      <c r="C110">
        <v>27</v>
      </c>
      <c r="D110">
        <v>16</v>
      </c>
      <c r="E110">
        <v>30.2</v>
      </c>
      <c r="F110">
        <v>1.6</v>
      </c>
      <c r="G110" t="s">
        <v>197</v>
      </c>
      <c r="H110" t="s">
        <v>104</v>
      </c>
      <c r="I110" t="s">
        <v>83</v>
      </c>
      <c r="J110" t="s">
        <v>399</v>
      </c>
    </row>
    <row r="111" spans="1:10" hidden="1" x14ac:dyDescent="0.25">
      <c r="A111">
        <v>0.8</v>
      </c>
      <c r="B111">
        <v>4.7</v>
      </c>
      <c r="C111">
        <v>27</v>
      </c>
      <c r="D111">
        <v>16</v>
      </c>
      <c r="E111">
        <v>25.2</v>
      </c>
      <c r="F111">
        <v>1.33</v>
      </c>
      <c r="G111" t="s">
        <v>198</v>
      </c>
      <c r="H111" t="s">
        <v>106</v>
      </c>
      <c r="I111" t="s">
        <v>86</v>
      </c>
      <c r="J111" t="s">
        <v>399</v>
      </c>
    </row>
    <row r="112" spans="1:10" hidden="1" x14ac:dyDescent="0.25">
      <c r="A112">
        <v>0.8</v>
      </c>
      <c r="B112">
        <v>4.7</v>
      </c>
      <c r="C112">
        <v>39</v>
      </c>
      <c r="D112">
        <v>25.6</v>
      </c>
      <c r="E112">
        <v>30.2</v>
      </c>
      <c r="F112">
        <v>1</v>
      </c>
      <c r="G112" t="s">
        <v>199</v>
      </c>
      <c r="H112" t="s">
        <v>104</v>
      </c>
      <c r="I112" t="s">
        <v>83</v>
      </c>
      <c r="J112" t="s">
        <v>399</v>
      </c>
    </row>
    <row r="113" spans="1:10" hidden="1" x14ac:dyDescent="0.25">
      <c r="A113">
        <v>0.8</v>
      </c>
      <c r="B113">
        <v>4.7</v>
      </c>
      <c r="C113">
        <v>39</v>
      </c>
      <c r="D113">
        <v>25.6</v>
      </c>
      <c r="E113">
        <v>25.2</v>
      </c>
      <c r="F113">
        <v>0.83</v>
      </c>
      <c r="G113" t="s">
        <v>200</v>
      </c>
      <c r="H113" t="s">
        <v>106</v>
      </c>
      <c r="I113" t="s">
        <v>86</v>
      </c>
      <c r="J113" t="s">
        <v>399</v>
      </c>
    </row>
    <row r="114" spans="1:10" x14ac:dyDescent="0.25">
      <c r="A114">
        <v>0.8</v>
      </c>
      <c r="B114">
        <v>4.7</v>
      </c>
      <c r="C114">
        <v>290</v>
      </c>
      <c r="D114">
        <v>225</v>
      </c>
      <c r="E114">
        <v>30.2</v>
      </c>
      <c r="F114">
        <v>0.11</v>
      </c>
      <c r="G114" t="s">
        <v>201</v>
      </c>
      <c r="H114" t="s">
        <v>202</v>
      </c>
      <c r="I114" t="s">
        <v>83</v>
      </c>
      <c r="J114" t="s">
        <v>399</v>
      </c>
    </row>
    <row r="115" spans="1:10" x14ac:dyDescent="0.25">
      <c r="A115">
        <v>0.8</v>
      </c>
      <c r="B115">
        <v>4.7</v>
      </c>
      <c r="C115">
        <v>290</v>
      </c>
      <c r="D115">
        <v>225</v>
      </c>
      <c r="E115">
        <v>25.2</v>
      </c>
      <c r="F115">
        <v>0.09</v>
      </c>
      <c r="G115" t="s">
        <v>203</v>
      </c>
      <c r="H115" t="s">
        <v>204</v>
      </c>
      <c r="I115" t="s">
        <v>86</v>
      </c>
      <c r="J115" t="s">
        <v>399</v>
      </c>
    </row>
    <row r="116" spans="1:10" hidden="1" x14ac:dyDescent="0.25">
      <c r="A116">
        <v>0.8</v>
      </c>
      <c r="B116">
        <v>8.1999999999999993</v>
      </c>
      <c r="C116">
        <v>20.6</v>
      </c>
      <c r="D116">
        <v>21.4</v>
      </c>
      <c r="E116">
        <v>19</v>
      </c>
      <c r="F116">
        <v>0.76</v>
      </c>
      <c r="G116" t="s">
        <v>205</v>
      </c>
      <c r="H116" t="s">
        <v>206</v>
      </c>
      <c r="I116" t="s">
        <v>83</v>
      </c>
      <c r="J116" t="s">
        <v>399</v>
      </c>
    </row>
    <row r="117" spans="1:10" hidden="1" x14ac:dyDescent="0.25">
      <c r="A117">
        <v>0.8</v>
      </c>
      <c r="B117">
        <v>8.1999999999999993</v>
      </c>
      <c r="C117">
        <v>20.6</v>
      </c>
      <c r="D117">
        <v>21.4</v>
      </c>
      <c r="E117">
        <v>15.8</v>
      </c>
      <c r="F117">
        <v>0.63</v>
      </c>
      <c r="G117" t="s">
        <v>207</v>
      </c>
      <c r="H117" t="s">
        <v>208</v>
      </c>
      <c r="I117" t="s">
        <v>86</v>
      </c>
      <c r="J117" t="s">
        <v>399</v>
      </c>
    </row>
    <row r="118" spans="1:10" hidden="1" x14ac:dyDescent="0.25">
      <c r="A118">
        <v>0.8</v>
      </c>
      <c r="B118">
        <v>8.1999999999999993</v>
      </c>
      <c r="C118">
        <v>25.4</v>
      </c>
      <c r="D118">
        <v>34.299999999999997</v>
      </c>
      <c r="E118">
        <v>19</v>
      </c>
      <c r="F118">
        <v>0.47</v>
      </c>
      <c r="G118" t="s">
        <v>209</v>
      </c>
      <c r="H118" t="s">
        <v>206</v>
      </c>
      <c r="I118" t="s">
        <v>83</v>
      </c>
      <c r="J118" t="s">
        <v>399</v>
      </c>
    </row>
    <row r="119" spans="1:10" hidden="1" x14ac:dyDescent="0.25">
      <c r="A119">
        <v>0.8</v>
      </c>
      <c r="B119">
        <v>8.1999999999999993</v>
      </c>
      <c r="C119">
        <v>25.4</v>
      </c>
      <c r="D119">
        <v>34.299999999999997</v>
      </c>
      <c r="E119">
        <v>15.8</v>
      </c>
      <c r="F119">
        <v>0.39</v>
      </c>
      <c r="G119" t="s">
        <v>210</v>
      </c>
      <c r="H119" t="s">
        <v>208</v>
      </c>
      <c r="I119" t="s">
        <v>86</v>
      </c>
      <c r="J119" t="s">
        <v>399</v>
      </c>
    </row>
    <row r="120" spans="1:10" hidden="1" x14ac:dyDescent="0.25">
      <c r="A120">
        <v>0.8</v>
      </c>
      <c r="B120">
        <v>8.1999999999999993</v>
      </c>
      <c r="C120">
        <v>32.6</v>
      </c>
      <c r="D120">
        <v>53.5</v>
      </c>
      <c r="E120">
        <v>19</v>
      </c>
      <c r="F120">
        <v>0.3</v>
      </c>
      <c r="G120" t="s">
        <v>211</v>
      </c>
      <c r="H120" t="s">
        <v>206</v>
      </c>
      <c r="I120" t="s">
        <v>83</v>
      </c>
      <c r="J120" t="s">
        <v>399</v>
      </c>
    </row>
    <row r="121" spans="1:10" hidden="1" x14ac:dyDescent="0.25">
      <c r="A121">
        <v>0.8</v>
      </c>
      <c r="B121">
        <v>8.1999999999999993</v>
      </c>
      <c r="C121">
        <v>32.6</v>
      </c>
      <c r="D121">
        <v>53.5</v>
      </c>
      <c r="E121">
        <v>15.8</v>
      </c>
      <c r="F121">
        <v>0.25</v>
      </c>
      <c r="G121" t="s">
        <v>212</v>
      </c>
      <c r="H121" t="s">
        <v>208</v>
      </c>
      <c r="I121" t="s">
        <v>86</v>
      </c>
      <c r="J121" t="s">
        <v>399</v>
      </c>
    </row>
    <row r="122" spans="1:10" hidden="1" x14ac:dyDescent="0.25">
      <c r="A122">
        <v>0.8</v>
      </c>
      <c r="B122">
        <v>8.1999999999999993</v>
      </c>
      <c r="C122">
        <v>44.6</v>
      </c>
      <c r="D122">
        <v>85.6</v>
      </c>
      <c r="E122">
        <v>19</v>
      </c>
      <c r="F122">
        <v>0.19</v>
      </c>
      <c r="G122" t="s">
        <v>213</v>
      </c>
      <c r="H122" t="s">
        <v>206</v>
      </c>
      <c r="I122" t="s">
        <v>83</v>
      </c>
      <c r="J122" t="s">
        <v>399</v>
      </c>
    </row>
    <row r="123" spans="1:10" hidden="1" x14ac:dyDescent="0.25">
      <c r="A123">
        <v>0.8</v>
      </c>
      <c r="B123">
        <v>8.1999999999999993</v>
      </c>
      <c r="C123">
        <v>44.6</v>
      </c>
      <c r="D123">
        <v>85.6</v>
      </c>
      <c r="E123">
        <v>15.8</v>
      </c>
      <c r="F123">
        <v>0.16</v>
      </c>
      <c r="G123" t="s">
        <v>214</v>
      </c>
      <c r="H123" t="s">
        <v>208</v>
      </c>
      <c r="I123" t="s">
        <v>86</v>
      </c>
      <c r="J123" t="s">
        <v>399</v>
      </c>
    </row>
    <row r="124" spans="1:10" hidden="1" x14ac:dyDescent="0.25">
      <c r="A124">
        <v>0.8</v>
      </c>
      <c r="B124">
        <v>8.1999999999999993</v>
      </c>
      <c r="C124">
        <v>60.6</v>
      </c>
      <c r="D124">
        <v>128</v>
      </c>
      <c r="E124">
        <v>19</v>
      </c>
      <c r="F124">
        <v>0.13</v>
      </c>
      <c r="G124" t="s">
        <v>215</v>
      </c>
      <c r="H124" t="s">
        <v>206</v>
      </c>
      <c r="I124" t="s">
        <v>83</v>
      </c>
      <c r="J124" t="s">
        <v>399</v>
      </c>
    </row>
    <row r="125" spans="1:10" hidden="1" x14ac:dyDescent="0.25">
      <c r="A125">
        <v>0.8</v>
      </c>
      <c r="B125">
        <v>8.1999999999999993</v>
      </c>
      <c r="C125">
        <v>60.6</v>
      </c>
      <c r="D125">
        <v>128</v>
      </c>
      <c r="E125">
        <v>15.8</v>
      </c>
      <c r="F125">
        <v>0.11</v>
      </c>
      <c r="G125" t="s">
        <v>216</v>
      </c>
      <c r="H125" t="s">
        <v>208</v>
      </c>
      <c r="I125" t="s">
        <v>86</v>
      </c>
      <c r="J125" t="s">
        <v>399</v>
      </c>
    </row>
    <row r="126" spans="1:10" hidden="1" x14ac:dyDescent="0.25">
      <c r="A126">
        <v>0.9</v>
      </c>
      <c r="B126">
        <v>3.6</v>
      </c>
      <c r="C126">
        <v>14.2</v>
      </c>
      <c r="D126">
        <v>2.95</v>
      </c>
      <c r="E126">
        <v>49.7</v>
      </c>
      <c r="F126">
        <v>14.3</v>
      </c>
      <c r="G126" t="s">
        <v>217</v>
      </c>
      <c r="H126" t="s">
        <v>104</v>
      </c>
      <c r="I126" t="s">
        <v>83</v>
      </c>
      <c r="J126" t="s">
        <v>399</v>
      </c>
    </row>
    <row r="127" spans="1:10" hidden="1" x14ac:dyDescent="0.25">
      <c r="A127">
        <v>0.9</v>
      </c>
      <c r="B127">
        <v>3.6</v>
      </c>
      <c r="C127">
        <v>14.2</v>
      </c>
      <c r="D127">
        <v>2.95</v>
      </c>
      <c r="E127">
        <v>41.4</v>
      </c>
      <c r="F127">
        <v>11.91</v>
      </c>
      <c r="G127" t="s">
        <v>218</v>
      </c>
      <c r="H127" t="s">
        <v>106</v>
      </c>
      <c r="I127" t="s">
        <v>86</v>
      </c>
      <c r="J127" t="s">
        <v>399</v>
      </c>
    </row>
    <row r="128" spans="1:10" hidden="1" x14ac:dyDescent="0.25">
      <c r="A128">
        <v>0.9</v>
      </c>
      <c r="B128">
        <v>3.6</v>
      </c>
      <c r="C128">
        <v>19.600000000000001</v>
      </c>
      <c r="D128">
        <v>4.72</v>
      </c>
      <c r="E128">
        <v>49.7</v>
      </c>
      <c r="F128">
        <v>8.9600000000000009</v>
      </c>
      <c r="G128" t="s">
        <v>219</v>
      </c>
      <c r="H128" t="s">
        <v>104</v>
      </c>
      <c r="I128" t="s">
        <v>83</v>
      </c>
      <c r="J128" t="s">
        <v>399</v>
      </c>
    </row>
    <row r="129" spans="1:10" hidden="1" x14ac:dyDescent="0.25">
      <c r="A129">
        <v>0.9</v>
      </c>
      <c r="B129">
        <v>3.6</v>
      </c>
      <c r="C129">
        <v>19.600000000000001</v>
      </c>
      <c r="D129">
        <v>4.72</v>
      </c>
      <c r="E129">
        <v>41.4</v>
      </c>
      <c r="F129">
        <v>7.46</v>
      </c>
      <c r="G129" t="s">
        <v>220</v>
      </c>
      <c r="H129" t="s">
        <v>106</v>
      </c>
      <c r="I129" t="s">
        <v>86</v>
      </c>
      <c r="J129" t="s">
        <v>399</v>
      </c>
    </row>
    <row r="130" spans="1:10" hidden="1" x14ac:dyDescent="0.25">
      <c r="A130">
        <v>0.9</v>
      </c>
      <c r="B130">
        <v>3.6</v>
      </c>
      <c r="C130">
        <v>27.7</v>
      </c>
      <c r="D130">
        <v>7.38</v>
      </c>
      <c r="E130">
        <v>49.7</v>
      </c>
      <c r="F130">
        <v>5.73</v>
      </c>
      <c r="G130" t="s">
        <v>221</v>
      </c>
      <c r="H130" t="s">
        <v>104</v>
      </c>
      <c r="I130" t="s">
        <v>83</v>
      </c>
      <c r="J130" t="s">
        <v>399</v>
      </c>
    </row>
    <row r="131" spans="1:10" hidden="1" x14ac:dyDescent="0.25">
      <c r="A131">
        <v>0.9</v>
      </c>
      <c r="B131">
        <v>3.6</v>
      </c>
      <c r="C131">
        <v>27.7</v>
      </c>
      <c r="D131">
        <v>7.38</v>
      </c>
      <c r="E131">
        <v>41.4</v>
      </c>
      <c r="F131">
        <v>4.7699999999999996</v>
      </c>
      <c r="G131" t="s">
        <v>222</v>
      </c>
      <c r="H131" t="s">
        <v>106</v>
      </c>
      <c r="I131" t="s">
        <v>86</v>
      </c>
      <c r="J131" t="s">
        <v>399</v>
      </c>
    </row>
    <row r="132" spans="1:10" hidden="1" x14ac:dyDescent="0.25">
      <c r="A132">
        <v>0.9</v>
      </c>
      <c r="B132">
        <v>5.4</v>
      </c>
      <c r="C132">
        <v>17.100000000000001</v>
      </c>
      <c r="D132">
        <v>7.43</v>
      </c>
      <c r="E132">
        <v>37.1</v>
      </c>
      <c r="F132">
        <v>4.2300000000000004</v>
      </c>
      <c r="G132" t="s">
        <v>223</v>
      </c>
      <c r="H132" t="s">
        <v>104</v>
      </c>
      <c r="I132" t="s">
        <v>83</v>
      </c>
      <c r="J132" t="s">
        <v>399</v>
      </c>
    </row>
    <row r="133" spans="1:10" hidden="1" x14ac:dyDescent="0.25">
      <c r="A133">
        <v>0.9</v>
      </c>
      <c r="B133">
        <v>5.4</v>
      </c>
      <c r="C133">
        <v>17.100000000000001</v>
      </c>
      <c r="D133">
        <v>7.43</v>
      </c>
      <c r="E133">
        <v>30.9</v>
      </c>
      <c r="F133">
        <v>3.52</v>
      </c>
      <c r="G133" t="s">
        <v>224</v>
      </c>
      <c r="H133" t="s">
        <v>106</v>
      </c>
      <c r="I133" t="s">
        <v>86</v>
      </c>
      <c r="J133" t="s">
        <v>399</v>
      </c>
    </row>
    <row r="134" spans="1:10" hidden="1" x14ac:dyDescent="0.25">
      <c r="A134">
        <v>0.9</v>
      </c>
      <c r="B134">
        <v>5.4</v>
      </c>
      <c r="C134">
        <v>22.5</v>
      </c>
      <c r="D134">
        <v>11.9</v>
      </c>
      <c r="E134">
        <v>37.1</v>
      </c>
      <c r="F134">
        <v>2.65</v>
      </c>
      <c r="G134" t="s">
        <v>225</v>
      </c>
      <c r="H134" t="s">
        <v>104</v>
      </c>
      <c r="I134" t="s">
        <v>83</v>
      </c>
      <c r="J134" t="s">
        <v>399</v>
      </c>
    </row>
    <row r="135" spans="1:10" hidden="1" x14ac:dyDescent="0.25">
      <c r="A135">
        <v>0.9</v>
      </c>
      <c r="B135">
        <v>5.4</v>
      </c>
      <c r="C135">
        <v>22.5</v>
      </c>
      <c r="D135">
        <v>11.9</v>
      </c>
      <c r="E135">
        <v>30.9</v>
      </c>
      <c r="F135">
        <v>2.21</v>
      </c>
      <c r="G135" t="s">
        <v>226</v>
      </c>
      <c r="H135" t="s">
        <v>106</v>
      </c>
      <c r="I135" t="s">
        <v>86</v>
      </c>
      <c r="J135" t="s">
        <v>399</v>
      </c>
    </row>
    <row r="136" spans="1:10" hidden="1" x14ac:dyDescent="0.25">
      <c r="A136">
        <v>0.9</v>
      </c>
      <c r="B136">
        <v>5.4</v>
      </c>
      <c r="C136">
        <v>30.6</v>
      </c>
      <c r="D136">
        <v>18.600000000000001</v>
      </c>
      <c r="E136">
        <v>37.1</v>
      </c>
      <c r="F136">
        <v>1.7</v>
      </c>
      <c r="G136" t="s">
        <v>227</v>
      </c>
      <c r="H136" t="s">
        <v>104</v>
      </c>
      <c r="I136" t="s">
        <v>83</v>
      </c>
      <c r="J136" t="s">
        <v>399</v>
      </c>
    </row>
    <row r="137" spans="1:10" hidden="1" x14ac:dyDescent="0.25">
      <c r="A137">
        <v>0.9</v>
      </c>
      <c r="B137">
        <v>5.4</v>
      </c>
      <c r="C137">
        <v>30.6</v>
      </c>
      <c r="D137">
        <v>18.600000000000001</v>
      </c>
      <c r="E137">
        <v>30.9</v>
      </c>
      <c r="F137">
        <v>1.42</v>
      </c>
      <c r="G137" t="s">
        <v>228</v>
      </c>
      <c r="H137" t="s">
        <v>106</v>
      </c>
      <c r="I137" t="s">
        <v>86</v>
      </c>
      <c r="J137" t="s">
        <v>399</v>
      </c>
    </row>
    <row r="138" spans="1:10" hidden="1" x14ac:dyDescent="0.25">
      <c r="A138">
        <v>0.9</v>
      </c>
      <c r="B138">
        <v>5.4</v>
      </c>
      <c r="C138">
        <v>44.1</v>
      </c>
      <c r="D138">
        <v>29.7</v>
      </c>
      <c r="E138">
        <v>37.1</v>
      </c>
      <c r="F138">
        <v>1.06</v>
      </c>
      <c r="G138" t="s">
        <v>229</v>
      </c>
      <c r="H138" t="s">
        <v>104</v>
      </c>
      <c r="I138" t="s">
        <v>83</v>
      </c>
      <c r="J138" t="s">
        <v>399</v>
      </c>
    </row>
    <row r="139" spans="1:10" hidden="1" x14ac:dyDescent="0.25">
      <c r="A139">
        <v>0.9</v>
      </c>
      <c r="B139">
        <v>5.4</v>
      </c>
      <c r="C139">
        <v>44.1</v>
      </c>
      <c r="D139">
        <v>29.7</v>
      </c>
      <c r="E139">
        <v>30.9</v>
      </c>
      <c r="F139">
        <v>0.88</v>
      </c>
      <c r="G139" t="s">
        <v>230</v>
      </c>
      <c r="H139" t="s">
        <v>106</v>
      </c>
      <c r="I139" t="s">
        <v>86</v>
      </c>
      <c r="J139" t="s">
        <v>399</v>
      </c>
    </row>
    <row r="140" spans="1:10" hidden="1" x14ac:dyDescent="0.25">
      <c r="A140">
        <v>0.9</v>
      </c>
      <c r="B140">
        <v>9.1</v>
      </c>
      <c r="C140">
        <v>23</v>
      </c>
      <c r="D140">
        <v>23.1</v>
      </c>
      <c r="E140">
        <v>24</v>
      </c>
      <c r="F140">
        <v>0.88</v>
      </c>
      <c r="G140" t="s">
        <v>231</v>
      </c>
      <c r="H140" t="s">
        <v>206</v>
      </c>
      <c r="I140" t="s">
        <v>83</v>
      </c>
      <c r="J140" t="s">
        <v>399</v>
      </c>
    </row>
    <row r="141" spans="1:10" hidden="1" x14ac:dyDescent="0.25">
      <c r="A141">
        <v>0.9</v>
      </c>
      <c r="B141">
        <v>9.1</v>
      </c>
      <c r="C141">
        <v>23</v>
      </c>
      <c r="D141">
        <v>23.1</v>
      </c>
      <c r="E141">
        <v>20</v>
      </c>
      <c r="F141">
        <v>0.73</v>
      </c>
      <c r="G141" t="s">
        <v>232</v>
      </c>
      <c r="H141" t="s">
        <v>208</v>
      </c>
      <c r="I141" t="s">
        <v>86</v>
      </c>
      <c r="J141" t="s">
        <v>399</v>
      </c>
    </row>
    <row r="142" spans="1:10" hidden="1" x14ac:dyDescent="0.25">
      <c r="A142">
        <v>0.9</v>
      </c>
      <c r="B142">
        <v>9.1</v>
      </c>
      <c r="C142">
        <v>28.4</v>
      </c>
      <c r="D142">
        <v>36.9</v>
      </c>
      <c r="E142">
        <v>24</v>
      </c>
      <c r="F142">
        <v>0.55000000000000004</v>
      </c>
      <c r="G142" t="s">
        <v>233</v>
      </c>
      <c r="H142" t="s">
        <v>206</v>
      </c>
      <c r="I142" t="s">
        <v>83</v>
      </c>
      <c r="J142" t="s">
        <v>399</v>
      </c>
    </row>
    <row r="143" spans="1:10" hidden="1" x14ac:dyDescent="0.25">
      <c r="A143">
        <v>0.9</v>
      </c>
      <c r="B143">
        <v>9.1</v>
      </c>
      <c r="C143">
        <v>28.4</v>
      </c>
      <c r="D143">
        <v>36.9</v>
      </c>
      <c r="E143">
        <v>20</v>
      </c>
      <c r="F143">
        <v>0.46</v>
      </c>
      <c r="G143" t="s">
        <v>234</v>
      </c>
      <c r="H143" t="s">
        <v>208</v>
      </c>
      <c r="I143" t="s">
        <v>86</v>
      </c>
      <c r="J143" t="s">
        <v>399</v>
      </c>
    </row>
    <row r="144" spans="1:10" hidden="1" x14ac:dyDescent="0.25">
      <c r="A144">
        <v>0.9</v>
      </c>
      <c r="B144">
        <v>9.1</v>
      </c>
      <c r="C144">
        <v>36.5</v>
      </c>
      <c r="D144">
        <v>57.6</v>
      </c>
      <c r="E144">
        <v>24</v>
      </c>
      <c r="F144">
        <v>0.35</v>
      </c>
      <c r="G144" t="s">
        <v>235</v>
      </c>
      <c r="H144" t="s">
        <v>206</v>
      </c>
      <c r="I144" t="s">
        <v>83</v>
      </c>
      <c r="J144" t="s">
        <v>399</v>
      </c>
    </row>
    <row r="145" spans="1:10" hidden="1" x14ac:dyDescent="0.25">
      <c r="A145">
        <v>0.9</v>
      </c>
      <c r="B145">
        <v>9.1</v>
      </c>
      <c r="C145">
        <v>36.5</v>
      </c>
      <c r="D145">
        <v>57.6</v>
      </c>
      <c r="E145">
        <v>20</v>
      </c>
      <c r="F145">
        <v>0.28999999999999998</v>
      </c>
      <c r="G145" t="s">
        <v>236</v>
      </c>
      <c r="H145" t="s">
        <v>208</v>
      </c>
      <c r="I145" t="s">
        <v>86</v>
      </c>
      <c r="J145" t="s">
        <v>399</v>
      </c>
    </row>
    <row r="146" spans="1:10" hidden="1" x14ac:dyDescent="0.25">
      <c r="A146">
        <v>0.9</v>
      </c>
      <c r="B146">
        <v>9.1</v>
      </c>
      <c r="C146">
        <v>50</v>
      </c>
      <c r="D146">
        <v>92.2</v>
      </c>
      <c r="E146">
        <v>24</v>
      </c>
      <c r="F146">
        <v>0.23</v>
      </c>
      <c r="G146" t="s">
        <v>237</v>
      </c>
      <c r="H146" t="s">
        <v>206</v>
      </c>
      <c r="I146" t="s">
        <v>83</v>
      </c>
      <c r="J146" t="s">
        <v>399</v>
      </c>
    </row>
    <row r="147" spans="1:10" hidden="1" x14ac:dyDescent="0.25">
      <c r="A147">
        <v>0.9</v>
      </c>
      <c r="B147">
        <v>9.1</v>
      </c>
      <c r="C147">
        <v>50</v>
      </c>
      <c r="D147">
        <v>92.2</v>
      </c>
      <c r="E147">
        <v>20</v>
      </c>
      <c r="F147">
        <v>0.19</v>
      </c>
      <c r="G147" t="s">
        <v>238</v>
      </c>
      <c r="H147" t="s">
        <v>208</v>
      </c>
      <c r="I147" t="s">
        <v>86</v>
      </c>
      <c r="J147" t="s">
        <v>399</v>
      </c>
    </row>
    <row r="148" spans="1:10" hidden="1" x14ac:dyDescent="0.25">
      <c r="A148">
        <v>0.9</v>
      </c>
      <c r="B148">
        <v>9.1</v>
      </c>
      <c r="C148">
        <v>68</v>
      </c>
      <c r="D148">
        <v>138</v>
      </c>
      <c r="E148">
        <v>24</v>
      </c>
      <c r="F148">
        <v>0.15</v>
      </c>
      <c r="G148" t="s">
        <v>239</v>
      </c>
      <c r="H148" t="s">
        <v>206</v>
      </c>
      <c r="I148" t="s">
        <v>83</v>
      </c>
      <c r="J148" t="s">
        <v>399</v>
      </c>
    </row>
    <row r="149" spans="1:10" hidden="1" x14ac:dyDescent="0.25">
      <c r="A149">
        <v>0.9</v>
      </c>
      <c r="B149">
        <v>9.1</v>
      </c>
      <c r="C149">
        <v>68</v>
      </c>
      <c r="D149">
        <v>138</v>
      </c>
      <c r="E149">
        <v>20</v>
      </c>
      <c r="F149">
        <v>0.12</v>
      </c>
      <c r="G149" t="s">
        <v>240</v>
      </c>
      <c r="H149" t="s">
        <v>208</v>
      </c>
      <c r="I149" t="s">
        <v>86</v>
      </c>
      <c r="J149" t="s">
        <v>399</v>
      </c>
    </row>
    <row r="150" spans="1:10" hidden="1" x14ac:dyDescent="0.25">
      <c r="A150">
        <v>1</v>
      </c>
      <c r="B150">
        <v>4</v>
      </c>
      <c r="C150">
        <v>15.8</v>
      </c>
      <c r="D150">
        <v>3.25</v>
      </c>
      <c r="E150">
        <v>60.8</v>
      </c>
      <c r="F150">
        <v>15.9</v>
      </c>
      <c r="G150" t="s">
        <v>241</v>
      </c>
      <c r="H150" t="s">
        <v>104</v>
      </c>
      <c r="I150" t="s">
        <v>83</v>
      </c>
      <c r="J150" t="s">
        <v>399</v>
      </c>
    </row>
    <row r="151" spans="1:10" hidden="1" x14ac:dyDescent="0.25">
      <c r="A151">
        <v>1</v>
      </c>
      <c r="B151">
        <v>4</v>
      </c>
      <c r="C151">
        <v>15.8</v>
      </c>
      <c r="D151">
        <v>3.25</v>
      </c>
      <c r="E151">
        <v>50.6</v>
      </c>
      <c r="F151">
        <v>13.24</v>
      </c>
      <c r="G151" t="s">
        <v>242</v>
      </c>
      <c r="H151" t="s">
        <v>106</v>
      </c>
      <c r="I151" t="s">
        <v>86</v>
      </c>
      <c r="J151" t="s">
        <v>399</v>
      </c>
    </row>
    <row r="152" spans="1:10" hidden="1" x14ac:dyDescent="0.25">
      <c r="A152">
        <v>1</v>
      </c>
      <c r="B152">
        <v>4</v>
      </c>
      <c r="C152">
        <v>21.8</v>
      </c>
      <c r="D152">
        <v>5.2</v>
      </c>
      <c r="E152">
        <v>60.8</v>
      </c>
      <c r="F152">
        <v>9.9</v>
      </c>
      <c r="G152" t="s">
        <v>243</v>
      </c>
      <c r="H152" t="s">
        <v>104</v>
      </c>
      <c r="I152" t="s">
        <v>83</v>
      </c>
      <c r="J152" t="s">
        <v>399</v>
      </c>
    </row>
    <row r="153" spans="1:10" hidden="1" x14ac:dyDescent="0.25">
      <c r="A153">
        <v>1</v>
      </c>
      <c r="B153">
        <v>4</v>
      </c>
      <c r="C153">
        <v>21.8</v>
      </c>
      <c r="D153">
        <v>5.2</v>
      </c>
      <c r="E153">
        <v>50.6</v>
      </c>
      <c r="F153">
        <v>8.25</v>
      </c>
      <c r="G153" t="s">
        <v>244</v>
      </c>
      <c r="H153" t="s">
        <v>106</v>
      </c>
      <c r="I153" t="s">
        <v>86</v>
      </c>
      <c r="J153" t="s">
        <v>399</v>
      </c>
    </row>
    <row r="154" spans="1:10" hidden="1" x14ac:dyDescent="0.25">
      <c r="A154">
        <v>1</v>
      </c>
      <c r="B154">
        <v>4</v>
      </c>
      <c r="C154">
        <v>30.8</v>
      </c>
      <c r="D154">
        <v>8.1199999999999992</v>
      </c>
      <c r="E154">
        <v>60.8</v>
      </c>
      <c r="F154">
        <v>6.37</v>
      </c>
      <c r="G154" t="s">
        <v>245</v>
      </c>
      <c r="H154" t="s">
        <v>104</v>
      </c>
      <c r="I154" t="s">
        <v>83</v>
      </c>
      <c r="J154" t="s">
        <v>399</v>
      </c>
    </row>
    <row r="155" spans="1:10" hidden="1" x14ac:dyDescent="0.25">
      <c r="A155">
        <v>1</v>
      </c>
      <c r="B155">
        <v>4</v>
      </c>
      <c r="C155">
        <v>30.8</v>
      </c>
      <c r="D155">
        <v>8.1199999999999992</v>
      </c>
      <c r="E155">
        <v>50.6</v>
      </c>
      <c r="F155">
        <v>5.31</v>
      </c>
      <c r="G155" t="s">
        <v>246</v>
      </c>
      <c r="H155" t="s">
        <v>106</v>
      </c>
      <c r="I155" t="s">
        <v>86</v>
      </c>
      <c r="J155" t="s">
        <v>399</v>
      </c>
    </row>
    <row r="156" spans="1:10" hidden="1" x14ac:dyDescent="0.25">
      <c r="A156">
        <v>1</v>
      </c>
      <c r="B156">
        <v>6</v>
      </c>
      <c r="C156">
        <v>19</v>
      </c>
      <c r="D156">
        <v>8.17</v>
      </c>
      <c r="E156">
        <v>45.3</v>
      </c>
      <c r="F156">
        <v>4.71</v>
      </c>
      <c r="G156" t="s">
        <v>247</v>
      </c>
      <c r="H156" t="s">
        <v>206</v>
      </c>
      <c r="I156" t="s">
        <v>83</v>
      </c>
      <c r="J156" t="s">
        <v>399</v>
      </c>
    </row>
    <row r="157" spans="1:10" hidden="1" x14ac:dyDescent="0.25">
      <c r="A157">
        <v>1</v>
      </c>
      <c r="B157">
        <v>6</v>
      </c>
      <c r="C157">
        <v>19</v>
      </c>
      <c r="D157">
        <v>8.17</v>
      </c>
      <c r="E157">
        <v>37.700000000000003</v>
      </c>
      <c r="F157">
        <v>3.92</v>
      </c>
      <c r="G157" t="s">
        <v>248</v>
      </c>
      <c r="H157" t="s">
        <v>208</v>
      </c>
      <c r="I157" t="s">
        <v>86</v>
      </c>
      <c r="J157" t="s">
        <v>399</v>
      </c>
    </row>
    <row r="158" spans="1:10" hidden="1" x14ac:dyDescent="0.25">
      <c r="A158">
        <v>1</v>
      </c>
      <c r="B158">
        <v>6</v>
      </c>
      <c r="C158">
        <v>25</v>
      </c>
      <c r="D158">
        <v>13.1</v>
      </c>
      <c r="E158">
        <v>45.3</v>
      </c>
      <c r="F158">
        <v>2.94</v>
      </c>
      <c r="G158" t="s">
        <v>249</v>
      </c>
      <c r="H158" t="s">
        <v>206</v>
      </c>
      <c r="I158" t="s">
        <v>83</v>
      </c>
      <c r="J158" t="s">
        <v>399</v>
      </c>
    </row>
    <row r="159" spans="1:10" hidden="1" x14ac:dyDescent="0.25">
      <c r="A159">
        <v>1</v>
      </c>
      <c r="B159">
        <v>6</v>
      </c>
      <c r="C159">
        <v>25</v>
      </c>
      <c r="D159">
        <v>13.1</v>
      </c>
      <c r="E159">
        <v>37.700000000000003</v>
      </c>
      <c r="F159">
        <v>2.4500000000000002</v>
      </c>
      <c r="G159" t="s">
        <v>250</v>
      </c>
      <c r="H159" t="s">
        <v>208</v>
      </c>
      <c r="I159" t="s">
        <v>86</v>
      </c>
      <c r="J159" t="s">
        <v>399</v>
      </c>
    </row>
    <row r="160" spans="1:10" hidden="1" x14ac:dyDescent="0.25">
      <c r="A160">
        <v>1</v>
      </c>
      <c r="B160">
        <v>6</v>
      </c>
      <c r="C160">
        <v>34</v>
      </c>
      <c r="D160">
        <v>20.399999999999999</v>
      </c>
      <c r="E160">
        <v>45.3</v>
      </c>
      <c r="F160">
        <v>1.83</v>
      </c>
      <c r="G160" t="s">
        <v>251</v>
      </c>
      <c r="H160" t="s">
        <v>206</v>
      </c>
      <c r="I160" t="s">
        <v>83</v>
      </c>
      <c r="J160" t="s">
        <v>399</v>
      </c>
    </row>
    <row r="161" spans="1:10" hidden="1" x14ac:dyDescent="0.25">
      <c r="A161">
        <v>1</v>
      </c>
      <c r="B161">
        <v>6</v>
      </c>
      <c r="C161">
        <v>34</v>
      </c>
      <c r="D161">
        <v>20.399999999999999</v>
      </c>
      <c r="E161">
        <v>37.700000000000003</v>
      </c>
      <c r="F161">
        <v>1.52</v>
      </c>
      <c r="G161" t="s">
        <v>252</v>
      </c>
      <c r="H161" t="s">
        <v>208</v>
      </c>
      <c r="I161" t="s">
        <v>86</v>
      </c>
      <c r="J161" t="s">
        <v>399</v>
      </c>
    </row>
    <row r="162" spans="1:10" hidden="1" x14ac:dyDescent="0.25">
      <c r="A162">
        <v>1</v>
      </c>
      <c r="B162">
        <v>6</v>
      </c>
      <c r="C162">
        <v>49</v>
      </c>
      <c r="D162">
        <v>32.700000000000003</v>
      </c>
      <c r="E162">
        <v>45.3</v>
      </c>
      <c r="F162">
        <v>1.18</v>
      </c>
      <c r="G162" t="s">
        <v>253</v>
      </c>
      <c r="H162" t="s">
        <v>206</v>
      </c>
      <c r="I162" t="s">
        <v>83</v>
      </c>
      <c r="J162" t="s">
        <v>399</v>
      </c>
    </row>
    <row r="163" spans="1:10" hidden="1" x14ac:dyDescent="0.25">
      <c r="A163">
        <v>1</v>
      </c>
      <c r="B163">
        <v>6</v>
      </c>
      <c r="C163">
        <v>49</v>
      </c>
      <c r="D163">
        <v>32.700000000000003</v>
      </c>
      <c r="E163">
        <v>37.700000000000003</v>
      </c>
      <c r="F163">
        <v>0.98</v>
      </c>
      <c r="G163" t="s">
        <v>254</v>
      </c>
      <c r="H163" t="s">
        <v>208</v>
      </c>
      <c r="I163" t="s">
        <v>86</v>
      </c>
      <c r="J163" t="s">
        <v>399</v>
      </c>
    </row>
    <row r="164" spans="1:10" x14ac:dyDescent="0.25">
      <c r="A164">
        <v>1</v>
      </c>
      <c r="B164">
        <v>6</v>
      </c>
      <c r="C164">
        <v>290</v>
      </c>
      <c r="D164">
        <v>220</v>
      </c>
      <c r="E164">
        <v>45.3</v>
      </c>
      <c r="F164">
        <v>0.18</v>
      </c>
      <c r="G164" t="s">
        <v>255</v>
      </c>
      <c r="H164" t="s">
        <v>256</v>
      </c>
      <c r="I164" t="s">
        <v>83</v>
      </c>
      <c r="J164" t="s">
        <v>399</v>
      </c>
    </row>
    <row r="165" spans="1:10" x14ac:dyDescent="0.25">
      <c r="A165">
        <v>1</v>
      </c>
      <c r="B165">
        <v>6</v>
      </c>
      <c r="C165">
        <v>290</v>
      </c>
      <c r="D165">
        <v>220</v>
      </c>
      <c r="E165">
        <v>37.700000000000003</v>
      </c>
      <c r="F165">
        <v>0.15</v>
      </c>
      <c r="G165" t="s">
        <v>257</v>
      </c>
      <c r="H165" t="s">
        <v>258</v>
      </c>
      <c r="I165" t="s">
        <v>86</v>
      </c>
      <c r="J165" t="s">
        <v>399</v>
      </c>
    </row>
    <row r="166" spans="1:10" hidden="1" x14ac:dyDescent="0.25">
      <c r="A166">
        <v>1</v>
      </c>
      <c r="B166">
        <v>10</v>
      </c>
      <c r="C166">
        <v>25.4</v>
      </c>
      <c r="D166">
        <v>24.8</v>
      </c>
      <c r="E166">
        <v>29.6</v>
      </c>
      <c r="F166">
        <v>1.02</v>
      </c>
      <c r="G166" t="s">
        <v>259</v>
      </c>
      <c r="H166" t="s">
        <v>206</v>
      </c>
      <c r="I166" t="s">
        <v>83</v>
      </c>
      <c r="J166" t="s">
        <v>399</v>
      </c>
    </row>
    <row r="167" spans="1:10" hidden="1" x14ac:dyDescent="0.25">
      <c r="A167">
        <v>1</v>
      </c>
      <c r="B167">
        <v>10</v>
      </c>
      <c r="C167">
        <v>25.4</v>
      </c>
      <c r="D167">
        <v>24.8</v>
      </c>
      <c r="E167">
        <v>24.6</v>
      </c>
      <c r="F167">
        <v>0.85</v>
      </c>
      <c r="G167" t="s">
        <v>260</v>
      </c>
      <c r="H167" t="s">
        <v>208</v>
      </c>
      <c r="I167" t="s">
        <v>86</v>
      </c>
      <c r="J167" t="s">
        <v>399</v>
      </c>
    </row>
    <row r="168" spans="1:10" hidden="1" x14ac:dyDescent="0.25">
      <c r="A168">
        <v>1</v>
      </c>
      <c r="B168">
        <v>10</v>
      </c>
      <c r="C168">
        <v>31.4</v>
      </c>
      <c r="D168">
        <v>39.6</v>
      </c>
      <c r="E168">
        <v>29.6</v>
      </c>
      <c r="F168">
        <v>0.64</v>
      </c>
      <c r="G168" t="s">
        <v>261</v>
      </c>
      <c r="H168" t="s">
        <v>206</v>
      </c>
      <c r="I168" t="s">
        <v>83</v>
      </c>
      <c r="J168" t="s">
        <v>399</v>
      </c>
    </row>
    <row r="169" spans="1:10" hidden="1" x14ac:dyDescent="0.25">
      <c r="A169">
        <v>1</v>
      </c>
      <c r="B169">
        <v>10</v>
      </c>
      <c r="C169">
        <v>31.4</v>
      </c>
      <c r="D169">
        <v>39.6</v>
      </c>
      <c r="E169">
        <v>24.6</v>
      </c>
      <c r="F169">
        <v>0.53</v>
      </c>
      <c r="G169" t="s">
        <v>262</v>
      </c>
      <c r="H169" t="s">
        <v>208</v>
      </c>
      <c r="I169" t="s">
        <v>86</v>
      </c>
      <c r="J169" t="s">
        <v>399</v>
      </c>
    </row>
    <row r="170" spans="1:10" hidden="1" x14ac:dyDescent="0.25">
      <c r="A170">
        <v>1</v>
      </c>
      <c r="B170">
        <v>10</v>
      </c>
      <c r="C170">
        <v>40.4</v>
      </c>
      <c r="D170">
        <v>61.9</v>
      </c>
      <c r="E170">
        <v>29.6</v>
      </c>
      <c r="F170">
        <v>0.41</v>
      </c>
      <c r="G170" t="s">
        <v>263</v>
      </c>
      <c r="H170" t="s">
        <v>206</v>
      </c>
      <c r="I170" t="s">
        <v>83</v>
      </c>
      <c r="J170" t="s">
        <v>399</v>
      </c>
    </row>
    <row r="171" spans="1:10" hidden="1" x14ac:dyDescent="0.25">
      <c r="A171">
        <v>1</v>
      </c>
      <c r="B171">
        <v>10</v>
      </c>
      <c r="C171">
        <v>40.4</v>
      </c>
      <c r="D171">
        <v>61.9</v>
      </c>
      <c r="E171">
        <v>24.6</v>
      </c>
      <c r="F171">
        <v>0.34</v>
      </c>
      <c r="G171" t="s">
        <v>264</v>
      </c>
      <c r="H171" t="s">
        <v>208</v>
      </c>
      <c r="I171" t="s">
        <v>86</v>
      </c>
      <c r="J171" t="s">
        <v>399</v>
      </c>
    </row>
    <row r="172" spans="1:10" hidden="1" x14ac:dyDescent="0.25">
      <c r="A172">
        <v>1</v>
      </c>
      <c r="B172">
        <v>10</v>
      </c>
      <c r="C172">
        <v>55.4</v>
      </c>
      <c r="D172">
        <v>99</v>
      </c>
      <c r="E172">
        <v>29.6</v>
      </c>
      <c r="F172">
        <v>0.26</v>
      </c>
      <c r="G172" t="s">
        <v>265</v>
      </c>
      <c r="H172" t="s">
        <v>206</v>
      </c>
      <c r="I172" t="s">
        <v>83</v>
      </c>
      <c r="J172" t="s">
        <v>399</v>
      </c>
    </row>
    <row r="173" spans="1:10" hidden="1" x14ac:dyDescent="0.25">
      <c r="A173">
        <v>1</v>
      </c>
      <c r="B173">
        <v>10</v>
      </c>
      <c r="C173">
        <v>55.4</v>
      </c>
      <c r="D173">
        <v>99</v>
      </c>
      <c r="E173">
        <v>24.6</v>
      </c>
      <c r="F173">
        <v>0.22</v>
      </c>
      <c r="G173" t="s">
        <v>266</v>
      </c>
      <c r="H173" t="s">
        <v>208</v>
      </c>
      <c r="I173" t="s">
        <v>86</v>
      </c>
      <c r="J173" t="s">
        <v>399</v>
      </c>
    </row>
    <row r="174" spans="1:10" hidden="1" x14ac:dyDescent="0.25">
      <c r="A174">
        <v>1</v>
      </c>
      <c r="B174">
        <v>10</v>
      </c>
      <c r="C174">
        <v>75.400000000000006</v>
      </c>
      <c r="D174">
        <v>149</v>
      </c>
      <c r="E174">
        <v>29.6</v>
      </c>
      <c r="F174">
        <v>0.17</v>
      </c>
      <c r="G174" t="s">
        <v>267</v>
      </c>
      <c r="H174" t="s">
        <v>206</v>
      </c>
      <c r="I174" t="s">
        <v>83</v>
      </c>
      <c r="J174" t="s">
        <v>399</v>
      </c>
    </row>
    <row r="175" spans="1:10" hidden="1" x14ac:dyDescent="0.25">
      <c r="A175">
        <v>1</v>
      </c>
      <c r="B175">
        <v>10</v>
      </c>
      <c r="C175">
        <v>75.400000000000006</v>
      </c>
      <c r="D175">
        <v>149</v>
      </c>
      <c r="E175">
        <v>24.6</v>
      </c>
      <c r="F175">
        <v>0.14000000000000001</v>
      </c>
      <c r="G175" t="s">
        <v>268</v>
      </c>
      <c r="H175" t="s">
        <v>208</v>
      </c>
      <c r="I175" t="s">
        <v>86</v>
      </c>
      <c r="J175" t="s">
        <v>399</v>
      </c>
    </row>
    <row r="176" spans="1:10" hidden="1" x14ac:dyDescent="0.25">
      <c r="A176">
        <v>1.1000000000000001</v>
      </c>
      <c r="B176">
        <v>4.4000000000000004</v>
      </c>
      <c r="C176">
        <v>17.399999999999999</v>
      </c>
      <c r="D176">
        <v>3.54</v>
      </c>
      <c r="E176">
        <v>72.8</v>
      </c>
      <c r="F176">
        <v>17.5</v>
      </c>
      <c r="G176" t="s">
        <v>269</v>
      </c>
      <c r="H176" t="s">
        <v>206</v>
      </c>
      <c r="I176" t="s">
        <v>83</v>
      </c>
      <c r="J176" t="s">
        <v>399</v>
      </c>
    </row>
    <row r="177" spans="1:10" hidden="1" x14ac:dyDescent="0.25">
      <c r="A177">
        <v>1.1000000000000001</v>
      </c>
      <c r="B177">
        <v>4.4000000000000004</v>
      </c>
      <c r="C177">
        <v>17.399999999999999</v>
      </c>
      <c r="D177">
        <v>3.54</v>
      </c>
      <c r="E177">
        <v>60.6</v>
      </c>
      <c r="F177">
        <v>14.58</v>
      </c>
      <c r="G177" t="s">
        <v>270</v>
      </c>
      <c r="H177" t="s">
        <v>208</v>
      </c>
      <c r="I177" t="s">
        <v>86</v>
      </c>
      <c r="J177" t="s">
        <v>399</v>
      </c>
    </row>
    <row r="178" spans="1:10" hidden="1" x14ac:dyDescent="0.25">
      <c r="A178">
        <v>1.1000000000000001</v>
      </c>
      <c r="B178">
        <v>4.4000000000000004</v>
      </c>
      <c r="C178">
        <v>24</v>
      </c>
      <c r="D178">
        <v>5.66</v>
      </c>
      <c r="E178">
        <v>72.8</v>
      </c>
      <c r="F178">
        <v>11</v>
      </c>
      <c r="G178" t="s">
        <v>271</v>
      </c>
      <c r="H178" t="s">
        <v>206</v>
      </c>
      <c r="I178" t="s">
        <v>83</v>
      </c>
      <c r="J178" t="s">
        <v>399</v>
      </c>
    </row>
    <row r="179" spans="1:10" hidden="1" x14ac:dyDescent="0.25">
      <c r="A179">
        <v>1.1000000000000001</v>
      </c>
      <c r="B179">
        <v>4.4000000000000004</v>
      </c>
      <c r="C179">
        <v>24</v>
      </c>
      <c r="D179">
        <v>5.66</v>
      </c>
      <c r="E179">
        <v>60.6</v>
      </c>
      <c r="F179">
        <v>9.16</v>
      </c>
      <c r="G179" t="s">
        <v>272</v>
      </c>
      <c r="H179" t="s">
        <v>208</v>
      </c>
      <c r="I179" t="s">
        <v>86</v>
      </c>
      <c r="J179" t="s">
        <v>399</v>
      </c>
    </row>
    <row r="180" spans="1:10" hidden="1" x14ac:dyDescent="0.25">
      <c r="A180">
        <v>1.1000000000000001</v>
      </c>
      <c r="B180">
        <v>4.4000000000000004</v>
      </c>
      <c r="C180">
        <v>33.9</v>
      </c>
      <c r="D180">
        <v>8.84</v>
      </c>
      <c r="E180">
        <v>72.8</v>
      </c>
      <c r="F180">
        <v>7</v>
      </c>
      <c r="G180" t="s">
        <v>273</v>
      </c>
      <c r="H180" t="s">
        <v>206</v>
      </c>
      <c r="I180" t="s">
        <v>83</v>
      </c>
      <c r="J180" t="s">
        <v>399</v>
      </c>
    </row>
    <row r="181" spans="1:10" hidden="1" x14ac:dyDescent="0.25">
      <c r="A181">
        <v>1.1000000000000001</v>
      </c>
      <c r="B181">
        <v>4.4000000000000004</v>
      </c>
      <c r="C181">
        <v>33.9</v>
      </c>
      <c r="D181">
        <v>8.84</v>
      </c>
      <c r="E181">
        <v>60.6</v>
      </c>
      <c r="F181">
        <v>5.83</v>
      </c>
      <c r="G181" t="s">
        <v>274</v>
      </c>
      <c r="H181" t="s">
        <v>208</v>
      </c>
      <c r="I181" t="s">
        <v>86</v>
      </c>
      <c r="J181" t="s">
        <v>399</v>
      </c>
    </row>
    <row r="182" spans="1:10" hidden="1" x14ac:dyDescent="0.25">
      <c r="A182">
        <v>1.1000000000000001</v>
      </c>
      <c r="B182">
        <v>6.4</v>
      </c>
      <c r="C182">
        <v>20.6</v>
      </c>
      <c r="D182">
        <v>8.3000000000000007</v>
      </c>
      <c r="E182">
        <v>55.5</v>
      </c>
      <c r="F182">
        <v>5.69</v>
      </c>
      <c r="G182" t="s">
        <v>275</v>
      </c>
      <c r="H182" t="s">
        <v>206</v>
      </c>
      <c r="I182" t="s">
        <v>83</v>
      </c>
      <c r="J182" t="s">
        <v>399</v>
      </c>
    </row>
    <row r="183" spans="1:10" hidden="1" x14ac:dyDescent="0.25">
      <c r="A183">
        <v>1.1000000000000001</v>
      </c>
      <c r="B183">
        <v>6.4</v>
      </c>
      <c r="C183">
        <v>20.6</v>
      </c>
      <c r="D183">
        <v>8.3000000000000007</v>
      </c>
      <c r="E183">
        <v>46.2</v>
      </c>
      <c r="F183">
        <v>4.74</v>
      </c>
      <c r="G183" t="s">
        <v>276</v>
      </c>
      <c r="H183" t="s">
        <v>208</v>
      </c>
      <c r="I183" t="s">
        <v>86</v>
      </c>
      <c r="J183" t="s">
        <v>399</v>
      </c>
    </row>
    <row r="184" spans="1:10" hidden="1" x14ac:dyDescent="0.25">
      <c r="A184">
        <v>1.1000000000000001</v>
      </c>
      <c r="B184">
        <v>6.4</v>
      </c>
      <c r="C184">
        <v>27.2</v>
      </c>
      <c r="D184">
        <v>13.3</v>
      </c>
      <c r="E184">
        <v>55.5</v>
      </c>
      <c r="F184">
        <v>3.55</v>
      </c>
      <c r="G184" t="s">
        <v>277</v>
      </c>
      <c r="H184" t="s">
        <v>206</v>
      </c>
      <c r="I184" t="s">
        <v>83</v>
      </c>
      <c r="J184" t="s">
        <v>399</v>
      </c>
    </row>
    <row r="185" spans="1:10" hidden="1" x14ac:dyDescent="0.25">
      <c r="A185">
        <v>1.1000000000000001</v>
      </c>
      <c r="B185">
        <v>6.4</v>
      </c>
      <c r="C185">
        <v>27.2</v>
      </c>
      <c r="D185">
        <v>13.3</v>
      </c>
      <c r="E185">
        <v>46.2</v>
      </c>
      <c r="F185">
        <v>2.96</v>
      </c>
      <c r="G185" t="s">
        <v>278</v>
      </c>
      <c r="H185" t="s">
        <v>208</v>
      </c>
      <c r="I185" t="s">
        <v>86</v>
      </c>
      <c r="J185" t="s">
        <v>399</v>
      </c>
    </row>
    <row r="186" spans="1:10" hidden="1" x14ac:dyDescent="0.25">
      <c r="A186">
        <v>1.1000000000000001</v>
      </c>
      <c r="B186">
        <v>6.4</v>
      </c>
      <c r="C186">
        <v>37.1</v>
      </c>
      <c r="D186">
        <v>20.8</v>
      </c>
      <c r="E186">
        <v>55.5</v>
      </c>
      <c r="F186">
        <v>2.2799999999999998</v>
      </c>
      <c r="G186" t="s">
        <v>279</v>
      </c>
      <c r="H186" t="s">
        <v>206</v>
      </c>
      <c r="I186" t="s">
        <v>83</v>
      </c>
      <c r="J186" t="s">
        <v>399</v>
      </c>
    </row>
    <row r="187" spans="1:10" hidden="1" x14ac:dyDescent="0.25">
      <c r="A187">
        <v>1.1000000000000001</v>
      </c>
      <c r="B187">
        <v>6.4</v>
      </c>
      <c r="C187">
        <v>37.1</v>
      </c>
      <c r="D187">
        <v>20.8</v>
      </c>
      <c r="E187">
        <v>46.2</v>
      </c>
      <c r="F187">
        <v>1.9</v>
      </c>
      <c r="G187" t="s">
        <v>280</v>
      </c>
      <c r="H187" t="s">
        <v>208</v>
      </c>
      <c r="I187" t="s">
        <v>86</v>
      </c>
      <c r="J187" t="s">
        <v>399</v>
      </c>
    </row>
    <row r="188" spans="1:10" hidden="1" x14ac:dyDescent="0.25">
      <c r="A188">
        <v>1.1000000000000001</v>
      </c>
      <c r="B188">
        <v>6.4</v>
      </c>
      <c r="C188">
        <v>53.6</v>
      </c>
      <c r="D188">
        <v>33.200000000000003</v>
      </c>
      <c r="E188">
        <v>55.5</v>
      </c>
      <c r="F188">
        <v>1.42</v>
      </c>
      <c r="G188" t="s">
        <v>281</v>
      </c>
      <c r="H188" t="s">
        <v>206</v>
      </c>
      <c r="I188" t="s">
        <v>83</v>
      </c>
      <c r="J188" t="s">
        <v>399</v>
      </c>
    </row>
    <row r="189" spans="1:10" hidden="1" x14ac:dyDescent="0.25">
      <c r="A189">
        <v>1.1000000000000001</v>
      </c>
      <c r="B189">
        <v>6.4</v>
      </c>
      <c r="C189">
        <v>53.6</v>
      </c>
      <c r="D189">
        <v>33.200000000000003</v>
      </c>
      <c r="E189">
        <v>46.2</v>
      </c>
      <c r="F189">
        <v>1.18</v>
      </c>
      <c r="G189" t="s">
        <v>282</v>
      </c>
      <c r="H189" t="s">
        <v>208</v>
      </c>
      <c r="I189" t="s">
        <v>86</v>
      </c>
      <c r="J189" t="s">
        <v>399</v>
      </c>
    </row>
    <row r="190" spans="1:10" hidden="1" x14ac:dyDescent="0.25">
      <c r="A190">
        <v>1.1000000000000001</v>
      </c>
      <c r="B190">
        <v>10.9</v>
      </c>
      <c r="C190">
        <v>27.8</v>
      </c>
      <c r="D190">
        <v>26.4</v>
      </c>
      <c r="E190">
        <v>35.799999999999997</v>
      </c>
      <c r="F190">
        <v>1.1499999999999999</v>
      </c>
      <c r="G190" t="s">
        <v>283</v>
      </c>
      <c r="H190" t="s">
        <v>284</v>
      </c>
      <c r="I190" t="s">
        <v>83</v>
      </c>
      <c r="J190" t="s">
        <v>399</v>
      </c>
    </row>
    <row r="191" spans="1:10" hidden="1" x14ac:dyDescent="0.25">
      <c r="A191">
        <v>1.1000000000000001</v>
      </c>
      <c r="B191">
        <v>10.9</v>
      </c>
      <c r="C191">
        <v>27.8</v>
      </c>
      <c r="D191">
        <v>26.4</v>
      </c>
      <c r="E191">
        <v>29.8</v>
      </c>
      <c r="F191">
        <v>0.96</v>
      </c>
      <c r="G191" t="s">
        <v>285</v>
      </c>
      <c r="H191" t="s">
        <v>286</v>
      </c>
      <c r="I191" t="s">
        <v>86</v>
      </c>
      <c r="J191" t="s">
        <v>399</v>
      </c>
    </row>
    <row r="192" spans="1:10" hidden="1" x14ac:dyDescent="0.25">
      <c r="A192">
        <v>1.1000000000000001</v>
      </c>
      <c r="B192">
        <v>10.9</v>
      </c>
      <c r="C192">
        <v>34.4</v>
      </c>
      <c r="D192">
        <v>42.3</v>
      </c>
      <c r="E192">
        <v>35.799999999999997</v>
      </c>
      <c r="F192">
        <v>0.72</v>
      </c>
      <c r="G192" t="s">
        <v>287</v>
      </c>
      <c r="H192" t="s">
        <v>284</v>
      </c>
      <c r="I192" t="s">
        <v>83</v>
      </c>
      <c r="J192" t="s">
        <v>399</v>
      </c>
    </row>
    <row r="193" spans="1:10" hidden="1" x14ac:dyDescent="0.25">
      <c r="A193">
        <v>1.1000000000000001</v>
      </c>
      <c r="B193">
        <v>10.9</v>
      </c>
      <c r="C193">
        <v>34.4</v>
      </c>
      <c r="D193">
        <v>42.3</v>
      </c>
      <c r="E193">
        <v>29.8</v>
      </c>
      <c r="F193">
        <v>0.63</v>
      </c>
      <c r="G193" t="s">
        <v>288</v>
      </c>
      <c r="H193" t="s">
        <v>286</v>
      </c>
      <c r="I193" t="s">
        <v>86</v>
      </c>
      <c r="J193" t="s">
        <v>399</v>
      </c>
    </row>
    <row r="194" spans="1:10" hidden="1" x14ac:dyDescent="0.25">
      <c r="A194">
        <v>1.1000000000000001</v>
      </c>
      <c r="B194">
        <v>10.9</v>
      </c>
      <c r="C194">
        <v>44.3</v>
      </c>
      <c r="D194">
        <v>66.099999999999994</v>
      </c>
      <c r="E194">
        <v>35.799999999999997</v>
      </c>
      <c r="F194">
        <v>0.46</v>
      </c>
      <c r="G194" t="s">
        <v>289</v>
      </c>
      <c r="H194" t="s">
        <v>284</v>
      </c>
      <c r="I194" t="s">
        <v>83</v>
      </c>
      <c r="J194" t="s">
        <v>399</v>
      </c>
    </row>
    <row r="195" spans="1:10" hidden="1" x14ac:dyDescent="0.25">
      <c r="A195">
        <v>1.1000000000000001</v>
      </c>
      <c r="B195">
        <v>10.9</v>
      </c>
      <c r="C195">
        <v>44.3</v>
      </c>
      <c r="D195">
        <v>66.099999999999994</v>
      </c>
      <c r="E195">
        <v>29.8</v>
      </c>
      <c r="F195">
        <v>0.38</v>
      </c>
      <c r="G195" t="s">
        <v>290</v>
      </c>
      <c r="H195" t="s">
        <v>286</v>
      </c>
      <c r="I195" t="s">
        <v>86</v>
      </c>
      <c r="J195" t="s">
        <v>399</v>
      </c>
    </row>
    <row r="196" spans="1:10" hidden="1" x14ac:dyDescent="0.25">
      <c r="A196">
        <v>1.1000000000000001</v>
      </c>
      <c r="B196">
        <v>10.9</v>
      </c>
      <c r="C196">
        <v>60.8</v>
      </c>
      <c r="D196">
        <v>106</v>
      </c>
      <c r="E196">
        <v>35.799999999999997</v>
      </c>
      <c r="F196">
        <v>0.28000000000000003</v>
      </c>
      <c r="G196" t="s">
        <v>291</v>
      </c>
      <c r="H196" t="s">
        <v>284</v>
      </c>
      <c r="I196" t="s">
        <v>83</v>
      </c>
      <c r="J196" t="s">
        <v>399</v>
      </c>
    </row>
    <row r="197" spans="1:10" hidden="1" x14ac:dyDescent="0.25">
      <c r="A197">
        <v>1.1000000000000001</v>
      </c>
      <c r="B197">
        <v>10.9</v>
      </c>
      <c r="C197">
        <v>60.8</v>
      </c>
      <c r="D197">
        <v>106</v>
      </c>
      <c r="E197">
        <v>29.8</v>
      </c>
      <c r="F197">
        <v>0.23</v>
      </c>
      <c r="G197" t="s">
        <v>292</v>
      </c>
      <c r="H197" t="s">
        <v>286</v>
      </c>
      <c r="I197" t="s">
        <v>86</v>
      </c>
      <c r="J197" t="s">
        <v>399</v>
      </c>
    </row>
    <row r="198" spans="1:10" hidden="1" x14ac:dyDescent="0.25">
      <c r="A198">
        <v>1.1000000000000001</v>
      </c>
      <c r="B198">
        <v>10.9</v>
      </c>
      <c r="C198">
        <v>82.8</v>
      </c>
      <c r="D198">
        <v>159</v>
      </c>
      <c r="E198">
        <v>35.799999999999997</v>
      </c>
      <c r="F198">
        <v>0.2</v>
      </c>
      <c r="G198" t="s">
        <v>293</v>
      </c>
      <c r="H198" t="s">
        <v>284</v>
      </c>
      <c r="I198" t="s">
        <v>83</v>
      </c>
      <c r="J198" t="s">
        <v>399</v>
      </c>
    </row>
    <row r="199" spans="1:10" hidden="1" x14ac:dyDescent="0.25">
      <c r="A199">
        <v>1.1000000000000001</v>
      </c>
      <c r="B199">
        <v>10.9</v>
      </c>
      <c r="C199">
        <v>82.8</v>
      </c>
      <c r="D199">
        <v>159</v>
      </c>
      <c r="E199">
        <v>29.8</v>
      </c>
      <c r="F199">
        <v>0.17</v>
      </c>
      <c r="G199" t="s">
        <v>294</v>
      </c>
      <c r="H199" t="s">
        <v>286</v>
      </c>
      <c r="I199" t="s">
        <v>86</v>
      </c>
      <c r="J199" t="s">
        <v>399</v>
      </c>
    </row>
    <row r="200" spans="1:10" hidden="1" x14ac:dyDescent="0.25">
      <c r="A200">
        <v>1.2</v>
      </c>
      <c r="B200">
        <v>4.8</v>
      </c>
      <c r="C200">
        <v>19</v>
      </c>
      <c r="D200">
        <v>3.8</v>
      </c>
      <c r="E200">
        <v>85.3</v>
      </c>
      <c r="F200">
        <v>19.100000000000001</v>
      </c>
      <c r="G200" t="s">
        <v>295</v>
      </c>
      <c r="H200" t="s">
        <v>206</v>
      </c>
      <c r="I200" t="s">
        <v>83</v>
      </c>
      <c r="J200" t="s">
        <v>399</v>
      </c>
    </row>
    <row r="201" spans="1:10" hidden="1" x14ac:dyDescent="0.25">
      <c r="A201">
        <v>1.2</v>
      </c>
      <c r="B201">
        <v>4.8</v>
      </c>
      <c r="C201">
        <v>19</v>
      </c>
      <c r="D201">
        <v>3.8</v>
      </c>
      <c r="E201">
        <v>71.099999999999994</v>
      </c>
      <c r="F201">
        <v>15.91</v>
      </c>
      <c r="G201" t="s">
        <v>296</v>
      </c>
      <c r="H201" t="s">
        <v>208</v>
      </c>
      <c r="I201" t="s">
        <v>86</v>
      </c>
      <c r="J201" t="s">
        <v>399</v>
      </c>
    </row>
    <row r="202" spans="1:10" hidden="1" x14ac:dyDescent="0.25">
      <c r="A202">
        <v>1.2</v>
      </c>
      <c r="B202">
        <v>4.8</v>
      </c>
      <c r="C202">
        <v>26.2</v>
      </c>
      <c r="D202">
        <v>6.08</v>
      </c>
      <c r="E202">
        <v>85.3</v>
      </c>
      <c r="F202">
        <v>12</v>
      </c>
      <c r="G202" t="s">
        <v>297</v>
      </c>
      <c r="H202" t="s">
        <v>206</v>
      </c>
      <c r="I202" t="s">
        <v>83</v>
      </c>
      <c r="J202" t="s">
        <v>399</v>
      </c>
    </row>
    <row r="203" spans="1:10" hidden="1" x14ac:dyDescent="0.25">
      <c r="A203">
        <v>1.2</v>
      </c>
      <c r="B203">
        <v>4.8</v>
      </c>
      <c r="C203">
        <v>26.2</v>
      </c>
      <c r="D203">
        <v>6.08</v>
      </c>
      <c r="E203">
        <v>71.099999999999994</v>
      </c>
      <c r="F203">
        <v>10</v>
      </c>
      <c r="G203" t="s">
        <v>298</v>
      </c>
      <c r="H203" t="s">
        <v>208</v>
      </c>
      <c r="I203" t="s">
        <v>86</v>
      </c>
      <c r="J203" t="s">
        <v>399</v>
      </c>
    </row>
    <row r="204" spans="1:10" hidden="1" x14ac:dyDescent="0.25">
      <c r="A204">
        <v>1.2</v>
      </c>
      <c r="B204">
        <v>4.8</v>
      </c>
      <c r="C204">
        <v>37</v>
      </c>
      <c r="D204">
        <v>9.5</v>
      </c>
      <c r="E204">
        <v>85.3</v>
      </c>
      <c r="F204">
        <v>7.63</v>
      </c>
      <c r="G204" t="s">
        <v>299</v>
      </c>
      <c r="H204" t="s">
        <v>206</v>
      </c>
      <c r="I204" t="s">
        <v>83</v>
      </c>
      <c r="J204" t="s">
        <v>399</v>
      </c>
    </row>
    <row r="205" spans="1:10" hidden="1" x14ac:dyDescent="0.25">
      <c r="A205">
        <v>1.2</v>
      </c>
      <c r="B205">
        <v>4.8</v>
      </c>
      <c r="C205">
        <v>37</v>
      </c>
      <c r="D205">
        <v>9.5</v>
      </c>
      <c r="E205">
        <v>71.099999999999994</v>
      </c>
      <c r="F205">
        <v>6.36</v>
      </c>
      <c r="G205" t="s">
        <v>300</v>
      </c>
      <c r="H205" t="s">
        <v>208</v>
      </c>
      <c r="I205" t="s">
        <v>86</v>
      </c>
      <c r="J205" t="s">
        <v>399</v>
      </c>
    </row>
    <row r="206" spans="1:10" hidden="1" x14ac:dyDescent="0.25">
      <c r="A206">
        <v>1.2</v>
      </c>
      <c r="B206">
        <v>7.3</v>
      </c>
      <c r="C206">
        <v>23</v>
      </c>
      <c r="D206">
        <v>9.85</v>
      </c>
      <c r="E206">
        <v>62.8</v>
      </c>
      <c r="F206">
        <v>5.43</v>
      </c>
      <c r="G206" t="s">
        <v>301</v>
      </c>
      <c r="H206" t="s">
        <v>206</v>
      </c>
      <c r="I206" t="s">
        <v>83</v>
      </c>
      <c r="J206" t="s">
        <v>399</v>
      </c>
    </row>
    <row r="207" spans="1:10" hidden="1" x14ac:dyDescent="0.25">
      <c r="A207">
        <v>1.2</v>
      </c>
      <c r="B207">
        <v>7.3</v>
      </c>
      <c r="C207">
        <v>23</v>
      </c>
      <c r="D207">
        <v>9.85</v>
      </c>
      <c r="E207">
        <v>52.3</v>
      </c>
      <c r="F207">
        <v>4.5199999999999996</v>
      </c>
      <c r="G207" t="s">
        <v>302</v>
      </c>
      <c r="H207" t="s">
        <v>208</v>
      </c>
      <c r="I207" t="s">
        <v>86</v>
      </c>
      <c r="J207" t="s">
        <v>399</v>
      </c>
    </row>
    <row r="208" spans="1:10" hidden="1" x14ac:dyDescent="0.25">
      <c r="A208">
        <v>1.2</v>
      </c>
      <c r="B208">
        <v>7.3</v>
      </c>
      <c r="C208">
        <v>30.2</v>
      </c>
      <c r="D208">
        <v>15.8</v>
      </c>
      <c r="E208">
        <v>62.8</v>
      </c>
      <c r="F208">
        <v>3.39</v>
      </c>
      <c r="G208" t="s">
        <v>303</v>
      </c>
      <c r="H208" t="s">
        <v>206</v>
      </c>
      <c r="I208" t="s">
        <v>83</v>
      </c>
      <c r="J208" t="s">
        <v>399</v>
      </c>
    </row>
    <row r="209" spans="1:10" hidden="1" x14ac:dyDescent="0.25">
      <c r="A209">
        <v>1.2</v>
      </c>
      <c r="B209">
        <v>7.3</v>
      </c>
      <c r="C209">
        <v>30.2</v>
      </c>
      <c r="D209">
        <v>15.8</v>
      </c>
      <c r="E209">
        <v>52.3</v>
      </c>
      <c r="F209">
        <v>2.82</v>
      </c>
      <c r="G209" t="s">
        <v>304</v>
      </c>
      <c r="H209" t="s">
        <v>208</v>
      </c>
      <c r="I209" t="s">
        <v>86</v>
      </c>
      <c r="J209" t="s">
        <v>399</v>
      </c>
    </row>
    <row r="210" spans="1:10" hidden="1" x14ac:dyDescent="0.25">
      <c r="A210">
        <v>1.2</v>
      </c>
      <c r="B210">
        <v>7.3</v>
      </c>
      <c r="C210">
        <v>41</v>
      </c>
      <c r="D210">
        <v>24.6</v>
      </c>
      <c r="E210">
        <v>62.8</v>
      </c>
      <c r="F210">
        <v>2.17</v>
      </c>
      <c r="G210" t="s">
        <v>305</v>
      </c>
      <c r="H210" t="s">
        <v>206</v>
      </c>
      <c r="I210" t="s">
        <v>83</v>
      </c>
      <c r="J210" t="s">
        <v>399</v>
      </c>
    </row>
    <row r="211" spans="1:10" hidden="1" x14ac:dyDescent="0.25">
      <c r="A211">
        <v>1.2</v>
      </c>
      <c r="B211">
        <v>7.3</v>
      </c>
      <c r="C211">
        <v>41</v>
      </c>
      <c r="D211">
        <v>24.6</v>
      </c>
      <c r="E211">
        <v>52.3</v>
      </c>
      <c r="F211">
        <v>1.81</v>
      </c>
      <c r="G211" t="s">
        <v>306</v>
      </c>
      <c r="H211" t="s">
        <v>208</v>
      </c>
      <c r="I211" t="s">
        <v>86</v>
      </c>
      <c r="J211" t="s">
        <v>399</v>
      </c>
    </row>
    <row r="212" spans="1:10" hidden="1" x14ac:dyDescent="0.25">
      <c r="A212">
        <v>1.2</v>
      </c>
      <c r="B212">
        <v>7.3</v>
      </c>
      <c r="C212">
        <v>59</v>
      </c>
      <c r="D212">
        <v>39.6</v>
      </c>
      <c r="E212">
        <v>62.8</v>
      </c>
      <c r="F212">
        <v>1.35</v>
      </c>
      <c r="G212" t="s">
        <v>307</v>
      </c>
      <c r="H212" t="s">
        <v>206</v>
      </c>
      <c r="I212" t="s">
        <v>83</v>
      </c>
      <c r="J212" t="s">
        <v>399</v>
      </c>
    </row>
    <row r="213" spans="1:10" hidden="1" x14ac:dyDescent="0.25">
      <c r="A213">
        <v>1.2</v>
      </c>
      <c r="B213">
        <v>7.3</v>
      </c>
      <c r="C213">
        <v>59</v>
      </c>
      <c r="D213">
        <v>39.6</v>
      </c>
      <c r="E213">
        <v>52.3</v>
      </c>
      <c r="F213">
        <v>1.1200000000000001</v>
      </c>
      <c r="G213" t="s">
        <v>308</v>
      </c>
      <c r="H213" t="s">
        <v>208</v>
      </c>
      <c r="I213" t="s">
        <v>86</v>
      </c>
      <c r="J213" t="s">
        <v>399</v>
      </c>
    </row>
    <row r="214" spans="1:10" x14ac:dyDescent="0.25">
      <c r="A214">
        <v>1.2</v>
      </c>
      <c r="B214">
        <v>7.3</v>
      </c>
      <c r="C214">
        <v>290</v>
      </c>
      <c r="D214">
        <v>225</v>
      </c>
      <c r="E214">
        <v>62.8</v>
      </c>
      <c r="F214">
        <v>0.24</v>
      </c>
      <c r="G214" t="s">
        <v>309</v>
      </c>
      <c r="H214" t="s">
        <v>256</v>
      </c>
      <c r="I214" t="s">
        <v>83</v>
      </c>
      <c r="J214" t="s">
        <v>399</v>
      </c>
    </row>
    <row r="215" spans="1:10" x14ac:dyDescent="0.25">
      <c r="A215">
        <v>1.2</v>
      </c>
      <c r="B215">
        <v>7.3</v>
      </c>
      <c r="C215">
        <v>290</v>
      </c>
      <c r="D215">
        <v>225</v>
      </c>
      <c r="E215">
        <v>52.3</v>
      </c>
      <c r="F215">
        <v>0.2</v>
      </c>
      <c r="G215" t="s">
        <v>310</v>
      </c>
      <c r="H215" t="s">
        <v>258</v>
      </c>
      <c r="I215" t="s">
        <v>86</v>
      </c>
      <c r="J215" t="s">
        <v>399</v>
      </c>
    </row>
    <row r="216" spans="1:10" hidden="1" x14ac:dyDescent="0.25">
      <c r="A216">
        <v>1.2</v>
      </c>
      <c r="B216">
        <v>11.8</v>
      </c>
      <c r="C216">
        <v>30.2</v>
      </c>
      <c r="D216">
        <v>27.9</v>
      </c>
      <c r="E216">
        <v>42.2</v>
      </c>
      <c r="F216">
        <v>1.28</v>
      </c>
      <c r="G216" t="s">
        <v>311</v>
      </c>
      <c r="H216" t="s">
        <v>284</v>
      </c>
      <c r="I216" t="s">
        <v>83</v>
      </c>
      <c r="J216" t="s">
        <v>399</v>
      </c>
    </row>
    <row r="217" spans="1:10" hidden="1" x14ac:dyDescent="0.25">
      <c r="A217">
        <v>1.2</v>
      </c>
      <c r="B217">
        <v>11.8</v>
      </c>
      <c r="C217">
        <v>30.2</v>
      </c>
      <c r="D217">
        <v>27.9</v>
      </c>
      <c r="E217">
        <v>35.200000000000003</v>
      </c>
      <c r="F217">
        <v>1.07</v>
      </c>
      <c r="G217" t="s">
        <v>312</v>
      </c>
      <c r="H217" t="s">
        <v>286</v>
      </c>
      <c r="I217" t="s">
        <v>86</v>
      </c>
      <c r="J217" t="s">
        <v>399</v>
      </c>
    </row>
    <row r="218" spans="1:10" hidden="1" x14ac:dyDescent="0.25">
      <c r="A218">
        <v>1.2</v>
      </c>
      <c r="B218">
        <v>11.8</v>
      </c>
      <c r="C218">
        <v>37.4</v>
      </c>
      <c r="D218">
        <v>44.7</v>
      </c>
      <c r="E218">
        <v>42.2</v>
      </c>
      <c r="F218">
        <v>0.8</v>
      </c>
      <c r="G218" t="s">
        <v>313</v>
      </c>
      <c r="H218" t="s">
        <v>284</v>
      </c>
      <c r="I218" t="s">
        <v>83</v>
      </c>
      <c r="J218" t="s">
        <v>399</v>
      </c>
    </row>
    <row r="219" spans="1:10" hidden="1" x14ac:dyDescent="0.25">
      <c r="A219">
        <v>1.2</v>
      </c>
      <c r="B219">
        <v>11.8</v>
      </c>
      <c r="C219">
        <v>37.4</v>
      </c>
      <c r="D219">
        <v>44.7</v>
      </c>
      <c r="E219">
        <v>35.200000000000003</v>
      </c>
      <c r="F219">
        <v>0.67</v>
      </c>
      <c r="G219" t="s">
        <v>314</v>
      </c>
      <c r="H219" t="s">
        <v>286</v>
      </c>
      <c r="I219" t="s">
        <v>86</v>
      </c>
      <c r="J219" t="s">
        <v>399</v>
      </c>
    </row>
    <row r="220" spans="1:10" hidden="1" x14ac:dyDescent="0.25">
      <c r="A220">
        <v>1.2</v>
      </c>
      <c r="B220">
        <v>11.8</v>
      </c>
      <c r="C220">
        <v>48.2</v>
      </c>
      <c r="D220">
        <v>69.8</v>
      </c>
      <c r="E220">
        <v>42.2</v>
      </c>
      <c r="F220">
        <v>0.51</v>
      </c>
      <c r="G220" t="s">
        <v>315</v>
      </c>
      <c r="H220" t="s">
        <v>284</v>
      </c>
      <c r="I220" t="s">
        <v>83</v>
      </c>
      <c r="J220" t="s">
        <v>399</v>
      </c>
    </row>
    <row r="221" spans="1:10" hidden="1" x14ac:dyDescent="0.25">
      <c r="A221">
        <v>1.2</v>
      </c>
      <c r="B221">
        <v>11.8</v>
      </c>
      <c r="C221">
        <v>48.2</v>
      </c>
      <c r="D221">
        <v>69.8</v>
      </c>
      <c r="E221">
        <v>35.200000000000003</v>
      </c>
      <c r="F221">
        <v>0.42</v>
      </c>
      <c r="G221" t="s">
        <v>316</v>
      </c>
      <c r="H221" t="s">
        <v>286</v>
      </c>
      <c r="I221" t="s">
        <v>86</v>
      </c>
      <c r="J221" t="s">
        <v>399</v>
      </c>
    </row>
    <row r="222" spans="1:10" hidden="1" x14ac:dyDescent="0.25">
      <c r="A222">
        <v>1.2</v>
      </c>
      <c r="B222">
        <v>11.8</v>
      </c>
      <c r="C222">
        <v>66.2</v>
      </c>
      <c r="D222">
        <v>112</v>
      </c>
      <c r="E222">
        <v>42.2</v>
      </c>
      <c r="F222">
        <v>0.32</v>
      </c>
      <c r="G222" t="s">
        <v>317</v>
      </c>
      <c r="H222" t="s">
        <v>284</v>
      </c>
      <c r="I222" t="s">
        <v>83</v>
      </c>
      <c r="J222" t="s">
        <v>399</v>
      </c>
    </row>
    <row r="223" spans="1:10" hidden="1" x14ac:dyDescent="0.25">
      <c r="A223">
        <v>1.2</v>
      </c>
      <c r="B223">
        <v>11.8</v>
      </c>
      <c r="C223">
        <v>66.2</v>
      </c>
      <c r="D223">
        <v>112</v>
      </c>
      <c r="E223">
        <v>35.200000000000003</v>
      </c>
      <c r="F223">
        <v>0.27</v>
      </c>
      <c r="G223" t="s">
        <v>318</v>
      </c>
      <c r="H223" t="s">
        <v>286</v>
      </c>
      <c r="I223" t="s">
        <v>86</v>
      </c>
      <c r="J223" t="s">
        <v>399</v>
      </c>
    </row>
    <row r="224" spans="1:10" hidden="1" x14ac:dyDescent="0.25">
      <c r="A224">
        <v>1.2</v>
      </c>
      <c r="B224">
        <v>11.8</v>
      </c>
      <c r="C224">
        <v>90.2</v>
      </c>
      <c r="D224">
        <v>168</v>
      </c>
      <c r="E224">
        <v>42.2</v>
      </c>
      <c r="F224">
        <v>0.21</v>
      </c>
      <c r="G224" t="s">
        <v>319</v>
      </c>
      <c r="H224" t="s">
        <v>284</v>
      </c>
      <c r="I224" t="s">
        <v>83</v>
      </c>
      <c r="J224" t="s">
        <v>399</v>
      </c>
    </row>
    <row r="225" spans="1:10" hidden="1" x14ac:dyDescent="0.25">
      <c r="A225">
        <v>1.2</v>
      </c>
      <c r="B225">
        <v>11.8</v>
      </c>
      <c r="C225">
        <v>90.2</v>
      </c>
      <c r="D225">
        <v>168</v>
      </c>
      <c r="E225">
        <v>35.200000000000003</v>
      </c>
      <c r="F225">
        <v>0.17</v>
      </c>
      <c r="G225" t="s">
        <v>320</v>
      </c>
      <c r="H225" t="s">
        <v>286</v>
      </c>
      <c r="I225" t="s">
        <v>86</v>
      </c>
      <c r="J225" t="s">
        <v>399</v>
      </c>
    </row>
    <row r="226" spans="1:10" hidden="1" x14ac:dyDescent="0.25">
      <c r="A226">
        <v>1.4</v>
      </c>
      <c r="B226">
        <v>5.6</v>
      </c>
      <c r="C226">
        <v>22.1</v>
      </c>
      <c r="D226">
        <v>4.3600000000000003</v>
      </c>
      <c r="E226">
        <v>114</v>
      </c>
      <c r="F226">
        <v>22.3</v>
      </c>
      <c r="G226" t="s">
        <v>321</v>
      </c>
      <c r="H226" t="s">
        <v>206</v>
      </c>
      <c r="I226" t="s">
        <v>83</v>
      </c>
      <c r="J226" t="s">
        <v>399</v>
      </c>
    </row>
    <row r="227" spans="1:10" hidden="1" x14ac:dyDescent="0.25">
      <c r="A227">
        <v>1.4</v>
      </c>
      <c r="B227">
        <v>5.6</v>
      </c>
      <c r="C227">
        <v>22.1</v>
      </c>
      <c r="D227">
        <v>4.3600000000000003</v>
      </c>
      <c r="E227">
        <v>95</v>
      </c>
      <c r="F227">
        <v>18.579999999999998</v>
      </c>
      <c r="G227" t="s">
        <v>322</v>
      </c>
      <c r="H227" t="s">
        <v>208</v>
      </c>
      <c r="I227" t="s">
        <v>86</v>
      </c>
      <c r="J227" t="s">
        <v>399</v>
      </c>
    </row>
    <row r="228" spans="1:10" hidden="1" x14ac:dyDescent="0.25">
      <c r="A228">
        <v>1.4</v>
      </c>
      <c r="B228">
        <v>5.6</v>
      </c>
      <c r="C228">
        <v>30.5</v>
      </c>
      <c r="D228">
        <v>6.98</v>
      </c>
      <c r="E228">
        <v>114</v>
      </c>
      <c r="F228">
        <v>13.9</v>
      </c>
      <c r="G228" t="s">
        <v>323</v>
      </c>
      <c r="H228" t="s">
        <v>206</v>
      </c>
      <c r="I228" t="s">
        <v>83</v>
      </c>
      <c r="J228" t="s">
        <v>399</v>
      </c>
    </row>
    <row r="229" spans="1:10" hidden="1" x14ac:dyDescent="0.25">
      <c r="A229">
        <v>1.4</v>
      </c>
      <c r="B229">
        <v>5.6</v>
      </c>
      <c r="C229">
        <v>30.5</v>
      </c>
      <c r="D229">
        <v>6.98</v>
      </c>
      <c r="E229">
        <v>95</v>
      </c>
      <c r="F229">
        <v>11.58</v>
      </c>
      <c r="G229" t="s">
        <v>324</v>
      </c>
      <c r="H229" t="s">
        <v>208</v>
      </c>
      <c r="I229" t="s">
        <v>86</v>
      </c>
      <c r="J229" t="s">
        <v>399</v>
      </c>
    </row>
    <row r="230" spans="1:10" hidden="1" x14ac:dyDescent="0.25">
      <c r="A230">
        <v>1.4</v>
      </c>
      <c r="B230">
        <v>5.6</v>
      </c>
      <c r="C230">
        <v>43.1</v>
      </c>
      <c r="D230">
        <v>10.9</v>
      </c>
      <c r="E230">
        <v>114</v>
      </c>
      <c r="F230">
        <v>8.91</v>
      </c>
      <c r="G230" t="s">
        <v>325</v>
      </c>
      <c r="H230" t="s">
        <v>206</v>
      </c>
      <c r="I230" t="s">
        <v>83</v>
      </c>
      <c r="J230" t="s">
        <v>399</v>
      </c>
    </row>
    <row r="231" spans="1:10" hidden="1" x14ac:dyDescent="0.25">
      <c r="A231">
        <v>1.4</v>
      </c>
      <c r="B231">
        <v>5.6</v>
      </c>
      <c r="C231">
        <v>43.1</v>
      </c>
      <c r="D231">
        <v>10.9</v>
      </c>
      <c r="E231">
        <v>95</v>
      </c>
      <c r="F231">
        <v>7.42</v>
      </c>
      <c r="G231" t="s">
        <v>326</v>
      </c>
      <c r="H231" t="s">
        <v>208</v>
      </c>
      <c r="I231" t="s">
        <v>86</v>
      </c>
      <c r="J231" t="s">
        <v>399</v>
      </c>
    </row>
    <row r="232" spans="1:10" hidden="1" x14ac:dyDescent="0.25">
      <c r="A232">
        <v>1.4</v>
      </c>
      <c r="B232">
        <v>8.6</v>
      </c>
      <c r="C232">
        <v>26.9</v>
      </c>
      <c r="D232">
        <v>11.6</v>
      </c>
      <c r="E232">
        <v>83.6</v>
      </c>
      <c r="F232">
        <v>6.14</v>
      </c>
      <c r="G232" t="s">
        <v>327</v>
      </c>
      <c r="H232" t="s">
        <v>206</v>
      </c>
      <c r="I232" t="s">
        <v>83</v>
      </c>
      <c r="J232" t="s">
        <v>399</v>
      </c>
    </row>
    <row r="233" spans="1:10" hidden="1" x14ac:dyDescent="0.25">
      <c r="A233">
        <v>1.4</v>
      </c>
      <c r="B233">
        <v>8.6</v>
      </c>
      <c r="C233">
        <v>26.9</v>
      </c>
      <c r="D233">
        <v>11.6</v>
      </c>
      <c r="E233">
        <v>69.599999999999994</v>
      </c>
      <c r="F233">
        <v>5.1100000000000003</v>
      </c>
      <c r="G233" t="s">
        <v>328</v>
      </c>
      <c r="H233" t="s">
        <v>208</v>
      </c>
      <c r="I233" t="s">
        <v>86</v>
      </c>
      <c r="J233" t="s">
        <v>399</v>
      </c>
    </row>
    <row r="234" spans="1:10" hidden="1" x14ac:dyDescent="0.25">
      <c r="A234">
        <v>1.4</v>
      </c>
      <c r="B234">
        <v>8.6</v>
      </c>
      <c r="C234">
        <v>35.299999999999997</v>
      </c>
      <c r="D234">
        <v>18.5</v>
      </c>
      <c r="E234">
        <v>83.6</v>
      </c>
      <c r="F234">
        <v>3.83</v>
      </c>
      <c r="G234" t="s">
        <v>329</v>
      </c>
      <c r="H234" t="s">
        <v>206</v>
      </c>
      <c r="I234" t="s">
        <v>83</v>
      </c>
      <c r="J234" t="s">
        <v>399</v>
      </c>
    </row>
    <row r="235" spans="1:10" hidden="1" x14ac:dyDescent="0.25">
      <c r="A235">
        <v>1.4</v>
      </c>
      <c r="B235">
        <v>8.6</v>
      </c>
      <c r="C235">
        <v>35.299999999999997</v>
      </c>
      <c r="D235">
        <v>18.5</v>
      </c>
      <c r="E235">
        <v>69.599999999999994</v>
      </c>
      <c r="F235">
        <v>3.19</v>
      </c>
      <c r="G235" t="s">
        <v>330</v>
      </c>
      <c r="H235" t="s">
        <v>208</v>
      </c>
      <c r="I235" t="s">
        <v>86</v>
      </c>
      <c r="J235" t="s">
        <v>399</v>
      </c>
    </row>
    <row r="236" spans="1:10" hidden="1" x14ac:dyDescent="0.25">
      <c r="A236">
        <v>1.4</v>
      </c>
      <c r="B236">
        <v>8.6</v>
      </c>
      <c r="C236">
        <v>47.9</v>
      </c>
      <c r="D236">
        <v>28.9</v>
      </c>
      <c r="E236">
        <v>83.6</v>
      </c>
      <c r="F236">
        <v>2.46</v>
      </c>
      <c r="G236" t="s">
        <v>331</v>
      </c>
      <c r="H236" t="s">
        <v>206</v>
      </c>
      <c r="I236" t="s">
        <v>83</v>
      </c>
      <c r="J236" t="s">
        <v>399</v>
      </c>
    </row>
    <row r="237" spans="1:10" hidden="1" x14ac:dyDescent="0.25">
      <c r="A237">
        <v>1.4</v>
      </c>
      <c r="B237">
        <v>8.6</v>
      </c>
      <c r="C237">
        <v>47.9</v>
      </c>
      <c r="D237">
        <v>28.9</v>
      </c>
      <c r="E237">
        <v>69.599999999999994</v>
      </c>
      <c r="F237">
        <v>2.0499999999999998</v>
      </c>
      <c r="G237" t="s">
        <v>332</v>
      </c>
      <c r="H237" t="s">
        <v>208</v>
      </c>
      <c r="I237" t="s">
        <v>86</v>
      </c>
      <c r="J237" t="s">
        <v>399</v>
      </c>
    </row>
    <row r="238" spans="1:10" hidden="1" x14ac:dyDescent="0.25">
      <c r="A238">
        <v>1.4</v>
      </c>
      <c r="B238">
        <v>8.6</v>
      </c>
      <c r="C238">
        <v>68.900000000000006</v>
      </c>
      <c r="D238">
        <v>46.2</v>
      </c>
      <c r="E238">
        <v>83.6</v>
      </c>
      <c r="F238">
        <v>1.54</v>
      </c>
      <c r="G238" t="s">
        <v>333</v>
      </c>
      <c r="H238" t="s">
        <v>206</v>
      </c>
      <c r="I238" t="s">
        <v>83</v>
      </c>
      <c r="J238" t="s">
        <v>399</v>
      </c>
    </row>
    <row r="239" spans="1:10" hidden="1" x14ac:dyDescent="0.25">
      <c r="A239">
        <v>1.4</v>
      </c>
      <c r="B239">
        <v>8.6</v>
      </c>
      <c r="C239">
        <v>68.900000000000006</v>
      </c>
      <c r="D239">
        <v>46.2</v>
      </c>
      <c r="E239">
        <v>69.599999999999994</v>
      </c>
      <c r="F239">
        <v>1.28</v>
      </c>
      <c r="G239" t="s">
        <v>334</v>
      </c>
      <c r="H239" t="s">
        <v>208</v>
      </c>
      <c r="I239" t="s">
        <v>86</v>
      </c>
      <c r="J239" t="s">
        <v>399</v>
      </c>
    </row>
    <row r="240" spans="1:10" x14ac:dyDescent="0.25">
      <c r="A240">
        <v>1.4</v>
      </c>
      <c r="B240">
        <v>8.6</v>
      </c>
      <c r="C240">
        <v>290</v>
      </c>
      <c r="D240">
        <v>220</v>
      </c>
      <c r="E240">
        <v>83.6</v>
      </c>
      <c r="F240">
        <v>0.32</v>
      </c>
      <c r="G240" t="s">
        <v>335</v>
      </c>
      <c r="H240" t="s">
        <v>256</v>
      </c>
      <c r="I240" t="s">
        <v>83</v>
      </c>
      <c r="J240" t="s">
        <v>399</v>
      </c>
    </row>
    <row r="241" spans="1:10" x14ac:dyDescent="0.25">
      <c r="A241">
        <v>1.4</v>
      </c>
      <c r="B241">
        <v>8.6</v>
      </c>
      <c r="C241">
        <v>290</v>
      </c>
      <c r="D241">
        <v>220</v>
      </c>
      <c r="E241">
        <v>69.599999999999994</v>
      </c>
      <c r="F241">
        <v>0.27</v>
      </c>
      <c r="G241" t="s">
        <v>336</v>
      </c>
      <c r="H241" t="s">
        <v>258</v>
      </c>
      <c r="I241" t="s">
        <v>86</v>
      </c>
      <c r="J241" t="s">
        <v>399</v>
      </c>
    </row>
    <row r="242" spans="1:10" hidden="1" x14ac:dyDescent="0.25">
      <c r="A242">
        <v>1.4</v>
      </c>
      <c r="B242">
        <v>13.6</v>
      </c>
      <c r="C242">
        <v>34.9</v>
      </c>
      <c r="D242">
        <v>31.2</v>
      </c>
      <c r="E242">
        <v>57.1</v>
      </c>
      <c r="F242">
        <v>1.55</v>
      </c>
      <c r="G242" t="s">
        <v>337</v>
      </c>
      <c r="H242" t="s">
        <v>284</v>
      </c>
      <c r="I242" t="s">
        <v>83</v>
      </c>
      <c r="J242" t="s">
        <v>399</v>
      </c>
    </row>
    <row r="243" spans="1:10" hidden="1" x14ac:dyDescent="0.25">
      <c r="A243">
        <v>1.4</v>
      </c>
      <c r="B243">
        <v>13.6</v>
      </c>
      <c r="C243">
        <v>34.9</v>
      </c>
      <c r="D243">
        <v>31.2</v>
      </c>
      <c r="E243">
        <v>47.6</v>
      </c>
      <c r="F243">
        <v>1.29</v>
      </c>
      <c r="G243" t="s">
        <v>338</v>
      </c>
      <c r="H243" t="s">
        <v>286</v>
      </c>
      <c r="I243" t="s">
        <v>86</v>
      </c>
      <c r="J243" t="s">
        <v>399</v>
      </c>
    </row>
    <row r="244" spans="1:10" hidden="1" x14ac:dyDescent="0.25">
      <c r="A244">
        <v>1.4</v>
      </c>
      <c r="B244">
        <v>13.6</v>
      </c>
      <c r="C244">
        <v>43.3</v>
      </c>
      <c r="D244">
        <v>50</v>
      </c>
      <c r="E244">
        <v>57.1</v>
      </c>
      <c r="F244">
        <v>0.97</v>
      </c>
      <c r="G244" t="s">
        <v>339</v>
      </c>
      <c r="H244" t="s">
        <v>284</v>
      </c>
      <c r="I244" t="s">
        <v>83</v>
      </c>
      <c r="J244" t="s">
        <v>399</v>
      </c>
    </row>
    <row r="245" spans="1:10" hidden="1" x14ac:dyDescent="0.25">
      <c r="A245">
        <v>1.4</v>
      </c>
      <c r="B245">
        <v>13.6</v>
      </c>
      <c r="C245">
        <v>43.3</v>
      </c>
      <c r="D245">
        <v>50</v>
      </c>
      <c r="E245">
        <v>47.6</v>
      </c>
      <c r="F245">
        <v>0.81</v>
      </c>
      <c r="G245" t="s">
        <v>340</v>
      </c>
      <c r="H245" t="s">
        <v>286</v>
      </c>
      <c r="I245" t="s">
        <v>86</v>
      </c>
      <c r="J245" t="s">
        <v>399</v>
      </c>
    </row>
    <row r="246" spans="1:10" hidden="1" x14ac:dyDescent="0.25">
      <c r="A246">
        <v>1.4</v>
      </c>
      <c r="B246">
        <v>13.6</v>
      </c>
      <c r="C246">
        <v>55.9</v>
      </c>
      <c r="D246">
        <v>78.099999999999994</v>
      </c>
      <c r="E246">
        <v>57.1</v>
      </c>
      <c r="F246">
        <v>0.62</v>
      </c>
      <c r="G246" t="s">
        <v>341</v>
      </c>
      <c r="H246" t="s">
        <v>284</v>
      </c>
      <c r="I246" t="s">
        <v>83</v>
      </c>
      <c r="J246" t="s">
        <v>399</v>
      </c>
    </row>
    <row r="247" spans="1:10" hidden="1" x14ac:dyDescent="0.25">
      <c r="A247">
        <v>1.4</v>
      </c>
      <c r="B247">
        <v>13.6</v>
      </c>
      <c r="C247">
        <v>55.9</v>
      </c>
      <c r="D247">
        <v>78.099999999999994</v>
      </c>
      <c r="E247">
        <v>47.6</v>
      </c>
      <c r="F247">
        <v>0.52</v>
      </c>
      <c r="G247" t="s">
        <v>342</v>
      </c>
      <c r="H247" t="s">
        <v>286</v>
      </c>
      <c r="I247" t="s">
        <v>86</v>
      </c>
      <c r="J247" t="s">
        <v>399</v>
      </c>
    </row>
    <row r="248" spans="1:10" hidden="1" x14ac:dyDescent="0.25">
      <c r="A248">
        <v>1.4</v>
      </c>
      <c r="B248">
        <v>13.6</v>
      </c>
      <c r="C248">
        <v>76.900000000000006</v>
      </c>
      <c r="D248">
        <v>125</v>
      </c>
      <c r="E248">
        <v>57.1</v>
      </c>
      <c r="F248">
        <v>0.39</v>
      </c>
      <c r="G248" t="s">
        <v>343</v>
      </c>
      <c r="H248" t="s">
        <v>284</v>
      </c>
      <c r="I248" t="s">
        <v>83</v>
      </c>
      <c r="J248" t="s">
        <v>399</v>
      </c>
    </row>
    <row r="249" spans="1:10" hidden="1" x14ac:dyDescent="0.25">
      <c r="A249">
        <v>1.4</v>
      </c>
      <c r="B249">
        <v>13.6</v>
      </c>
      <c r="C249">
        <v>76.900000000000006</v>
      </c>
      <c r="D249">
        <v>125</v>
      </c>
      <c r="E249">
        <v>47.6</v>
      </c>
      <c r="F249">
        <v>0.32</v>
      </c>
      <c r="G249" t="s">
        <v>344</v>
      </c>
      <c r="H249" t="s">
        <v>286</v>
      </c>
      <c r="I249" t="s">
        <v>86</v>
      </c>
      <c r="J249" t="s">
        <v>399</v>
      </c>
    </row>
    <row r="250" spans="1:10" x14ac:dyDescent="0.25">
      <c r="A250">
        <v>1.4</v>
      </c>
      <c r="B250">
        <v>13.6</v>
      </c>
      <c r="C250">
        <v>105</v>
      </c>
      <c r="D250">
        <v>187</v>
      </c>
      <c r="E250">
        <v>57.1</v>
      </c>
      <c r="F250">
        <v>0.26</v>
      </c>
      <c r="G250" t="s">
        <v>345</v>
      </c>
      <c r="H250" t="s">
        <v>284</v>
      </c>
      <c r="I250" t="s">
        <v>83</v>
      </c>
      <c r="J250" t="s">
        <v>399</v>
      </c>
    </row>
    <row r="251" spans="1:10" x14ac:dyDescent="0.25">
      <c r="A251">
        <v>1.4</v>
      </c>
      <c r="B251">
        <v>13.6</v>
      </c>
      <c r="C251">
        <v>105</v>
      </c>
      <c r="D251">
        <v>187</v>
      </c>
      <c r="E251">
        <v>47.6</v>
      </c>
      <c r="F251">
        <v>0.22</v>
      </c>
      <c r="G251" t="s">
        <v>346</v>
      </c>
      <c r="H251" t="s">
        <v>286</v>
      </c>
      <c r="I251" t="s">
        <v>86</v>
      </c>
      <c r="J251" t="s">
        <v>399</v>
      </c>
    </row>
    <row r="252" spans="1:10" hidden="1" x14ac:dyDescent="0.25">
      <c r="A252">
        <v>1.6</v>
      </c>
      <c r="B252">
        <v>6.4</v>
      </c>
      <c r="C252">
        <v>25.3</v>
      </c>
      <c r="D252">
        <v>4.88</v>
      </c>
      <c r="E252">
        <v>146</v>
      </c>
      <c r="F252">
        <v>25.4</v>
      </c>
      <c r="G252" t="s">
        <v>347</v>
      </c>
      <c r="H252" t="s">
        <v>284</v>
      </c>
      <c r="I252" t="s">
        <v>83</v>
      </c>
      <c r="J252" t="s">
        <v>399</v>
      </c>
    </row>
    <row r="253" spans="1:10" hidden="1" x14ac:dyDescent="0.25">
      <c r="A253">
        <v>1.6</v>
      </c>
      <c r="B253">
        <v>6.4</v>
      </c>
      <c r="C253">
        <v>25.3</v>
      </c>
      <c r="D253">
        <v>4.88</v>
      </c>
      <c r="E253">
        <v>122</v>
      </c>
      <c r="F253">
        <v>21.16</v>
      </c>
      <c r="G253" t="s">
        <v>348</v>
      </c>
      <c r="H253" t="s">
        <v>286</v>
      </c>
      <c r="I253" t="s">
        <v>86</v>
      </c>
      <c r="J253" t="s">
        <v>399</v>
      </c>
    </row>
    <row r="254" spans="1:10" hidden="1" x14ac:dyDescent="0.25">
      <c r="A254">
        <v>1.6</v>
      </c>
      <c r="B254">
        <v>6.4</v>
      </c>
      <c r="C254">
        <v>34.9</v>
      </c>
      <c r="D254">
        <v>7.81</v>
      </c>
      <c r="E254">
        <v>146</v>
      </c>
      <c r="F254">
        <v>15.9</v>
      </c>
      <c r="G254" t="s">
        <v>349</v>
      </c>
      <c r="H254" t="s">
        <v>284</v>
      </c>
      <c r="I254" t="s">
        <v>83</v>
      </c>
      <c r="J254" t="s">
        <v>399</v>
      </c>
    </row>
    <row r="255" spans="1:10" hidden="1" x14ac:dyDescent="0.25">
      <c r="A255">
        <v>1.6</v>
      </c>
      <c r="B255">
        <v>6.4</v>
      </c>
      <c r="C255">
        <v>34.9</v>
      </c>
      <c r="D255">
        <v>7.81</v>
      </c>
      <c r="E255">
        <v>122</v>
      </c>
      <c r="F255">
        <v>13.24</v>
      </c>
      <c r="G255" t="s">
        <v>350</v>
      </c>
      <c r="H255" t="s">
        <v>286</v>
      </c>
      <c r="I255" t="s">
        <v>86</v>
      </c>
      <c r="J255" t="s">
        <v>399</v>
      </c>
    </row>
    <row r="256" spans="1:10" hidden="1" x14ac:dyDescent="0.25">
      <c r="A256">
        <v>1.6</v>
      </c>
      <c r="B256">
        <v>6.4</v>
      </c>
      <c r="C256">
        <v>49.3</v>
      </c>
      <c r="D256">
        <v>12.2</v>
      </c>
      <c r="E256">
        <v>146</v>
      </c>
      <c r="F256">
        <v>10.199999999999999</v>
      </c>
      <c r="G256" t="s">
        <v>351</v>
      </c>
      <c r="H256" t="s">
        <v>284</v>
      </c>
      <c r="I256" t="s">
        <v>83</v>
      </c>
      <c r="J256" t="s">
        <v>399</v>
      </c>
    </row>
    <row r="257" spans="1:10" hidden="1" x14ac:dyDescent="0.25">
      <c r="A257">
        <v>1.6</v>
      </c>
      <c r="B257">
        <v>6.4</v>
      </c>
      <c r="C257">
        <v>49.3</v>
      </c>
      <c r="D257">
        <v>12.2</v>
      </c>
      <c r="E257">
        <v>122</v>
      </c>
      <c r="F257">
        <v>8.5</v>
      </c>
      <c r="G257" t="s">
        <v>352</v>
      </c>
      <c r="H257" t="s">
        <v>286</v>
      </c>
      <c r="I257" t="s">
        <v>86</v>
      </c>
      <c r="J257" t="s">
        <v>399</v>
      </c>
    </row>
    <row r="258" spans="1:10" hidden="1" x14ac:dyDescent="0.25">
      <c r="A258">
        <v>1.6</v>
      </c>
      <c r="B258">
        <v>9.4</v>
      </c>
      <c r="C258">
        <v>30.1</v>
      </c>
      <c r="D258">
        <v>11.7</v>
      </c>
      <c r="E258">
        <v>111</v>
      </c>
      <c r="F258">
        <v>8.0399999999999991</v>
      </c>
      <c r="G258" t="s">
        <v>353</v>
      </c>
      <c r="H258" t="s">
        <v>284</v>
      </c>
      <c r="I258" t="s">
        <v>83</v>
      </c>
      <c r="J258" t="s">
        <v>399</v>
      </c>
    </row>
    <row r="259" spans="1:10" hidden="1" x14ac:dyDescent="0.25">
      <c r="A259">
        <v>1.6</v>
      </c>
      <c r="B259">
        <v>9.4</v>
      </c>
      <c r="C259">
        <v>30.1</v>
      </c>
      <c r="D259">
        <v>11.7</v>
      </c>
      <c r="E259">
        <v>92</v>
      </c>
      <c r="F259">
        <v>6.7</v>
      </c>
      <c r="G259" t="s">
        <v>354</v>
      </c>
      <c r="H259" t="s">
        <v>286</v>
      </c>
      <c r="I259" t="s">
        <v>86</v>
      </c>
      <c r="J259" t="s">
        <v>399</v>
      </c>
    </row>
    <row r="260" spans="1:10" hidden="1" x14ac:dyDescent="0.25">
      <c r="A260">
        <v>1.6</v>
      </c>
      <c r="B260">
        <v>9.4</v>
      </c>
      <c r="C260">
        <v>39.700000000000003</v>
      </c>
      <c r="D260">
        <v>18.7</v>
      </c>
      <c r="E260">
        <v>111</v>
      </c>
      <c r="F260">
        <v>5.0199999999999996</v>
      </c>
      <c r="G260" t="s">
        <v>355</v>
      </c>
      <c r="H260" t="s">
        <v>284</v>
      </c>
      <c r="I260" t="s">
        <v>83</v>
      </c>
      <c r="J260" t="s">
        <v>399</v>
      </c>
    </row>
    <row r="261" spans="1:10" hidden="1" x14ac:dyDescent="0.25">
      <c r="A261">
        <v>1.6</v>
      </c>
      <c r="B261">
        <v>9.4</v>
      </c>
      <c r="C261">
        <v>39.700000000000003</v>
      </c>
      <c r="D261">
        <v>18.7</v>
      </c>
      <c r="E261">
        <v>92</v>
      </c>
      <c r="F261">
        <v>4.18</v>
      </c>
      <c r="G261" t="s">
        <v>356</v>
      </c>
      <c r="H261" t="s">
        <v>286</v>
      </c>
      <c r="I261" t="s">
        <v>86</v>
      </c>
      <c r="J261" t="s">
        <v>399</v>
      </c>
    </row>
    <row r="262" spans="1:10" hidden="1" x14ac:dyDescent="0.25">
      <c r="A262">
        <v>1.6</v>
      </c>
      <c r="B262">
        <v>9.4</v>
      </c>
      <c r="C262">
        <v>54.1</v>
      </c>
      <c r="D262">
        <v>29.3</v>
      </c>
      <c r="E262">
        <v>111</v>
      </c>
      <c r="F262">
        <v>3.22</v>
      </c>
      <c r="G262" t="s">
        <v>357</v>
      </c>
      <c r="H262" t="s">
        <v>284</v>
      </c>
      <c r="I262" t="s">
        <v>83</v>
      </c>
      <c r="J262" t="s">
        <v>399</v>
      </c>
    </row>
    <row r="263" spans="1:10" hidden="1" x14ac:dyDescent="0.25">
      <c r="A263">
        <v>1.6</v>
      </c>
      <c r="B263">
        <v>9.4</v>
      </c>
      <c r="C263">
        <v>54.1</v>
      </c>
      <c r="D263">
        <v>29.3</v>
      </c>
      <c r="E263">
        <v>92</v>
      </c>
      <c r="F263">
        <v>2.68</v>
      </c>
      <c r="G263" t="s">
        <v>358</v>
      </c>
      <c r="H263" t="s">
        <v>286</v>
      </c>
      <c r="I263" t="s">
        <v>86</v>
      </c>
      <c r="J263" t="s">
        <v>399</v>
      </c>
    </row>
    <row r="264" spans="1:10" hidden="1" x14ac:dyDescent="0.25">
      <c r="A264">
        <v>1.6</v>
      </c>
      <c r="B264">
        <v>9.4</v>
      </c>
      <c r="C264">
        <v>78.099999999999994</v>
      </c>
      <c r="D264">
        <v>46.8</v>
      </c>
      <c r="E264">
        <v>111</v>
      </c>
      <c r="F264">
        <v>2.0099999999999998</v>
      </c>
      <c r="G264" t="s">
        <v>359</v>
      </c>
      <c r="H264" t="s">
        <v>284</v>
      </c>
      <c r="I264" t="s">
        <v>83</v>
      </c>
      <c r="J264" t="s">
        <v>399</v>
      </c>
    </row>
    <row r="265" spans="1:10" hidden="1" x14ac:dyDescent="0.25">
      <c r="A265">
        <v>1.6</v>
      </c>
      <c r="B265">
        <v>9.4</v>
      </c>
      <c r="C265">
        <v>78.099999999999994</v>
      </c>
      <c r="D265">
        <v>46.8</v>
      </c>
      <c r="E265">
        <v>92</v>
      </c>
      <c r="F265">
        <v>1.67</v>
      </c>
      <c r="G265" t="s">
        <v>360</v>
      </c>
      <c r="H265" t="s">
        <v>286</v>
      </c>
      <c r="I265" t="s">
        <v>86</v>
      </c>
      <c r="J265" t="s">
        <v>399</v>
      </c>
    </row>
    <row r="266" spans="1:10" hidden="1" x14ac:dyDescent="0.25">
      <c r="A266">
        <v>1.6</v>
      </c>
      <c r="B266">
        <v>15.4</v>
      </c>
      <c r="C266">
        <v>39.700000000000003</v>
      </c>
      <c r="D266">
        <v>34.299999999999997</v>
      </c>
      <c r="E266">
        <v>74</v>
      </c>
      <c r="F266">
        <v>1.82</v>
      </c>
      <c r="G266" t="s">
        <v>361</v>
      </c>
      <c r="H266" t="s">
        <v>100</v>
      </c>
      <c r="I266" t="s">
        <v>83</v>
      </c>
      <c r="J266" t="s">
        <v>399</v>
      </c>
    </row>
    <row r="267" spans="1:10" hidden="1" x14ac:dyDescent="0.25">
      <c r="A267">
        <v>1.6</v>
      </c>
      <c r="B267">
        <v>15.4</v>
      </c>
      <c r="C267">
        <v>39.700000000000003</v>
      </c>
      <c r="D267">
        <v>34.299999999999997</v>
      </c>
      <c r="E267">
        <v>62</v>
      </c>
      <c r="F267">
        <v>1.52</v>
      </c>
      <c r="G267" t="s">
        <v>362</v>
      </c>
      <c r="H267" t="s">
        <v>102</v>
      </c>
      <c r="I267" t="s">
        <v>86</v>
      </c>
      <c r="J267" t="s">
        <v>399</v>
      </c>
    </row>
    <row r="268" spans="1:10" hidden="1" x14ac:dyDescent="0.25">
      <c r="A268">
        <v>1.6</v>
      </c>
      <c r="B268">
        <v>15.4</v>
      </c>
      <c r="C268">
        <v>49.3</v>
      </c>
      <c r="D268">
        <v>54.8</v>
      </c>
      <c r="E268">
        <v>74</v>
      </c>
      <c r="F268">
        <v>1.1399999999999999</v>
      </c>
      <c r="G268" t="s">
        <v>363</v>
      </c>
      <c r="H268" t="s">
        <v>100</v>
      </c>
      <c r="I268" t="s">
        <v>83</v>
      </c>
      <c r="J268" t="s">
        <v>399</v>
      </c>
    </row>
    <row r="269" spans="1:10" hidden="1" x14ac:dyDescent="0.25">
      <c r="A269">
        <v>1.6</v>
      </c>
      <c r="B269">
        <v>15.4</v>
      </c>
      <c r="C269">
        <v>49.3</v>
      </c>
      <c r="D269">
        <v>54.8</v>
      </c>
      <c r="E269">
        <v>62</v>
      </c>
      <c r="F269">
        <v>0.95</v>
      </c>
      <c r="G269" t="s">
        <v>364</v>
      </c>
      <c r="H269" t="s">
        <v>102</v>
      </c>
      <c r="I269" t="s">
        <v>86</v>
      </c>
      <c r="J269" t="s">
        <v>399</v>
      </c>
    </row>
    <row r="270" spans="1:10" hidden="1" x14ac:dyDescent="0.25">
      <c r="A270">
        <v>1.6</v>
      </c>
      <c r="B270">
        <v>15.4</v>
      </c>
      <c r="C270">
        <v>63.7</v>
      </c>
      <c r="D270">
        <v>85.6</v>
      </c>
      <c r="E270">
        <v>74</v>
      </c>
      <c r="F270">
        <v>0.73</v>
      </c>
      <c r="G270" t="s">
        <v>365</v>
      </c>
      <c r="H270" t="s">
        <v>100</v>
      </c>
      <c r="I270" t="s">
        <v>83</v>
      </c>
      <c r="J270" t="s">
        <v>399</v>
      </c>
    </row>
    <row r="271" spans="1:10" hidden="1" x14ac:dyDescent="0.25">
      <c r="A271">
        <v>1.6</v>
      </c>
      <c r="B271">
        <v>15.4</v>
      </c>
      <c r="C271">
        <v>63.7</v>
      </c>
      <c r="D271">
        <v>85.6</v>
      </c>
      <c r="E271">
        <v>62</v>
      </c>
      <c r="F271">
        <v>0.61</v>
      </c>
      <c r="G271" t="s">
        <v>366</v>
      </c>
      <c r="H271" t="s">
        <v>102</v>
      </c>
      <c r="I271" t="s">
        <v>86</v>
      </c>
      <c r="J271" t="s">
        <v>399</v>
      </c>
    </row>
    <row r="272" spans="1:10" hidden="1" x14ac:dyDescent="0.25">
      <c r="A272">
        <v>1.6</v>
      </c>
      <c r="B272">
        <v>15.4</v>
      </c>
      <c r="C272">
        <v>87.7</v>
      </c>
      <c r="D272">
        <v>137</v>
      </c>
      <c r="E272">
        <v>74</v>
      </c>
      <c r="F272">
        <v>0.46</v>
      </c>
      <c r="G272" t="s">
        <v>367</v>
      </c>
      <c r="H272" t="s">
        <v>100</v>
      </c>
      <c r="I272" t="s">
        <v>83</v>
      </c>
      <c r="J272" t="s">
        <v>399</v>
      </c>
    </row>
    <row r="273" spans="1:10" hidden="1" x14ac:dyDescent="0.25">
      <c r="A273">
        <v>1.6</v>
      </c>
      <c r="B273">
        <v>15.4</v>
      </c>
      <c r="C273">
        <v>87.7</v>
      </c>
      <c r="D273">
        <v>137</v>
      </c>
      <c r="E273">
        <v>62</v>
      </c>
      <c r="F273">
        <v>0.38</v>
      </c>
      <c r="G273" t="s">
        <v>368</v>
      </c>
      <c r="H273" t="s">
        <v>102</v>
      </c>
      <c r="I273" t="s">
        <v>86</v>
      </c>
      <c r="J273" t="s">
        <v>399</v>
      </c>
    </row>
    <row r="274" spans="1:10" x14ac:dyDescent="0.25">
      <c r="A274">
        <v>1.6</v>
      </c>
      <c r="B274">
        <v>15.4</v>
      </c>
      <c r="C274">
        <v>120</v>
      </c>
      <c r="D274">
        <v>205</v>
      </c>
      <c r="E274">
        <v>74</v>
      </c>
      <c r="F274">
        <v>0.3</v>
      </c>
      <c r="G274" t="s">
        <v>369</v>
      </c>
      <c r="H274" t="s">
        <v>202</v>
      </c>
      <c r="I274" t="s">
        <v>83</v>
      </c>
      <c r="J274" t="s">
        <v>399</v>
      </c>
    </row>
    <row r="275" spans="1:10" x14ac:dyDescent="0.25">
      <c r="A275">
        <v>1.6</v>
      </c>
      <c r="B275">
        <v>15.4</v>
      </c>
      <c r="C275">
        <v>120</v>
      </c>
      <c r="D275">
        <v>205</v>
      </c>
      <c r="E275">
        <v>62</v>
      </c>
      <c r="F275">
        <v>0.25</v>
      </c>
      <c r="G275" t="s">
        <v>370</v>
      </c>
      <c r="H275" t="s">
        <v>204</v>
      </c>
      <c r="I275" t="s">
        <v>86</v>
      </c>
      <c r="J275" t="s">
        <v>399</v>
      </c>
    </row>
    <row r="276" spans="1:10" hidden="1" x14ac:dyDescent="0.25">
      <c r="A276">
        <v>1.8</v>
      </c>
      <c r="B276">
        <v>7.2</v>
      </c>
      <c r="C276">
        <v>28.4</v>
      </c>
      <c r="D276">
        <v>5.37</v>
      </c>
      <c r="E276">
        <v>180</v>
      </c>
      <c r="F276">
        <v>28.6</v>
      </c>
      <c r="G276" t="s">
        <v>371</v>
      </c>
      <c r="H276" t="s">
        <v>284</v>
      </c>
      <c r="I276" t="s">
        <v>83</v>
      </c>
      <c r="J276" t="s">
        <v>399</v>
      </c>
    </row>
    <row r="277" spans="1:10" hidden="1" x14ac:dyDescent="0.25">
      <c r="A277">
        <v>1.8</v>
      </c>
      <c r="B277">
        <v>7.2</v>
      </c>
      <c r="C277">
        <v>28.4</v>
      </c>
      <c r="D277">
        <v>5.37</v>
      </c>
      <c r="E277">
        <v>150</v>
      </c>
      <c r="F277">
        <v>23.82</v>
      </c>
      <c r="G277" t="s">
        <v>372</v>
      </c>
      <c r="H277" t="s">
        <v>286</v>
      </c>
      <c r="I277" t="s">
        <v>86</v>
      </c>
      <c r="J277" t="s">
        <v>399</v>
      </c>
    </row>
    <row r="278" spans="1:10" hidden="1" x14ac:dyDescent="0.25">
      <c r="A278">
        <v>1.8</v>
      </c>
      <c r="B278">
        <v>7.2</v>
      </c>
      <c r="C278">
        <v>39.200000000000003</v>
      </c>
      <c r="D278">
        <v>8.59</v>
      </c>
      <c r="E278">
        <v>180</v>
      </c>
      <c r="F278">
        <v>17.8</v>
      </c>
      <c r="G278" t="s">
        <v>373</v>
      </c>
      <c r="H278" t="s">
        <v>284</v>
      </c>
      <c r="I278" t="s">
        <v>83</v>
      </c>
      <c r="J278" t="s">
        <v>399</v>
      </c>
    </row>
    <row r="279" spans="1:10" hidden="1" x14ac:dyDescent="0.25">
      <c r="A279">
        <v>1.8</v>
      </c>
      <c r="B279">
        <v>7.2</v>
      </c>
      <c r="C279">
        <v>39.200000000000003</v>
      </c>
      <c r="D279">
        <v>8.59</v>
      </c>
      <c r="E279">
        <v>150</v>
      </c>
      <c r="F279">
        <v>14.83</v>
      </c>
      <c r="G279" t="s">
        <v>374</v>
      </c>
      <c r="H279" t="s">
        <v>286</v>
      </c>
      <c r="I279" t="s">
        <v>86</v>
      </c>
      <c r="J279" t="s">
        <v>399</v>
      </c>
    </row>
    <row r="280" spans="1:10" hidden="1" x14ac:dyDescent="0.25">
      <c r="A280">
        <v>1.8</v>
      </c>
      <c r="B280">
        <v>7.2</v>
      </c>
      <c r="C280">
        <v>55.4</v>
      </c>
      <c r="D280">
        <v>13.4</v>
      </c>
      <c r="E280">
        <v>180</v>
      </c>
      <c r="F280">
        <v>11.5</v>
      </c>
      <c r="G280" t="s">
        <v>375</v>
      </c>
      <c r="H280" t="s">
        <v>284</v>
      </c>
      <c r="I280" t="s">
        <v>83</v>
      </c>
      <c r="J280" t="s">
        <v>399</v>
      </c>
    </row>
    <row r="281" spans="1:10" hidden="1" x14ac:dyDescent="0.25">
      <c r="A281">
        <v>1.8</v>
      </c>
      <c r="B281">
        <v>7.2</v>
      </c>
      <c r="C281">
        <v>55.4</v>
      </c>
      <c r="D281">
        <v>13.4</v>
      </c>
      <c r="E281">
        <v>150</v>
      </c>
      <c r="F281">
        <v>9.58</v>
      </c>
      <c r="G281" t="s">
        <v>376</v>
      </c>
      <c r="H281" t="s">
        <v>286</v>
      </c>
      <c r="I281" t="s">
        <v>86</v>
      </c>
      <c r="J281" t="s">
        <v>399</v>
      </c>
    </row>
    <row r="282" spans="1:10" hidden="1" x14ac:dyDescent="0.25">
      <c r="A282">
        <v>1.8</v>
      </c>
      <c r="B282">
        <v>10.199999999999999</v>
      </c>
      <c r="C282">
        <v>33.200000000000003</v>
      </c>
      <c r="D282">
        <v>11.9</v>
      </c>
      <c r="E282">
        <v>141</v>
      </c>
      <c r="F282">
        <v>10.1</v>
      </c>
      <c r="G282" t="s">
        <v>377</v>
      </c>
      <c r="H282" t="s">
        <v>284</v>
      </c>
      <c r="I282" t="s">
        <v>83</v>
      </c>
      <c r="J282" t="s">
        <v>399</v>
      </c>
    </row>
    <row r="283" spans="1:10" hidden="1" x14ac:dyDescent="0.25">
      <c r="A283">
        <v>1.8</v>
      </c>
      <c r="B283">
        <v>10.199999999999999</v>
      </c>
      <c r="C283">
        <v>33.200000000000003</v>
      </c>
      <c r="D283">
        <v>11.9</v>
      </c>
      <c r="E283">
        <v>117</v>
      </c>
      <c r="F283">
        <v>8.41</v>
      </c>
      <c r="G283" t="s">
        <v>378</v>
      </c>
      <c r="H283" t="s">
        <v>286</v>
      </c>
      <c r="I283" t="s">
        <v>86</v>
      </c>
      <c r="J283" t="s">
        <v>399</v>
      </c>
    </row>
    <row r="284" spans="1:10" hidden="1" x14ac:dyDescent="0.25">
      <c r="A284">
        <v>1.8</v>
      </c>
      <c r="B284">
        <v>10.199999999999999</v>
      </c>
      <c r="C284">
        <v>44</v>
      </c>
      <c r="D284">
        <v>19</v>
      </c>
      <c r="E284">
        <v>141</v>
      </c>
      <c r="F284">
        <v>6.28</v>
      </c>
      <c r="G284" t="s">
        <v>379</v>
      </c>
      <c r="H284" t="s">
        <v>284</v>
      </c>
      <c r="I284" t="s">
        <v>83</v>
      </c>
      <c r="J284" t="s">
        <v>399</v>
      </c>
    </row>
    <row r="285" spans="1:10" hidden="1" x14ac:dyDescent="0.25">
      <c r="A285">
        <v>1.8</v>
      </c>
      <c r="B285">
        <v>10.199999999999999</v>
      </c>
      <c r="C285">
        <v>44</v>
      </c>
      <c r="D285">
        <v>19</v>
      </c>
      <c r="E285">
        <v>117</v>
      </c>
      <c r="F285">
        <v>5.23</v>
      </c>
      <c r="G285" t="s">
        <v>380</v>
      </c>
      <c r="H285" t="s">
        <v>286</v>
      </c>
      <c r="I285" t="s">
        <v>86</v>
      </c>
      <c r="J285" t="s">
        <v>399</v>
      </c>
    </row>
    <row r="286" spans="1:10" hidden="1" x14ac:dyDescent="0.25">
      <c r="A286">
        <v>1.8</v>
      </c>
      <c r="B286">
        <v>10.199999999999999</v>
      </c>
      <c r="C286">
        <v>60.2</v>
      </c>
      <c r="D286">
        <v>29.7</v>
      </c>
      <c r="E286">
        <v>141</v>
      </c>
      <c r="F286">
        <v>4.0199999999999996</v>
      </c>
      <c r="G286" t="s">
        <v>381</v>
      </c>
      <c r="H286" t="s">
        <v>284</v>
      </c>
      <c r="I286" t="s">
        <v>83</v>
      </c>
      <c r="J286" t="s">
        <v>399</v>
      </c>
    </row>
    <row r="287" spans="1:10" hidden="1" x14ac:dyDescent="0.25">
      <c r="A287">
        <v>1.8</v>
      </c>
      <c r="B287">
        <v>10.199999999999999</v>
      </c>
      <c r="C287">
        <v>60.2</v>
      </c>
      <c r="D287">
        <v>29.7</v>
      </c>
      <c r="E287">
        <v>117</v>
      </c>
      <c r="F287">
        <v>3.35</v>
      </c>
      <c r="G287" t="s">
        <v>382</v>
      </c>
      <c r="H287" t="s">
        <v>286</v>
      </c>
      <c r="I287" t="s">
        <v>86</v>
      </c>
      <c r="J287" t="s">
        <v>399</v>
      </c>
    </row>
    <row r="288" spans="1:10" hidden="1" x14ac:dyDescent="0.25">
      <c r="A288">
        <v>1.8</v>
      </c>
      <c r="B288">
        <v>10.199999999999999</v>
      </c>
      <c r="C288">
        <v>87.2</v>
      </c>
      <c r="D288">
        <v>47.6</v>
      </c>
      <c r="E288">
        <v>141</v>
      </c>
      <c r="F288">
        <v>2.52</v>
      </c>
      <c r="G288" t="s">
        <v>383</v>
      </c>
      <c r="H288" t="s">
        <v>284</v>
      </c>
      <c r="I288" t="s">
        <v>83</v>
      </c>
      <c r="J288" t="s">
        <v>399</v>
      </c>
    </row>
    <row r="289" spans="1:10" hidden="1" x14ac:dyDescent="0.25">
      <c r="A289">
        <v>1.8</v>
      </c>
      <c r="B289">
        <v>10.199999999999999</v>
      </c>
      <c r="C289">
        <v>87.2</v>
      </c>
      <c r="D289">
        <v>47.6</v>
      </c>
      <c r="E289">
        <v>117</v>
      </c>
      <c r="F289">
        <v>2.1</v>
      </c>
      <c r="G289" t="s">
        <v>384</v>
      </c>
      <c r="H289" t="s">
        <v>286</v>
      </c>
      <c r="I289" t="s">
        <v>86</v>
      </c>
      <c r="J289" t="s">
        <v>399</v>
      </c>
    </row>
    <row r="290" spans="1:10" x14ac:dyDescent="0.25">
      <c r="A290">
        <v>1.8</v>
      </c>
      <c r="B290">
        <v>10.199999999999999</v>
      </c>
      <c r="C290">
        <v>290</v>
      </c>
      <c r="D290">
        <v>175</v>
      </c>
      <c r="E290">
        <v>141</v>
      </c>
      <c r="F290">
        <v>0.68</v>
      </c>
      <c r="G290" t="s">
        <v>385</v>
      </c>
      <c r="H290" t="s">
        <v>386</v>
      </c>
      <c r="I290" t="s">
        <v>83</v>
      </c>
      <c r="J290" t="s">
        <v>399</v>
      </c>
    </row>
    <row r="291" spans="1:10" x14ac:dyDescent="0.25">
      <c r="A291">
        <v>1.8</v>
      </c>
      <c r="B291">
        <v>10.199999999999999</v>
      </c>
      <c r="C291">
        <v>290</v>
      </c>
      <c r="D291">
        <v>175</v>
      </c>
      <c r="E291">
        <v>117</v>
      </c>
      <c r="F291">
        <v>0.56999999999999995</v>
      </c>
      <c r="G291" t="s">
        <v>387</v>
      </c>
      <c r="H291" t="s">
        <v>388</v>
      </c>
      <c r="I291" t="s">
        <v>86</v>
      </c>
      <c r="J291" t="s">
        <v>399</v>
      </c>
    </row>
    <row r="292" spans="1:10" hidden="1" x14ac:dyDescent="0.25">
      <c r="A292">
        <v>1.8</v>
      </c>
      <c r="B292">
        <v>18.2</v>
      </c>
      <c r="C292">
        <v>46</v>
      </c>
      <c r="D292">
        <v>41.9</v>
      </c>
      <c r="E292">
        <v>87</v>
      </c>
      <c r="F292">
        <v>1.78</v>
      </c>
      <c r="G292" t="s">
        <v>389</v>
      </c>
      <c r="H292" t="s">
        <v>100</v>
      </c>
      <c r="I292" t="s">
        <v>83</v>
      </c>
      <c r="J292" t="s">
        <v>399</v>
      </c>
    </row>
    <row r="293" spans="1:10" hidden="1" x14ac:dyDescent="0.25">
      <c r="A293">
        <v>1.8</v>
      </c>
      <c r="B293">
        <v>18.2</v>
      </c>
      <c r="C293">
        <v>46</v>
      </c>
      <c r="D293">
        <v>41.9</v>
      </c>
      <c r="E293">
        <v>72</v>
      </c>
      <c r="F293">
        <v>1.48</v>
      </c>
      <c r="G293" t="s">
        <v>390</v>
      </c>
      <c r="H293" t="s">
        <v>102</v>
      </c>
      <c r="I293" t="s">
        <v>86</v>
      </c>
      <c r="J293" t="s">
        <v>399</v>
      </c>
    </row>
    <row r="294" spans="1:10" hidden="1" x14ac:dyDescent="0.25">
      <c r="A294">
        <v>1.8</v>
      </c>
      <c r="B294">
        <v>18.2</v>
      </c>
      <c r="C294">
        <v>56.8</v>
      </c>
      <c r="D294">
        <v>67</v>
      </c>
      <c r="E294">
        <v>87</v>
      </c>
      <c r="F294">
        <v>1.1100000000000001</v>
      </c>
      <c r="G294" t="s">
        <v>391</v>
      </c>
      <c r="H294" t="s">
        <v>100</v>
      </c>
      <c r="I294" t="s">
        <v>83</v>
      </c>
      <c r="J294" t="s">
        <v>399</v>
      </c>
    </row>
    <row r="295" spans="1:10" hidden="1" x14ac:dyDescent="0.25">
      <c r="A295">
        <v>1.8</v>
      </c>
      <c r="B295">
        <v>18.2</v>
      </c>
      <c r="C295">
        <v>56.8</v>
      </c>
      <c r="D295">
        <v>67</v>
      </c>
      <c r="E295">
        <v>72</v>
      </c>
      <c r="F295">
        <v>0.92</v>
      </c>
      <c r="G295" t="s">
        <v>392</v>
      </c>
      <c r="H295" t="s">
        <v>102</v>
      </c>
      <c r="I295" t="s">
        <v>86</v>
      </c>
      <c r="J295" t="s">
        <v>399</v>
      </c>
    </row>
    <row r="296" spans="1:10" hidden="1" x14ac:dyDescent="0.25">
      <c r="A296">
        <v>1.8</v>
      </c>
      <c r="B296">
        <v>18.2</v>
      </c>
      <c r="C296">
        <v>73</v>
      </c>
      <c r="D296">
        <v>105</v>
      </c>
      <c r="E296">
        <v>87</v>
      </c>
      <c r="F296">
        <v>0.71</v>
      </c>
      <c r="G296" t="s">
        <v>393</v>
      </c>
      <c r="H296" t="s">
        <v>100</v>
      </c>
      <c r="I296" t="s">
        <v>83</v>
      </c>
      <c r="J296" t="s">
        <v>399</v>
      </c>
    </row>
    <row r="297" spans="1:10" hidden="1" x14ac:dyDescent="0.25">
      <c r="A297">
        <v>1.8</v>
      </c>
      <c r="B297">
        <v>18.2</v>
      </c>
      <c r="C297">
        <v>73</v>
      </c>
      <c r="D297">
        <v>105</v>
      </c>
      <c r="E297">
        <v>72</v>
      </c>
      <c r="F297">
        <v>0.59</v>
      </c>
      <c r="G297" t="s">
        <v>394</v>
      </c>
      <c r="H297" t="s">
        <v>102</v>
      </c>
      <c r="I297" t="s">
        <v>86</v>
      </c>
      <c r="J297" t="s">
        <v>399</v>
      </c>
    </row>
    <row r="298" spans="1:10" x14ac:dyDescent="0.25">
      <c r="A298">
        <v>1.8</v>
      </c>
      <c r="B298">
        <v>18.2</v>
      </c>
      <c r="C298">
        <v>100</v>
      </c>
      <c r="D298">
        <v>167</v>
      </c>
      <c r="E298">
        <v>87</v>
      </c>
      <c r="F298">
        <v>0.44</v>
      </c>
      <c r="G298" t="s">
        <v>395</v>
      </c>
      <c r="H298" t="s">
        <v>100</v>
      </c>
      <c r="I298" t="s">
        <v>83</v>
      </c>
      <c r="J298" t="s">
        <v>399</v>
      </c>
    </row>
    <row r="299" spans="1:10" x14ac:dyDescent="0.25">
      <c r="A299">
        <v>1.8</v>
      </c>
      <c r="B299">
        <v>18.2</v>
      </c>
      <c r="C299">
        <v>100</v>
      </c>
      <c r="D299">
        <v>167</v>
      </c>
      <c r="E299">
        <v>72</v>
      </c>
      <c r="F299">
        <v>0.37</v>
      </c>
      <c r="G299" t="s">
        <v>396</v>
      </c>
      <c r="H299" t="s">
        <v>102</v>
      </c>
      <c r="I299" t="s">
        <v>86</v>
      </c>
      <c r="J299" t="s">
        <v>399</v>
      </c>
    </row>
    <row r="300" spans="1:10" x14ac:dyDescent="0.25">
      <c r="A300">
        <v>1.8</v>
      </c>
      <c r="B300">
        <v>18.2</v>
      </c>
      <c r="C300">
        <v>136</v>
      </c>
      <c r="D300">
        <v>251</v>
      </c>
      <c r="E300">
        <v>87</v>
      </c>
      <c r="F300">
        <v>0.28999999999999998</v>
      </c>
      <c r="G300" t="s">
        <v>397</v>
      </c>
      <c r="H300" t="s">
        <v>202</v>
      </c>
      <c r="I300" t="s">
        <v>83</v>
      </c>
      <c r="J300" t="s">
        <v>399</v>
      </c>
    </row>
    <row r="301" spans="1:10" x14ac:dyDescent="0.25">
      <c r="A301">
        <v>1.8</v>
      </c>
      <c r="B301">
        <v>18.2</v>
      </c>
      <c r="C301">
        <v>136</v>
      </c>
      <c r="D301">
        <v>251</v>
      </c>
      <c r="E301">
        <v>72</v>
      </c>
      <c r="F301">
        <v>0.24</v>
      </c>
      <c r="G301" t="s">
        <v>398</v>
      </c>
      <c r="H301" t="s">
        <v>204</v>
      </c>
      <c r="I301" t="s">
        <v>86</v>
      </c>
      <c r="J301" t="s">
        <v>399</v>
      </c>
    </row>
  </sheetData>
  <autoFilter ref="A1:I301">
    <filterColumn colId="2">
      <customFilters and="1">
        <customFilter operator="greaterThanOrEqual" val="100"/>
        <customFilter operator="lessThanOrEqual" val="300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bozza</vt:lpstr>
      <vt:lpstr>Modello</vt:lpstr>
      <vt:lpstr>Moti a vmax </vt:lpstr>
      <vt:lpstr>Molle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Alessandra Monterumici</dc:creator>
  <cp:lastModifiedBy>Lorenzo Piccagli</cp:lastModifiedBy>
  <dcterms:created xsi:type="dcterms:W3CDTF">2020-01-02T22:25:11Z</dcterms:created>
  <dcterms:modified xsi:type="dcterms:W3CDTF">2020-01-26T21:46:15Z</dcterms:modified>
</cp:coreProperties>
</file>