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filterPrivacy="1" codeName="ThisWorkbook"/>
  <xr:revisionPtr revIDLastSave="0" documentId="13_ncr:1_{E5852045-33BB-4814-BFEA-955A6122C70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Flux de trésorerie Relevé" sheetId="1" r:id="rId1"/>
  </sheets>
  <definedNames>
    <definedName name="Débutexercicecomptable">'Flux de trésorerie Relevé'!$B$4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F22" i="1"/>
  <c r="E22" i="1"/>
  <c r="L3" i="1"/>
  <c r="P3" i="1"/>
  <c r="O3" i="1"/>
  <c r="N3" i="1"/>
  <c r="M3" i="1"/>
  <c r="K3" i="1"/>
  <c r="J3" i="1"/>
  <c r="I3" i="1"/>
  <c r="H3" i="1"/>
  <c r="G3" i="1"/>
  <c r="F3" i="1"/>
  <c r="E3" i="1" l="1"/>
  <c r="D13" i="1" l="1"/>
  <c r="E13" i="1"/>
  <c r="F13" i="1"/>
  <c r="G13" i="1"/>
  <c r="H13" i="1"/>
  <c r="I13" i="1"/>
  <c r="J13" i="1"/>
  <c r="K13" i="1"/>
  <c r="L13" i="1"/>
  <c r="M13" i="1"/>
  <c r="N13" i="1"/>
  <c r="O13" i="1"/>
  <c r="P13" i="1"/>
  <c r="E4" i="1"/>
  <c r="F4" i="1" s="1"/>
  <c r="G4" i="1" l="1"/>
  <c r="H4" i="1" s="1"/>
  <c r="I4" i="1" s="1"/>
  <c r="J4" i="1" s="1"/>
  <c r="K4" i="1" s="1"/>
  <c r="L4" i="1" s="1"/>
  <c r="M4" i="1" s="1"/>
  <c r="N4" i="1" s="1"/>
  <c r="O4" i="1" s="1"/>
  <c r="P4" i="1" s="1"/>
  <c r="E49" i="1"/>
  <c r="F49" i="1"/>
  <c r="G49" i="1"/>
  <c r="H49" i="1"/>
  <c r="I49" i="1"/>
  <c r="J49" i="1"/>
  <c r="K49" i="1"/>
  <c r="L49" i="1"/>
  <c r="M49" i="1"/>
  <c r="N49" i="1"/>
  <c r="O49" i="1"/>
  <c r="P49" i="1"/>
  <c r="D49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R47" i="1"/>
  <c r="R46" i="1"/>
  <c r="R45" i="1"/>
  <c r="R44" i="1"/>
  <c r="R43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R19" i="1"/>
  <c r="R18" i="1"/>
  <c r="D14" i="1"/>
  <c r="R10" i="1"/>
  <c r="R11" i="1"/>
  <c r="R12" i="1"/>
  <c r="R13" i="1" l="1"/>
  <c r="D51" i="1"/>
  <c r="E6" i="1" s="1"/>
  <c r="E14" i="1" s="1"/>
  <c r="E51" i="1" s="1"/>
  <c r="F6" i="1" s="1"/>
  <c r="F14" i="1" s="1"/>
  <c r="F51" i="1" s="1"/>
  <c r="G6" i="1" s="1"/>
  <c r="G14" i="1" s="1"/>
  <c r="G51" i="1" s="1"/>
  <c r="H6" i="1" s="1"/>
  <c r="H14" i="1" s="1"/>
  <c r="H51" i="1" s="1"/>
  <c r="I6" i="1" s="1"/>
  <c r="I14" i="1" s="1"/>
  <c r="I51" i="1" s="1"/>
  <c r="J6" i="1" s="1"/>
  <c r="J14" i="1" s="1"/>
  <c r="J51" i="1" s="1"/>
  <c r="K6" i="1" s="1"/>
  <c r="K14" i="1" s="1"/>
  <c r="K51" i="1" s="1"/>
  <c r="L6" i="1" s="1"/>
  <c r="L14" i="1" s="1"/>
  <c r="L51" i="1" s="1"/>
  <c r="M6" i="1" s="1"/>
  <c r="M14" i="1" s="1"/>
  <c r="M51" i="1" s="1"/>
  <c r="N6" i="1" s="1"/>
  <c r="N14" i="1" s="1"/>
  <c r="N51" i="1" s="1"/>
  <c r="O6" i="1" s="1"/>
  <c r="O14" i="1" s="1"/>
  <c r="O51" i="1" s="1"/>
  <c r="P6" i="1" s="1"/>
  <c r="R49" i="1"/>
  <c r="R48" i="1"/>
  <c r="R39" i="1"/>
  <c r="P14" i="1" l="1"/>
  <c r="P51" i="1" s="1"/>
  <c r="R6" i="1"/>
  <c r="R14" i="1" s="1"/>
  <c r="R51" i="1" s="1"/>
</calcChain>
</file>

<file path=xl/sharedStrings.xml><?xml version="1.0" encoding="utf-8"?>
<sst xmlns="http://schemas.openxmlformats.org/spreadsheetml/2006/main" count="46" uniqueCount="43">
  <si>
    <r>
      <t xml:space="preserve">Flux de trésorerie </t>
    </r>
    <r>
      <rPr>
        <b/>
        <sz val="28"/>
        <color theme="1" tint="0.14999847407452621"/>
        <rFont val="Franklin Gothic Medium"/>
        <family val="2"/>
        <scheme val="major"/>
      </rPr>
      <t>Relevé</t>
    </r>
  </si>
  <si>
    <t>Début exercice comptable :</t>
  </si>
  <si>
    <t>(Pré) démarrage</t>
  </si>
  <si>
    <t>Total</t>
  </si>
  <si>
    <t>Estimation</t>
  </si>
  <si>
    <t>Estimation des éléments</t>
  </si>
  <si>
    <t>Trésorerie disponible (début du mois)</t>
  </si>
  <si>
    <t>Encaissements</t>
  </si>
  <si>
    <t>Ventes au comptant</t>
  </si>
  <si>
    <t>Ensemble des comptes créditeurs</t>
  </si>
  <si>
    <t>Prêt/Autres apports de trésorerie</t>
  </si>
  <si>
    <t>Total de trésorerie disponible (avant décaissement)</t>
  </si>
  <si>
    <t>Décaissements</t>
  </si>
  <si>
    <t>Achats (marchandises)</t>
  </si>
  <si>
    <t>Achats (préciser)</t>
  </si>
  <si>
    <t>Salaires bruts (retrait exact)</t>
  </si>
  <si>
    <t>Charges sociales (taxes, etc.)</t>
  </si>
  <si>
    <t>Services extérieurs</t>
  </si>
  <si>
    <t>Fournitures</t>
  </si>
  <si>
    <t>Publicité</t>
  </si>
  <si>
    <t>Voiture, livraison et transport</t>
  </si>
  <si>
    <t>Comptabilité et juridique</t>
  </si>
  <si>
    <t>Location</t>
  </si>
  <si>
    <t>Téléphone</t>
  </si>
  <si>
    <t>Services</t>
  </si>
  <si>
    <t>Assurance</t>
  </si>
  <si>
    <t>Taxes (immobilier, etc.)</t>
  </si>
  <si>
    <t>Intérêts</t>
  </si>
  <si>
    <t>Autre (préciser)</t>
  </si>
  <si>
    <t>Divers</t>
  </si>
  <si>
    <t>Décaissements (hors compte de résultat)</t>
  </si>
  <si>
    <t>Achat d’immobilisations (préciser)</t>
  </si>
  <si>
    <t>Autres frais de démarrage</t>
  </si>
  <si>
    <t>Compte sous séquestre</t>
  </si>
  <si>
    <t>Retrait du propriétaire</t>
  </si>
  <si>
    <t>Total des décaissements</t>
  </si>
  <si>
    <t>Position de trésorerie (fin de mois)</t>
  </si>
  <si>
    <t>Achats (site web)</t>
  </si>
  <si>
    <t>,</t>
  </si>
  <si>
    <t>Investisement</t>
  </si>
  <si>
    <t>Réparations et entretien (site web)</t>
  </si>
  <si>
    <t>Autres dépenses (hébergement web infomaniak)</t>
  </si>
  <si>
    <t>Autre (nom de domaine)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</si>
</sst>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mmm"/>
    <numFmt numFmtId="165" formatCode="dd"/>
    <numFmt numFmtId="166" formatCode="0_);\-0_)"/>
  </numFmts>
  <fonts count="15" x14ac:knownFonts="1">
    <font>
      <sz val="10"/>
      <color theme="1" tint="0.14996795556505021"/>
      <name val="Franklin Gothic Medium"/>
      <family val="2"/>
      <scheme val="minor"/>
    </font>
    <font>
      <b/>
      <sz val="11"/>
      <color theme="4" tint="-0.249977111117893"/>
      <name val="Franklin Gothic Medium"/>
      <family val="2"/>
      <scheme val="minor"/>
    </font>
    <font>
      <sz val="10"/>
      <color theme="1" tint="0.14999847407452621"/>
      <name val="Franklin Gothic Medium"/>
      <family val="2"/>
      <scheme val="minor"/>
    </font>
    <font>
      <sz val="9"/>
      <color theme="1" tint="0.14999847407452621"/>
      <name val="Franklin Gothic Medium"/>
      <family val="2"/>
      <scheme val="minor"/>
    </font>
    <font>
      <sz val="10"/>
      <color theme="1"/>
      <name val="Franklin Gothic Medium"/>
      <family val="2"/>
      <scheme val="minor"/>
    </font>
    <font>
      <b/>
      <sz val="12"/>
      <color theme="1" tint="0.14999847407452621"/>
      <name val="Franklin Gothic Medium"/>
      <family val="2"/>
      <scheme val="minor"/>
    </font>
    <font>
      <b/>
      <sz val="28"/>
      <color theme="4"/>
      <name val="Franklin Gothic Medium"/>
      <family val="2"/>
      <scheme val="major"/>
    </font>
    <font>
      <b/>
      <sz val="28"/>
      <color theme="1" tint="0.14999847407452621"/>
      <name val="Franklin Gothic Medium"/>
      <family val="2"/>
      <scheme val="major"/>
    </font>
    <font>
      <b/>
      <sz val="12"/>
      <color theme="1" tint="0.14999847407452621"/>
      <name val="Franklin Gothic Medium"/>
      <family val="2"/>
      <scheme val="major"/>
    </font>
    <font>
      <sz val="18"/>
      <color theme="1" tint="0.14996795556505021"/>
      <name val="Franklin Gothic Medium"/>
      <family val="2"/>
      <scheme val="major"/>
    </font>
    <font>
      <sz val="11"/>
      <color theme="1" tint="0.14975432599871821"/>
      <name val="Franklin Gothic Medium"/>
      <family val="2"/>
      <scheme val="major"/>
    </font>
    <font>
      <sz val="12"/>
      <color theme="3"/>
      <name val="Franklin Gothic Medium"/>
      <family val="2"/>
      <scheme val="major"/>
    </font>
    <font>
      <sz val="11"/>
      <color theme="1" tint="0.14993743705557422"/>
      <name val="Franklin Gothic Medium"/>
      <family val="2"/>
      <scheme val="major"/>
    </font>
    <font>
      <sz val="14"/>
      <color theme="1" tint="0.14975432599871821"/>
      <name val="Franklin Gothic Medium"/>
      <family val="2"/>
      <scheme val="major"/>
    </font>
    <font>
      <sz val="10"/>
      <color theme="1" tint="0.499984740745262"/>
      <name val="Franklin Gothic Medium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63377788628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double">
        <color theme="1" tint="0.14996795556505021"/>
      </bottom>
      <diagonal/>
    </border>
    <border>
      <left style="dotted">
        <color theme="0" tint="-0.34998626667073579"/>
      </left>
      <right style="dotted">
        <color theme="0" tint="-0.34998626667073579"/>
      </right>
      <top/>
      <bottom/>
      <diagonal/>
    </border>
    <border>
      <left style="dotted">
        <color theme="0" tint="-0.34998626667073579"/>
      </left>
      <right style="dotted">
        <color theme="0" tint="-0.34998626667073579"/>
      </right>
      <top/>
      <bottom style="thick">
        <color theme="4"/>
      </bottom>
      <diagonal/>
    </border>
    <border>
      <left/>
      <right/>
      <top/>
      <bottom style="thick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dotted">
        <color theme="0" tint="-0.34998626667073579"/>
      </left>
      <right style="dotted">
        <color theme="0" tint="-0.34998626667073579"/>
      </right>
      <top style="thin">
        <color theme="0"/>
      </top>
      <bottom style="thin">
        <color theme="0"/>
      </bottom>
      <diagonal/>
    </border>
    <border>
      <left style="dotted">
        <color theme="0" tint="-0.34998626667073579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dotted">
        <color theme="0" tint="-0.34998626667073579"/>
      </left>
      <right style="dotted">
        <color theme="0" tint="-0.34998626667073579"/>
      </right>
      <top/>
      <bottom style="medium">
        <color theme="4" tint="0.39994506668294322"/>
      </bottom>
      <diagonal/>
    </border>
    <border>
      <left/>
      <right style="dotted">
        <color theme="0" tint="-0.34998626667073579"/>
      </right>
      <top/>
      <bottom style="medium">
        <color theme="4" tint="0.39994506668294322"/>
      </bottom>
      <diagonal/>
    </border>
  </borders>
  <cellStyleXfs count="7">
    <xf numFmtId="0" fontId="0" fillId="0" borderId="0">
      <alignment vertical="center"/>
    </xf>
    <xf numFmtId="0" fontId="6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6" fontId="2" fillId="3" borderId="10" applyFont="0" applyAlignment="0">
      <alignment vertical="center"/>
    </xf>
    <xf numFmtId="164" fontId="9" fillId="0" borderId="2">
      <alignment horizontal="right" vertical="center" wrapText="1" indent="1"/>
    </xf>
  </cellStyleXfs>
  <cellXfs count="45">
    <xf numFmtId="0" fontId="0" fillId="0" borderId="0" xfId="0">
      <alignment vertical="center"/>
    </xf>
    <xf numFmtId="3" fontId="0" fillId="0" borderId="0" xfId="0" applyNumberFormat="1">
      <alignment vertical="center"/>
    </xf>
    <xf numFmtId="14" fontId="2" fillId="0" borderId="0" xfId="0" applyNumberFormat="1" applyFont="1" applyAlignment="1">
      <alignment horizontal="left" vertical="center" indent="1"/>
    </xf>
    <xf numFmtId="3" fontId="2" fillId="0" borderId="0" xfId="0" applyNumberFormat="1" applyFont="1" applyAlignment="1">
      <alignment horizontal="right" wrapText="1" indent="1"/>
    </xf>
    <xf numFmtId="165" fontId="3" fillId="0" borderId="0" xfId="0" applyNumberFormat="1" applyFont="1" applyAlignment="1">
      <alignment horizontal="right" wrapText="1" indent="1"/>
    </xf>
    <xf numFmtId="3" fontId="3" fillId="0" borderId="0" xfId="0" applyNumberFormat="1" applyFont="1" applyAlignment="1">
      <alignment horizontal="right" wrapText="1" indent="1"/>
    </xf>
    <xf numFmtId="0" fontId="6" fillId="0" borderId="1" xfId="1" applyBorder="1"/>
    <xf numFmtId="0" fontId="0" fillId="0" borderId="1" xfId="0" applyBorder="1">
      <alignment vertical="center"/>
    </xf>
    <xf numFmtId="0" fontId="1" fillId="0" borderId="1" xfId="0" applyFont="1" applyBorder="1" applyAlignment="1">
      <alignment horizontal="right"/>
    </xf>
    <xf numFmtId="166" fontId="0" fillId="0" borderId="0" xfId="0" applyNumberFormat="1">
      <alignment vertical="center"/>
    </xf>
    <xf numFmtId="0" fontId="10" fillId="0" borderId="0" xfId="2" applyAlignment="1">
      <alignment horizontal="left"/>
    </xf>
    <xf numFmtId="0" fontId="0" fillId="0" borderId="0" xfId="0" applyAlignment="1">
      <alignment horizontal="left" vertical="center" indent="1"/>
    </xf>
    <xf numFmtId="0" fontId="0" fillId="0" borderId="0" xfId="0" applyAlignment="1"/>
    <xf numFmtId="3" fontId="3" fillId="0" borderId="2" xfId="0" applyNumberFormat="1" applyFont="1" applyBorder="1" applyAlignment="1">
      <alignment horizontal="right" wrapText="1" indent="1"/>
    </xf>
    <xf numFmtId="3" fontId="5" fillId="0" borderId="2" xfId="0" applyNumberFormat="1" applyFont="1" applyBorder="1" applyAlignment="1">
      <alignment horizontal="right" vertical="center" wrapText="1" indent="1"/>
    </xf>
    <xf numFmtId="3" fontId="2" fillId="0" borderId="3" xfId="0" applyNumberFormat="1" applyFont="1" applyBorder="1" applyAlignment="1">
      <alignment horizontal="right" wrapText="1" indent="1"/>
    </xf>
    <xf numFmtId="0" fontId="0" fillId="2" borderId="0" xfId="0" applyFill="1">
      <alignment vertical="center"/>
    </xf>
    <xf numFmtId="0" fontId="0" fillId="2" borderId="4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5" xfId="0" applyFill="1" applyBorder="1">
      <alignment vertical="center"/>
    </xf>
    <xf numFmtId="164" fontId="8" fillId="2" borderId="7" xfId="0" applyNumberFormat="1" applyFont="1" applyFill="1" applyBorder="1" applyAlignment="1">
      <alignment horizontal="right" vertical="center" wrapText="1" indent="1"/>
    </xf>
    <xf numFmtId="165" fontId="3" fillId="2" borderId="7" xfId="0" applyNumberFormat="1" applyFont="1" applyFill="1" applyBorder="1" applyAlignment="1">
      <alignment horizontal="right" wrapText="1" indent="1"/>
    </xf>
    <xf numFmtId="165" fontId="3" fillId="2" borderId="6" xfId="0" applyNumberFormat="1" applyFont="1" applyFill="1" applyBorder="1" applyAlignment="1">
      <alignment horizontal="right" wrapText="1" indent="1"/>
    </xf>
    <xf numFmtId="166" fontId="2" fillId="2" borderId="7" xfId="0" applyNumberFormat="1" applyFont="1" applyFill="1" applyBorder="1" applyAlignment="1">
      <alignment horizontal="right"/>
    </xf>
    <xf numFmtId="166" fontId="0" fillId="2" borderId="6" xfId="0" applyNumberFormat="1" applyFill="1" applyBorder="1">
      <alignment vertical="center"/>
    </xf>
    <xf numFmtId="166" fontId="2" fillId="2" borderId="8" xfId="0" applyNumberFormat="1" applyFont="1" applyFill="1" applyBorder="1">
      <alignment vertical="center"/>
    </xf>
    <xf numFmtId="3" fontId="0" fillId="2" borderId="6" xfId="0" applyNumberFormat="1" applyFill="1" applyBorder="1">
      <alignment vertical="center"/>
    </xf>
    <xf numFmtId="0" fontId="0" fillId="2" borderId="9" xfId="0" applyFill="1" applyBorder="1">
      <alignment vertical="center"/>
    </xf>
    <xf numFmtId="0" fontId="10" fillId="0" borderId="0" xfId="2" applyAlignment="1">
      <alignment vertical="center"/>
    </xf>
    <xf numFmtId="0" fontId="1" fillId="0" borderId="11" xfId="0" applyFont="1" applyBorder="1" applyAlignment="1"/>
    <xf numFmtId="166" fontId="2" fillId="3" borderId="10" xfId="5" applyFont="1" applyAlignment="1">
      <alignment vertical="center"/>
    </xf>
    <xf numFmtId="0" fontId="0" fillId="0" borderId="10" xfId="0" applyBorder="1">
      <alignment vertical="center"/>
    </xf>
    <xf numFmtId="0" fontId="1" fillId="0" borderId="10" xfId="0" applyFont="1" applyBorder="1">
      <alignment vertical="center"/>
    </xf>
    <xf numFmtId="165" fontId="2" fillId="0" borderId="3" xfId="0" applyNumberFormat="1" applyFont="1" applyBorder="1" applyAlignment="1">
      <alignment horizontal="right" wrapText="1" indent="1"/>
    </xf>
    <xf numFmtId="166" fontId="4" fillId="0" borderId="0" xfId="0" applyNumberFormat="1" applyFont="1" applyAlignment="1">
      <alignment horizontal="left" vertical="center" indent="1"/>
    </xf>
    <xf numFmtId="166" fontId="10" fillId="0" borderId="11" xfId="2" applyNumberFormat="1" applyFill="1" applyBorder="1" applyAlignment="1">
      <alignment horizontal="left" vertical="center"/>
    </xf>
    <xf numFmtId="166" fontId="2" fillId="0" borderId="10" xfId="0" applyNumberFormat="1" applyFont="1" applyBorder="1" applyAlignment="1">
      <alignment horizontal="right" vertical="center"/>
    </xf>
    <xf numFmtId="164" fontId="9" fillId="0" borderId="2" xfId="6">
      <alignment horizontal="right" vertical="center" wrapText="1" indent="1"/>
    </xf>
    <xf numFmtId="166" fontId="10" fillId="3" borderId="11" xfId="2" applyNumberFormat="1" applyFill="1" applyBorder="1" applyAlignment="1">
      <alignment horizontal="left" vertical="center"/>
    </xf>
    <xf numFmtId="0" fontId="13" fillId="0" borderId="0" xfId="2" applyFont="1"/>
    <xf numFmtId="166" fontId="0" fillId="0" borderId="0" xfId="0" applyNumberFormat="1" applyAlignment="1">
      <alignment horizontal="right" vertical="center"/>
    </xf>
    <xf numFmtId="166" fontId="14" fillId="0" borderId="0" xfId="0" applyNumberFormat="1" applyFont="1" applyAlignment="1">
      <alignment horizontal="left" vertical="center" indent="1"/>
    </xf>
    <xf numFmtId="0" fontId="14" fillId="0" borderId="0" xfId="0" applyFont="1" applyAlignment="1">
      <alignment horizontal="left" vertical="center" inden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7">
    <cellStyle name="Month" xfId="6" xr:uid="{00000000-0005-0000-0000-000000000000}"/>
    <cellStyle name="Normal" xfId="0" builtinId="0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otals" xfId="5" xr:uid="{00000000-0005-0000-0000-000006000000}"/>
  </cellStyles>
  <dxfs count="118">
    <dxf>
      <font>
        <color rgb="FFFF0000"/>
      </font>
    </dxf>
    <dxf>
      <font>
        <color rgb="FFFF0000"/>
      </font>
    </dxf>
    <dxf>
      <font>
        <color rgb="FFFF0000"/>
      </font>
    </dxf>
    <dxf>
      <alignment horizontal="general" vertical="bottom" textRotation="0" wrapText="0" indent="0" justifyLastLine="0" shrinkToFit="0" readingOrder="0"/>
    </dxf>
    <dxf>
      <numFmt numFmtId="166" formatCode="0_);\-0_)"/>
    </dxf>
    <dxf>
      <numFmt numFmtId="166" formatCode="0_);\-0_)"/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/>
        <i/>
        <strike/>
        <condense/>
        <extend/>
        <outline/>
        <shadow/>
        <u val="none"/>
        <vertAlign val="baseline"/>
        <sz val="10"/>
        <color theme="1" tint="0.14996795556505021"/>
        <name val="Franklin Gothic Medium"/>
        <scheme val="minor"/>
      </font>
      <numFmt numFmtId="166" formatCode="0_);\-0_)"/>
      <fill>
        <patternFill patternType="none">
          <fgColor indexed="64"/>
          <bgColor theme="0"/>
        </patternFill>
      </fill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numFmt numFmtId="166" formatCode="0_);\-0_)"/>
    </dxf>
    <dxf>
      <numFmt numFmtId="166" formatCode="0_);\-0_)"/>
      <alignment horizontal="right" vertical="center" textRotation="0" wrapText="0" indent="0" justifyLastLine="0" shrinkToFit="0" readingOrder="0"/>
    </dxf>
    <dxf>
      <numFmt numFmtId="166" formatCode="0_);\-0_)"/>
    </dxf>
    <dxf>
      <numFmt numFmtId="166" formatCode="0_);\-0_)"/>
      <alignment horizontal="right" vertical="center" textRotation="0" wrapText="0" indent="0" justifyLastLine="0" shrinkToFit="0" readingOrder="0"/>
    </dxf>
    <dxf>
      <numFmt numFmtId="166" formatCode="0_);\-0_)"/>
    </dxf>
    <dxf>
      <numFmt numFmtId="166" formatCode="0_);\-0_)"/>
      <alignment horizontal="right" vertical="center" textRotation="0" wrapText="0" indent="0" justifyLastLine="0" shrinkToFit="0" readingOrder="0"/>
    </dxf>
    <dxf>
      <numFmt numFmtId="166" formatCode="0_);\-0_)"/>
    </dxf>
    <dxf>
      <numFmt numFmtId="166" formatCode="0_);\-0_)"/>
      <alignment horizontal="right" vertical="center" textRotation="0" wrapText="0" indent="0" justifyLastLine="0" shrinkToFit="0" readingOrder="0"/>
    </dxf>
    <dxf>
      <numFmt numFmtId="166" formatCode="0_);\-0_)"/>
    </dxf>
    <dxf>
      <numFmt numFmtId="166" formatCode="0_);\-0_)"/>
      <alignment horizontal="right" vertical="center" textRotation="0" wrapText="0" indent="0" justifyLastLine="0" shrinkToFit="0" readingOrder="0"/>
    </dxf>
    <dxf>
      <numFmt numFmtId="166" formatCode="0_);\-0_)"/>
    </dxf>
    <dxf>
      <numFmt numFmtId="166" formatCode="0_);\-0_)"/>
      <alignment horizontal="right" vertical="center" textRotation="0" wrapText="0" indent="0" justifyLastLine="0" shrinkToFit="0" readingOrder="0"/>
    </dxf>
    <dxf>
      <numFmt numFmtId="166" formatCode="0_);\-0_)"/>
    </dxf>
    <dxf>
      <numFmt numFmtId="166" formatCode="0_);\-0_)"/>
      <alignment horizontal="right" vertical="center" textRotation="0" wrapText="0" indent="0" justifyLastLine="0" shrinkToFit="0" readingOrder="0"/>
    </dxf>
    <dxf>
      <numFmt numFmtId="166" formatCode="0_);\-0_)"/>
    </dxf>
    <dxf>
      <numFmt numFmtId="166" formatCode="0_);\-0_)"/>
      <alignment horizontal="right" vertical="center" textRotation="0" wrapText="0" indent="0" justifyLastLine="0" shrinkToFit="0" readingOrder="0"/>
    </dxf>
    <dxf>
      <numFmt numFmtId="166" formatCode="0_);\-0_)"/>
    </dxf>
    <dxf>
      <numFmt numFmtId="166" formatCode="0_);\-0_)"/>
      <alignment horizontal="right" vertical="center" textRotation="0" wrapText="0" indent="0" justifyLastLine="0" shrinkToFit="0" readingOrder="0"/>
    </dxf>
    <dxf>
      <numFmt numFmtId="166" formatCode="0_);\-0_)"/>
    </dxf>
    <dxf>
      <numFmt numFmtId="166" formatCode="0_);\-0_)"/>
      <alignment horizontal="right" vertical="center" textRotation="0" wrapText="0" indent="0" justifyLastLine="0" shrinkToFit="0" readingOrder="0"/>
    </dxf>
    <dxf>
      <numFmt numFmtId="166" formatCode="0_);\-0_)"/>
    </dxf>
    <dxf>
      <numFmt numFmtId="166" formatCode="0_);\-0_)"/>
      <alignment horizontal="right" vertical="center" textRotation="0" wrapText="0" indent="0" justifyLastLine="0" shrinkToFit="0" readingOrder="0"/>
    </dxf>
    <dxf>
      <numFmt numFmtId="166" formatCode="0_);\-0_)"/>
    </dxf>
    <dxf>
      <numFmt numFmtId="166" formatCode="0_);\-0_)"/>
      <alignment horizontal="right" vertical="center" textRotation="0" wrapText="0" indent="0" justifyLastLine="0" shrinkToFit="0" readingOrder="0"/>
    </dxf>
    <dxf>
      <numFmt numFmtId="166" formatCode="0_);\-0_)"/>
    </dxf>
    <dxf>
      <numFmt numFmtId="166" formatCode="0_);\-0_)"/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alignment horizontal="left" vertical="bottom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strike/>
        <outline/>
        <shadow/>
        <u val="none"/>
        <vertAlign val="baseline"/>
        <sz val="10"/>
        <color theme="1" tint="0.499984740745262"/>
        <name val="Franklin Gothic Medium"/>
        <scheme val="minor"/>
      </font>
      <alignment horizontal="left" vertical="center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numFmt numFmtId="166" formatCode="0_);\-0_)"/>
    </dxf>
    <dxf>
      <numFmt numFmtId="166" formatCode="0_);\-0_)"/>
    </dxf>
    <dxf>
      <numFmt numFmtId="166" formatCode="0_);\-0_)"/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/>
        <i/>
        <strike/>
        <condense/>
        <extend/>
        <outline/>
        <shadow/>
        <u val="none"/>
        <vertAlign val="baseline"/>
        <sz val="10"/>
        <color theme="1" tint="0.14996795556505021"/>
        <name val="Franklin Gothic Medium"/>
        <scheme val="minor"/>
      </font>
      <numFmt numFmtId="3" formatCode="#,##0"/>
      <fill>
        <patternFill patternType="none">
          <fgColor indexed="64"/>
          <bgColor theme="0"/>
        </patternFill>
      </fill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numFmt numFmtId="166" formatCode="0_);\-0_)"/>
    </dxf>
    <dxf>
      <numFmt numFmtId="166" formatCode="0_);\-0_)"/>
      <alignment horizontal="right" vertical="center" textRotation="0" wrapText="0" indent="0" justifyLastLine="0" shrinkToFit="0" readingOrder="0"/>
    </dxf>
    <dxf>
      <numFmt numFmtId="166" formatCode="0_);\-0_)"/>
    </dxf>
    <dxf>
      <numFmt numFmtId="166" formatCode="0_);\-0_)"/>
      <alignment horizontal="right" vertical="center" textRotation="0" wrapText="0" indent="0" justifyLastLine="0" shrinkToFit="0" readingOrder="0"/>
    </dxf>
    <dxf>
      <numFmt numFmtId="166" formatCode="0_);\-0_)"/>
    </dxf>
    <dxf>
      <numFmt numFmtId="166" formatCode="0_);\-0_)"/>
      <alignment horizontal="right" vertical="center" textRotation="0" wrapText="0" indent="0" justifyLastLine="0" shrinkToFit="0" readingOrder="0"/>
    </dxf>
    <dxf>
      <numFmt numFmtId="166" formatCode="0_);\-0_)"/>
    </dxf>
    <dxf>
      <numFmt numFmtId="166" formatCode="0_);\-0_)"/>
      <alignment horizontal="right" vertical="center" textRotation="0" wrapText="0" indent="0" justifyLastLine="0" shrinkToFit="0" readingOrder="0"/>
    </dxf>
    <dxf>
      <numFmt numFmtId="166" formatCode="0_);\-0_)"/>
    </dxf>
    <dxf>
      <numFmt numFmtId="166" formatCode="0_);\-0_)"/>
      <alignment horizontal="right" vertical="center" textRotation="0" wrapText="0" indent="0" justifyLastLine="0" shrinkToFit="0" readingOrder="0"/>
    </dxf>
    <dxf>
      <numFmt numFmtId="166" formatCode="0_);\-0_)"/>
    </dxf>
    <dxf>
      <numFmt numFmtId="166" formatCode="0_);\-0_)"/>
      <alignment horizontal="right" vertical="center" textRotation="0" wrapText="0" indent="0" justifyLastLine="0" shrinkToFit="0" readingOrder="0"/>
    </dxf>
    <dxf>
      <numFmt numFmtId="166" formatCode="0_);\-0_)"/>
    </dxf>
    <dxf>
      <numFmt numFmtId="166" formatCode="0_);\-0_)"/>
      <alignment horizontal="right" vertical="center" textRotation="0" wrapText="0" indent="0" justifyLastLine="0" shrinkToFit="0" readingOrder="0"/>
    </dxf>
    <dxf>
      <numFmt numFmtId="166" formatCode="0_);\-0_)"/>
    </dxf>
    <dxf>
      <numFmt numFmtId="166" formatCode="0_);\-0_)"/>
      <alignment horizontal="right" vertical="center" textRotation="0" wrapText="0" indent="0" justifyLastLine="0" shrinkToFit="0" readingOrder="0"/>
    </dxf>
    <dxf>
      <numFmt numFmtId="166" formatCode="0_);\-0_)"/>
    </dxf>
    <dxf>
      <numFmt numFmtId="166" formatCode="0_);\-0_)"/>
      <alignment horizontal="right" vertical="center" textRotation="0" wrapText="0" indent="0" justifyLastLine="0" shrinkToFit="0" readingOrder="0"/>
    </dxf>
    <dxf>
      <numFmt numFmtId="166" formatCode="0_);\-0_)"/>
    </dxf>
    <dxf>
      <numFmt numFmtId="166" formatCode="0_);\-0_)"/>
      <alignment horizontal="right" vertical="center" textRotation="0" wrapText="0" indent="0" justifyLastLine="0" shrinkToFit="0" readingOrder="0"/>
    </dxf>
    <dxf>
      <numFmt numFmtId="166" formatCode="0_);\-0_)"/>
    </dxf>
    <dxf>
      <numFmt numFmtId="166" formatCode="0_);\-0_)"/>
      <alignment horizontal="right" vertical="center" textRotation="0" wrapText="0" indent="0" justifyLastLine="0" shrinkToFit="0" readingOrder="0"/>
    </dxf>
    <dxf>
      <numFmt numFmtId="166" formatCode="0_);\-0_)"/>
    </dxf>
    <dxf>
      <numFmt numFmtId="166" formatCode="0_);\-0_)"/>
      <alignment horizontal="right" vertical="center" textRotation="0" wrapText="0" indent="0" justifyLastLine="0" shrinkToFit="0" readingOrder="0"/>
    </dxf>
    <dxf>
      <numFmt numFmtId="166" formatCode="0_);\-0_)"/>
    </dxf>
    <dxf>
      <numFmt numFmtId="166" formatCode="0_);\-0_)"/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alignment horizontal="left" vertical="bottom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strike/>
        <outline/>
        <shadow/>
        <u val="none"/>
        <vertAlign val="baseline"/>
        <sz val="10"/>
        <color theme="1" tint="0.499984740745262"/>
        <name val="Franklin Gothic Medium"/>
        <scheme val="minor"/>
      </font>
      <alignment horizontal="left" vertical="center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numFmt numFmtId="166" formatCode="0_);\-0_)"/>
    </dxf>
    <dxf>
      <numFmt numFmtId="166" formatCode="0_);\-0_)"/>
    </dxf>
    <dxf>
      <numFmt numFmtId="166" formatCode="0_);\-0_)"/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numFmt numFmtId="166" formatCode="0_);\-0_)"/>
      <fill>
        <patternFill>
          <fgColor indexed="64"/>
          <bgColor theme="0"/>
        </patternFill>
      </fill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numFmt numFmtId="166" formatCode="0_);\-0_)"/>
    </dxf>
    <dxf>
      <numFmt numFmtId="166" formatCode="0_);\-0_)"/>
      <alignment horizontal="right" vertical="center" textRotation="0" wrapText="0" indent="0" justifyLastLine="0" shrinkToFit="0" readingOrder="0"/>
    </dxf>
    <dxf>
      <numFmt numFmtId="166" formatCode="0_);\-0_)"/>
    </dxf>
    <dxf>
      <numFmt numFmtId="166" formatCode="0_);\-0_)"/>
      <alignment horizontal="right" vertical="center" textRotation="0" wrapText="0" indent="0" justifyLastLine="0" shrinkToFit="0" readingOrder="0"/>
    </dxf>
    <dxf>
      <numFmt numFmtId="166" formatCode="0_);\-0_)"/>
    </dxf>
    <dxf>
      <numFmt numFmtId="166" formatCode="0_);\-0_)"/>
      <alignment horizontal="right" vertical="center" textRotation="0" wrapText="0" indent="0" justifyLastLine="0" shrinkToFit="0" readingOrder="0"/>
    </dxf>
    <dxf>
      <numFmt numFmtId="166" formatCode="0_);\-0_)"/>
    </dxf>
    <dxf>
      <numFmt numFmtId="166" formatCode="0_);\-0_)"/>
      <alignment horizontal="right" vertical="center" textRotation="0" wrapText="0" indent="0" justifyLastLine="0" shrinkToFit="0" readingOrder="0"/>
    </dxf>
    <dxf>
      <numFmt numFmtId="166" formatCode="0_);\-0_)"/>
    </dxf>
    <dxf>
      <numFmt numFmtId="166" formatCode="0_);\-0_)"/>
      <alignment horizontal="right" vertical="center" textRotation="0" wrapText="0" indent="0" justifyLastLine="0" shrinkToFit="0" readingOrder="0"/>
    </dxf>
    <dxf>
      <numFmt numFmtId="166" formatCode="0_);\-0_)"/>
    </dxf>
    <dxf>
      <numFmt numFmtId="166" formatCode="0_);\-0_)"/>
      <alignment horizontal="right" vertical="center" textRotation="0" wrapText="0" indent="0" justifyLastLine="0" shrinkToFit="0" readingOrder="0"/>
    </dxf>
    <dxf>
      <numFmt numFmtId="166" formatCode="0_);\-0_)"/>
    </dxf>
    <dxf>
      <numFmt numFmtId="166" formatCode="0_);\-0_)"/>
      <alignment horizontal="right" vertical="center" textRotation="0" wrapText="0" indent="0" justifyLastLine="0" shrinkToFit="0" readingOrder="0"/>
    </dxf>
    <dxf>
      <numFmt numFmtId="166" formatCode="0_);\-0_)"/>
    </dxf>
    <dxf>
      <numFmt numFmtId="166" formatCode="0_);\-0_)"/>
      <alignment horizontal="right" vertical="center" textRotation="0" wrapText="0" indent="0" justifyLastLine="0" shrinkToFit="0" readingOrder="0"/>
    </dxf>
    <dxf>
      <numFmt numFmtId="166" formatCode="0_);\-0_)"/>
    </dxf>
    <dxf>
      <numFmt numFmtId="166" formatCode="0_);\-0_)"/>
      <alignment horizontal="right" vertical="center" textRotation="0" wrapText="0" indent="0" justifyLastLine="0" shrinkToFit="0" readingOrder="0"/>
    </dxf>
    <dxf>
      <numFmt numFmtId="166" formatCode="0_);\-0_)"/>
    </dxf>
    <dxf>
      <numFmt numFmtId="166" formatCode="0_);\-0_)"/>
      <alignment horizontal="right" vertical="center" textRotation="0" wrapText="0" indent="0" justifyLastLine="0" shrinkToFit="0" readingOrder="0"/>
    </dxf>
    <dxf>
      <numFmt numFmtId="166" formatCode="0_);\-0_)"/>
    </dxf>
    <dxf>
      <numFmt numFmtId="166" formatCode="0_);\-0_)"/>
      <alignment horizontal="right" vertical="center" textRotation="0" wrapText="0" indent="0" justifyLastLine="0" shrinkToFit="0" readingOrder="0"/>
    </dxf>
    <dxf>
      <numFmt numFmtId="166" formatCode="0_);\-0_)"/>
    </dxf>
    <dxf>
      <numFmt numFmtId="166" formatCode="0_);\-0_)"/>
      <alignment horizontal="right" vertical="center" textRotation="0" wrapText="0" indent="0" justifyLastLine="0" shrinkToFit="0" readingOrder="0"/>
    </dxf>
    <dxf>
      <numFmt numFmtId="166" formatCode="0_);\-0_)"/>
    </dxf>
    <dxf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/>
        <right/>
        <top/>
        <bottom style="thick">
          <color theme="0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Medium"/>
        <family val="2"/>
        <scheme val="minor"/>
      </font>
      <numFmt numFmtId="166" formatCode="0_);\-0_)"/>
      <alignment horizontal="left" vertical="center" textRotation="0" wrapText="0" indent="1" justifyLastLine="0" shrinkToFit="0" readingOrder="0"/>
    </dxf>
    <dxf>
      <font>
        <strike/>
        <outline/>
        <shadow/>
        <u val="none"/>
        <vertAlign val="baseline"/>
        <sz val="10"/>
        <color theme="1" tint="0.499984740745262"/>
        <name val="Franklin Gothic Medium"/>
        <scheme val="minor"/>
      </font>
      <numFmt numFmtId="166" formatCode="0_);\-0_)"/>
      <alignment horizontal="left" vertical="center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fill>
        <patternFill patternType="none">
          <bgColor auto="1"/>
        </patternFill>
      </fill>
      <border>
        <vertical/>
        <horizontal/>
      </border>
    </dxf>
    <dxf>
      <font>
        <color theme="1" tint="0.14996795556505021"/>
      </font>
    </dxf>
    <dxf>
      <border diagonalUp="0" diagonalDown="0">
        <left style="dotted">
          <color theme="0" tint="-0.34998626667073579"/>
        </left>
        <right style="dotted">
          <color theme="0" tint="-0.34998626667073579"/>
        </right>
        <top style="thin">
          <color theme="0" tint="-0.34998626667073579"/>
        </top>
        <bottom style="dotted">
          <color theme="0" tint="-0.34998626667073579"/>
        </bottom>
        <vertical/>
        <horizontal/>
      </border>
    </dxf>
    <dxf>
      <font>
        <b val="0"/>
        <i val="0"/>
        <color theme="1" tint="0.34998626667073579"/>
      </font>
    </dxf>
    <dxf>
      <font>
        <b val="0"/>
        <i val="0"/>
        <color theme="1" tint="0.14990691854609822"/>
      </font>
      <fill>
        <patternFill patternType="solid">
          <bgColor theme="4" tint="0.79998168889431442"/>
        </patternFill>
      </fill>
      <border>
        <top/>
        <bottom style="medium">
          <color theme="4" tint="0.39994506668294322"/>
        </bottom>
      </border>
    </dxf>
    <dxf>
      <font>
        <b/>
        <i/>
        <color theme="1" tint="0.14996795556505021"/>
      </font>
    </dxf>
    <dxf>
      <font>
        <color theme="1" tint="0.499984740745262"/>
      </font>
      <border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dotted">
          <color theme="0" tint="-0.34998626667073579"/>
        </vertical>
        <horizontal style="thin">
          <color theme="0" tint="-0.34998626667073579"/>
        </horizontal>
      </border>
    </dxf>
  </dxfs>
  <tableStyles count="1" defaultTableStyle="Cash Receipts" defaultPivotStyle="PivotStyleLight16">
    <tableStyle name="Cash Receipts" pivot="0" count="7" xr9:uid="{00000000-0011-0000-FFFF-FFFF00000000}">
      <tableStyleElement type="wholeTable" dxfId="117"/>
      <tableStyleElement type="headerRow" dxfId="116"/>
      <tableStyleElement type="totalRow" dxfId="115"/>
      <tableStyleElement type="firstColumn" dxfId="114"/>
      <tableStyleElement type="lastColumn" dxfId="113"/>
      <tableStyleElement type="firstTotalCell" dxfId="112"/>
      <tableStyleElement type="lastTotalCell" dxfId="1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ncaissements" displayName="Encaissements" ref="B10:S13" headerRowCount="0" totalsRowCount="1">
  <tableColumns count="18">
    <tableColumn id="1" xr3:uid="{00000000-0010-0000-0000-000001000000}" name="Items" totalsRowLabel="Total" headerRowDxfId="110" dataDxfId="109" totalsRowDxfId="108"/>
    <tableColumn id="17" xr3:uid="{00000000-0010-0000-0000-000011000000}" name="Column2" headerRowDxfId="107" dataDxfId="106" totalsRowDxfId="105"/>
    <tableColumn id="2" xr3:uid="{00000000-0010-0000-0000-000002000000}" name="Période 0" totalsRowFunction="sum" dataDxfId="104" totalsRowDxfId="103"/>
    <tableColumn id="3" xr3:uid="{00000000-0010-0000-0000-000003000000}" name="Période 1" totalsRowFunction="sum" dataDxfId="102" totalsRowDxfId="101"/>
    <tableColumn id="4" xr3:uid="{00000000-0010-0000-0000-000004000000}" name="Période 2" totalsRowFunction="sum" dataDxfId="100" totalsRowDxfId="99"/>
    <tableColumn id="5" xr3:uid="{00000000-0010-0000-0000-000005000000}" name="Période 3" totalsRowFunction="sum" dataDxfId="98" totalsRowDxfId="97"/>
    <tableColumn id="6" xr3:uid="{00000000-0010-0000-0000-000006000000}" name="Période 4" totalsRowFunction="sum" dataDxfId="96" totalsRowDxfId="95"/>
    <tableColumn id="7" xr3:uid="{00000000-0010-0000-0000-000007000000}" name="Période 5" totalsRowFunction="sum" dataDxfId="94" totalsRowDxfId="93"/>
    <tableColumn id="8" xr3:uid="{00000000-0010-0000-0000-000008000000}" name="Période 6" totalsRowFunction="sum" dataDxfId="92" totalsRowDxfId="91"/>
    <tableColumn id="9" xr3:uid="{00000000-0010-0000-0000-000009000000}" name="Période 7" totalsRowFunction="sum" dataDxfId="90" totalsRowDxfId="89"/>
    <tableColumn id="10" xr3:uid="{00000000-0010-0000-0000-00000A000000}" name="Période 8" totalsRowFunction="sum" dataDxfId="88" totalsRowDxfId="87"/>
    <tableColumn id="11" xr3:uid="{00000000-0010-0000-0000-00000B000000}" name="Période 9" totalsRowFunction="sum" dataDxfId="86" totalsRowDxfId="85"/>
    <tableColumn id="12" xr3:uid="{00000000-0010-0000-0000-00000C000000}" name="Période 10" totalsRowFunction="sum" dataDxfId="84" totalsRowDxfId="83"/>
    <tableColumn id="13" xr3:uid="{00000000-0010-0000-0000-00000D000000}" name="Période 11" totalsRowFunction="sum" dataDxfId="82" totalsRowDxfId="81"/>
    <tableColumn id="14" xr3:uid="{00000000-0010-0000-0000-00000E000000}" name="Période 12" totalsRowFunction="sum" dataDxfId="80" totalsRowDxfId="79"/>
    <tableColumn id="18" xr3:uid="{00000000-0010-0000-0000-000012000000}" name="Column3" dataDxfId="78" totalsRowDxfId="77"/>
    <tableColumn id="15" xr3:uid="{00000000-0010-0000-0000-00000F000000}" name="Total" totalsRowFunction="sum" dataDxfId="76" totalsRowDxfId="75">
      <calculatedColumnFormula>SUM(Encaissements[[#This Row],[Période 0]:[Période 12]])</calculatedColumnFormula>
    </tableColumn>
    <tableColumn id="16" xr3:uid="{00000000-0010-0000-0000-000010000000}" name="Column1"/>
  </tableColumns>
  <tableStyleInfo name="Cash Receipts" showFirstColumn="1" showLastColumn="1" showRowStripes="0" showColumnStripes="0"/>
  <extLst>
    <ext xmlns:x14="http://schemas.microsoft.com/office/spreadsheetml/2009/9/main" uri="{504A1905-F514-4f6f-8877-14C23A59335A}">
      <x14:table altText="Cash Receipts" altTextSummary="Cash receipts for 12 months starting with the first month of the fiscal year along with a calculated grand total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Décaissements" displayName="Décaissements" ref="B18:S39" headerRowCount="0" totalsRowCount="1">
  <tableColumns count="18">
    <tableColumn id="1" xr3:uid="{00000000-0010-0000-0100-000001000000}" name="Items" totalsRowLabel="Total" headerRowDxfId="74" dataDxfId="73" totalsRowDxfId="72"/>
    <tableColumn id="17" xr3:uid="{00000000-0010-0000-0100-000011000000}" name="Column2" headerRowDxfId="71" dataDxfId="70" totalsRowDxfId="69"/>
    <tableColumn id="2" xr3:uid="{00000000-0010-0000-0100-000002000000}" name="Période 0" totalsRowFunction="sum" dataDxfId="68" totalsRowDxfId="67"/>
    <tableColumn id="3" xr3:uid="{00000000-0010-0000-0100-000003000000}" name="Période 1" totalsRowFunction="sum" dataDxfId="66" totalsRowDxfId="65"/>
    <tableColumn id="4" xr3:uid="{00000000-0010-0000-0100-000004000000}" name="Période 2" totalsRowFunction="sum" dataDxfId="64" totalsRowDxfId="63"/>
    <tableColumn id="5" xr3:uid="{00000000-0010-0000-0100-000005000000}" name="Période 3" totalsRowFunction="sum" dataDxfId="62" totalsRowDxfId="61"/>
    <tableColumn id="6" xr3:uid="{00000000-0010-0000-0100-000006000000}" name="Période 4" totalsRowFunction="sum" dataDxfId="60" totalsRowDxfId="59"/>
    <tableColumn id="7" xr3:uid="{00000000-0010-0000-0100-000007000000}" name="Période 5" totalsRowFunction="sum" dataDxfId="58" totalsRowDxfId="57"/>
    <tableColumn id="8" xr3:uid="{00000000-0010-0000-0100-000008000000}" name="Période 6" totalsRowFunction="sum" dataDxfId="56" totalsRowDxfId="55"/>
    <tableColumn id="9" xr3:uid="{00000000-0010-0000-0100-000009000000}" name="Période 7" totalsRowFunction="sum" dataDxfId="54" totalsRowDxfId="53"/>
    <tableColumn id="10" xr3:uid="{00000000-0010-0000-0100-00000A000000}" name="Période 8" totalsRowFunction="sum" dataDxfId="52" totalsRowDxfId="51"/>
    <tableColumn id="11" xr3:uid="{00000000-0010-0000-0100-00000B000000}" name="Période 9" totalsRowFunction="sum" dataDxfId="50" totalsRowDxfId="49"/>
    <tableColumn id="12" xr3:uid="{00000000-0010-0000-0100-00000C000000}" name="Période 10" totalsRowFunction="sum" dataDxfId="48" totalsRowDxfId="47"/>
    <tableColumn id="13" xr3:uid="{00000000-0010-0000-0100-00000D000000}" name="Période 11" totalsRowFunction="sum" dataDxfId="46" totalsRowDxfId="45"/>
    <tableColumn id="14" xr3:uid="{00000000-0010-0000-0100-00000E000000}" name="Période 12" totalsRowFunction="sum" dataDxfId="44" totalsRowDxfId="43"/>
    <tableColumn id="18" xr3:uid="{00000000-0010-0000-0100-000012000000}" name="Column3" dataDxfId="42" totalsRowDxfId="41"/>
    <tableColumn id="15" xr3:uid="{00000000-0010-0000-0100-00000F000000}" name="Total" totalsRowFunction="sum" dataDxfId="40" totalsRowDxfId="39">
      <calculatedColumnFormula>SUM(Décaissements[[#This Row],[Période 0]:[Période 12]])</calculatedColumnFormula>
    </tableColumn>
    <tableColumn id="16" xr3:uid="{00000000-0010-0000-0100-000010000000}" name="Column1"/>
  </tableColumns>
  <tableStyleInfo name="Cash Receipts" showFirstColumn="1" showLastColumn="1" showRowStripes="0" showColumnStripes="0"/>
  <extLst>
    <ext xmlns:x14="http://schemas.microsoft.com/office/spreadsheetml/2009/9/main" uri="{504A1905-F514-4f6f-8877-14C23A59335A}">
      <x14:table altText="Cash Paid Out" altTextSummary="Cash payouts for 12 months starting with the first month of the fiscal year along with a calculated grand total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Décaissements2" displayName="Décaissements2" ref="B43:S48" headerRowCount="0" totalsRowCount="1">
  <tableColumns count="18">
    <tableColumn id="1" xr3:uid="{00000000-0010-0000-0200-000001000000}" name="Items" totalsRowLabel="Total" headerRowDxfId="38" dataDxfId="37" totalsRowDxfId="36"/>
    <tableColumn id="17" xr3:uid="{00000000-0010-0000-0200-000011000000}" name="Column2" headerRowDxfId="35" dataDxfId="34" totalsRowDxfId="33"/>
    <tableColumn id="2" xr3:uid="{00000000-0010-0000-0200-000002000000}" name="Période 0" totalsRowFunction="sum" dataDxfId="32" totalsRowDxfId="31"/>
    <tableColumn id="3" xr3:uid="{00000000-0010-0000-0200-000003000000}" name="Période 1" totalsRowFunction="sum" dataDxfId="30" totalsRowDxfId="29"/>
    <tableColumn id="4" xr3:uid="{00000000-0010-0000-0200-000004000000}" name="Période 2" totalsRowFunction="sum" dataDxfId="28" totalsRowDxfId="27"/>
    <tableColumn id="5" xr3:uid="{00000000-0010-0000-0200-000005000000}" name="Période 3" totalsRowFunction="sum" dataDxfId="26" totalsRowDxfId="25"/>
    <tableColumn id="6" xr3:uid="{00000000-0010-0000-0200-000006000000}" name="Période 4" totalsRowFunction="sum" dataDxfId="24" totalsRowDxfId="23"/>
    <tableColumn id="7" xr3:uid="{00000000-0010-0000-0200-000007000000}" name="Période 5" totalsRowFunction="sum" dataDxfId="22" totalsRowDxfId="21"/>
    <tableColumn id="8" xr3:uid="{00000000-0010-0000-0200-000008000000}" name="Période 6" totalsRowFunction="sum" dataDxfId="20" totalsRowDxfId="19"/>
    <tableColumn id="9" xr3:uid="{00000000-0010-0000-0200-000009000000}" name="Période 7" totalsRowFunction="sum" dataDxfId="18" totalsRowDxfId="17"/>
    <tableColumn id="10" xr3:uid="{00000000-0010-0000-0200-00000A000000}" name="Période 8" totalsRowFunction="sum" dataDxfId="16" totalsRowDxfId="15"/>
    <tableColumn id="11" xr3:uid="{00000000-0010-0000-0200-00000B000000}" name="Période 9" totalsRowFunction="sum" dataDxfId="14" totalsRowDxfId="13"/>
    <tableColumn id="12" xr3:uid="{00000000-0010-0000-0200-00000C000000}" name="Période 10" totalsRowFunction="sum" dataDxfId="12" totalsRowDxfId="11"/>
    <tableColumn id="13" xr3:uid="{00000000-0010-0000-0200-00000D000000}" name="Période 11" totalsRowFunction="sum" dataDxfId="10" totalsRowDxfId="9"/>
    <tableColumn id="14" xr3:uid="{00000000-0010-0000-0200-00000E000000}" name="Période 12" totalsRowFunction="sum" dataDxfId="8" totalsRowDxfId="7"/>
    <tableColumn id="18" xr3:uid="{00000000-0010-0000-0200-000012000000}" name="Column3" dataDxfId="6" totalsRowDxfId="5"/>
    <tableColumn id="15" xr3:uid="{00000000-0010-0000-0200-00000F000000}" name="Total" totalsRowFunction="sum" totalsRowDxfId="4">
      <calculatedColumnFormula>SUM(Décaissements2[[#This Row],[Période 0]:[Période 12]])</calculatedColumnFormula>
    </tableColumn>
    <tableColumn id="16" xr3:uid="{00000000-0010-0000-0200-000010000000}" name="Column1" totalsRowDxfId="3"/>
  </tableColumns>
  <tableStyleInfo name="Cash Receipts" showFirstColumn="1" showLastColumn="1" showRowStripes="0" showColumnStripes="0"/>
  <extLst>
    <ext xmlns:x14="http://schemas.microsoft.com/office/spreadsheetml/2009/9/main" uri="{504A1905-F514-4f6f-8877-14C23A59335A}">
      <x14:table altText="Cash Paid Out (Non P&amp;L)" altTextSummary="Cash receipts (non P&amp;L) for 12 months starting with the first month of the fiscal year along with a calculated grand total."/>
    </ext>
  </extLst>
</table>
</file>

<file path=xl/theme/theme1.xml><?xml version="1.0" encoding="utf-8"?>
<a:theme xmlns:a="http://schemas.openxmlformats.org/drawingml/2006/main" name="Office Theme">
  <a:themeElements>
    <a:clrScheme name="Cash Flow Statement">
      <a:dk1>
        <a:sysClr val="windowText" lastClr="000000"/>
      </a:dk1>
      <a:lt1>
        <a:sysClr val="window" lastClr="FFFFFF"/>
      </a:lt1>
      <a:dk2>
        <a:srgbClr val="313F55"/>
      </a:dk2>
      <a:lt2>
        <a:srgbClr val="F2F2F2"/>
      </a:lt2>
      <a:accent1>
        <a:srgbClr val="308DA2"/>
      </a:accent1>
      <a:accent2>
        <a:srgbClr val="EB7A20"/>
      </a:accent2>
      <a:accent3>
        <a:srgbClr val="009D00"/>
      </a:accent3>
      <a:accent4>
        <a:srgbClr val="9D4CA4"/>
      </a:accent4>
      <a:accent5>
        <a:srgbClr val="FFC000"/>
      </a:accent5>
      <a:accent6>
        <a:srgbClr val="DC3220"/>
      </a:accent6>
      <a:hlink>
        <a:srgbClr val="1AA2B5"/>
      </a:hlink>
      <a:folHlink>
        <a:srgbClr val="9D4CA4"/>
      </a:folHlink>
    </a:clrScheme>
    <a:fontScheme name="Cash Flow Statement">
      <a:majorFont>
        <a:latin typeface="Franklin Gothic Medium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S51"/>
  <sheetViews>
    <sheetView showGridLines="0" tabSelected="1" zoomScale="85" zoomScaleNormal="85" workbookViewId="0">
      <pane ySplit="4" topLeftCell="A17" activePane="bottomLeft" state="frozen"/>
      <selection pane="bottomLeft" activeCell="E22" sqref="E22"/>
    </sheetView>
  </sheetViews>
  <sheetFormatPr baseColWidth="10" defaultColWidth="9" defaultRowHeight="17.25" customHeight="1" x14ac:dyDescent="0.25"/>
  <cols>
    <col min="1" max="1" width="2.25" customWidth="1"/>
    <col min="2" max="2" width="42.625" customWidth="1"/>
    <col min="3" max="3" width="2.875" customWidth="1"/>
    <col min="4" max="4" width="9.375" customWidth="1"/>
    <col min="5" max="6" width="9.625" customWidth="1"/>
    <col min="7" max="7" width="12" customWidth="1"/>
    <col min="8" max="11" width="9.625" customWidth="1"/>
    <col min="12" max="12" width="10.625" customWidth="1"/>
    <col min="13" max="16" width="9.625" customWidth="1"/>
    <col min="17" max="17" width="2.875" customWidth="1"/>
  </cols>
  <sheetData>
    <row r="1" spans="2:19" ht="42" customHeight="1" thickBot="1" x14ac:dyDescent="0.5">
      <c r="B1" s="6" t="s">
        <v>0</v>
      </c>
      <c r="C1" s="7"/>
      <c r="D1" s="7"/>
      <c r="E1" s="8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</row>
    <row r="2" spans="2:19" ht="22.5" customHeight="1" thickTop="1" x14ac:dyDescent="0.25">
      <c r="Q2" s="27"/>
    </row>
    <row r="3" spans="2:19" ht="25.5" customHeight="1" x14ac:dyDescent="0.35">
      <c r="B3" s="39" t="s">
        <v>1</v>
      </c>
      <c r="D3" s="13" t="s">
        <v>2</v>
      </c>
      <c r="E3" s="37" t="str">
        <f>UPPER(TEXT(Débutexercicecomptable,"mmm"))</f>
        <v>AOÛT</v>
      </c>
      <c r="F3" s="37" t="str">
        <f>UPPER(TEXT(EOMONTH(Débutexercicecomptable,1),"mmm"))</f>
        <v>SEPT</v>
      </c>
      <c r="G3" s="37" t="str">
        <f>UPPER(TEXT(EOMONTH(Débutexercicecomptable,2),"mmm"))</f>
        <v>OCT</v>
      </c>
      <c r="H3" s="37" t="str">
        <f>UPPER(TEXT(EOMONTH(Débutexercicecomptable,3),"mmm"))</f>
        <v>NOV</v>
      </c>
      <c r="I3" s="37" t="str">
        <f>UPPER(TEXT(EOMONTH(Débutexercicecomptable,4),"mmm"))</f>
        <v>DÉC</v>
      </c>
      <c r="J3" s="37" t="str">
        <f>UPPER(TEXT(EOMONTH(Débutexercicecomptable,5),"mmm"))</f>
        <v>JANV</v>
      </c>
      <c r="K3" s="37" t="str">
        <f>UPPER(TEXT(EOMONTH(Débutexercicecomptable,6),"mmm"))</f>
        <v>FÉVR</v>
      </c>
      <c r="L3" s="37" t="str">
        <f>UPPER(TEXT(EOMONTH(Débutexercicecomptable,7),"mmm"))</f>
        <v>MARS</v>
      </c>
      <c r="M3" s="37" t="str">
        <f>UPPER(TEXT(EOMONTH(Débutexercicecomptable,8),"mmm"))</f>
        <v>AVR</v>
      </c>
      <c r="N3" s="37" t="str">
        <f>UPPER(TEXT(EOMONTH(Débutexercicecomptable,9),"mmm"))</f>
        <v>MAI</v>
      </c>
      <c r="O3" s="37" t="str">
        <f>UPPER(TEXT(EOMONTH(Débutexercicecomptable,10),"mmm"))</f>
        <v>JUIN</v>
      </c>
      <c r="P3" s="37" t="str">
        <f>UPPER(TEXT(EOMONTH(Débutexercicecomptable,11),"mmm"))</f>
        <v>JUIL</v>
      </c>
      <c r="Q3" s="20"/>
      <c r="R3" s="14" t="s">
        <v>3</v>
      </c>
    </row>
    <row r="4" spans="2:19" ht="12.75" customHeight="1" thickBot="1" x14ac:dyDescent="0.3">
      <c r="B4" s="2">
        <v>45505</v>
      </c>
      <c r="D4" s="15" t="s">
        <v>4</v>
      </c>
      <c r="E4" s="33">
        <f>Débutexercicecomptable</f>
        <v>45505</v>
      </c>
      <c r="F4" s="33">
        <f t="shared" ref="F4" si="0">EOMONTH(E4,0)+DAY(Débutexercicecomptable)</f>
        <v>45536</v>
      </c>
      <c r="G4" s="33">
        <f t="shared" ref="G4" si="1">EOMONTH(F4,0)+DAY(Débutexercicecomptable)</f>
        <v>45566</v>
      </c>
      <c r="H4" s="33">
        <f t="shared" ref="H4" si="2">EOMONTH(G4,0)+DAY(Débutexercicecomptable)</f>
        <v>45597</v>
      </c>
      <c r="I4" s="33">
        <f t="shared" ref="I4" si="3">EOMONTH(H4,0)+DAY(Débutexercicecomptable)</f>
        <v>45627</v>
      </c>
      <c r="J4" s="33">
        <f t="shared" ref="J4" si="4">EOMONTH(I4,0)+DAY(Débutexercicecomptable)</f>
        <v>45658</v>
      </c>
      <c r="K4" s="33">
        <f t="shared" ref="K4" si="5">EOMONTH(J4,0)+DAY(Débutexercicecomptable)</f>
        <v>45689</v>
      </c>
      <c r="L4" s="33">
        <f t="shared" ref="L4" si="6">EOMONTH(K4,0)+DAY(Débutexercicecomptable)</f>
        <v>45717</v>
      </c>
      <c r="M4" s="33">
        <f t="shared" ref="M4" si="7">EOMONTH(L4,0)+DAY(Débutexercicecomptable)</f>
        <v>45748</v>
      </c>
      <c r="N4" s="33">
        <f t="shared" ref="N4" si="8">EOMONTH(M4,0)+DAY(Débutexercicecomptable)</f>
        <v>45778</v>
      </c>
      <c r="O4" s="33">
        <f t="shared" ref="O4" si="9">EOMONTH(N4,0)+DAY(Débutexercicecomptable)</f>
        <v>45809</v>
      </c>
      <c r="P4" s="33">
        <f t="shared" ref="P4" si="10">EOMONTH(O4,0)+DAY(Débutexercicecomptable)</f>
        <v>45839</v>
      </c>
      <c r="Q4" s="21"/>
      <c r="R4" s="13" t="s">
        <v>5</v>
      </c>
    </row>
    <row r="5" spans="2:19" ht="17.25" customHeight="1" thickTop="1" x14ac:dyDescent="0.25">
      <c r="B5" s="2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22"/>
      <c r="R5" s="5"/>
    </row>
    <row r="6" spans="2:19" ht="17.25" customHeight="1" thickBot="1" x14ac:dyDescent="0.3">
      <c r="B6" s="35" t="s">
        <v>6</v>
      </c>
      <c r="D6" s="36">
        <v>50000</v>
      </c>
      <c r="E6" s="36">
        <f>D51</f>
        <v>50000</v>
      </c>
      <c r="F6" s="36">
        <f t="shared" ref="F6:P6" si="11">E51</f>
        <v>39730</v>
      </c>
      <c r="G6" s="36">
        <f t="shared" si="11"/>
        <v>24610</v>
      </c>
      <c r="H6" s="36">
        <f t="shared" si="11"/>
        <v>9970</v>
      </c>
      <c r="I6" s="36">
        <f t="shared" si="11"/>
        <v>9970</v>
      </c>
      <c r="J6" s="36">
        <f t="shared" si="11"/>
        <v>9970</v>
      </c>
      <c r="K6" s="36">
        <f t="shared" si="11"/>
        <v>9970</v>
      </c>
      <c r="L6" s="36">
        <f t="shared" si="11"/>
        <v>9970</v>
      </c>
      <c r="M6" s="36">
        <f t="shared" si="11"/>
        <v>9970</v>
      </c>
      <c r="N6" s="36">
        <f t="shared" si="11"/>
        <v>9970</v>
      </c>
      <c r="O6" s="36">
        <f t="shared" si="11"/>
        <v>9970</v>
      </c>
      <c r="P6" s="36">
        <f t="shared" si="11"/>
        <v>9970</v>
      </c>
      <c r="Q6" s="23"/>
      <c r="R6" s="36">
        <f>P6</f>
        <v>9970</v>
      </c>
      <c r="S6" s="32"/>
    </row>
    <row r="7" spans="2:19" ht="17.25" customHeight="1" x14ac:dyDescent="0.25">
      <c r="Q7" s="18"/>
    </row>
    <row r="8" spans="2:19" ht="17.25" customHeight="1" x14ac:dyDescent="0.25">
      <c r="B8" s="28" t="s">
        <v>7</v>
      </c>
      <c r="Q8" s="18"/>
    </row>
    <row r="10" spans="2:19" ht="17.25" customHeight="1" x14ac:dyDescent="0.25">
      <c r="B10" s="41" t="s">
        <v>8</v>
      </c>
      <c r="C10" s="18"/>
      <c r="D10" s="40"/>
      <c r="E10" s="40">
        <v>2750</v>
      </c>
      <c r="F10" s="40">
        <v>3300</v>
      </c>
      <c r="G10" s="40">
        <v>5060</v>
      </c>
      <c r="H10" s="40"/>
      <c r="I10" s="40"/>
      <c r="J10" s="40"/>
      <c r="K10" s="40"/>
      <c r="L10" s="40"/>
      <c r="M10" s="40"/>
      <c r="N10" s="40"/>
      <c r="O10" s="40"/>
      <c r="P10" s="40"/>
      <c r="Q10" s="24"/>
      <c r="R10" s="9">
        <f>SUM(Encaissements[[#This Row],[Période 0]:[Période 12]])</f>
        <v>11110</v>
      </c>
    </row>
    <row r="11" spans="2:19" ht="17.25" customHeight="1" x14ac:dyDescent="0.25">
      <c r="B11" s="41" t="s">
        <v>9</v>
      </c>
      <c r="C11" s="18"/>
      <c r="D11" s="40"/>
      <c r="E11" s="40"/>
      <c r="F11" s="40"/>
      <c r="G11" s="40" t="s">
        <v>38</v>
      </c>
      <c r="H11" s="40"/>
      <c r="I11" s="40"/>
      <c r="J11" s="40"/>
      <c r="K11" s="40"/>
      <c r="L11" s="40"/>
      <c r="M11" s="40"/>
      <c r="N11" s="40"/>
      <c r="O11" s="40"/>
      <c r="P11" s="40"/>
      <c r="Q11" s="24"/>
      <c r="R11" s="9">
        <f>SUM(Encaissements[[#This Row],[Période 0]:[Période 12]])</f>
        <v>0</v>
      </c>
    </row>
    <row r="12" spans="2:19" ht="17.25" customHeight="1" x14ac:dyDescent="0.25">
      <c r="B12" s="41" t="s">
        <v>10</v>
      </c>
      <c r="C12" s="19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24"/>
      <c r="R12" s="9">
        <f>SUM(Encaissements[[#This Row],[Période 0]:[Période 12]])</f>
        <v>0</v>
      </c>
    </row>
    <row r="13" spans="2:19" ht="17.25" customHeight="1" thickBot="1" x14ac:dyDescent="0.3">
      <c r="B13" s="34" t="s">
        <v>3</v>
      </c>
      <c r="C13" s="17"/>
      <c r="D13" s="9">
        <f>SUBTOTAL(109,Encaissements[Période 0])</f>
        <v>0</v>
      </c>
      <c r="E13" s="9">
        <f>SUBTOTAL(109,Encaissements[Période 1])</f>
        <v>2750</v>
      </c>
      <c r="F13" s="9">
        <f>SUBTOTAL(109,Encaissements[Période 2])</f>
        <v>3300</v>
      </c>
      <c r="G13" s="9">
        <f>SUBTOTAL(109,Encaissements[Période 3])</f>
        <v>5060</v>
      </c>
      <c r="H13" s="9">
        <f>SUBTOTAL(109,Encaissements[Période 4])</f>
        <v>0</v>
      </c>
      <c r="I13" s="9">
        <f>SUBTOTAL(109,Encaissements[Période 5])</f>
        <v>0</v>
      </c>
      <c r="J13" s="9">
        <f>SUBTOTAL(109,Encaissements[Période 6])</f>
        <v>0</v>
      </c>
      <c r="K13" s="9">
        <f>SUBTOTAL(109,Encaissements[Période 7])</f>
        <v>0</v>
      </c>
      <c r="L13" s="9">
        <f>SUBTOTAL(109,Encaissements[Période 8])</f>
        <v>0</v>
      </c>
      <c r="M13" s="9">
        <f>SUBTOTAL(109,Encaissements[Période 9])</f>
        <v>0</v>
      </c>
      <c r="N13" s="9">
        <f>SUBTOTAL(109,Encaissements[Période 10])</f>
        <v>0</v>
      </c>
      <c r="O13" s="9">
        <f>SUBTOTAL(109,Encaissements[Période 11])</f>
        <v>0</v>
      </c>
      <c r="P13" s="9">
        <f>SUBTOTAL(109,Encaissements[Période 12])</f>
        <v>0</v>
      </c>
      <c r="Q13" s="24"/>
      <c r="R13" s="9">
        <f>SUBTOTAL(109,Encaissements[Total])</f>
        <v>11110</v>
      </c>
    </row>
    <row r="14" spans="2:19" ht="17.25" customHeight="1" thickTop="1" thickBot="1" x14ac:dyDescent="0.3">
      <c r="B14" s="38" t="s">
        <v>11</v>
      </c>
      <c r="C14" s="16"/>
      <c r="D14" s="30">
        <f>D6+SUM(Encaissements[Période 0])</f>
        <v>50000</v>
      </c>
      <c r="E14" s="30">
        <f>E6+SUM(Encaissements[Période 1])</f>
        <v>52750</v>
      </c>
      <c r="F14" s="30">
        <f>F6+SUM(Encaissements[Période 2])</f>
        <v>43030</v>
      </c>
      <c r="G14" s="30">
        <f>G6+SUM(Encaissements[Période 3])</f>
        <v>29670</v>
      </c>
      <c r="H14" s="30">
        <f>H6+SUM(Encaissements[Période 4])</f>
        <v>9970</v>
      </c>
      <c r="I14" s="30">
        <f>I6+SUM(Encaissements[Période 5])</f>
        <v>9970</v>
      </c>
      <c r="J14" s="30">
        <f>J6+SUM(Encaissements[Période 6])</f>
        <v>9970</v>
      </c>
      <c r="K14" s="30">
        <f>K6+SUM(Encaissements[Période 7])</f>
        <v>9970</v>
      </c>
      <c r="L14" s="30">
        <f>L6+SUM(Encaissements[Période 8])</f>
        <v>9970</v>
      </c>
      <c r="M14" s="30">
        <f>M6+SUM(Encaissements[Période 9])</f>
        <v>9970</v>
      </c>
      <c r="N14" s="30">
        <f>N6+SUM(Encaissements[Période 10])</f>
        <v>9970</v>
      </c>
      <c r="O14" s="30">
        <f>O6+SUM(Encaissements[Période 11])</f>
        <v>9970</v>
      </c>
      <c r="P14" s="30">
        <f>P6+SUM(Encaissements[Période 12])</f>
        <v>9970</v>
      </c>
      <c r="Q14" s="25"/>
      <c r="R14" s="30">
        <f>R6+SUM(Encaissements[Total])</f>
        <v>21080</v>
      </c>
      <c r="S14" s="31"/>
    </row>
    <row r="15" spans="2:19" ht="17.25" customHeight="1" x14ac:dyDescent="0.25"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</row>
    <row r="16" spans="2:19" ht="17.25" customHeight="1" x14ac:dyDescent="0.3">
      <c r="B16" s="10" t="s">
        <v>12</v>
      </c>
      <c r="C16" s="18"/>
      <c r="Q16" s="18"/>
    </row>
    <row r="18" spans="2:19" ht="17.25" customHeight="1" x14ac:dyDescent="0.25">
      <c r="B18" s="42" t="s">
        <v>13</v>
      </c>
      <c r="C18" s="18"/>
      <c r="D18" s="40"/>
      <c r="E18" s="40">
        <v>2000</v>
      </c>
      <c r="F18" s="40">
        <v>2400</v>
      </c>
      <c r="G18" s="40">
        <v>3680</v>
      </c>
      <c r="H18" s="40"/>
      <c r="I18" s="40"/>
      <c r="J18" s="40"/>
      <c r="K18" s="40"/>
      <c r="L18" s="40"/>
      <c r="M18" s="40"/>
      <c r="N18" s="40"/>
      <c r="O18" s="40"/>
      <c r="P18" s="40"/>
      <c r="Q18" s="26"/>
      <c r="R18" s="9">
        <f>SUM(Décaissements[[#This Row],[Période 0]:[Période 12]])</f>
        <v>8080</v>
      </c>
      <c r="S18" s="1"/>
    </row>
    <row r="19" spans="2:19" ht="17.25" customHeight="1" x14ac:dyDescent="0.25">
      <c r="B19" s="42" t="s">
        <v>37</v>
      </c>
      <c r="C19" s="18"/>
      <c r="D19" s="40"/>
      <c r="E19" s="40">
        <v>5000</v>
      </c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26"/>
      <c r="R19" s="9">
        <f>SUM(Décaissements[[#This Row],[Période 0]:[Période 12]])</f>
        <v>5000</v>
      </c>
      <c r="S19" s="1"/>
    </row>
    <row r="20" spans="2:19" ht="17.25" customHeight="1" x14ac:dyDescent="0.25">
      <c r="B20" s="42" t="s">
        <v>14</v>
      </c>
      <c r="C20" s="18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26"/>
      <c r="R20" s="9">
        <f>SUM(Décaissements[[#This Row],[Période 0]:[Période 12]])</f>
        <v>0</v>
      </c>
      <c r="S20" s="1"/>
    </row>
    <row r="21" spans="2:19" ht="17.25" customHeight="1" x14ac:dyDescent="0.25">
      <c r="B21" s="42" t="s">
        <v>15</v>
      </c>
      <c r="C21" s="18"/>
      <c r="D21" s="40"/>
      <c r="E21" s="40">
        <v>4000</v>
      </c>
      <c r="F21" s="40">
        <v>4000</v>
      </c>
      <c r="G21" s="40">
        <v>4000</v>
      </c>
      <c r="H21" s="40"/>
      <c r="I21" s="40"/>
      <c r="J21" s="40"/>
      <c r="K21" s="40"/>
      <c r="L21" s="40"/>
      <c r="M21" s="40"/>
      <c r="N21" s="40"/>
      <c r="O21" s="40"/>
      <c r="P21" s="40"/>
      <c r="Q21" s="26"/>
      <c r="R21" s="9">
        <f>SUM(Décaissements[[#This Row],[Période 0]:[Période 12]])</f>
        <v>12000</v>
      </c>
      <c r="S21" s="1"/>
    </row>
    <row r="22" spans="2:19" ht="17.25" customHeight="1" x14ac:dyDescent="0.25">
      <c r="B22" s="42" t="s">
        <v>16</v>
      </c>
      <c r="C22" s="18"/>
      <c r="D22" s="40"/>
      <c r="E22" s="40">
        <f>E21*0.2</f>
        <v>800</v>
      </c>
      <c r="F22" s="40">
        <f>F21*0.2</f>
        <v>800</v>
      </c>
      <c r="G22" s="40">
        <f>G21*0.2</f>
        <v>800</v>
      </c>
      <c r="H22" s="40"/>
      <c r="I22" s="40"/>
      <c r="J22" s="40"/>
      <c r="K22" s="40"/>
      <c r="L22" s="40"/>
      <c r="M22" s="40"/>
      <c r="N22" s="40"/>
      <c r="O22" s="40"/>
      <c r="P22" s="40"/>
      <c r="Q22" s="26"/>
      <c r="R22" s="9">
        <f>SUM(Décaissements[[#This Row],[Période 0]:[Période 12]])</f>
        <v>2400</v>
      </c>
      <c r="S22" s="1"/>
    </row>
    <row r="23" spans="2:19" ht="17.25" customHeight="1" x14ac:dyDescent="0.25">
      <c r="B23" s="42" t="s">
        <v>17</v>
      </c>
      <c r="C23" s="18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26"/>
      <c r="R23" s="9">
        <f>SUM(Décaissements[[#This Row],[Période 0]:[Période 12]])</f>
        <v>0</v>
      </c>
      <c r="S23" s="1"/>
    </row>
    <row r="24" spans="2:19" ht="17.25" customHeight="1" x14ac:dyDescent="0.25">
      <c r="B24" s="42" t="s">
        <v>18</v>
      </c>
      <c r="C24" s="18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26"/>
      <c r="R24" s="9">
        <f>SUM(Décaissements[[#This Row],[Période 0]:[Période 12]])</f>
        <v>0</v>
      </c>
      <c r="S24" s="1"/>
    </row>
    <row r="25" spans="2:19" ht="17.25" customHeight="1" x14ac:dyDescent="0.25">
      <c r="B25" s="42" t="s">
        <v>40</v>
      </c>
      <c r="C25" s="18"/>
      <c r="D25" s="40"/>
      <c r="E25" s="40">
        <v>100</v>
      </c>
      <c r="F25" s="40">
        <v>100</v>
      </c>
      <c r="G25" s="40">
        <v>100</v>
      </c>
      <c r="H25" s="40"/>
      <c r="I25" s="40"/>
      <c r="J25" s="40"/>
      <c r="K25" s="40"/>
      <c r="L25" s="40"/>
      <c r="M25" s="40"/>
      <c r="N25" s="40"/>
      <c r="O25" s="40"/>
      <c r="P25" s="40"/>
      <c r="Q25" s="26"/>
      <c r="R25" s="9">
        <f>SUM(Décaissements[[#This Row],[Période 0]:[Période 12]])</f>
        <v>300</v>
      </c>
      <c r="S25" s="1"/>
    </row>
    <row r="26" spans="2:19" ht="17.25" customHeight="1" x14ac:dyDescent="0.25">
      <c r="B26" s="42" t="s">
        <v>19</v>
      </c>
      <c r="C26" s="18"/>
      <c r="D26" s="40"/>
      <c r="E26" s="40">
        <v>100</v>
      </c>
      <c r="F26" s="40">
        <v>100</v>
      </c>
      <c r="G26" s="40">
        <v>100</v>
      </c>
      <c r="H26" s="40"/>
      <c r="I26" s="40"/>
      <c r="J26" s="40"/>
      <c r="K26" s="40"/>
      <c r="L26" s="40"/>
      <c r="M26" s="40"/>
      <c r="N26" s="40"/>
      <c r="O26" s="40"/>
      <c r="P26" s="40"/>
      <c r="Q26" s="26"/>
      <c r="R26" s="9">
        <f>SUM(Décaissements[[#This Row],[Période 0]:[Période 12]])</f>
        <v>300</v>
      </c>
      <c r="S26" s="1"/>
    </row>
    <row r="27" spans="2:19" ht="17.25" customHeight="1" x14ac:dyDescent="0.25">
      <c r="B27" s="42" t="s">
        <v>20</v>
      </c>
      <c r="C27" s="18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26"/>
      <c r="R27" s="9">
        <f>SUM(Décaissements[[#This Row],[Période 0]:[Période 12]])</f>
        <v>0</v>
      </c>
      <c r="S27" s="1"/>
    </row>
    <row r="28" spans="2:19" ht="17.25" customHeight="1" x14ac:dyDescent="0.25">
      <c r="B28" s="42" t="s">
        <v>21</v>
      </c>
      <c r="C28" s="18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26"/>
      <c r="R28" s="9">
        <f>SUM(Décaissements[[#This Row],[Période 0]:[Période 12]])</f>
        <v>0</v>
      </c>
      <c r="S28" s="1"/>
    </row>
    <row r="29" spans="2:19" ht="17.25" customHeight="1" x14ac:dyDescent="0.25">
      <c r="B29" s="42" t="s">
        <v>22</v>
      </c>
      <c r="C29" s="18"/>
      <c r="D29" s="40"/>
      <c r="E29" s="40">
        <v>1000</v>
      </c>
      <c r="F29" s="40">
        <v>1000</v>
      </c>
      <c r="G29" s="40">
        <v>1000</v>
      </c>
      <c r="H29" s="40"/>
      <c r="I29" s="40"/>
      <c r="J29" s="40"/>
      <c r="K29" s="40"/>
      <c r="L29" s="40"/>
      <c r="M29" s="40"/>
      <c r="N29" s="40"/>
      <c r="O29" s="40"/>
      <c r="P29" s="40"/>
      <c r="Q29" s="26"/>
      <c r="R29" s="9">
        <f>SUM(Décaissements[[#This Row],[Période 0]:[Période 12]])</f>
        <v>3000</v>
      </c>
      <c r="S29" s="1"/>
    </row>
    <row r="30" spans="2:19" ht="17.25" customHeight="1" x14ac:dyDescent="0.25">
      <c r="B30" s="42" t="s">
        <v>23</v>
      </c>
      <c r="C30" s="18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26"/>
      <c r="R30" s="9">
        <f>SUM(Décaissements[[#This Row],[Période 0]:[Période 12]])</f>
        <v>0</v>
      </c>
      <c r="S30" s="1"/>
    </row>
    <row r="31" spans="2:19" ht="17.25" customHeight="1" x14ac:dyDescent="0.25">
      <c r="B31" s="42" t="s">
        <v>24</v>
      </c>
      <c r="C31" s="18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26"/>
      <c r="R31" s="9">
        <f>SUM(Décaissements[[#This Row],[Période 0]:[Période 12]])</f>
        <v>0</v>
      </c>
      <c r="S31" s="1"/>
    </row>
    <row r="32" spans="2:19" ht="17.25" customHeight="1" x14ac:dyDescent="0.25">
      <c r="B32" s="42" t="s">
        <v>25</v>
      </c>
      <c r="C32" s="18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26"/>
      <c r="R32" s="9">
        <f>SUM(Décaissements[[#This Row],[Période 0]:[Période 12]])</f>
        <v>0</v>
      </c>
      <c r="S32" s="1"/>
    </row>
    <row r="33" spans="2:19" ht="17.25" customHeight="1" x14ac:dyDescent="0.25">
      <c r="B33" s="42" t="s">
        <v>26</v>
      </c>
      <c r="C33" s="18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26"/>
      <c r="R33" s="9">
        <f>SUM(Décaissements[[#This Row],[Période 0]:[Période 12]])</f>
        <v>0</v>
      </c>
      <c r="S33" s="1"/>
    </row>
    <row r="34" spans="2:19" ht="17.25" customHeight="1" x14ac:dyDescent="0.25">
      <c r="B34" s="42" t="s">
        <v>27</v>
      </c>
      <c r="C34" s="18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26"/>
      <c r="R34" s="9">
        <f>SUM(Décaissements[[#This Row],[Période 0]:[Période 12]])</f>
        <v>0</v>
      </c>
      <c r="S34" s="1"/>
    </row>
    <row r="35" spans="2:19" ht="17.25" customHeight="1" x14ac:dyDescent="0.25">
      <c r="B35" s="42" t="s">
        <v>41</v>
      </c>
      <c r="C35" s="18"/>
      <c r="D35" s="40"/>
      <c r="E35" s="40">
        <v>18</v>
      </c>
      <c r="F35" s="40">
        <v>18</v>
      </c>
      <c r="G35" s="40">
        <v>18</v>
      </c>
      <c r="H35" s="40"/>
      <c r="I35" s="40"/>
      <c r="J35" s="40"/>
      <c r="K35" s="40"/>
      <c r="L35" s="40"/>
      <c r="M35" s="40"/>
      <c r="N35" s="40"/>
      <c r="O35" s="40"/>
      <c r="P35" s="40"/>
      <c r="Q35" s="26"/>
      <c r="R35" s="9">
        <f>SUM(Décaissements[[#This Row],[Période 0]:[Période 12]])</f>
        <v>54</v>
      </c>
      <c r="S35" s="1"/>
    </row>
    <row r="36" spans="2:19" ht="17.25" customHeight="1" x14ac:dyDescent="0.25">
      <c r="B36" s="42" t="s">
        <v>42</v>
      </c>
      <c r="C36" s="18"/>
      <c r="D36" s="40"/>
      <c r="E36" s="40">
        <v>2</v>
      </c>
      <c r="F36" s="40">
        <v>2</v>
      </c>
      <c r="G36" s="40">
        <v>2</v>
      </c>
      <c r="H36" s="40"/>
      <c r="I36" s="40"/>
      <c r="J36" s="40"/>
      <c r="K36" s="40"/>
      <c r="L36" s="40"/>
      <c r="M36" s="40"/>
      <c r="N36" s="40"/>
      <c r="O36" s="40"/>
      <c r="P36" s="40"/>
      <c r="Q36" s="26"/>
      <c r="R36" s="9">
        <f>SUM(Décaissements[[#This Row],[Période 0]:[Période 12]])</f>
        <v>6</v>
      </c>
      <c r="S36" s="1"/>
    </row>
    <row r="37" spans="2:19" ht="17.25" customHeight="1" x14ac:dyDescent="0.25">
      <c r="B37" s="42" t="s">
        <v>28</v>
      </c>
      <c r="C37" s="18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26"/>
      <c r="R37" s="9">
        <f>SUM(Décaissements[[#This Row],[Période 0]:[Période 12]])</f>
        <v>0</v>
      </c>
      <c r="S37" s="1"/>
    </row>
    <row r="38" spans="2:19" ht="17.25" customHeight="1" x14ac:dyDescent="0.25">
      <c r="B38" s="42" t="s">
        <v>29</v>
      </c>
      <c r="C38" s="18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26"/>
      <c r="R38" s="9">
        <f>SUM(Décaissements[[#This Row],[Période 0]:[Période 12]])</f>
        <v>0</v>
      </c>
      <c r="S38" s="1"/>
    </row>
    <row r="39" spans="2:19" ht="17.25" customHeight="1" x14ac:dyDescent="0.25">
      <c r="B39" s="11" t="s">
        <v>3</v>
      </c>
      <c r="C39" s="18"/>
      <c r="D39" s="9">
        <f>SUBTOTAL(109,Décaissements[Période 0])</f>
        <v>0</v>
      </c>
      <c r="E39" s="9">
        <f>SUBTOTAL(109,Décaissements[Période 1])</f>
        <v>13020</v>
      </c>
      <c r="F39" s="9">
        <f>SUBTOTAL(109,Décaissements[Période 2])</f>
        <v>8420</v>
      </c>
      <c r="G39" s="9">
        <f>SUBTOTAL(109,Décaissements[Période 3])</f>
        <v>9700</v>
      </c>
      <c r="H39" s="9">
        <f>SUBTOTAL(109,Décaissements[Période 4])</f>
        <v>0</v>
      </c>
      <c r="I39" s="9">
        <f>SUBTOTAL(109,Décaissements[Période 5])</f>
        <v>0</v>
      </c>
      <c r="J39" s="9">
        <f>SUBTOTAL(109,Décaissements[Période 6])</f>
        <v>0</v>
      </c>
      <c r="K39" s="9">
        <f>SUBTOTAL(109,Décaissements[Période 7])</f>
        <v>0</v>
      </c>
      <c r="L39" s="9">
        <f>SUBTOTAL(109,Décaissements[Période 8])</f>
        <v>0</v>
      </c>
      <c r="M39" s="9">
        <f>SUBTOTAL(109,Décaissements[Période 9])</f>
        <v>0</v>
      </c>
      <c r="N39" s="9">
        <f>SUBTOTAL(109,Décaissements[Période 10])</f>
        <v>0</v>
      </c>
      <c r="O39" s="9">
        <f>SUBTOTAL(109,Décaissements[Période 11])</f>
        <v>0</v>
      </c>
      <c r="P39" s="9">
        <f>SUBTOTAL(109,Décaissements[Période 12])</f>
        <v>0</v>
      </c>
      <c r="Q39" s="24"/>
      <c r="R39" s="9">
        <f>SUBTOTAL(109,Décaissements[Total])</f>
        <v>31140</v>
      </c>
    </row>
    <row r="40" spans="2:19" ht="17.25" customHeight="1" x14ac:dyDescent="0.25"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</row>
    <row r="41" spans="2:19" ht="17.25" customHeight="1" x14ac:dyDescent="0.3">
      <c r="B41" s="10" t="s">
        <v>30</v>
      </c>
      <c r="C41" s="16"/>
      <c r="Q41" s="18"/>
    </row>
    <row r="43" spans="2:19" ht="17.25" customHeight="1" x14ac:dyDescent="0.25">
      <c r="B43" s="42" t="s">
        <v>39</v>
      </c>
      <c r="C43" s="18"/>
      <c r="D43" s="40"/>
      <c r="E43" s="40"/>
      <c r="F43" s="40">
        <v>10000</v>
      </c>
      <c r="G43" s="40">
        <v>10000</v>
      </c>
      <c r="H43" s="40"/>
      <c r="I43" s="40"/>
      <c r="J43" s="40"/>
      <c r="K43" s="40"/>
      <c r="L43" s="40"/>
      <c r="M43" s="40"/>
      <c r="N43" s="40"/>
      <c r="O43" s="40"/>
      <c r="P43" s="40"/>
      <c r="Q43" s="24"/>
      <c r="R43" s="9">
        <f>SUM(Décaissements2[[#This Row],[Période 0]:[Période 12]])</f>
        <v>20000</v>
      </c>
      <c r="S43" s="1"/>
    </row>
    <row r="44" spans="2:19" ht="17.25" customHeight="1" x14ac:dyDescent="0.25">
      <c r="B44" s="42" t="s">
        <v>31</v>
      </c>
      <c r="C44" s="18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24"/>
      <c r="R44" s="9">
        <f>SUM(Décaissements2[[#This Row],[Période 0]:[Période 12]])</f>
        <v>0</v>
      </c>
      <c r="S44" s="1"/>
    </row>
    <row r="45" spans="2:19" ht="17.25" customHeight="1" x14ac:dyDescent="0.25">
      <c r="B45" s="42" t="s">
        <v>32</v>
      </c>
      <c r="C45" s="18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24"/>
      <c r="R45" s="9">
        <f>SUM(Décaissements2[[#This Row],[Période 0]:[Période 12]])</f>
        <v>0</v>
      </c>
      <c r="S45" s="1"/>
    </row>
    <row r="46" spans="2:19" ht="17.25" customHeight="1" x14ac:dyDescent="0.25">
      <c r="B46" s="42" t="s">
        <v>33</v>
      </c>
      <c r="C46" s="18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24"/>
      <c r="R46" s="9">
        <f>SUM(Décaissements2[[#This Row],[Période 0]:[Période 12]])</f>
        <v>0</v>
      </c>
      <c r="S46" s="1"/>
    </row>
    <row r="47" spans="2:19" s="12" customFormat="1" ht="17.25" customHeight="1" x14ac:dyDescent="0.25">
      <c r="B47" s="42" t="s">
        <v>34</v>
      </c>
      <c r="C47" s="18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24"/>
      <c r="R47" s="9">
        <f>SUM(Décaissements2[[#This Row],[Période 0]:[Période 12]])</f>
        <v>0</v>
      </c>
      <c r="S47" s="1"/>
    </row>
    <row r="48" spans="2:19" ht="17.25" customHeight="1" x14ac:dyDescent="0.25">
      <c r="B48" s="11" t="s">
        <v>3</v>
      </c>
      <c r="C48" s="18"/>
      <c r="D48" s="9">
        <f>SUBTOTAL(109,Décaissements2[Période 0])</f>
        <v>0</v>
      </c>
      <c r="E48" s="9">
        <f>SUBTOTAL(109,Décaissements2[Période 1])</f>
        <v>0</v>
      </c>
      <c r="F48" s="9">
        <f>SUBTOTAL(109,Décaissements2[Période 2])</f>
        <v>10000</v>
      </c>
      <c r="G48" s="9">
        <f>SUBTOTAL(109,Décaissements2[Période 3])</f>
        <v>10000</v>
      </c>
      <c r="H48" s="9">
        <f>SUBTOTAL(109,Décaissements2[Période 4])</f>
        <v>0</v>
      </c>
      <c r="I48" s="9">
        <f>SUBTOTAL(109,Décaissements2[Période 5])</f>
        <v>0</v>
      </c>
      <c r="J48" s="9">
        <f>SUBTOTAL(109,Décaissements2[Période 6])</f>
        <v>0</v>
      </c>
      <c r="K48" s="9">
        <f>SUBTOTAL(109,Décaissements2[Période 7])</f>
        <v>0</v>
      </c>
      <c r="L48" s="9">
        <f>SUBTOTAL(109,Décaissements2[Période 8])</f>
        <v>0</v>
      </c>
      <c r="M48" s="9">
        <f>SUBTOTAL(109,Décaissements2[Période 9])</f>
        <v>0</v>
      </c>
      <c r="N48" s="9">
        <f>SUBTOTAL(109,Décaissements2[Période 10])</f>
        <v>0</v>
      </c>
      <c r="O48" s="9">
        <f>SUBTOTAL(109,Décaissements2[Période 11])</f>
        <v>0</v>
      </c>
      <c r="P48" s="9">
        <f>SUBTOTAL(109,Décaissements2[Période 12])</f>
        <v>0</v>
      </c>
      <c r="Q48" s="24"/>
      <c r="R48" s="9">
        <f>SUBTOTAL(109,Décaissements2[Total])</f>
        <v>20000</v>
      </c>
      <c r="S48" s="12"/>
    </row>
    <row r="49" spans="2:19" ht="17.25" customHeight="1" thickBot="1" x14ac:dyDescent="0.35">
      <c r="B49" s="38" t="s">
        <v>35</v>
      </c>
      <c r="C49" s="16"/>
      <c r="D49" s="30">
        <f>SUM(Décaissements[Période 0],Décaissements2[Période 0])</f>
        <v>0</v>
      </c>
      <c r="E49" s="30">
        <f>SUM(Décaissements[Période 1],Décaissements2[Période 1])</f>
        <v>13020</v>
      </c>
      <c r="F49" s="30">
        <f>SUM(Décaissements[Période 2],Décaissements2[Période 2])</f>
        <v>18420</v>
      </c>
      <c r="G49" s="30">
        <f>SUM(Décaissements[Période 3],Décaissements2[Période 3])</f>
        <v>19700</v>
      </c>
      <c r="H49" s="30">
        <f>SUM(Décaissements[Période 4],Décaissements2[Période 4])</f>
        <v>0</v>
      </c>
      <c r="I49" s="30">
        <f>SUM(Décaissements[Période 5],Décaissements2[Période 5])</f>
        <v>0</v>
      </c>
      <c r="J49" s="30">
        <f>SUM(Décaissements[Période 6],Décaissements2[Période 6])</f>
        <v>0</v>
      </c>
      <c r="K49" s="30">
        <f>SUM(Décaissements[Période 7],Décaissements2[Période 7])</f>
        <v>0</v>
      </c>
      <c r="L49" s="30">
        <f>SUM(Décaissements[Période 8],Décaissements2[Période 8])</f>
        <v>0</v>
      </c>
      <c r="M49" s="30">
        <f>SUM(Décaissements[Période 9],Décaissements2[Période 9])</f>
        <v>0</v>
      </c>
      <c r="N49" s="30">
        <f>SUM(Décaissements[Période 10],Décaissements2[Période 10])</f>
        <v>0</v>
      </c>
      <c r="O49" s="30">
        <f>SUM(Décaissements[Période 11],Décaissements2[Période 11])</f>
        <v>0</v>
      </c>
      <c r="P49" s="30">
        <f>SUM(Décaissements[Période 12],Décaissements2[Période 12])</f>
        <v>0</v>
      </c>
      <c r="Q49" s="16"/>
      <c r="R49" s="30">
        <f>SUM(Décaissements[Total],Décaissements2[Total])</f>
        <v>51140</v>
      </c>
      <c r="S49" s="29"/>
    </row>
    <row r="50" spans="2:19" ht="17.25" customHeight="1" x14ac:dyDescent="0.25"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</row>
    <row r="51" spans="2:19" ht="17.25" customHeight="1" thickBot="1" x14ac:dyDescent="0.35">
      <c r="B51" s="38" t="s">
        <v>36</v>
      </c>
      <c r="C51" s="16"/>
      <c r="D51" s="30">
        <f t="shared" ref="D51:P51" si="12">D14-D49</f>
        <v>50000</v>
      </c>
      <c r="E51" s="30">
        <f t="shared" si="12"/>
        <v>39730</v>
      </c>
      <c r="F51" s="30">
        <f t="shared" si="12"/>
        <v>24610</v>
      </c>
      <c r="G51" s="30">
        <f t="shared" si="12"/>
        <v>9970</v>
      </c>
      <c r="H51" s="30">
        <f t="shared" si="12"/>
        <v>9970</v>
      </c>
      <c r="I51" s="30">
        <f t="shared" si="12"/>
        <v>9970</v>
      </c>
      <c r="J51" s="30">
        <f t="shared" si="12"/>
        <v>9970</v>
      </c>
      <c r="K51" s="30">
        <f t="shared" si="12"/>
        <v>9970</v>
      </c>
      <c r="L51" s="30">
        <f t="shared" si="12"/>
        <v>9970</v>
      </c>
      <c r="M51" s="30">
        <f t="shared" si="12"/>
        <v>9970</v>
      </c>
      <c r="N51" s="30">
        <f t="shared" si="12"/>
        <v>9970</v>
      </c>
      <c r="O51" s="30">
        <f t="shared" si="12"/>
        <v>9970</v>
      </c>
      <c r="P51" s="30">
        <f t="shared" si="12"/>
        <v>9970</v>
      </c>
      <c r="Q51" s="16"/>
      <c r="R51" s="30">
        <f>R14-R49</f>
        <v>-30060</v>
      </c>
      <c r="S51" s="29"/>
    </row>
  </sheetData>
  <mergeCells count="3">
    <mergeCell ref="B15:S15"/>
    <mergeCell ref="B40:S40"/>
    <mergeCell ref="B50:S50"/>
  </mergeCells>
  <conditionalFormatting sqref="E6:P6">
    <cfRule type="expression" dxfId="2" priority="3">
      <formula>E6&lt;0</formula>
    </cfRule>
  </conditionalFormatting>
  <conditionalFormatting sqref="E14:P14">
    <cfRule type="expression" dxfId="1" priority="1">
      <formula>E14&lt;0</formula>
    </cfRule>
  </conditionalFormatting>
  <conditionalFormatting sqref="E51:P51">
    <cfRule type="expression" dxfId="0" priority="2">
      <formula>E51&lt;0</formula>
    </cfRule>
  </conditionalFormatting>
  <printOptions horizontalCentered="1" verticalCentered="1"/>
  <pageMargins left="0.5" right="0.5" top="0.5" bottom="0.5" header="0.3" footer="0.3"/>
  <pageSetup scale="59" orientation="landscape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1" id="{46DB4F99-6858-4D3F-B689-77C99193522A}">
            <x14:iconSet iconSet="3Flags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Flags" iconId="0"/>
              <x14:cfIcon iconSet="NoIcons" iconId="0"/>
              <x14:cfIcon iconSet="NoIcons" iconId="0"/>
            </x14:iconSet>
          </x14:cfRule>
          <xm:sqref>D51:P51 R51</xm:sqref>
        </x14:conditionalFormatting>
        <x14:conditionalFormatting xmlns:xm="http://schemas.microsoft.com/office/excel/2006/main">
          <x14:cfRule type="iconSet" priority="10" id="{3C1E0335-68B6-4E32-9520-0CC0127E0E62}">
            <x14:iconSet iconSet="3Flag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Flags" iconId="0"/>
              <x14:cfIcon iconSet="NoIcons" iconId="0"/>
              <x14:cfIcon iconSet="NoIcons" iconId="0"/>
            </x14:iconSet>
          </x14:cfRule>
          <xm:sqref>D14:R14</xm:sqref>
        </x14:conditionalFormatting>
        <x14:conditionalFormatting xmlns:xm="http://schemas.microsoft.com/office/excel/2006/main">
          <x14:cfRule type="iconSet" priority="9" id="{2A825BFE-E693-4238-8389-5BCCFE76FDDD}">
            <x14:iconSet iconSet="3Flag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Flags" iconId="0"/>
              <x14:cfIcon iconSet="NoIcons" iconId="0"/>
              <x14:cfIcon iconSet="NoIcons" iconId="0"/>
            </x14:iconSet>
          </x14:cfRule>
          <xm:sqref>E6:R6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00000000-0003-0000-0000-000000000000}">
          <x14:colorSeries theme="0" tint="-0.34998626667073579"/>
          <x14:colorNegative theme="9"/>
          <x14:colorAxis rgb="FF000000"/>
          <x14:colorMarkers theme="9"/>
          <x14:colorFirst theme="4"/>
          <x14:colorLast theme="5"/>
          <x14:colorHigh theme="6"/>
          <x14:colorLow theme="7"/>
          <x14:sparklines>
            <x14:sparkline>
              <xm:f>'Flux de trésorerie Relevé'!D51:P51</xm:f>
              <xm:sqref>S51</xm:sqref>
            </x14:sparkline>
            <x14:sparkline>
              <xm:f>'Flux de trésorerie Relevé'!D14:P14</xm:f>
              <xm:sqref>S14</xm:sqref>
            </x14:sparkline>
            <x14:sparkline>
              <xm:f>'Flux de trésorerie Relevé'!D48:P48</xm:f>
              <xm:sqref>S48</xm:sqref>
            </x14:sparkline>
            <x14:sparkline>
              <xm:f>'Flux de trésorerie Relevé'!D49:P49</xm:f>
              <xm:sqref>S49</xm:sqref>
            </x14:sparkline>
            <x14:sparkline>
              <xm:f>'Flux de trésorerie Relevé'!D39:P39</xm:f>
              <xm:sqref>S39</xm:sqref>
            </x14:sparkline>
            <x14:sparkline>
              <xm:f>'Flux de trésorerie Relevé'!D6:P6</xm:f>
              <xm:sqref>S6</xm:sqref>
            </x14:sparkline>
            <x14:sparkline>
              <xm:f>'Flux de trésorerie Relevé'!D13:P13</xm:f>
              <xm:sqref>S13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63c8648-206e-48fa-83fb-f825c933c72b" xsi:nil="true"/>
    <lcf76f155ced4ddcb4097134ff3c332f xmlns="67e871d2-048e-483c-a9c7-87db4439d1b0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83A6CA2684D44FA9F2EDB0293CF7C5" ma:contentTypeVersion="10" ma:contentTypeDescription="Crée un document." ma:contentTypeScope="" ma:versionID="b122af48b0ca3ce454daf0221f8a2fe8">
  <xsd:schema xmlns:xsd="http://www.w3.org/2001/XMLSchema" xmlns:xs="http://www.w3.org/2001/XMLSchema" xmlns:p="http://schemas.microsoft.com/office/2006/metadata/properties" xmlns:ns2="67e871d2-048e-483c-a9c7-87db4439d1b0" xmlns:ns3="963c8648-206e-48fa-83fb-f825c933c72b" targetNamespace="http://schemas.microsoft.com/office/2006/metadata/properties" ma:root="true" ma:fieldsID="c90bbb339ee05068ff9c53bce400b706" ns2:_="" ns3:_="">
    <xsd:import namespace="67e871d2-048e-483c-a9c7-87db4439d1b0"/>
    <xsd:import namespace="963c8648-206e-48fa-83fb-f825c933c72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e871d2-048e-483c-a9c7-87db4439d1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3c8648-206e-48fa-83fb-f825c933c72b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a7f8d28-fb0f-4f98-9c2b-1fd408b711ed}" ma:internalName="TaxCatchAll" ma:showField="CatchAllData" ma:web="963c8648-206e-48fa-83fb-f825c933c72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FFF7EF9-1292-4E49-A05B-73B421E3EB7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3E0B03-3C0B-4CFD-B845-625A9F95FDA1}">
  <ds:schemaRefs>
    <ds:schemaRef ds:uri="http://schemas.microsoft.com/office/2006/metadata/properties"/>
    <ds:schemaRef ds:uri="http://schemas.microsoft.com/office/infopath/2007/PartnerControls"/>
    <ds:schemaRef ds:uri="963c8648-206e-48fa-83fb-f825c933c72b"/>
    <ds:schemaRef ds:uri="67e871d2-048e-483c-a9c7-87db4439d1b0"/>
  </ds:schemaRefs>
</ds:datastoreItem>
</file>

<file path=customXml/itemProps3.xml><?xml version="1.0" encoding="utf-8"?>
<ds:datastoreItem xmlns:ds="http://schemas.openxmlformats.org/officeDocument/2006/customXml" ds:itemID="{FF46BA0A-4C08-4A5E-AB52-A154C0727D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e871d2-048e-483c-a9c7-87db4439d1b0"/>
    <ds:schemaRef ds:uri="963c8648-206e-48fa-83fb-f825c933c7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TM03107637</Templat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Flux de trésorerie Relevé</vt:lpstr>
      <vt:lpstr>Débutexercicecomptable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2012-07-26T18:07:35Z</dcterms:created>
  <dcterms:modified xsi:type="dcterms:W3CDTF">2024-02-05T21:36:26Z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0x0101001B83A6CA2684D44FA9F2EDB0293CF7C5</vt:lpwstr>
  </property>
  <property fmtid="{D5CDD505-2E9C-101B-9397-08002B2CF9AE}" pid="3" name="InternalTags">
    <vt:lpwstr/>
  </property>
  <property fmtid="{D5CDD505-2E9C-101B-9397-08002B2CF9AE}" pid="4" name="FeatureTags">
    <vt:lpwstr/>
  </property>
  <property fmtid="{D5CDD505-2E9C-101B-9397-08002B2CF9AE}" pid="5" name="LocalizationTags">
    <vt:lpwstr/>
  </property>
  <property fmtid="{D5CDD505-2E9C-101B-9397-08002B2CF9AE}" pid="6" name="ScenarioTags">
    <vt:lpwstr/>
  </property>
  <property fmtid="{D5CDD505-2E9C-101B-9397-08002B2CF9AE}" pid="7" name="CampaignTags">
    <vt:lpwstr/>
  </property>
  <property fmtid="{D5CDD505-2E9C-101B-9397-08002B2CF9AE}" pid="8" name="HiddenCategoryTags">
    <vt:lpwstr/>
  </property>
  <property fmtid="{D5CDD505-2E9C-101B-9397-08002B2CF9AE}" pid="9" name="CategoryTags">
    <vt:lpwstr/>
  </property>
  <property fmtid="{D5CDD505-2E9C-101B-9397-08002B2CF9AE}" pid="10" name="LocMarketGroupTiers">
    <vt:lpwstr/>
  </property>
  <property fmtid="{D5CDD505-2E9C-101B-9397-08002B2CF9AE}" pid="11" name="CategoryTagsTaxHTField0">
    <vt:lpwstr/>
  </property>
  <property fmtid="{D5CDD505-2E9C-101B-9397-08002B2CF9AE}" pid="12" name="HiddenCategoryTagsTaxHTField0">
    <vt:lpwstr/>
  </property>
  <property fmtid="{D5CDD505-2E9C-101B-9397-08002B2CF9AE}" pid="13" name="MediaServiceImageTags">
    <vt:lpwstr/>
  </property>
</Properties>
</file>