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\Documents\GitHub\infovis\data\Excels\"/>
    </mc:Choice>
  </mc:AlternateContent>
  <bookViews>
    <workbookView xWindow="0" yWindow="0" windowWidth="33600" windowHeight="21000" activeTab="5"/>
  </bookViews>
  <sheets>
    <sheet name="Leden" sheetId="1" r:id="rId1"/>
    <sheet name="Cijfers" sheetId="3" r:id="rId2"/>
    <sheet name="Blad1" sheetId="4" r:id="rId3"/>
    <sheet name="Activiteiten" sheetId="2" r:id="rId4"/>
    <sheet name="Activiteiten - Aangepast" sheetId="5" r:id="rId5"/>
    <sheet name="Activiteiten - Voor CSV" sheetId="7" r:id="rId6"/>
  </sheets>
  <definedNames>
    <definedName name="_2018Raw" localSheetId="0">Leden!$A$1859:$D$2403</definedName>
    <definedName name="_xlnm._FilterDatabase" localSheetId="4" hidden="1">'Activiteiten - Aangepast'!$E$2:$E$634</definedName>
    <definedName name="_xlnm.Extract" localSheetId="4">'Activiteiten - Aangepast'!$K$4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2" i="7"/>
  <c r="M16" i="2"/>
  <c r="N16" i="2"/>
  <c r="O16" i="2"/>
  <c r="P16" i="2"/>
  <c r="Q16" i="2"/>
  <c r="S16" i="2"/>
  <c r="M17" i="2"/>
  <c r="N17" i="2"/>
  <c r="O17" i="2"/>
  <c r="P17" i="2"/>
  <c r="Q17" i="2"/>
  <c r="S17" i="2"/>
  <c r="M18" i="2"/>
  <c r="N18" i="2"/>
  <c r="O18" i="2"/>
  <c r="P18" i="2"/>
  <c r="Q18" i="2"/>
  <c r="S18" i="2"/>
  <c r="M19" i="2"/>
  <c r="N19" i="2"/>
  <c r="O19" i="2"/>
  <c r="P19" i="2"/>
  <c r="Q19" i="2"/>
  <c r="S19" i="2"/>
  <c r="M20" i="2"/>
  <c r="N20" i="2"/>
  <c r="O20" i="2"/>
  <c r="P20" i="2"/>
  <c r="Q20" i="2"/>
  <c r="S20" i="2"/>
  <c r="M21" i="2"/>
  <c r="N21" i="2"/>
  <c r="O21" i="2"/>
  <c r="P21" i="2"/>
  <c r="Q21" i="2"/>
  <c r="S21" i="2"/>
  <c r="M22" i="2"/>
  <c r="N22" i="2"/>
  <c r="O22" i="2"/>
  <c r="P22" i="2"/>
  <c r="Q22" i="2"/>
  <c r="S22" i="2"/>
  <c r="M23" i="2"/>
  <c r="N23" i="2"/>
  <c r="O23" i="2"/>
  <c r="P23" i="2"/>
  <c r="Q23" i="2"/>
  <c r="S23" i="2"/>
  <c r="M24" i="2"/>
  <c r="N24" i="2"/>
  <c r="O24" i="2"/>
  <c r="P24" i="2"/>
  <c r="Q24" i="2"/>
  <c r="S24" i="2"/>
  <c r="M25" i="2"/>
  <c r="N25" i="2"/>
  <c r="O25" i="2"/>
  <c r="P25" i="2"/>
  <c r="Q25" i="2"/>
  <c r="S25" i="2"/>
  <c r="M26" i="2"/>
  <c r="N26" i="2"/>
  <c r="O26" i="2"/>
  <c r="P26" i="2"/>
  <c r="Q26" i="2"/>
  <c r="S26" i="2"/>
  <c r="M27" i="2"/>
  <c r="N27" i="2"/>
  <c r="O27" i="2"/>
  <c r="P27" i="2"/>
  <c r="Q27" i="2"/>
  <c r="S27" i="2"/>
  <c r="M28" i="2"/>
  <c r="N28" i="2"/>
  <c r="O28" i="2"/>
  <c r="P28" i="2"/>
  <c r="Q28" i="2"/>
  <c r="S28" i="2"/>
  <c r="M29" i="2"/>
  <c r="N29" i="2"/>
  <c r="O29" i="2"/>
  <c r="P29" i="2"/>
  <c r="Q29" i="2"/>
  <c r="S29" i="2"/>
  <c r="M30" i="2"/>
  <c r="N30" i="2"/>
  <c r="O30" i="2"/>
  <c r="P30" i="2"/>
  <c r="Q30" i="2"/>
  <c r="S30" i="2"/>
  <c r="M31" i="2"/>
  <c r="N31" i="2"/>
  <c r="O31" i="2"/>
  <c r="P31" i="2"/>
  <c r="Q31" i="2"/>
  <c r="S31" i="2"/>
  <c r="M32" i="2"/>
  <c r="N32" i="2"/>
  <c r="O32" i="2"/>
  <c r="P32" i="2"/>
  <c r="Q32" i="2"/>
  <c r="S32" i="2"/>
  <c r="M33" i="2"/>
  <c r="N33" i="2"/>
  <c r="O33" i="2"/>
  <c r="P33" i="2"/>
  <c r="Q33" i="2"/>
  <c r="S33" i="2"/>
  <c r="M34" i="2"/>
  <c r="N34" i="2"/>
  <c r="O34" i="2"/>
  <c r="P34" i="2"/>
  <c r="Q34" i="2"/>
  <c r="S34" i="2"/>
  <c r="M35" i="2"/>
  <c r="N35" i="2"/>
  <c r="O35" i="2"/>
  <c r="P35" i="2"/>
  <c r="Q35" i="2"/>
  <c r="S35" i="2"/>
  <c r="M36" i="2"/>
  <c r="N36" i="2"/>
  <c r="O36" i="2"/>
  <c r="P36" i="2"/>
  <c r="Q36" i="2"/>
  <c r="S36" i="2"/>
  <c r="M37" i="2"/>
  <c r="N37" i="2"/>
  <c r="O37" i="2"/>
  <c r="P37" i="2"/>
  <c r="Q37" i="2"/>
  <c r="S37" i="2"/>
  <c r="M38" i="2"/>
  <c r="N38" i="2"/>
  <c r="O38" i="2"/>
  <c r="P38" i="2"/>
  <c r="Q38" i="2"/>
  <c r="S38" i="2"/>
  <c r="M39" i="2"/>
  <c r="N39" i="2"/>
  <c r="O39" i="2"/>
  <c r="P39" i="2"/>
  <c r="Q39" i="2"/>
  <c r="S39" i="2"/>
  <c r="M40" i="2"/>
  <c r="N40" i="2"/>
  <c r="O40" i="2"/>
  <c r="P40" i="2"/>
  <c r="Q40" i="2"/>
  <c r="S40" i="2"/>
  <c r="M41" i="2"/>
  <c r="N41" i="2"/>
  <c r="O41" i="2"/>
  <c r="P41" i="2"/>
  <c r="Q41" i="2"/>
  <c r="S41" i="2"/>
  <c r="M42" i="2"/>
  <c r="N42" i="2"/>
  <c r="O42" i="2"/>
  <c r="P42" i="2"/>
  <c r="Q42" i="2"/>
  <c r="S42" i="2"/>
  <c r="M43" i="2"/>
  <c r="N43" i="2"/>
  <c r="O43" i="2"/>
  <c r="P43" i="2"/>
  <c r="Q43" i="2"/>
  <c r="S43" i="2"/>
  <c r="M44" i="2"/>
  <c r="N44" i="2"/>
  <c r="O44" i="2"/>
  <c r="P44" i="2"/>
  <c r="Q44" i="2"/>
  <c r="S44" i="2"/>
  <c r="M45" i="2"/>
  <c r="N45" i="2"/>
  <c r="O45" i="2"/>
  <c r="P45" i="2"/>
  <c r="Q45" i="2"/>
  <c r="S45" i="2"/>
  <c r="M46" i="2"/>
  <c r="N46" i="2"/>
  <c r="O46" i="2"/>
  <c r="P46" i="2"/>
  <c r="Q46" i="2"/>
  <c r="S46" i="2"/>
  <c r="M47" i="2"/>
  <c r="N47" i="2"/>
  <c r="O47" i="2"/>
  <c r="P47" i="2"/>
  <c r="Q47" i="2"/>
  <c r="S47" i="2"/>
  <c r="M48" i="2"/>
  <c r="N48" i="2"/>
  <c r="O48" i="2"/>
  <c r="P48" i="2"/>
  <c r="Q48" i="2"/>
  <c r="S48" i="2"/>
  <c r="M49" i="2"/>
  <c r="N49" i="2"/>
  <c r="O49" i="2"/>
  <c r="P49" i="2"/>
  <c r="Q49" i="2"/>
  <c r="S49" i="2"/>
  <c r="M50" i="2"/>
  <c r="N50" i="2"/>
  <c r="O50" i="2"/>
  <c r="P50" i="2"/>
  <c r="Q50" i="2"/>
  <c r="S50" i="2"/>
  <c r="M51" i="2"/>
  <c r="N51" i="2"/>
  <c r="O51" i="2"/>
  <c r="P51" i="2"/>
  <c r="Q51" i="2"/>
  <c r="S51" i="2"/>
  <c r="M52" i="2"/>
  <c r="N52" i="2"/>
  <c r="O52" i="2"/>
  <c r="P52" i="2"/>
  <c r="Q52" i="2"/>
  <c r="S52" i="2"/>
  <c r="M53" i="2"/>
  <c r="N53" i="2"/>
  <c r="O53" i="2"/>
  <c r="P53" i="2"/>
  <c r="Q53" i="2"/>
  <c r="S53" i="2"/>
  <c r="M54" i="2"/>
  <c r="N54" i="2"/>
  <c r="O54" i="2"/>
  <c r="P54" i="2"/>
  <c r="Q54" i="2"/>
  <c r="S54" i="2"/>
  <c r="M55" i="2"/>
  <c r="N55" i="2"/>
  <c r="O55" i="2"/>
  <c r="P55" i="2"/>
  <c r="Q55" i="2"/>
  <c r="S55" i="2"/>
  <c r="M56" i="2"/>
  <c r="N56" i="2"/>
  <c r="O56" i="2"/>
  <c r="P56" i="2"/>
  <c r="Q56" i="2"/>
  <c r="S56" i="2"/>
  <c r="M57" i="2"/>
  <c r="N57" i="2"/>
  <c r="O57" i="2"/>
  <c r="P57" i="2"/>
  <c r="Q57" i="2"/>
  <c r="S57" i="2"/>
  <c r="M58" i="2"/>
  <c r="N58" i="2"/>
  <c r="O58" i="2"/>
  <c r="P58" i="2"/>
  <c r="Q58" i="2"/>
  <c r="S58" i="2"/>
  <c r="M59" i="2"/>
  <c r="N59" i="2"/>
  <c r="O59" i="2"/>
  <c r="P59" i="2"/>
  <c r="Q59" i="2"/>
  <c r="S59" i="2"/>
  <c r="M60" i="2"/>
  <c r="N60" i="2"/>
  <c r="O60" i="2"/>
  <c r="P60" i="2"/>
  <c r="Q60" i="2"/>
  <c r="S60" i="2"/>
  <c r="M61" i="2"/>
  <c r="N61" i="2"/>
  <c r="O61" i="2"/>
  <c r="P61" i="2"/>
  <c r="Q61" i="2"/>
  <c r="S61" i="2"/>
  <c r="M62" i="2"/>
  <c r="N62" i="2"/>
  <c r="O62" i="2"/>
  <c r="P62" i="2"/>
  <c r="Q62" i="2"/>
  <c r="S62" i="2"/>
  <c r="M63" i="2"/>
  <c r="N63" i="2"/>
  <c r="O63" i="2"/>
  <c r="P63" i="2"/>
  <c r="Q63" i="2"/>
  <c r="S63" i="2"/>
  <c r="M64" i="2"/>
  <c r="N64" i="2"/>
  <c r="O64" i="2"/>
  <c r="P64" i="2"/>
  <c r="Q64" i="2"/>
  <c r="S64" i="2"/>
  <c r="M65" i="2"/>
  <c r="N65" i="2"/>
  <c r="O65" i="2"/>
  <c r="P65" i="2"/>
  <c r="Q65" i="2"/>
  <c r="S65" i="2"/>
  <c r="M66" i="2"/>
  <c r="N66" i="2"/>
  <c r="O66" i="2"/>
  <c r="P66" i="2"/>
  <c r="Q66" i="2"/>
  <c r="S66" i="2"/>
  <c r="M67" i="2"/>
  <c r="N67" i="2"/>
  <c r="O67" i="2"/>
  <c r="P67" i="2"/>
  <c r="Q67" i="2"/>
  <c r="S67" i="2"/>
  <c r="M68" i="2"/>
  <c r="N68" i="2"/>
  <c r="O68" i="2"/>
  <c r="P68" i="2"/>
  <c r="Q68" i="2"/>
  <c r="S68" i="2"/>
  <c r="M69" i="2"/>
  <c r="N69" i="2"/>
  <c r="O69" i="2"/>
  <c r="P69" i="2"/>
  <c r="Q69" i="2"/>
  <c r="S69" i="2"/>
  <c r="M70" i="2"/>
  <c r="N70" i="2"/>
  <c r="O70" i="2"/>
  <c r="P70" i="2"/>
  <c r="Q70" i="2"/>
  <c r="S70" i="2"/>
  <c r="M71" i="2"/>
  <c r="N71" i="2"/>
  <c r="O71" i="2"/>
  <c r="P71" i="2"/>
  <c r="Q71" i="2"/>
  <c r="S71" i="2"/>
  <c r="M72" i="2"/>
  <c r="N72" i="2"/>
  <c r="O72" i="2"/>
  <c r="P72" i="2"/>
  <c r="Q72" i="2"/>
  <c r="S72" i="2"/>
  <c r="M73" i="2"/>
  <c r="N73" i="2"/>
  <c r="O73" i="2"/>
  <c r="P73" i="2"/>
  <c r="Q73" i="2"/>
  <c r="S73" i="2"/>
  <c r="M74" i="2"/>
  <c r="N74" i="2"/>
  <c r="O74" i="2"/>
  <c r="P74" i="2"/>
  <c r="Q74" i="2"/>
  <c r="S74" i="2"/>
  <c r="M75" i="2"/>
  <c r="N75" i="2"/>
  <c r="O75" i="2"/>
  <c r="P75" i="2"/>
  <c r="Q75" i="2"/>
  <c r="S75" i="2"/>
  <c r="M76" i="2"/>
  <c r="N76" i="2"/>
  <c r="O76" i="2"/>
  <c r="P76" i="2"/>
  <c r="Q76" i="2"/>
  <c r="S76" i="2"/>
  <c r="M77" i="2"/>
  <c r="N77" i="2"/>
  <c r="O77" i="2"/>
  <c r="P77" i="2"/>
  <c r="Q77" i="2"/>
  <c r="S77" i="2"/>
  <c r="M78" i="2"/>
  <c r="N78" i="2"/>
  <c r="O78" i="2"/>
  <c r="P78" i="2"/>
  <c r="Q78" i="2"/>
  <c r="S78" i="2"/>
  <c r="M79" i="2"/>
  <c r="N79" i="2"/>
  <c r="O79" i="2"/>
  <c r="P79" i="2"/>
  <c r="Q79" i="2"/>
  <c r="S79" i="2"/>
  <c r="M80" i="2"/>
  <c r="N80" i="2"/>
  <c r="O80" i="2"/>
  <c r="P80" i="2"/>
  <c r="Q80" i="2"/>
  <c r="S80" i="2"/>
  <c r="M81" i="2"/>
  <c r="N81" i="2"/>
  <c r="O81" i="2"/>
  <c r="P81" i="2"/>
  <c r="Q81" i="2"/>
  <c r="S81" i="2"/>
  <c r="M82" i="2"/>
  <c r="N82" i="2"/>
  <c r="O82" i="2"/>
  <c r="P82" i="2"/>
  <c r="Q82" i="2"/>
  <c r="S82" i="2"/>
  <c r="M83" i="2"/>
  <c r="N83" i="2"/>
  <c r="O83" i="2"/>
  <c r="P83" i="2"/>
  <c r="Q83" i="2"/>
  <c r="S83" i="2"/>
  <c r="M84" i="2"/>
  <c r="N84" i="2"/>
  <c r="O84" i="2"/>
  <c r="P84" i="2"/>
  <c r="Q84" i="2"/>
  <c r="S84" i="2"/>
  <c r="M85" i="2"/>
  <c r="N85" i="2"/>
  <c r="O85" i="2"/>
  <c r="P85" i="2"/>
  <c r="Q85" i="2"/>
  <c r="S85" i="2"/>
  <c r="M86" i="2"/>
  <c r="N86" i="2"/>
  <c r="O86" i="2"/>
  <c r="P86" i="2"/>
  <c r="Q86" i="2"/>
  <c r="S86" i="2"/>
  <c r="M87" i="2"/>
  <c r="N87" i="2"/>
  <c r="O87" i="2"/>
  <c r="P87" i="2"/>
  <c r="Q87" i="2"/>
  <c r="S87" i="2"/>
  <c r="M88" i="2"/>
  <c r="N88" i="2"/>
  <c r="O88" i="2"/>
  <c r="P88" i="2"/>
  <c r="Q88" i="2"/>
  <c r="S88" i="2"/>
  <c r="M89" i="2"/>
  <c r="N89" i="2"/>
  <c r="O89" i="2"/>
  <c r="P89" i="2"/>
  <c r="Q89" i="2"/>
  <c r="S89" i="2"/>
  <c r="M90" i="2"/>
  <c r="N90" i="2"/>
  <c r="O90" i="2"/>
  <c r="P90" i="2"/>
  <c r="Q90" i="2"/>
  <c r="S90" i="2"/>
  <c r="M91" i="2"/>
  <c r="N91" i="2"/>
  <c r="O91" i="2"/>
  <c r="P91" i="2"/>
  <c r="Q91" i="2"/>
  <c r="S91" i="2"/>
  <c r="M92" i="2"/>
  <c r="N92" i="2"/>
  <c r="O92" i="2"/>
  <c r="P92" i="2"/>
  <c r="Q92" i="2"/>
  <c r="S92" i="2"/>
  <c r="M93" i="2"/>
  <c r="N93" i="2"/>
  <c r="O93" i="2"/>
  <c r="P93" i="2"/>
  <c r="Q93" i="2"/>
  <c r="S93" i="2"/>
  <c r="M94" i="2"/>
  <c r="N94" i="2"/>
  <c r="O94" i="2"/>
  <c r="P94" i="2"/>
  <c r="Q94" i="2"/>
  <c r="S94" i="2"/>
  <c r="M95" i="2"/>
  <c r="N95" i="2"/>
  <c r="O95" i="2"/>
  <c r="P95" i="2"/>
  <c r="Q95" i="2"/>
  <c r="S95" i="2"/>
  <c r="M96" i="2"/>
  <c r="N96" i="2"/>
  <c r="O96" i="2"/>
  <c r="P96" i="2"/>
  <c r="Q96" i="2"/>
  <c r="S96" i="2"/>
  <c r="M97" i="2"/>
  <c r="N97" i="2"/>
  <c r="O97" i="2"/>
  <c r="P97" i="2"/>
  <c r="Q97" i="2"/>
  <c r="S97" i="2"/>
  <c r="M98" i="2"/>
  <c r="N98" i="2"/>
  <c r="O98" i="2"/>
  <c r="P98" i="2"/>
  <c r="Q98" i="2"/>
  <c r="S98" i="2"/>
  <c r="M99" i="2"/>
  <c r="N99" i="2"/>
  <c r="O99" i="2"/>
  <c r="P99" i="2"/>
  <c r="Q99" i="2"/>
  <c r="S99" i="2"/>
  <c r="M100" i="2"/>
  <c r="N100" i="2"/>
  <c r="O100" i="2"/>
  <c r="P100" i="2"/>
  <c r="Q100" i="2"/>
  <c r="S100" i="2"/>
  <c r="M101" i="2"/>
  <c r="N101" i="2"/>
  <c r="O101" i="2"/>
  <c r="P101" i="2"/>
  <c r="Q101" i="2"/>
  <c r="S101" i="2"/>
  <c r="M102" i="2"/>
  <c r="N102" i="2"/>
  <c r="O102" i="2"/>
  <c r="P102" i="2"/>
  <c r="Q102" i="2"/>
  <c r="S102" i="2"/>
  <c r="M103" i="2"/>
  <c r="N103" i="2"/>
  <c r="O103" i="2"/>
  <c r="P103" i="2"/>
  <c r="Q103" i="2"/>
  <c r="S103" i="2"/>
  <c r="M104" i="2"/>
  <c r="N104" i="2"/>
  <c r="O104" i="2"/>
  <c r="P104" i="2"/>
  <c r="Q104" i="2"/>
  <c r="S104" i="2"/>
  <c r="M105" i="2"/>
  <c r="N105" i="2"/>
  <c r="O105" i="2"/>
  <c r="P105" i="2"/>
  <c r="Q105" i="2"/>
  <c r="S105" i="2"/>
  <c r="M106" i="2"/>
  <c r="N106" i="2"/>
  <c r="O106" i="2"/>
  <c r="P106" i="2"/>
  <c r="Q106" i="2"/>
  <c r="S106" i="2"/>
  <c r="M107" i="2"/>
  <c r="N107" i="2"/>
  <c r="O107" i="2"/>
  <c r="P107" i="2"/>
  <c r="Q107" i="2"/>
  <c r="S107" i="2"/>
  <c r="M108" i="2"/>
  <c r="N108" i="2"/>
  <c r="O108" i="2"/>
  <c r="P108" i="2"/>
  <c r="Q108" i="2"/>
  <c r="S108" i="2"/>
  <c r="M109" i="2"/>
  <c r="N109" i="2"/>
  <c r="O109" i="2"/>
  <c r="P109" i="2"/>
  <c r="Q109" i="2"/>
  <c r="S109" i="2"/>
  <c r="M110" i="2"/>
  <c r="N110" i="2"/>
  <c r="O110" i="2"/>
  <c r="P110" i="2"/>
  <c r="Q110" i="2"/>
  <c r="S110" i="2"/>
  <c r="M111" i="2"/>
  <c r="N111" i="2"/>
  <c r="O111" i="2"/>
  <c r="P111" i="2"/>
  <c r="Q111" i="2"/>
  <c r="S111" i="2"/>
  <c r="M112" i="2"/>
  <c r="N112" i="2"/>
  <c r="O112" i="2"/>
  <c r="P112" i="2"/>
  <c r="Q112" i="2"/>
  <c r="S112" i="2"/>
  <c r="M113" i="2"/>
  <c r="N113" i="2"/>
  <c r="O113" i="2"/>
  <c r="P113" i="2"/>
  <c r="Q113" i="2"/>
  <c r="S113" i="2"/>
  <c r="M114" i="2"/>
  <c r="N114" i="2"/>
  <c r="O114" i="2"/>
  <c r="P114" i="2"/>
  <c r="Q114" i="2"/>
  <c r="S114" i="2"/>
  <c r="M115" i="2"/>
  <c r="N115" i="2"/>
  <c r="O115" i="2"/>
  <c r="P115" i="2"/>
  <c r="Q115" i="2"/>
  <c r="S115" i="2"/>
  <c r="M116" i="2"/>
  <c r="N116" i="2"/>
  <c r="O116" i="2"/>
  <c r="P116" i="2"/>
  <c r="Q116" i="2"/>
  <c r="S116" i="2"/>
  <c r="M117" i="2"/>
  <c r="N117" i="2"/>
  <c r="O117" i="2"/>
  <c r="P117" i="2"/>
  <c r="Q117" i="2"/>
  <c r="S117" i="2"/>
  <c r="M118" i="2"/>
  <c r="N118" i="2"/>
  <c r="O118" i="2"/>
  <c r="P118" i="2"/>
  <c r="Q118" i="2"/>
  <c r="S118" i="2"/>
  <c r="M119" i="2"/>
  <c r="N119" i="2"/>
  <c r="O119" i="2"/>
  <c r="P119" i="2"/>
  <c r="Q119" i="2"/>
  <c r="S119" i="2"/>
  <c r="M120" i="2"/>
  <c r="N120" i="2"/>
  <c r="O120" i="2"/>
  <c r="P120" i="2"/>
  <c r="Q120" i="2"/>
  <c r="S120" i="2"/>
  <c r="M121" i="2"/>
  <c r="N121" i="2"/>
  <c r="O121" i="2"/>
  <c r="P121" i="2"/>
  <c r="Q121" i="2"/>
  <c r="S121" i="2"/>
  <c r="M122" i="2"/>
  <c r="N122" i="2"/>
  <c r="O122" i="2"/>
  <c r="P122" i="2"/>
  <c r="Q122" i="2"/>
  <c r="S122" i="2"/>
  <c r="M123" i="2"/>
  <c r="N123" i="2"/>
  <c r="O123" i="2"/>
  <c r="P123" i="2"/>
  <c r="Q123" i="2"/>
  <c r="S123" i="2"/>
  <c r="M124" i="2"/>
  <c r="N124" i="2"/>
  <c r="O124" i="2"/>
  <c r="P124" i="2"/>
  <c r="Q124" i="2"/>
  <c r="S124" i="2"/>
  <c r="M125" i="2"/>
  <c r="N125" i="2"/>
  <c r="O125" i="2"/>
  <c r="P125" i="2"/>
  <c r="Q125" i="2"/>
  <c r="S125" i="2"/>
  <c r="M126" i="2"/>
  <c r="N126" i="2"/>
  <c r="O126" i="2"/>
  <c r="P126" i="2"/>
  <c r="Q126" i="2"/>
  <c r="S126" i="2"/>
  <c r="M127" i="2"/>
  <c r="N127" i="2"/>
  <c r="O127" i="2"/>
  <c r="P127" i="2"/>
  <c r="Q127" i="2"/>
  <c r="S127" i="2"/>
  <c r="M128" i="2"/>
  <c r="N128" i="2"/>
  <c r="O128" i="2"/>
  <c r="P128" i="2"/>
  <c r="Q128" i="2"/>
  <c r="S128" i="2"/>
  <c r="M129" i="2"/>
  <c r="N129" i="2"/>
  <c r="O129" i="2"/>
  <c r="P129" i="2"/>
  <c r="Q129" i="2"/>
  <c r="S129" i="2"/>
  <c r="M130" i="2"/>
  <c r="N130" i="2"/>
  <c r="O130" i="2"/>
  <c r="P130" i="2"/>
  <c r="Q130" i="2"/>
  <c r="S130" i="2"/>
  <c r="M131" i="2"/>
  <c r="N131" i="2"/>
  <c r="O131" i="2"/>
  <c r="P131" i="2"/>
  <c r="Q131" i="2"/>
  <c r="S131" i="2"/>
  <c r="M132" i="2"/>
  <c r="N132" i="2"/>
  <c r="O132" i="2"/>
  <c r="P132" i="2"/>
  <c r="Q132" i="2"/>
  <c r="S132" i="2"/>
  <c r="M133" i="2"/>
  <c r="N133" i="2"/>
  <c r="O133" i="2"/>
  <c r="P133" i="2"/>
  <c r="Q133" i="2"/>
  <c r="S133" i="2"/>
  <c r="M134" i="2"/>
  <c r="N134" i="2"/>
  <c r="O134" i="2"/>
  <c r="P134" i="2"/>
  <c r="Q134" i="2"/>
  <c r="S134" i="2"/>
  <c r="M135" i="2"/>
  <c r="N135" i="2"/>
  <c r="O135" i="2"/>
  <c r="P135" i="2"/>
  <c r="Q135" i="2"/>
  <c r="S135" i="2"/>
  <c r="M136" i="2"/>
  <c r="N136" i="2"/>
  <c r="O136" i="2"/>
  <c r="P136" i="2"/>
  <c r="Q136" i="2"/>
  <c r="S136" i="2"/>
  <c r="M137" i="2"/>
  <c r="N137" i="2"/>
  <c r="O137" i="2"/>
  <c r="P137" i="2"/>
  <c r="Q137" i="2"/>
  <c r="S137" i="2"/>
  <c r="M138" i="2"/>
  <c r="N138" i="2"/>
  <c r="O138" i="2"/>
  <c r="P138" i="2"/>
  <c r="Q138" i="2"/>
  <c r="S138" i="2"/>
  <c r="M139" i="2"/>
  <c r="N139" i="2"/>
  <c r="O139" i="2"/>
  <c r="P139" i="2"/>
  <c r="Q139" i="2"/>
  <c r="S139" i="2"/>
  <c r="M140" i="2"/>
  <c r="N140" i="2"/>
  <c r="O140" i="2"/>
  <c r="P140" i="2"/>
  <c r="Q140" i="2"/>
  <c r="S140" i="2"/>
  <c r="M141" i="2"/>
  <c r="N141" i="2"/>
  <c r="O141" i="2"/>
  <c r="P141" i="2"/>
  <c r="Q141" i="2"/>
  <c r="S141" i="2"/>
  <c r="M142" i="2"/>
  <c r="N142" i="2"/>
  <c r="O142" i="2"/>
  <c r="P142" i="2"/>
  <c r="Q142" i="2"/>
  <c r="S142" i="2"/>
  <c r="M143" i="2"/>
  <c r="N143" i="2"/>
  <c r="O143" i="2"/>
  <c r="P143" i="2"/>
  <c r="Q143" i="2"/>
  <c r="S143" i="2"/>
  <c r="M144" i="2"/>
  <c r="N144" i="2"/>
  <c r="O144" i="2"/>
  <c r="P144" i="2"/>
  <c r="Q144" i="2"/>
  <c r="S144" i="2"/>
  <c r="M145" i="2"/>
  <c r="N145" i="2"/>
  <c r="O145" i="2"/>
  <c r="P145" i="2"/>
  <c r="Q145" i="2"/>
  <c r="S145" i="2"/>
  <c r="M146" i="2"/>
  <c r="N146" i="2"/>
  <c r="O146" i="2"/>
  <c r="P146" i="2"/>
  <c r="Q146" i="2"/>
  <c r="S146" i="2"/>
  <c r="M147" i="2"/>
  <c r="N147" i="2"/>
  <c r="O147" i="2"/>
  <c r="P147" i="2"/>
  <c r="Q147" i="2"/>
  <c r="S147" i="2"/>
  <c r="M148" i="2"/>
  <c r="N148" i="2"/>
  <c r="O148" i="2"/>
  <c r="P148" i="2"/>
  <c r="Q148" i="2"/>
  <c r="S148" i="2"/>
  <c r="M149" i="2"/>
  <c r="N149" i="2"/>
  <c r="O149" i="2"/>
  <c r="P149" i="2"/>
  <c r="Q149" i="2"/>
  <c r="S149" i="2"/>
  <c r="M150" i="2"/>
  <c r="N150" i="2"/>
  <c r="O150" i="2"/>
  <c r="P150" i="2"/>
  <c r="Q150" i="2"/>
  <c r="S150" i="2"/>
  <c r="M151" i="2"/>
  <c r="N151" i="2"/>
  <c r="O151" i="2"/>
  <c r="P151" i="2"/>
  <c r="Q151" i="2"/>
  <c r="S151" i="2"/>
  <c r="M152" i="2"/>
  <c r="N152" i="2"/>
  <c r="O152" i="2"/>
  <c r="P152" i="2"/>
  <c r="Q152" i="2"/>
  <c r="S152" i="2"/>
  <c r="M153" i="2"/>
  <c r="N153" i="2"/>
  <c r="O153" i="2"/>
  <c r="P153" i="2"/>
  <c r="Q153" i="2"/>
  <c r="S153" i="2"/>
  <c r="M154" i="2"/>
  <c r="N154" i="2"/>
  <c r="O154" i="2"/>
  <c r="P154" i="2"/>
  <c r="Q154" i="2"/>
  <c r="S154" i="2"/>
  <c r="M155" i="2"/>
  <c r="N155" i="2"/>
  <c r="O155" i="2"/>
  <c r="P155" i="2"/>
  <c r="Q155" i="2"/>
  <c r="S155" i="2"/>
  <c r="M156" i="2"/>
  <c r="N156" i="2"/>
  <c r="O156" i="2"/>
  <c r="P156" i="2"/>
  <c r="Q156" i="2"/>
  <c r="S156" i="2"/>
  <c r="M157" i="2"/>
  <c r="N157" i="2"/>
  <c r="O157" i="2"/>
  <c r="P157" i="2"/>
  <c r="Q157" i="2"/>
  <c r="S157" i="2"/>
  <c r="M158" i="2"/>
  <c r="N158" i="2"/>
  <c r="O158" i="2"/>
  <c r="P158" i="2"/>
  <c r="Q158" i="2"/>
  <c r="S158" i="2"/>
  <c r="M159" i="2"/>
  <c r="N159" i="2"/>
  <c r="O159" i="2"/>
  <c r="P159" i="2"/>
  <c r="Q159" i="2"/>
  <c r="S159" i="2"/>
  <c r="M160" i="2"/>
  <c r="N160" i="2"/>
  <c r="O160" i="2"/>
  <c r="P160" i="2"/>
  <c r="Q160" i="2"/>
  <c r="S160" i="2"/>
  <c r="M161" i="2"/>
  <c r="N161" i="2"/>
  <c r="O161" i="2"/>
  <c r="P161" i="2"/>
  <c r="Q161" i="2"/>
  <c r="S161" i="2"/>
  <c r="M162" i="2"/>
  <c r="N162" i="2"/>
  <c r="O162" i="2"/>
  <c r="P162" i="2"/>
  <c r="Q162" i="2"/>
  <c r="S162" i="2"/>
  <c r="M163" i="2"/>
  <c r="N163" i="2"/>
  <c r="O163" i="2"/>
  <c r="P163" i="2"/>
  <c r="Q163" i="2"/>
  <c r="S163" i="2"/>
  <c r="M164" i="2"/>
  <c r="N164" i="2"/>
  <c r="O164" i="2"/>
  <c r="P164" i="2"/>
  <c r="Q164" i="2"/>
  <c r="S164" i="2"/>
  <c r="M165" i="2"/>
  <c r="N165" i="2"/>
  <c r="O165" i="2"/>
  <c r="P165" i="2"/>
  <c r="Q165" i="2"/>
  <c r="S165" i="2"/>
  <c r="M166" i="2"/>
  <c r="N166" i="2"/>
  <c r="O166" i="2"/>
  <c r="P166" i="2"/>
  <c r="Q166" i="2"/>
  <c r="S166" i="2"/>
  <c r="M167" i="2"/>
  <c r="N167" i="2"/>
  <c r="O167" i="2"/>
  <c r="P167" i="2"/>
  <c r="Q167" i="2"/>
  <c r="S167" i="2"/>
  <c r="M168" i="2"/>
  <c r="N168" i="2"/>
  <c r="O168" i="2"/>
  <c r="P168" i="2"/>
  <c r="Q168" i="2"/>
  <c r="S168" i="2"/>
  <c r="M169" i="2"/>
  <c r="N169" i="2"/>
  <c r="O169" i="2"/>
  <c r="P169" i="2"/>
  <c r="Q169" i="2"/>
  <c r="S169" i="2"/>
  <c r="M170" i="2"/>
  <c r="N170" i="2"/>
  <c r="O170" i="2"/>
  <c r="P170" i="2"/>
  <c r="Q170" i="2"/>
  <c r="S170" i="2"/>
  <c r="M171" i="2"/>
  <c r="N171" i="2"/>
  <c r="O171" i="2"/>
  <c r="P171" i="2"/>
  <c r="Q171" i="2"/>
  <c r="S171" i="2"/>
  <c r="M172" i="2"/>
  <c r="N172" i="2"/>
  <c r="O172" i="2"/>
  <c r="P172" i="2"/>
  <c r="Q172" i="2"/>
  <c r="S172" i="2"/>
  <c r="M173" i="2"/>
  <c r="N173" i="2"/>
  <c r="O173" i="2"/>
  <c r="P173" i="2"/>
  <c r="Q173" i="2"/>
  <c r="S173" i="2"/>
  <c r="M174" i="2"/>
  <c r="N174" i="2"/>
  <c r="O174" i="2"/>
  <c r="P174" i="2"/>
  <c r="Q174" i="2"/>
  <c r="S174" i="2"/>
  <c r="M175" i="2"/>
  <c r="N175" i="2"/>
  <c r="O175" i="2"/>
  <c r="P175" i="2"/>
  <c r="Q175" i="2"/>
  <c r="S175" i="2"/>
  <c r="M176" i="2"/>
  <c r="N176" i="2"/>
  <c r="O176" i="2"/>
  <c r="P176" i="2"/>
  <c r="Q176" i="2"/>
  <c r="S176" i="2"/>
  <c r="M177" i="2"/>
  <c r="N177" i="2"/>
  <c r="O177" i="2"/>
  <c r="P177" i="2"/>
  <c r="Q177" i="2"/>
  <c r="S177" i="2"/>
  <c r="M178" i="2"/>
  <c r="N178" i="2"/>
  <c r="O178" i="2"/>
  <c r="P178" i="2"/>
  <c r="Q178" i="2"/>
  <c r="S178" i="2"/>
  <c r="M179" i="2"/>
  <c r="N179" i="2"/>
  <c r="O179" i="2"/>
  <c r="P179" i="2"/>
  <c r="Q179" i="2"/>
  <c r="S179" i="2"/>
  <c r="M180" i="2"/>
  <c r="N180" i="2"/>
  <c r="O180" i="2"/>
  <c r="P180" i="2"/>
  <c r="Q180" i="2"/>
  <c r="S180" i="2"/>
  <c r="M181" i="2"/>
  <c r="N181" i="2"/>
  <c r="O181" i="2"/>
  <c r="P181" i="2"/>
  <c r="Q181" i="2"/>
  <c r="S181" i="2"/>
  <c r="M182" i="2"/>
  <c r="N182" i="2"/>
  <c r="O182" i="2"/>
  <c r="P182" i="2"/>
  <c r="Q182" i="2"/>
  <c r="S182" i="2"/>
  <c r="M183" i="2"/>
  <c r="N183" i="2"/>
  <c r="O183" i="2"/>
  <c r="P183" i="2"/>
  <c r="Q183" i="2"/>
  <c r="S183" i="2"/>
  <c r="M184" i="2"/>
  <c r="N184" i="2"/>
  <c r="O184" i="2"/>
  <c r="P184" i="2"/>
  <c r="Q184" i="2"/>
  <c r="S184" i="2"/>
  <c r="M185" i="2"/>
  <c r="N185" i="2"/>
  <c r="O185" i="2"/>
  <c r="P185" i="2"/>
  <c r="Q185" i="2"/>
  <c r="S185" i="2"/>
  <c r="M186" i="2"/>
  <c r="N186" i="2"/>
  <c r="O186" i="2"/>
  <c r="P186" i="2"/>
  <c r="Q186" i="2"/>
  <c r="S186" i="2"/>
  <c r="M187" i="2"/>
  <c r="N187" i="2"/>
  <c r="O187" i="2"/>
  <c r="P187" i="2"/>
  <c r="Q187" i="2"/>
  <c r="S187" i="2"/>
  <c r="M188" i="2"/>
  <c r="N188" i="2"/>
  <c r="O188" i="2"/>
  <c r="P188" i="2"/>
  <c r="Q188" i="2"/>
  <c r="S188" i="2"/>
  <c r="M189" i="2"/>
  <c r="N189" i="2"/>
  <c r="O189" i="2"/>
  <c r="P189" i="2"/>
  <c r="Q189" i="2"/>
  <c r="S189" i="2"/>
  <c r="M190" i="2"/>
  <c r="N190" i="2"/>
  <c r="O190" i="2"/>
  <c r="P190" i="2"/>
  <c r="Q190" i="2"/>
  <c r="S190" i="2"/>
  <c r="M191" i="2"/>
  <c r="N191" i="2"/>
  <c r="O191" i="2"/>
  <c r="P191" i="2"/>
  <c r="Q191" i="2"/>
  <c r="S191" i="2"/>
  <c r="M192" i="2"/>
  <c r="N192" i="2"/>
  <c r="O192" i="2"/>
  <c r="P192" i="2"/>
  <c r="Q192" i="2"/>
  <c r="S192" i="2"/>
  <c r="M193" i="2"/>
  <c r="N193" i="2"/>
  <c r="O193" i="2"/>
  <c r="P193" i="2"/>
  <c r="Q193" i="2"/>
  <c r="S193" i="2"/>
  <c r="M194" i="2"/>
  <c r="N194" i="2"/>
  <c r="O194" i="2"/>
  <c r="P194" i="2"/>
  <c r="Q194" i="2"/>
  <c r="S194" i="2"/>
  <c r="M195" i="2"/>
  <c r="N195" i="2"/>
  <c r="O195" i="2"/>
  <c r="P195" i="2"/>
  <c r="Q195" i="2"/>
  <c r="S195" i="2"/>
  <c r="M196" i="2"/>
  <c r="N196" i="2"/>
  <c r="O196" i="2"/>
  <c r="P196" i="2"/>
  <c r="Q196" i="2"/>
  <c r="S196" i="2"/>
  <c r="M197" i="2"/>
  <c r="N197" i="2"/>
  <c r="O197" i="2"/>
  <c r="P197" i="2"/>
  <c r="Q197" i="2"/>
  <c r="S197" i="2"/>
  <c r="M198" i="2"/>
  <c r="N198" i="2"/>
  <c r="O198" i="2"/>
  <c r="P198" i="2"/>
  <c r="Q198" i="2"/>
  <c r="S198" i="2"/>
  <c r="M199" i="2"/>
  <c r="N199" i="2"/>
  <c r="O199" i="2"/>
  <c r="P199" i="2"/>
  <c r="Q199" i="2"/>
  <c r="S199" i="2"/>
  <c r="M200" i="2"/>
  <c r="N200" i="2"/>
  <c r="O200" i="2"/>
  <c r="P200" i="2"/>
  <c r="Q200" i="2"/>
  <c r="S200" i="2"/>
  <c r="M201" i="2"/>
  <c r="N201" i="2"/>
  <c r="O201" i="2"/>
  <c r="P201" i="2"/>
  <c r="Q201" i="2"/>
  <c r="S201" i="2"/>
  <c r="M202" i="2"/>
  <c r="N202" i="2"/>
  <c r="O202" i="2"/>
  <c r="P202" i="2"/>
  <c r="Q202" i="2"/>
  <c r="S202" i="2"/>
  <c r="M203" i="2"/>
  <c r="N203" i="2"/>
  <c r="O203" i="2"/>
  <c r="P203" i="2"/>
  <c r="Q203" i="2"/>
  <c r="S203" i="2"/>
  <c r="M204" i="2"/>
  <c r="N204" i="2"/>
  <c r="O204" i="2"/>
  <c r="P204" i="2"/>
  <c r="Q204" i="2"/>
  <c r="S204" i="2"/>
  <c r="M205" i="2"/>
  <c r="N205" i="2"/>
  <c r="O205" i="2"/>
  <c r="P205" i="2"/>
  <c r="Q205" i="2"/>
  <c r="S205" i="2"/>
  <c r="M206" i="2"/>
  <c r="N206" i="2"/>
  <c r="O206" i="2"/>
  <c r="P206" i="2"/>
  <c r="Q206" i="2"/>
  <c r="S206" i="2"/>
  <c r="M207" i="2"/>
  <c r="N207" i="2"/>
  <c r="O207" i="2"/>
  <c r="P207" i="2"/>
  <c r="Q207" i="2"/>
  <c r="S207" i="2"/>
  <c r="M208" i="2"/>
  <c r="N208" i="2"/>
  <c r="O208" i="2"/>
  <c r="P208" i="2"/>
  <c r="Q208" i="2"/>
  <c r="S208" i="2"/>
  <c r="M209" i="2"/>
  <c r="N209" i="2"/>
  <c r="O209" i="2"/>
  <c r="P209" i="2"/>
  <c r="Q209" i="2"/>
  <c r="S209" i="2"/>
  <c r="M210" i="2"/>
  <c r="N210" i="2"/>
  <c r="O210" i="2"/>
  <c r="P210" i="2"/>
  <c r="Q210" i="2"/>
  <c r="S210" i="2"/>
  <c r="M211" i="2"/>
  <c r="N211" i="2"/>
  <c r="O211" i="2"/>
  <c r="P211" i="2"/>
  <c r="Q211" i="2"/>
  <c r="S211" i="2"/>
  <c r="M212" i="2"/>
  <c r="N212" i="2"/>
  <c r="O212" i="2"/>
  <c r="P212" i="2"/>
  <c r="Q212" i="2"/>
  <c r="S212" i="2"/>
  <c r="M213" i="2"/>
  <c r="N213" i="2"/>
  <c r="O213" i="2"/>
  <c r="P213" i="2"/>
  <c r="Q213" i="2"/>
  <c r="S213" i="2"/>
  <c r="M214" i="2"/>
  <c r="N214" i="2"/>
  <c r="O214" i="2"/>
  <c r="P214" i="2"/>
  <c r="Q214" i="2"/>
  <c r="S214" i="2"/>
  <c r="M215" i="2"/>
  <c r="N215" i="2"/>
  <c r="O215" i="2"/>
  <c r="P215" i="2"/>
  <c r="Q215" i="2"/>
  <c r="S215" i="2"/>
  <c r="M216" i="2"/>
  <c r="N216" i="2"/>
  <c r="O216" i="2"/>
  <c r="P216" i="2"/>
  <c r="Q216" i="2"/>
  <c r="S216" i="2"/>
  <c r="M217" i="2"/>
  <c r="N217" i="2"/>
  <c r="O217" i="2"/>
  <c r="P217" i="2"/>
  <c r="Q217" i="2"/>
  <c r="S217" i="2"/>
  <c r="M218" i="2"/>
  <c r="N218" i="2"/>
  <c r="O218" i="2"/>
  <c r="P218" i="2"/>
  <c r="Q218" i="2"/>
  <c r="S218" i="2"/>
  <c r="M219" i="2"/>
  <c r="N219" i="2"/>
  <c r="O219" i="2"/>
  <c r="P219" i="2"/>
  <c r="Q219" i="2"/>
  <c r="S219" i="2"/>
  <c r="M220" i="2"/>
  <c r="N220" i="2"/>
  <c r="O220" i="2"/>
  <c r="P220" i="2"/>
  <c r="Q220" i="2"/>
  <c r="S220" i="2"/>
  <c r="M221" i="2"/>
  <c r="N221" i="2"/>
  <c r="O221" i="2"/>
  <c r="P221" i="2"/>
  <c r="Q221" i="2"/>
  <c r="S221" i="2"/>
  <c r="M222" i="2"/>
  <c r="N222" i="2"/>
  <c r="O222" i="2"/>
  <c r="P222" i="2"/>
  <c r="Q222" i="2"/>
  <c r="S222" i="2"/>
  <c r="M223" i="2"/>
  <c r="N223" i="2"/>
  <c r="O223" i="2"/>
  <c r="P223" i="2"/>
  <c r="Q223" i="2"/>
  <c r="S223" i="2"/>
  <c r="M224" i="2"/>
  <c r="N224" i="2"/>
  <c r="O224" i="2"/>
  <c r="P224" i="2"/>
  <c r="Q224" i="2"/>
  <c r="S224" i="2"/>
  <c r="M225" i="2"/>
  <c r="N225" i="2"/>
  <c r="O225" i="2"/>
  <c r="P225" i="2"/>
  <c r="Q225" i="2"/>
  <c r="S225" i="2"/>
  <c r="M226" i="2"/>
  <c r="N226" i="2"/>
  <c r="O226" i="2"/>
  <c r="P226" i="2"/>
  <c r="Q226" i="2"/>
  <c r="S226" i="2"/>
  <c r="M227" i="2"/>
  <c r="N227" i="2"/>
  <c r="O227" i="2"/>
  <c r="P227" i="2"/>
  <c r="Q227" i="2"/>
  <c r="S227" i="2"/>
  <c r="M228" i="2"/>
  <c r="N228" i="2"/>
  <c r="O228" i="2"/>
  <c r="P228" i="2"/>
  <c r="Q228" i="2"/>
  <c r="S228" i="2"/>
  <c r="M229" i="2"/>
  <c r="N229" i="2"/>
  <c r="O229" i="2"/>
  <c r="P229" i="2"/>
  <c r="Q229" i="2"/>
  <c r="S229" i="2"/>
  <c r="M230" i="2"/>
  <c r="N230" i="2"/>
  <c r="O230" i="2"/>
  <c r="P230" i="2"/>
  <c r="Q230" i="2"/>
  <c r="S230" i="2"/>
  <c r="M231" i="2"/>
  <c r="N231" i="2"/>
  <c r="O231" i="2"/>
  <c r="P231" i="2"/>
  <c r="Q231" i="2"/>
  <c r="S231" i="2"/>
  <c r="M232" i="2"/>
  <c r="N232" i="2"/>
  <c r="O232" i="2"/>
  <c r="P232" i="2"/>
  <c r="Q232" i="2"/>
  <c r="S232" i="2"/>
  <c r="M233" i="2"/>
  <c r="N233" i="2"/>
  <c r="O233" i="2"/>
  <c r="P233" i="2"/>
  <c r="Q233" i="2"/>
  <c r="S233" i="2"/>
  <c r="M234" i="2"/>
  <c r="N234" i="2"/>
  <c r="O234" i="2"/>
  <c r="P234" i="2"/>
  <c r="Q234" i="2"/>
  <c r="S234" i="2"/>
  <c r="M235" i="2"/>
  <c r="N235" i="2"/>
  <c r="O235" i="2"/>
  <c r="P235" i="2"/>
  <c r="Q235" i="2"/>
  <c r="S235" i="2"/>
  <c r="M236" i="2"/>
  <c r="N236" i="2"/>
  <c r="O236" i="2"/>
  <c r="P236" i="2"/>
  <c r="Q236" i="2"/>
  <c r="S236" i="2"/>
  <c r="M237" i="2"/>
  <c r="N237" i="2"/>
  <c r="O237" i="2"/>
  <c r="P237" i="2"/>
  <c r="Q237" i="2"/>
  <c r="S237" i="2"/>
  <c r="M238" i="2"/>
  <c r="N238" i="2"/>
  <c r="O238" i="2"/>
  <c r="P238" i="2"/>
  <c r="Q238" i="2"/>
  <c r="S238" i="2"/>
  <c r="M239" i="2"/>
  <c r="N239" i="2"/>
  <c r="O239" i="2"/>
  <c r="P239" i="2"/>
  <c r="Q239" i="2"/>
  <c r="S239" i="2"/>
  <c r="M240" i="2"/>
  <c r="N240" i="2"/>
  <c r="O240" i="2"/>
  <c r="P240" i="2"/>
  <c r="Q240" i="2"/>
  <c r="S240" i="2"/>
  <c r="M241" i="2"/>
  <c r="N241" i="2"/>
  <c r="O241" i="2"/>
  <c r="P241" i="2"/>
  <c r="Q241" i="2"/>
  <c r="S241" i="2"/>
  <c r="M242" i="2"/>
  <c r="N242" i="2"/>
  <c r="O242" i="2"/>
  <c r="P242" i="2"/>
  <c r="Q242" i="2"/>
  <c r="S242" i="2"/>
  <c r="M243" i="2"/>
  <c r="N243" i="2"/>
  <c r="O243" i="2"/>
  <c r="P243" i="2"/>
  <c r="Q243" i="2"/>
  <c r="S243" i="2"/>
  <c r="M244" i="2"/>
  <c r="N244" i="2"/>
  <c r="O244" i="2"/>
  <c r="P244" i="2"/>
  <c r="Q244" i="2"/>
  <c r="S244" i="2"/>
  <c r="M245" i="2"/>
  <c r="N245" i="2"/>
  <c r="O245" i="2"/>
  <c r="P245" i="2"/>
  <c r="Q245" i="2"/>
  <c r="S245" i="2"/>
  <c r="M246" i="2"/>
  <c r="N246" i="2"/>
  <c r="O246" i="2"/>
  <c r="P246" i="2"/>
  <c r="Q246" i="2"/>
  <c r="S246" i="2"/>
  <c r="M247" i="2"/>
  <c r="N247" i="2"/>
  <c r="O247" i="2"/>
  <c r="P247" i="2"/>
  <c r="Q247" i="2"/>
  <c r="S247" i="2"/>
  <c r="M248" i="2"/>
  <c r="N248" i="2"/>
  <c r="O248" i="2"/>
  <c r="P248" i="2"/>
  <c r="Q248" i="2"/>
  <c r="S248" i="2"/>
  <c r="M249" i="2"/>
  <c r="N249" i="2"/>
  <c r="O249" i="2"/>
  <c r="P249" i="2"/>
  <c r="Q249" i="2"/>
  <c r="S249" i="2"/>
  <c r="M250" i="2"/>
  <c r="N250" i="2"/>
  <c r="O250" i="2"/>
  <c r="P250" i="2"/>
  <c r="Q250" i="2"/>
  <c r="S250" i="2"/>
  <c r="M251" i="2"/>
  <c r="N251" i="2"/>
  <c r="O251" i="2"/>
  <c r="P251" i="2"/>
  <c r="Q251" i="2"/>
  <c r="S251" i="2"/>
  <c r="M252" i="2"/>
  <c r="N252" i="2"/>
  <c r="O252" i="2"/>
  <c r="P252" i="2"/>
  <c r="Q252" i="2"/>
  <c r="S252" i="2"/>
  <c r="M253" i="2"/>
  <c r="N253" i="2"/>
  <c r="O253" i="2"/>
  <c r="P253" i="2"/>
  <c r="Q253" i="2"/>
  <c r="S253" i="2"/>
  <c r="M254" i="2"/>
  <c r="N254" i="2"/>
  <c r="O254" i="2"/>
  <c r="P254" i="2"/>
  <c r="Q254" i="2"/>
  <c r="S254" i="2"/>
  <c r="M255" i="2"/>
  <c r="N255" i="2"/>
  <c r="O255" i="2"/>
  <c r="P255" i="2"/>
  <c r="Q255" i="2"/>
  <c r="S255" i="2"/>
  <c r="M256" i="2"/>
  <c r="N256" i="2"/>
  <c r="O256" i="2"/>
  <c r="P256" i="2"/>
  <c r="Q256" i="2"/>
  <c r="S256" i="2"/>
  <c r="M257" i="2"/>
  <c r="N257" i="2"/>
  <c r="O257" i="2"/>
  <c r="P257" i="2"/>
  <c r="Q257" i="2"/>
  <c r="S257" i="2"/>
  <c r="M258" i="2"/>
  <c r="N258" i="2"/>
  <c r="O258" i="2"/>
  <c r="P258" i="2"/>
  <c r="Q258" i="2"/>
  <c r="S258" i="2"/>
  <c r="M259" i="2"/>
  <c r="N259" i="2"/>
  <c r="O259" i="2"/>
  <c r="P259" i="2"/>
  <c r="Q259" i="2"/>
  <c r="S259" i="2"/>
  <c r="M260" i="2"/>
  <c r="N260" i="2"/>
  <c r="O260" i="2"/>
  <c r="P260" i="2"/>
  <c r="Q260" i="2"/>
  <c r="S260" i="2"/>
  <c r="M261" i="2"/>
  <c r="N261" i="2"/>
  <c r="O261" i="2"/>
  <c r="P261" i="2"/>
  <c r="Q261" i="2"/>
  <c r="S261" i="2"/>
  <c r="M262" i="2"/>
  <c r="N262" i="2"/>
  <c r="O262" i="2"/>
  <c r="P262" i="2"/>
  <c r="Q262" i="2"/>
  <c r="S262" i="2"/>
  <c r="M263" i="2"/>
  <c r="N263" i="2"/>
  <c r="O263" i="2"/>
  <c r="P263" i="2"/>
  <c r="Q263" i="2"/>
  <c r="S263" i="2"/>
  <c r="M264" i="2"/>
  <c r="N264" i="2"/>
  <c r="O264" i="2"/>
  <c r="P264" i="2"/>
  <c r="Q264" i="2"/>
  <c r="S264" i="2"/>
  <c r="M265" i="2"/>
  <c r="N265" i="2"/>
  <c r="O265" i="2"/>
  <c r="P265" i="2"/>
  <c r="Q265" i="2"/>
  <c r="S265" i="2"/>
  <c r="M266" i="2"/>
  <c r="N266" i="2"/>
  <c r="O266" i="2"/>
  <c r="P266" i="2"/>
  <c r="Q266" i="2"/>
  <c r="S266" i="2"/>
  <c r="M267" i="2"/>
  <c r="N267" i="2"/>
  <c r="O267" i="2"/>
  <c r="P267" i="2"/>
  <c r="Q267" i="2"/>
  <c r="S267" i="2"/>
  <c r="M268" i="2"/>
  <c r="N268" i="2"/>
  <c r="O268" i="2"/>
  <c r="P268" i="2"/>
  <c r="Q268" i="2"/>
  <c r="S268" i="2"/>
  <c r="M269" i="2"/>
  <c r="N269" i="2"/>
  <c r="O269" i="2"/>
  <c r="P269" i="2"/>
  <c r="Q269" i="2"/>
  <c r="S269" i="2"/>
  <c r="M270" i="2"/>
  <c r="N270" i="2"/>
  <c r="O270" i="2"/>
  <c r="P270" i="2"/>
  <c r="Q270" i="2"/>
  <c r="S270" i="2"/>
  <c r="M271" i="2"/>
  <c r="N271" i="2"/>
  <c r="O271" i="2"/>
  <c r="P271" i="2"/>
  <c r="Q271" i="2"/>
  <c r="S271" i="2"/>
  <c r="M272" i="2"/>
  <c r="N272" i="2"/>
  <c r="O272" i="2"/>
  <c r="P272" i="2"/>
  <c r="Q272" i="2"/>
  <c r="S272" i="2"/>
  <c r="M273" i="2"/>
  <c r="N273" i="2"/>
  <c r="O273" i="2"/>
  <c r="P273" i="2"/>
  <c r="Q273" i="2"/>
  <c r="S273" i="2"/>
  <c r="M274" i="2"/>
  <c r="N274" i="2"/>
  <c r="O274" i="2"/>
  <c r="P274" i="2"/>
  <c r="Q274" i="2"/>
  <c r="S274" i="2"/>
  <c r="M275" i="2"/>
  <c r="N275" i="2"/>
  <c r="O275" i="2"/>
  <c r="P275" i="2"/>
  <c r="Q275" i="2"/>
  <c r="S275" i="2"/>
  <c r="M276" i="2"/>
  <c r="N276" i="2"/>
  <c r="O276" i="2"/>
  <c r="P276" i="2"/>
  <c r="Q276" i="2"/>
  <c r="S276" i="2"/>
  <c r="M277" i="2"/>
  <c r="N277" i="2"/>
  <c r="O277" i="2"/>
  <c r="P277" i="2"/>
  <c r="Q277" i="2"/>
  <c r="S277" i="2"/>
  <c r="M278" i="2"/>
  <c r="N278" i="2"/>
  <c r="O278" i="2"/>
  <c r="P278" i="2"/>
  <c r="Q278" i="2"/>
  <c r="S278" i="2"/>
  <c r="M279" i="2"/>
  <c r="N279" i="2"/>
  <c r="O279" i="2"/>
  <c r="P279" i="2"/>
  <c r="Q279" i="2"/>
  <c r="S279" i="2"/>
  <c r="M280" i="2"/>
  <c r="N280" i="2"/>
  <c r="O280" i="2"/>
  <c r="P280" i="2"/>
  <c r="Q280" i="2"/>
  <c r="S280" i="2"/>
  <c r="M281" i="2"/>
  <c r="N281" i="2"/>
  <c r="O281" i="2"/>
  <c r="P281" i="2"/>
  <c r="Q281" i="2"/>
  <c r="S281" i="2"/>
  <c r="M282" i="2"/>
  <c r="N282" i="2"/>
  <c r="O282" i="2"/>
  <c r="P282" i="2"/>
  <c r="Q282" i="2"/>
  <c r="S282" i="2"/>
  <c r="M283" i="2"/>
  <c r="N283" i="2"/>
  <c r="O283" i="2"/>
  <c r="P283" i="2"/>
  <c r="Q283" i="2"/>
  <c r="S283" i="2"/>
  <c r="M284" i="2"/>
  <c r="N284" i="2"/>
  <c r="O284" i="2"/>
  <c r="P284" i="2"/>
  <c r="Q284" i="2"/>
  <c r="S284" i="2"/>
  <c r="M285" i="2"/>
  <c r="N285" i="2"/>
  <c r="O285" i="2"/>
  <c r="P285" i="2"/>
  <c r="Q285" i="2"/>
  <c r="S285" i="2"/>
  <c r="M286" i="2"/>
  <c r="N286" i="2"/>
  <c r="O286" i="2"/>
  <c r="P286" i="2"/>
  <c r="Q286" i="2"/>
  <c r="S286" i="2"/>
  <c r="M287" i="2"/>
  <c r="N287" i="2"/>
  <c r="O287" i="2"/>
  <c r="P287" i="2"/>
  <c r="Q287" i="2"/>
  <c r="S287" i="2"/>
  <c r="M288" i="2"/>
  <c r="N288" i="2"/>
  <c r="O288" i="2"/>
  <c r="P288" i="2"/>
  <c r="Q288" i="2"/>
  <c r="S288" i="2"/>
  <c r="M289" i="2"/>
  <c r="N289" i="2"/>
  <c r="O289" i="2"/>
  <c r="P289" i="2"/>
  <c r="Q289" i="2"/>
  <c r="S289" i="2"/>
  <c r="M290" i="2"/>
  <c r="N290" i="2"/>
  <c r="O290" i="2"/>
  <c r="P290" i="2"/>
  <c r="Q290" i="2"/>
  <c r="S290" i="2"/>
  <c r="M291" i="2"/>
  <c r="N291" i="2"/>
  <c r="O291" i="2"/>
  <c r="P291" i="2"/>
  <c r="Q291" i="2"/>
  <c r="S291" i="2"/>
  <c r="M292" i="2"/>
  <c r="N292" i="2"/>
  <c r="O292" i="2"/>
  <c r="P292" i="2"/>
  <c r="Q292" i="2"/>
  <c r="S292" i="2"/>
  <c r="M293" i="2"/>
  <c r="N293" i="2"/>
  <c r="O293" i="2"/>
  <c r="P293" i="2"/>
  <c r="Q293" i="2"/>
  <c r="S293" i="2"/>
  <c r="M294" i="2"/>
  <c r="N294" i="2"/>
  <c r="O294" i="2"/>
  <c r="P294" i="2"/>
  <c r="Q294" i="2"/>
  <c r="S294" i="2"/>
  <c r="M295" i="2"/>
  <c r="N295" i="2"/>
  <c r="O295" i="2"/>
  <c r="P295" i="2"/>
  <c r="Q295" i="2"/>
  <c r="S295" i="2"/>
  <c r="M296" i="2"/>
  <c r="N296" i="2"/>
  <c r="O296" i="2"/>
  <c r="P296" i="2"/>
  <c r="Q296" i="2"/>
  <c r="S296" i="2"/>
  <c r="M297" i="2"/>
  <c r="N297" i="2"/>
  <c r="O297" i="2"/>
  <c r="P297" i="2"/>
  <c r="Q297" i="2"/>
  <c r="S297" i="2"/>
  <c r="M298" i="2"/>
  <c r="N298" i="2"/>
  <c r="O298" i="2"/>
  <c r="P298" i="2"/>
  <c r="Q298" i="2"/>
  <c r="S298" i="2"/>
  <c r="M299" i="2"/>
  <c r="N299" i="2"/>
  <c r="O299" i="2"/>
  <c r="P299" i="2"/>
  <c r="Q299" i="2"/>
  <c r="S299" i="2"/>
  <c r="M300" i="2"/>
  <c r="N300" i="2"/>
  <c r="O300" i="2"/>
  <c r="P300" i="2"/>
  <c r="Q300" i="2"/>
  <c r="S300" i="2"/>
  <c r="M301" i="2"/>
  <c r="N301" i="2"/>
  <c r="O301" i="2"/>
  <c r="P301" i="2"/>
  <c r="Q301" i="2"/>
  <c r="S301" i="2"/>
  <c r="M302" i="2"/>
  <c r="N302" i="2"/>
  <c r="O302" i="2"/>
  <c r="P302" i="2"/>
  <c r="Q302" i="2"/>
  <c r="S302" i="2"/>
  <c r="M303" i="2"/>
  <c r="N303" i="2"/>
  <c r="O303" i="2"/>
  <c r="P303" i="2"/>
  <c r="Q303" i="2"/>
  <c r="S303" i="2"/>
  <c r="M304" i="2"/>
  <c r="N304" i="2"/>
  <c r="O304" i="2"/>
  <c r="P304" i="2"/>
  <c r="Q304" i="2"/>
  <c r="S304" i="2"/>
  <c r="M305" i="2"/>
  <c r="N305" i="2"/>
  <c r="O305" i="2"/>
  <c r="P305" i="2"/>
  <c r="Q305" i="2"/>
  <c r="S305" i="2"/>
  <c r="M306" i="2"/>
  <c r="N306" i="2"/>
  <c r="O306" i="2"/>
  <c r="P306" i="2"/>
  <c r="Q306" i="2"/>
  <c r="S306" i="2"/>
  <c r="M307" i="2"/>
  <c r="N307" i="2"/>
  <c r="O307" i="2"/>
  <c r="P307" i="2"/>
  <c r="Q307" i="2"/>
  <c r="S307" i="2"/>
  <c r="M308" i="2"/>
  <c r="N308" i="2"/>
  <c r="O308" i="2"/>
  <c r="P308" i="2"/>
  <c r="Q308" i="2"/>
  <c r="S308" i="2"/>
  <c r="M309" i="2"/>
  <c r="N309" i="2"/>
  <c r="O309" i="2"/>
  <c r="P309" i="2"/>
  <c r="Q309" i="2"/>
  <c r="S309" i="2"/>
  <c r="M310" i="2"/>
  <c r="N310" i="2"/>
  <c r="O310" i="2"/>
  <c r="P310" i="2"/>
  <c r="Q310" i="2"/>
  <c r="S310" i="2"/>
  <c r="M311" i="2"/>
  <c r="N311" i="2"/>
  <c r="O311" i="2"/>
  <c r="P311" i="2"/>
  <c r="Q311" i="2"/>
  <c r="S311" i="2"/>
  <c r="M312" i="2"/>
  <c r="N312" i="2"/>
  <c r="O312" i="2"/>
  <c r="P312" i="2"/>
  <c r="Q312" i="2"/>
  <c r="S312" i="2"/>
  <c r="M313" i="2"/>
  <c r="N313" i="2"/>
  <c r="O313" i="2"/>
  <c r="P313" i="2"/>
  <c r="Q313" i="2"/>
  <c r="S313" i="2"/>
  <c r="M314" i="2"/>
  <c r="N314" i="2"/>
  <c r="O314" i="2"/>
  <c r="P314" i="2"/>
  <c r="Q314" i="2"/>
  <c r="S314" i="2"/>
  <c r="M315" i="2"/>
  <c r="N315" i="2"/>
  <c r="O315" i="2"/>
  <c r="P315" i="2"/>
  <c r="Q315" i="2"/>
  <c r="S315" i="2"/>
  <c r="M316" i="2"/>
  <c r="N316" i="2"/>
  <c r="O316" i="2"/>
  <c r="P316" i="2"/>
  <c r="Q316" i="2"/>
  <c r="S316" i="2"/>
  <c r="M317" i="2"/>
  <c r="N317" i="2"/>
  <c r="O317" i="2"/>
  <c r="P317" i="2"/>
  <c r="Q317" i="2"/>
  <c r="S317" i="2"/>
  <c r="M318" i="2"/>
  <c r="N318" i="2"/>
  <c r="O318" i="2"/>
  <c r="P318" i="2"/>
  <c r="Q318" i="2"/>
  <c r="S318" i="2"/>
  <c r="M319" i="2"/>
  <c r="N319" i="2"/>
  <c r="O319" i="2"/>
  <c r="P319" i="2"/>
  <c r="Q319" i="2"/>
  <c r="S319" i="2"/>
  <c r="M320" i="2"/>
  <c r="N320" i="2"/>
  <c r="O320" i="2"/>
  <c r="P320" i="2"/>
  <c r="Q320" i="2"/>
  <c r="S320" i="2"/>
  <c r="M321" i="2"/>
  <c r="N321" i="2"/>
  <c r="O321" i="2"/>
  <c r="P321" i="2"/>
  <c r="Q321" i="2"/>
  <c r="S321" i="2"/>
  <c r="M322" i="2"/>
  <c r="N322" i="2"/>
  <c r="O322" i="2"/>
  <c r="P322" i="2"/>
  <c r="Q322" i="2"/>
  <c r="S322" i="2"/>
  <c r="M323" i="2"/>
  <c r="N323" i="2"/>
  <c r="O323" i="2"/>
  <c r="P323" i="2"/>
  <c r="Q323" i="2"/>
  <c r="S323" i="2"/>
  <c r="M324" i="2"/>
  <c r="N324" i="2"/>
  <c r="O324" i="2"/>
  <c r="P324" i="2"/>
  <c r="Q324" i="2"/>
  <c r="S324" i="2"/>
  <c r="M325" i="2"/>
  <c r="N325" i="2"/>
  <c r="O325" i="2"/>
  <c r="P325" i="2"/>
  <c r="Q325" i="2"/>
  <c r="S325" i="2"/>
  <c r="M326" i="2"/>
  <c r="N326" i="2"/>
  <c r="O326" i="2"/>
  <c r="P326" i="2"/>
  <c r="Q326" i="2"/>
  <c r="S326" i="2"/>
  <c r="M327" i="2"/>
  <c r="N327" i="2"/>
  <c r="O327" i="2"/>
  <c r="P327" i="2"/>
  <c r="Q327" i="2"/>
  <c r="S327" i="2"/>
  <c r="M328" i="2"/>
  <c r="N328" i="2"/>
  <c r="O328" i="2"/>
  <c r="P328" i="2"/>
  <c r="Q328" i="2"/>
  <c r="S328" i="2"/>
  <c r="M329" i="2"/>
  <c r="N329" i="2"/>
  <c r="O329" i="2"/>
  <c r="P329" i="2"/>
  <c r="Q329" i="2"/>
  <c r="S329" i="2"/>
  <c r="M330" i="2"/>
  <c r="N330" i="2"/>
  <c r="O330" i="2"/>
  <c r="P330" i="2"/>
  <c r="Q330" i="2"/>
  <c r="S330" i="2"/>
  <c r="M331" i="2"/>
  <c r="N331" i="2"/>
  <c r="O331" i="2"/>
  <c r="P331" i="2"/>
  <c r="Q331" i="2"/>
  <c r="S331" i="2"/>
  <c r="M332" i="2"/>
  <c r="N332" i="2"/>
  <c r="O332" i="2"/>
  <c r="P332" i="2"/>
  <c r="Q332" i="2"/>
  <c r="S332" i="2"/>
  <c r="M333" i="2"/>
  <c r="N333" i="2"/>
  <c r="O333" i="2"/>
  <c r="P333" i="2"/>
  <c r="Q333" i="2"/>
  <c r="S333" i="2"/>
  <c r="M334" i="2"/>
  <c r="N334" i="2"/>
  <c r="O334" i="2"/>
  <c r="P334" i="2"/>
  <c r="Q334" i="2"/>
  <c r="S334" i="2"/>
  <c r="M335" i="2"/>
  <c r="N335" i="2"/>
  <c r="O335" i="2"/>
  <c r="P335" i="2"/>
  <c r="Q335" i="2"/>
  <c r="S335" i="2"/>
  <c r="M336" i="2"/>
  <c r="N336" i="2"/>
  <c r="O336" i="2"/>
  <c r="P336" i="2"/>
  <c r="Q336" i="2"/>
  <c r="S336" i="2"/>
  <c r="M337" i="2"/>
  <c r="N337" i="2"/>
  <c r="O337" i="2"/>
  <c r="P337" i="2"/>
  <c r="Q337" i="2"/>
  <c r="S337" i="2"/>
  <c r="M338" i="2"/>
  <c r="N338" i="2"/>
  <c r="O338" i="2"/>
  <c r="P338" i="2"/>
  <c r="Q338" i="2"/>
  <c r="S338" i="2"/>
  <c r="M339" i="2"/>
  <c r="N339" i="2"/>
  <c r="O339" i="2"/>
  <c r="P339" i="2"/>
  <c r="Q339" i="2"/>
  <c r="S339" i="2"/>
  <c r="M340" i="2"/>
  <c r="N340" i="2"/>
  <c r="O340" i="2"/>
  <c r="P340" i="2"/>
  <c r="Q340" i="2"/>
  <c r="S340" i="2"/>
  <c r="M341" i="2"/>
  <c r="N341" i="2"/>
  <c r="O341" i="2"/>
  <c r="P341" i="2"/>
  <c r="Q341" i="2"/>
  <c r="S341" i="2"/>
  <c r="M342" i="2"/>
  <c r="N342" i="2"/>
  <c r="O342" i="2"/>
  <c r="P342" i="2"/>
  <c r="Q342" i="2"/>
  <c r="S342" i="2"/>
  <c r="M343" i="2"/>
  <c r="N343" i="2"/>
  <c r="O343" i="2"/>
  <c r="P343" i="2"/>
  <c r="Q343" i="2"/>
  <c r="S343" i="2"/>
  <c r="M344" i="2"/>
  <c r="N344" i="2"/>
  <c r="O344" i="2"/>
  <c r="P344" i="2"/>
  <c r="Q344" i="2"/>
  <c r="S344" i="2"/>
  <c r="M345" i="2"/>
  <c r="N345" i="2"/>
  <c r="O345" i="2"/>
  <c r="P345" i="2"/>
  <c r="Q345" i="2"/>
  <c r="S345" i="2"/>
  <c r="M346" i="2"/>
  <c r="N346" i="2"/>
  <c r="O346" i="2"/>
  <c r="P346" i="2"/>
  <c r="Q346" i="2"/>
  <c r="S346" i="2"/>
  <c r="M347" i="2"/>
  <c r="N347" i="2"/>
  <c r="O347" i="2"/>
  <c r="P347" i="2"/>
  <c r="Q347" i="2"/>
  <c r="S347" i="2"/>
  <c r="M348" i="2"/>
  <c r="N348" i="2"/>
  <c r="O348" i="2"/>
  <c r="P348" i="2"/>
  <c r="Q348" i="2"/>
  <c r="S348" i="2"/>
  <c r="M349" i="2"/>
  <c r="N349" i="2"/>
  <c r="O349" i="2"/>
  <c r="P349" i="2"/>
  <c r="Q349" i="2"/>
  <c r="S349" i="2"/>
  <c r="M350" i="2"/>
  <c r="N350" i="2"/>
  <c r="O350" i="2"/>
  <c r="P350" i="2"/>
  <c r="Q350" i="2"/>
  <c r="S350" i="2"/>
  <c r="M351" i="2"/>
  <c r="N351" i="2"/>
  <c r="O351" i="2"/>
  <c r="P351" i="2"/>
  <c r="Q351" i="2"/>
  <c r="S351" i="2"/>
  <c r="M352" i="2"/>
  <c r="N352" i="2"/>
  <c r="O352" i="2"/>
  <c r="P352" i="2"/>
  <c r="Q352" i="2"/>
  <c r="S352" i="2"/>
  <c r="M353" i="2"/>
  <c r="N353" i="2"/>
  <c r="O353" i="2"/>
  <c r="P353" i="2"/>
  <c r="Q353" i="2"/>
  <c r="S353" i="2"/>
  <c r="M354" i="2"/>
  <c r="N354" i="2"/>
  <c r="O354" i="2"/>
  <c r="P354" i="2"/>
  <c r="Q354" i="2"/>
  <c r="S354" i="2"/>
  <c r="M355" i="2"/>
  <c r="N355" i="2"/>
  <c r="O355" i="2"/>
  <c r="P355" i="2"/>
  <c r="Q355" i="2"/>
  <c r="S355" i="2"/>
  <c r="M356" i="2"/>
  <c r="N356" i="2"/>
  <c r="O356" i="2"/>
  <c r="P356" i="2"/>
  <c r="Q356" i="2"/>
  <c r="S356" i="2"/>
  <c r="M357" i="2"/>
  <c r="N357" i="2"/>
  <c r="O357" i="2"/>
  <c r="P357" i="2"/>
  <c r="Q357" i="2"/>
  <c r="S357" i="2"/>
  <c r="M358" i="2"/>
  <c r="N358" i="2"/>
  <c r="O358" i="2"/>
  <c r="P358" i="2"/>
  <c r="Q358" i="2"/>
  <c r="S358" i="2"/>
  <c r="M359" i="2"/>
  <c r="N359" i="2"/>
  <c r="O359" i="2"/>
  <c r="P359" i="2"/>
  <c r="Q359" i="2"/>
  <c r="S359" i="2"/>
  <c r="M360" i="2"/>
  <c r="N360" i="2"/>
  <c r="O360" i="2"/>
  <c r="P360" i="2"/>
  <c r="Q360" i="2"/>
  <c r="S360" i="2"/>
  <c r="M361" i="2"/>
  <c r="N361" i="2"/>
  <c r="O361" i="2"/>
  <c r="P361" i="2"/>
  <c r="Q361" i="2"/>
  <c r="S361" i="2"/>
  <c r="M362" i="2"/>
  <c r="N362" i="2"/>
  <c r="O362" i="2"/>
  <c r="P362" i="2"/>
  <c r="Q362" i="2"/>
  <c r="S362" i="2"/>
  <c r="M363" i="2"/>
  <c r="N363" i="2"/>
  <c r="O363" i="2"/>
  <c r="P363" i="2"/>
  <c r="Q363" i="2"/>
  <c r="S363" i="2"/>
  <c r="M364" i="2"/>
  <c r="N364" i="2"/>
  <c r="O364" i="2"/>
  <c r="P364" i="2"/>
  <c r="Q364" i="2"/>
  <c r="S364" i="2"/>
  <c r="M365" i="2"/>
  <c r="N365" i="2"/>
  <c r="O365" i="2"/>
  <c r="P365" i="2"/>
  <c r="Q365" i="2"/>
  <c r="S365" i="2"/>
  <c r="M366" i="2"/>
  <c r="N366" i="2"/>
  <c r="O366" i="2"/>
  <c r="P366" i="2"/>
  <c r="Q366" i="2"/>
  <c r="S366" i="2"/>
  <c r="M367" i="2"/>
  <c r="N367" i="2"/>
  <c r="O367" i="2"/>
  <c r="P367" i="2"/>
  <c r="Q367" i="2"/>
  <c r="S367" i="2"/>
  <c r="M368" i="2"/>
  <c r="N368" i="2"/>
  <c r="O368" i="2"/>
  <c r="P368" i="2"/>
  <c r="Q368" i="2"/>
  <c r="S368" i="2"/>
  <c r="M369" i="2"/>
  <c r="N369" i="2"/>
  <c r="O369" i="2"/>
  <c r="P369" i="2"/>
  <c r="Q369" i="2"/>
  <c r="S369" i="2"/>
  <c r="M370" i="2"/>
  <c r="N370" i="2"/>
  <c r="O370" i="2"/>
  <c r="P370" i="2"/>
  <c r="Q370" i="2"/>
  <c r="S370" i="2"/>
  <c r="M371" i="2"/>
  <c r="N371" i="2"/>
  <c r="O371" i="2"/>
  <c r="P371" i="2"/>
  <c r="Q371" i="2"/>
  <c r="S371" i="2"/>
  <c r="M372" i="2"/>
  <c r="N372" i="2"/>
  <c r="O372" i="2"/>
  <c r="P372" i="2"/>
  <c r="Q372" i="2"/>
  <c r="S372" i="2"/>
  <c r="M373" i="2"/>
  <c r="N373" i="2"/>
  <c r="O373" i="2"/>
  <c r="P373" i="2"/>
  <c r="Q373" i="2"/>
  <c r="S373" i="2"/>
  <c r="M374" i="2"/>
  <c r="N374" i="2"/>
  <c r="O374" i="2"/>
  <c r="P374" i="2"/>
  <c r="Q374" i="2"/>
  <c r="S374" i="2"/>
  <c r="M375" i="2"/>
  <c r="N375" i="2"/>
  <c r="O375" i="2"/>
  <c r="P375" i="2"/>
  <c r="Q375" i="2"/>
  <c r="S375" i="2"/>
  <c r="M376" i="2"/>
  <c r="N376" i="2"/>
  <c r="O376" i="2"/>
  <c r="P376" i="2"/>
  <c r="Q376" i="2"/>
  <c r="S376" i="2"/>
  <c r="M377" i="2"/>
  <c r="N377" i="2"/>
  <c r="O377" i="2"/>
  <c r="P377" i="2"/>
  <c r="Q377" i="2"/>
  <c r="S377" i="2"/>
  <c r="M378" i="2"/>
  <c r="N378" i="2"/>
  <c r="O378" i="2"/>
  <c r="P378" i="2"/>
  <c r="Q378" i="2"/>
  <c r="S378" i="2"/>
  <c r="M379" i="2"/>
  <c r="N379" i="2"/>
  <c r="O379" i="2"/>
  <c r="P379" i="2"/>
  <c r="Q379" i="2"/>
  <c r="S379" i="2"/>
  <c r="M380" i="2"/>
  <c r="N380" i="2"/>
  <c r="O380" i="2"/>
  <c r="P380" i="2"/>
  <c r="Q380" i="2"/>
  <c r="S380" i="2"/>
  <c r="M381" i="2"/>
  <c r="N381" i="2"/>
  <c r="O381" i="2"/>
  <c r="P381" i="2"/>
  <c r="Q381" i="2"/>
  <c r="S381" i="2"/>
  <c r="M382" i="2"/>
  <c r="N382" i="2"/>
  <c r="O382" i="2"/>
  <c r="P382" i="2"/>
  <c r="Q382" i="2"/>
  <c r="S382" i="2"/>
  <c r="M383" i="2"/>
  <c r="N383" i="2"/>
  <c r="O383" i="2"/>
  <c r="P383" i="2"/>
  <c r="Q383" i="2"/>
  <c r="S383" i="2"/>
  <c r="M384" i="2"/>
  <c r="N384" i="2"/>
  <c r="O384" i="2"/>
  <c r="P384" i="2"/>
  <c r="Q384" i="2"/>
  <c r="S384" i="2"/>
  <c r="M385" i="2"/>
  <c r="N385" i="2"/>
  <c r="O385" i="2"/>
  <c r="P385" i="2"/>
  <c r="Q385" i="2"/>
  <c r="S385" i="2"/>
  <c r="M386" i="2"/>
  <c r="N386" i="2"/>
  <c r="O386" i="2"/>
  <c r="P386" i="2"/>
  <c r="Q386" i="2"/>
  <c r="S386" i="2"/>
  <c r="M387" i="2"/>
  <c r="N387" i="2"/>
  <c r="O387" i="2"/>
  <c r="P387" i="2"/>
  <c r="Q387" i="2"/>
  <c r="S387" i="2"/>
  <c r="M388" i="2"/>
  <c r="N388" i="2"/>
  <c r="O388" i="2"/>
  <c r="P388" i="2"/>
  <c r="Q388" i="2"/>
  <c r="S388" i="2"/>
  <c r="M389" i="2"/>
  <c r="N389" i="2"/>
  <c r="O389" i="2"/>
  <c r="P389" i="2"/>
  <c r="Q389" i="2"/>
  <c r="S389" i="2"/>
  <c r="M390" i="2"/>
  <c r="N390" i="2"/>
  <c r="O390" i="2"/>
  <c r="P390" i="2"/>
  <c r="Q390" i="2"/>
  <c r="S390" i="2"/>
  <c r="M391" i="2"/>
  <c r="N391" i="2"/>
  <c r="O391" i="2"/>
  <c r="P391" i="2"/>
  <c r="Q391" i="2"/>
  <c r="S391" i="2"/>
  <c r="M392" i="2"/>
  <c r="N392" i="2"/>
  <c r="O392" i="2"/>
  <c r="P392" i="2"/>
  <c r="Q392" i="2"/>
  <c r="S392" i="2"/>
  <c r="M393" i="2"/>
  <c r="N393" i="2"/>
  <c r="O393" i="2"/>
  <c r="P393" i="2"/>
  <c r="Q393" i="2"/>
  <c r="S393" i="2"/>
  <c r="M394" i="2"/>
  <c r="N394" i="2"/>
  <c r="O394" i="2"/>
  <c r="P394" i="2"/>
  <c r="Q394" i="2"/>
  <c r="S394" i="2"/>
  <c r="M395" i="2"/>
  <c r="N395" i="2"/>
  <c r="O395" i="2"/>
  <c r="P395" i="2"/>
  <c r="Q395" i="2"/>
  <c r="S395" i="2"/>
  <c r="M396" i="2"/>
  <c r="N396" i="2"/>
  <c r="O396" i="2"/>
  <c r="P396" i="2"/>
  <c r="Q396" i="2"/>
  <c r="S396" i="2"/>
  <c r="M397" i="2"/>
  <c r="N397" i="2"/>
  <c r="O397" i="2"/>
  <c r="P397" i="2"/>
  <c r="Q397" i="2"/>
  <c r="S397" i="2"/>
  <c r="M398" i="2"/>
  <c r="N398" i="2"/>
  <c r="O398" i="2"/>
  <c r="P398" i="2"/>
  <c r="Q398" i="2"/>
  <c r="S398" i="2"/>
  <c r="M399" i="2"/>
  <c r="N399" i="2"/>
  <c r="O399" i="2"/>
  <c r="P399" i="2"/>
  <c r="Q399" i="2"/>
  <c r="S399" i="2"/>
  <c r="M400" i="2"/>
  <c r="N400" i="2"/>
  <c r="O400" i="2"/>
  <c r="P400" i="2"/>
  <c r="Q400" i="2"/>
  <c r="S400" i="2"/>
  <c r="M401" i="2"/>
  <c r="N401" i="2"/>
  <c r="O401" i="2"/>
  <c r="P401" i="2"/>
  <c r="Q401" i="2"/>
  <c r="S401" i="2"/>
  <c r="M402" i="2"/>
  <c r="N402" i="2"/>
  <c r="O402" i="2"/>
  <c r="P402" i="2"/>
  <c r="Q402" i="2"/>
  <c r="S402" i="2"/>
  <c r="M403" i="2"/>
  <c r="N403" i="2"/>
  <c r="O403" i="2"/>
  <c r="P403" i="2"/>
  <c r="Q403" i="2"/>
  <c r="S403" i="2"/>
  <c r="M404" i="2"/>
  <c r="N404" i="2"/>
  <c r="O404" i="2"/>
  <c r="P404" i="2"/>
  <c r="Q404" i="2"/>
  <c r="S404" i="2"/>
  <c r="M405" i="2"/>
  <c r="N405" i="2"/>
  <c r="O405" i="2"/>
  <c r="P405" i="2"/>
  <c r="Q405" i="2"/>
  <c r="S405" i="2"/>
  <c r="M406" i="2"/>
  <c r="N406" i="2"/>
  <c r="O406" i="2"/>
  <c r="P406" i="2"/>
  <c r="Q406" i="2"/>
  <c r="S406" i="2"/>
  <c r="M407" i="2"/>
  <c r="N407" i="2"/>
  <c r="O407" i="2"/>
  <c r="P407" i="2"/>
  <c r="Q407" i="2"/>
  <c r="S407" i="2"/>
  <c r="M408" i="2"/>
  <c r="N408" i="2"/>
  <c r="O408" i="2"/>
  <c r="P408" i="2"/>
  <c r="Q408" i="2"/>
  <c r="S408" i="2"/>
  <c r="M409" i="2"/>
  <c r="N409" i="2"/>
  <c r="O409" i="2"/>
  <c r="P409" i="2"/>
  <c r="Q409" i="2"/>
  <c r="S409" i="2"/>
  <c r="M410" i="2"/>
  <c r="N410" i="2"/>
  <c r="O410" i="2"/>
  <c r="P410" i="2"/>
  <c r="Q410" i="2"/>
  <c r="S410" i="2"/>
  <c r="M411" i="2"/>
  <c r="N411" i="2"/>
  <c r="O411" i="2"/>
  <c r="P411" i="2"/>
  <c r="Q411" i="2"/>
  <c r="S411" i="2"/>
  <c r="M412" i="2"/>
  <c r="N412" i="2"/>
  <c r="O412" i="2"/>
  <c r="P412" i="2"/>
  <c r="Q412" i="2"/>
  <c r="S412" i="2"/>
  <c r="M413" i="2"/>
  <c r="N413" i="2"/>
  <c r="O413" i="2"/>
  <c r="P413" i="2"/>
  <c r="Q413" i="2"/>
  <c r="S413" i="2"/>
  <c r="M414" i="2"/>
  <c r="N414" i="2"/>
  <c r="O414" i="2"/>
  <c r="P414" i="2"/>
  <c r="Q414" i="2"/>
  <c r="S414" i="2"/>
  <c r="M415" i="2"/>
  <c r="N415" i="2"/>
  <c r="O415" i="2"/>
  <c r="P415" i="2"/>
  <c r="Q415" i="2"/>
  <c r="S415" i="2"/>
  <c r="M416" i="2"/>
  <c r="N416" i="2"/>
  <c r="O416" i="2"/>
  <c r="P416" i="2"/>
  <c r="Q416" i="2"/>
  <c r="S416" i="2"/>
  <c r="M417" i="2"/>
  <c r="N417" i="2"/>
  <c r="O417" i="2"/>
  <c r="P417" i="2"/>
  <c r="Q417" i="2"/>
  <c r="S417" i="2"/>
  <c r="M418" i="2"/>
  <c r="N418" i="2"/>
  <c r="O418" i="2"/>
  <c r="P418" i="2"/>
  <c r="Q418" i="2"/>
  <c r="S418" i="2"/>
  <c r="M419" i="2"/>
  <c r="N419" i="2"/>
  <c r="O419" i="2"/>
  <c r="P419" i="2"/>
  <c r="Q419" i="2"/>
  <c r="S419" i="2"/>
  <c r="M420" i="2"/>
  <c r="N420" i="2"/>
  <c r="O420" i="2"/>
  <c r="P420" i="2"/>
  <c r="Q420" i="2"/>
  <c r="S420" i="2"/>
  <c r="M421" i="2"/>
  <c r="N421" i="2"/>
  <c r="O421" i="2"/>
  <c r="P421" i="2"/>
  <c r="Q421" i="2"/>
  <c r="S421" i="2"/>
  <c r="M422" i="2"/>
  <c r="N422" i="2"/>
  <c r="O422" i="2"/>
  <c r="P422" i="2"/>
  <c r="Q422" i="2"/>
  <c r="S422" i="2"/>
  <c r="M423" i="2"/>
  <c r="N423" i="2"/>
  <c r="O423" i="2"/>
  <c r="P423" i="2"/>
  <c r="Q423" i="2"/>
  <c r="S423" i="2"/>
  <c r="M424" i="2"/>
  <c r="N424" i="2"/>
  <c r="O424" i="2"/>
  <c r="P424" i="2"/>
  <c r="Q424" i="2"/>
  <c r="S424" i="2"/>
  <c r="M425" i="2"/>
  <c r="N425" i="2"/>
  <c r="O425" i="2"/>
  <c r="P425" i="2"/>
  <c r="Q425" i="2"/>
  <c r="S425" i="2"/>
  <c r="M426" i="2"/>
  <c r="N426" i="2"/>
  <c r="O426" i="2"/>
  <c r="P426" i="2"/>
  <c r="Q426" i="2"/>
  <c r="S426" i="2"/>
  <c r="M427" i="2"/>
  <c r="N427" i="2"/>
  <c r="O427" i="2"/>
  <c r="P427" i="2"/>
  <c r="Q427" i="2"/>
  <c r="S427" i="2"/>
  <c r="M428" i="2"/>
  <c r="N428" i="2"/>
  <c r="O428" i="2"/>
  <c r="P428" i="2"/>
  <c r="Q428" i="2"/>
  <c r="S428" i="2"/>
  <c r="M429" i="2"/>
  <c r="N429" i="2"/>
  <c r="O429" i="2"/>
  <c r="P429" i="2"/>
  <c r="Q429" i="2"/>
  <c r="S429" i="2"/>
  <c r="M430" i="2"/>
  <c r="N430" i="2"/>
  <c r="O430" i="2"/>
  <c r="P430" i="2"/>
  <c r="Q430" i="2"/>
  <c r="S430" i="2"/>
  <c r="M431" i="2"/>
  <c r="N431" i="2"/>
  <c r="O431" i="2"/>
  <c r="P431" i="2"/>
  <c r="Q431" i="2"/>
  <c r="S431" i="2"/>
  <c r="M432" i="2"/>
  <c r="N432" i="2"/>
  <c r="O432" i="2"/>
  <c r="P432" i="2"/>
  <c r="Q432" i="2"/>
  <c r="S432" i="2"/>
  <c r="M433" i="2"/>
  <c r="N433" i="2"/>
  <c r="O433" i="2"/>
  <c r="P433" i="2"/>
  <c r="Q433" i="2"/>
  <c r="S433" i="2"/>
  <c r="M434" i="2"/>
  <c r="N434" i="2"/>
  <c r="O434" i="2"/>
  <c r="P434" i="2"/>
  <c r="Q434" i="2"/>
  <c r="S434" i="2"/>
  <c r="M435" i="2"/>
  <c r="N435" i="2"/>
  <c r="O435" i="2"/>
  <c r="P435" i="2"/>
  <c r="Q435" i="2"/>
  <c r="S435" i="2"/>
  <c r="M436" i="2"/>
  <c r="N436" i="2"/>
  <c r="O436" i="2"/>
  <c r="P436" i="2"/>
  <c r="Q436" i="2"/>
  <c r="S436" i="2"/>
  <c r="M437" i="2"/>
  <c r="N437" i="2"/>
  <c r="O437" i="2"/>
  <c r="P437" i="2"/>
  <c r="Q437" i="2"/>
  <c r="S437" i="2"/>
  <c r="M438" i="2"/>
  <c r="N438" i="2"/>
  <c r="O438" i="2"/>
  <c r="P438" i="2"/>
  <c r="Q438" i="2"/>
  <c r="S438" i="2"/>
  <c r="M439" i="2"/>
  <c r="N439" i="2"/>
  <c r="O439" i="2"/>
  <c r="P439" i="2"/>
  <c r="Q439" i="2"/>
  <c r="S439" i="2"/>
  <c r="M440" i="2"/>
  <c r="N440" i="2"/>
  <c r="O440" i="2"/>
  <c r="P440" i="2"/>
  <c r="Q440" i="2"/>
  <c r="S440" i="2"/>
  <c r="M441" i="2"/>
  <c r="N441" i="2"/>
  <c r="O441" i="2"/>
  <c r="P441" i="2"/>
  <c r="Q441" i="2"/>
  <c r="S441" i="2"/>
  <c r="M442" i="2"/>
  <c r="N442" i="2"/>
  <c r="O442" i="2"/>
  <c r="P442" i="2"/>
  <c r="Q442" i="2"/>
  <c r="S442" i="2"/>
  <c r="M443" i="2"/>
  <c r="N443" i="2"/>
  <c r="O443" i="2"/>
  <c r="P443" i="2"/>
  <c r="Q443" i="2"/>
  <c r="S443" i="2"/>
  <c r="M444" i="2"/>
  <c r="N444" i="2"/>
  <c r="O444" i="2"/>
  <c r="P444" i="2"/>
  <c r="Q444" i="2"/>
  <c r="S444" i="2"/>
  <c r="M445" i="2"/>
  <c r="N445" i="2"/>
  <c r="O445" i="2"/>
  <c r="P445" i="2"/>
  <c r="Q445" i="2"/>
  <c r="S445" i="2"/>
  <c r="M446" i="2"/>
  <c r="N446" i="2"/>
  <c r="O446" i="2"/>
  <c r="P446" i="2"/>
  <c r="Q446" i="2"/>
  <c r="S446" i="2"/>
  <c r="M447" i="2"/>
  <c r="N447" i="2"/>
  <c r="O447" i="2"/>
  <c r="P447" i="2"/>
  <c r="Q447" i="2"/>
  <c r="S447" i="2"/>
  <c r="M448" i="2"/>
  <c r="N448" i="2"/>
  <c r="O448" i="2"/>
  <c r="P448" i="2"/>
  <c r="Q448" i="2"/>
  <c r="S448" i="2"/>
  <c r="M449" i="2"/>
  <c r="N449" i="2"/>
  <c r="O449" i="2"/>
  <c r="P449" i="2"/>
  <c r="Q449" i="2"/>
  <c r="S449" i="2"/>
  <c r="M450" i="2"/>
  <c r="N450" i="2"/>
  <c r="O450" i="2"/>
  <c r="P450" i="2"/>
  <c r="Q450" i="2"/>
  <c r="S450" i="2"/>
  <c r="M451" i="2"/>
  <c r="N451" i="2"/>
  <c r="O451" i="2"/>
  <c r="P451" i="2"/>
  <c r="Q451" i="2"/>
  <c r="S451" i="2"/>
  <c r="M452" i="2"/>
  <c r="N452" i="2"/>
  <c r="O452" i="2"/>
  <c r="P452" i="2"/>
  <c r="Q452" i="2"/>
  <c r="S452" i="2"/>
  <c r="M453" i="2"/>
  <c r="N453" i="2"/>
  <c r="O453" i="2"/>
  <c r="P453" i="2"/>
  <c r="Q453" i="2"/>
  <c r="S453" i="2"/>
  <c r="M454" i="2"/>
  <c r="N454" i="2"/>
  <c r="O454" i="2"/>
  <c r="P454" i="2"/>
  <c r="Q454" i="2"/>
  <c r="S454" i="2"/>
  <c r="M455" i="2"/>
  <c r="N455" i="2"/>
  <c r="O455" i="2"/>
  <c r="P455" i="2"/>
  <c r="Q455" i="2"/>
  <c r="S455" i="2"/>
  <c r="M456" i="2"/>
  <c r="N456" i="2"/>
  <c r="O456" i="2"/>
  <c r="P456" i="2"/>
  <c r="Q456" i="2"/>
  <c r="S456" i="2"/>
  <c r="M457" i="2"/>
  <c r="N457" i="2"/>
  <c r="O457" i="2"/>
  <c r="P457" i="2"/>
  <c r="Q457" i="2"/>
  <c r="S457" i="2"/>
  <c r="M458" i="2"/>
  <c r="N458" i="2"/>
  <c r="O458" i="2"/>
  <c r="P458" i="2"/>
  <c r="Q458" i="2"/>
  <c r="S458" i="2"/>
  <c r="M459" i="2"/>
  <c r="N459" i="2"/>
  <c r="O459" i="2"/>
  <c r="P459" i="2"/>
  <c r="Q459" i="2"/>
  <c r="S459" i="2"/>
  <c r="M460" i="2"/>
  <c r="N460" i="2"/>
  <c r="O460" i="2"/>
  <c r="P460" i="2"/>
  <c r="Q460" i="2"/>
  <c r="S460" i="2"/>
  <c r="M461" i="2"/>
  <c r="N461" i="2"/>
  <c r="O461" i="2"/>
  <c r="P461" i="2"/>
  <c r="Q461" i="2"/>
  <c r="S461" i="2"/>
  <c r="M462" i="2"/>
  <c r="N462" i="2"/>
  <c r="O462" i="2"/>
  <c r="P462" i="2"/>
  <c r="Q462" i="2"/>
  <c r="S462" i="2"/>
  <c r="M463" i="2"/>
  <c r="N463" i="2"/>
  <c r="O463" i="2"/>
  <c r="P463" i="2"/>
  <c r="Q463" i="2"/>
  <c r="S463" i="2"/>
  <c r="M464" i="2"/>
  <c r="N464" i="2"/>
  <c r="O464" i="2"/>
  <c r="P464" i="2"/>
  <c r="Q464" i="2"/>
  <c r="S464" i="2"/>
  <c r="M465" i="2"/>
  <c r="N465" i="2"/>
  <c r="O465" i="2"/>
  <c r="P465" i="2"/>
  <c r="Q465" i="2"/>
  <c r="S465" i="2"/>
  <c r="M466" i="2"/>
  <c r="N466" i="2"/>
  <c r="O466" i="2"/>
  <c r="P466" i="2"/>
  <c r="Q466" i="2"/>
  <c r="S466" i="2"/>
  <c r="M467" i="2"/>
  <c r="N467" i="2"/>
  <c r="O467" i="2"/>
  <c r="P467" i="2"/>
  <c r="Q467" i="2"/>
  <c r="S467" i="2"/>
  <c r="M468" i="2"/>
  <c r="N468" i="2"/>
  <c r="O468" i="2"/>
  <c r="P468" i="2"/>
  <c r="Q468" i="2"/>
  <c r="S468" i="2"/>
  <c r="M469" i="2"/>
  <c r="N469" i="2"/>
  <c r="O469" i="2"/>
  <c r="P469" i="2"/>
  <c r="Q469" i="2"/>
  <c r="S469" i="2"/>
  <c r="M470" i="2"/>
  <c r="N470" i="2"/>
  <c r="O470" i="2"/>
  <c r="P470" i="2"/>
  <c r="Q470" i="2"/>
  <c r="S470" i="2"/>
  <c r="M471" i="2"/>
  <c r="N471" i="2"/>
  <c r="O471" i="2"/>
  <c r="P471" i="2"/>
  <c r="Q471" i="2"/>
  <c r="S471" i="2"/>
  <c r="M472" i="2"/>
  <c r="N472" i="2"/>
  <c r="O472" i="2"/>
  <c r="P472" i="2"/>
  <c r="Q472" i="2"/>
  <c r="S472" i="2"/>
  <c r="M473" i="2"/>
  <c r="N473" i="2"/>
  <c r="O473" i="2"/>
  <c r="P473" i="2"/>
  <c r="Q473" i="2"/>
  <c r="S473" i="2"/>
  <c r="M474" i="2"/>
  <c r="N474" i="2"/>
  <c r="O474" i="2"/>
  <c r="P474" i="2"/>
  <c r="Q474" i="2"/>
  <c r="S474" i="2"/>
  <c r="M475" i="2"/>
  <c r="N475" i="2"/>
  <c r="O475" i="2"/>
  <c r="P475" i="2"/>
  <c r="Q475" i="2"/>
  <c r="S475" i="2"/>
  <c r="M476" i="2"/>
  <c r="N476" i="2"/>
  <c r="O476" i="2"/>
  <c r="P476" i="2"/>
  <c r="Q476" i="2"/>
  <c r="S476" i="2"/>
  <c r="M477" i="2"/>
  <c r="N477" i="2"/>
  <c r="O477" i="2"/>
  <c r="P477" i="2"/>
  <c r="Q477" i="2"/>
  <c r="S477" i="2"/>
  <c r="M478" i="2"/>
  <c r="N478" i="2"/>
  <c r="O478" i="2"/>
  <c r="P478" i="2"/>
  <c r="Q478" i="2"/>
  <c r="S478" i="2"/>
  <c r="M479" i="2"/>
  <c r="N479" i="2"/>
  <c r="O479" i="2"/>
  <c r="P479" i="2"/>
  <c r="Q479" i="2"/>
  <c r="S479" i="2"/>
  <c r="M480" i="2"/>
  <c r="N480" i="2"/>
  <c r="O480" i="2"/>
  <c r="P480" i="2"/>
  <c r="Q480" i="2"/>
  <c r="S480" i="2"/>
  <c r="M481" i="2"/>
  <c r="N481" i="2"/>
  <c r="O481" i="2"/>
  <c r="P481" i="2"/>
  <c r="Q481" i="2"/>
  <c r="S481" i="2"/>
  <c r="M482" i="2"/>
  <c r="N482" i="2"/>
  <c r="O482" i="2"/>
  <c r="P482" i="2"/>
  <c r="Q482" i="2"/>
  <c r="S482" i="2"/>
  <c r="M483" i="2"/>
  <c r="N483" i="2"/>
  <c r="O483" i="2"/>
  <c r="P483" i="2"/>
  <c r="Q483" i="2"/>
  <c r="S483" i="2"/>
  <c r="M484" i="2"/>
  <c r="N484" i="2"/>
  <c r="O484" i="2"/>
  <c r="P484" i="2"/>
  <c r="Q484" i="2"/>
  <c r="S484" i="2"/>
  <c r="M485" i="2"/>
  <c r="N485" i="2"/>
  <c r="O485" i="2"/>
  <c r="P485" i="2"/>
  <c r="Q485" i="2"/>
  <c r="S485" i="2"/>
  <c r="M486" i="2"/>
  <c r="N486" i="2"/>
  <c r="O486" i="2"/>
  <c r="P486" i="2"/>
  <c r="Q486" i="2"/>
  <c r="S486" i="2"/>
  <c r="M487" i="2"/>
  <c r="N487" i="2"/>
  <c r="O487" i="2"/>
  <c r="P487" i="2"/>
  <c r="Q487" i="2"/>
  <c r="S487" i="2"/>
  <c r="M488" i="2"/>
  <c r="N488" i="2"/>
  <c r="O488" i="2"/>
  <c r="P488" i="2"/>
  <c r="Q488" i="2"/>
  <c r="S488" i="2"/>
  <c r="M489" i="2"/>
  <c r="N489" i="2"/>
  <c r="O489" i="2"/>
  <c r="P489" i="2"/>
  <c r="Q489" i="2"/>
  <c r="S489" i="2"/>
  <c r="M490" i="2"/>
  <c r="N490" i="2"/>
  <c r="O490" i="2"/>
  <c r="P490" i="2"/>
  <c r="Q490" i="2"/>
  <c r="S490" i="2"/>
  <c r="M491" i="2"/>
  <c r="N491" i="2"/>
  <c r="O491" i="2"/>
  <c r="P491" i="2"/>
  <c r="Q491" i="2"/>
  <c r="S491" i="2"/>
  <c r="M492" i="2"/>
  <c r="N492" i="2"/>
  <c r="O492" i="2"/>
  <c r="P492" i="2"/>
  <c r="Q492" i="2"/>
  <c r="S492" i="2"/>
  <c r="M493" i="2"/>
  <c r="N493" i="2"/>
  <c r="O493" i="2"/>
  <c r="P493" i="2"/>
  <c r="Q493" i="2"/>
  <c r="S493" i="2"/>
  <c r="M494" i="2"/>
  <c r="N494" i="2"/>
  <c r="O494" i="2"/>
  <c r="P494" i="2"/>
  <c r="Q494" i="2"/>
  <c r="S494" i="2"/>
  <c r="M495" i="2"/>
  <c r="N495" i="2"/>
  <c r="O495" i="2"/>
  <c r="P495" i="2"/>
  <c r="Q495" i="2"/>
  <c r="S495" i="2"/>
  <c r="M496" i="2"/>
  <c r="N496" i="2"/>
  <c r="O496" i="2"/>
  <c r="P496" i="2"/>
  <c r="Q496" i="2"/>
  <c r="S496" i="2"/>
  <c r="M497" i="2"/>
  <c r="N497" i="2"/>
  <c r="O497" i="2"/>
  <c r="P497" i="2"/>
  <c r="Q497" i="2"/>
  <c r="S497" i="2"/>
  <c r="M498" i="2"/>
  <c r="N498" i="2"/>
  <c r="O498" i="2"/>
  <c r="P498" i="2"/>
  <c r="Q498" i="2"/>
  <c r="S498" i="2"/>
  <c r="M499" i="2"/>
  <c r="N499" i="2"/>
  <c r="O499" i="2"/>
  <c r="P499" i="2"/>
  <c r="Q499" i="2"/>
  <c r="S499" i="2"/>
  <c r="M500" i="2"/>
  <c r="N500" i="2"/>
  <c r="O500" i="2"/>
  <c r="P500" i="2"/>
  <c r="Q500" i="2"/>
  <c r="S500" i="2"/>
  <c r="M501" i="2"/>
  <c r="N501" i="2"/>
  <c r="O501" i="2"/>
  <c r="P501" i="2"/>
  <c r="Q501" i="2"/>
  <c r="S501" i="2"/>
  <c r="M502" i="2"/>
  <c r="N502" i="2"/>
  <c r="O502" i="2"/>
  <c r="P502" i="2"/>
  <c r="Q502" i="2"/>
  <c r="S502" i="2"/>
  <c r="M503" i="2"/>
  <c r="N503" i="2"/>
  <c r="O503" i="2"/>
  <c r="P503" i="2"/>
  <c r="Q503" i="2"/>
  <c r="S503" i="2"/>
  <c r="M504" i="2"/>
  <c r="N504" i="2"/>
  <c r="O504" i="2"/>
  <c r="P504" i="2"/>
  <c r="Q504" i="2"/>
  <c r="S504" i="2"/>
  <c r="M505" i="2"/>
  <c r="N505" i="2"/>
  <c r="O505" i="2"/>
  <c r="P505" i="2"/>
  <c r="Q505" i="2"/>
  <c r="S505" i="2"/>
  <c r="M506" i="2"/>
  <c r="N506" i="2"/>
  <c r="O506" i="2"/>
  <c r="P506" i="2"/>
  <c r="Q506" i="2"/>
  <c r="S506" i="2"/>
  <c r="M507" i="2"/>
  <c r="N507" i="2"/>
  <c r="O507" i="2"/>
  <c r="P507" i="2"/>
  <c r="Q507" i="2"/>
  <c r="S507" i="2"/>
  <c r="M508" i="2"/>
  <c r="N508" i="2"/>
  <c r="O508" i="2"/>
  <c r="P508" i="2"/>
  <c r="Q508" i="2"/>
  <c r="S508" i="2"/>
  <c r="M509" i="2"/>
  <c r="N509" i="2"/>
  <c r="O509" i="2"/>
  <c r="P509" i="2"/>
  <c r="Q509" i="2"/>
  <c r="S509" i="2"/>
  <c r="M510" i="2"/>
  <c r="N510" i="2"/>
  <c r="O510" i="2"/>
  <c r="P510" i="2"/>
  <c r="Q510" i="2"/>
  <c r="S510" i="2"/>
  <c r="M511" i="2"/>
  <c r="N511" i="2"/>
  <c r="O511" i="2"/>
  <c r="P511" i="2"/>
  <c r="Q511" i="2"/>
  <c r="S511" i="2"/>
  <c r="M512" i="2"/>
  <c r="N512" i="2"/>
  <c r="O512" i="2"/>
  <c r="P512" i="2"/>
  <c r="Q512" i="2"/>
  <c r="S512" i="2"/>
  <c r="M513" i="2"/>
  <c r="N513" i="2"/>
  <c r="O513" i="2"/>
  <c r="P513" i="2"/>
  <c r="Q513" i="2"/>
  <c r="S513" i="2"/>
  <c r="M514" i="2"/>
  <c r="N514" i="2"/>
  <c r="O514" i="2"/>
  <c r="P514" i="2"/>
  <c r="Q514" i="2"/>
  <c r="S514" i="2"/>
  <c r="M515" i="2"/>
  <c r="N515" i="2"/>
  <c r="O515" i="2"/>
  <c r="P515" i="2"/>
  <c r="Q515" i="2"/>
  <c r="S515" i="2"/>
  <c r="M516" i="2"/>
  <c r="N516" i="2"/>
  <c r="O516" i="2"/>
  <c r="P516" i="2"/>
  <c r="Q516" i="2"/>
  <c r="S516" i="2"/>
  <c r="M517" i="2"/>
  <c r="N517" i="2"/>
  <c r="O517" i="2"/>
  <c r="P517" i="2"/>
  <c r="Q517" i="2"/>
  <c r="S517" i="2"/>
  <c r="M518" i="2"/>
  <c r="N518" i="2"/>
  <c r="O518" i="2"/>
  <c r="P518" i="2"/>
  <c r="Q518" i="2"/>
  <c r="S518" i="2"/>
  <c r="M519" i="2"/>
  <c r="N519" i="2"/>
  <c r="O519" i="2"/>
  <c r="P519" i="2"/>
  <c r="Q519" i="2"/>
  <c r="S519" i="2"/>
  <c r="M520" i="2"/>
  <c r="N520" i="2"/>
  <c r="O520" i="2"/>
  <c r="P520" i="2"/>
  <c r="Q520" i="2"/>
  <c r="S520" i="2"/>
  <c r="M521" i="2"/>
  <c r="N521" i="2"/>
  <c r="O521" i="2"/>
  <c r="P521" i="2"/>
  <c r="Q521" i="2"/>
  <c r="S521" i="2"/>
  <c r="M522" i="2"/>
  <c r="N522" i="2"/>
  <c r="O522" i="2"/>
  <c r="P522" i="2"/>
  <c r="Q522" i="2"/>
  <c r="S522" i="2"/>
  <c r="M523" i="2"/>
  <c r="N523" i="2"/>
  <c r="O523" i="2"/>
  <c r="P523" i="2"/>
  <c r="Q523" i="2"/>
  <c r="S523" i="2"/>
  <c r="M524" i="2"/>
  <c r="N524" i="2"/>
  <c r="O524" i="2"/>
  <c r="P524" i="2"/>
  <c r="Q524" i="2"/>
  <c r="S524" i="2"/>
  <c r="M525" i="2"/>
  <c r="N525" i="2"/>
  <c r="O525" i="2"/>
  <c r="P525" i="2"/>
  <c r="Q525" i="2"/>
  <c r="S525" i="2"/>
  <c r="M526" i="2"/>
  <c r="N526" i="2"/>
  <c r="O526" i="2"/>
  <c r="P526" i="2"/>
  <c r="Q526" i="2"/>
  <c r="S526" i="2"/>
  <c r="M527" i="2"/>
  <c r="N527" i="2"/>
  <c r="O527" i="2"/>
  <c r="P527" i="2"/>
  <c r="Q527" i="2"/>
  <c r="S527" i="2"/>
  <c r="M528" i="2"/>
  <c r="N528" i="2"/>
  <c r="O528" i="2"/>
  <c r="P528" i="2"/>
  <c r="Q528" i="2"/>
  <c r="S528" i="2"/>
  <c r="M529" i="2"/>
  <c r="N529" i="2"/>
  <c r="O529" i="2"/>
  <c r="P529" i="2"/>
  <c r="Q529" i="2"/>
  <c r="S529" i="2"/>
  <c r="M530" i="2"/>
  <c r="N530" i="2"/>
  <c r="O530" i="2"/>
  <c r="P530" i="2"/>
  <c r="Q530" i="2"/>
  <c r="S530" i="2"/>
  <c r="M531" i="2"/>
  <c r="N531" i="2"/>
  <c r="O531" i="2"/>
  <c r="P531" i="2"/>
  <c r="Q531" i="2"/>
  <c r="S531" i="2"/>
  <c r="M532" i="2"/>
  <c r="N532" i="2"/>
  <c r="O532" i="2"/>
  <c r="P532" i="2"/>
  <c r="Q532" i="2"/>
  <c r="S532" i="2"/>
  <c r="M533" i="2"/>
  <c r="N533" i="2"/>
  <c r="O533" i="2"/>
  <c r="P533" i="2"/>
  <c r="Q533" i="2"/>
  <c r="S533" i="2"/>
  <c r="M534" i="2"/>
  <c r="N534" i="2"/>
  <c r="O534" i="2"/>
  <c r="P534" i="2"/>
  <c r="Q534" i="2"/>
  <c r="S534" i="2"/>
  <c r="M535" i="2"/>
  <c r="N535" i="2"/>
  <c r="O535" i="2"/>
  <c r="P535" i="2"/>
  <c r="Q535" i="2"/>
  <c r="S535" i="2"/>
  <c r="M536" i="2"/>
  <c r="N536" i="2"/>
  <c r="O536" i="2"/>
  <c r="P536" i="2"/>
  <c r="Q536" i="2"/>
  <c r="S536" i="2"/>
  <c r="M537" i="2"/>
  <c r="N537" i="2"/>
  <c r="O537" i="2"/>
  <c r="P537" i="2"/>
  <c r="Q537" i="2"/>
  <c r="S537" i="2"/>
  <c r="M538" i="2"/>
  <c r="N538" i="2"/>
  <c r="O538" i="2"/>
  <c r="P538" i="2"/>
  <c r="Q538" i="2"/>
  <c r="S538" i="2"/>
  <c r="M539" i="2"/>
  <c r="N539" i="2"/>
  <c r="O539" i="2"/>
  <c r="P539" i="2"/>
  <c r="Q539" i="2"/>
  <c r="S539" i="2"/>
  <c r="M540" i="2"/>
  <c r="N540" i="2"/>
  <c r="O540" i="2"/>
  <c r="P540" i="2"/>
  <c r="Q540" i="2"/>
  <c r="S540" i="2"/>
  <c r="M541" i="2"/>
  <c r="N541" i="2"/>
  <c r="O541" i="2"/>
  <c r="P541" i="2"/>
  <c r="Q541" i="2"/>
  <c r="S541" i="2"/>
  <c r="M542" i="2"/>
  <c r="N542" i="2"/>
  <c r="O542" i="2"/>
  <c r="P542" i="2"/>
  <c r="Q542" i="2"/>
  <c r="S542" i="2"/>
  <c r="M543" i="2"/>
  <c r="N543" i="2"/>
  <c r="O543" i="2"/>
  <c r="P543" i="2"/>
  <c r="Q543" i="2"/>
  <c r="S543" i="2"/>
  <c r="M544" i="2"/>
  <c r="N544" i="2"/>
  <c r="O544" i="2"/>
  <c r="P544" i="2"/>
  <c r="Q544" i="2"/>
  <c r="S544" i="2"/>
  <c r="M545" i="2"/>
  <c r="N545" i="2"/>
  <c r="O545" i="2"/>
  <c r="P545" i="2"/>
  <c r="Q545" i="2"/>
  <c r="S545" i="2"/>
  <c r="M546" i="2"/>
  <c r="N546" i="2"/>
  <c r="O546" i="2"/>
  <c r="P546" i="2"/>
  <c r="Q546" i="2"/>
  <c r="S546" i="2"/>
  <c r="M547" i="2"/>
  <c r="N547" i="2"/>
  <c r="O547" i="2"/>
  <c r="P547" i="2"/>
  <c r="Q547" i="2"/>
  <c r="S547" i="2"/>
  <c r="M548" i="2"/>
  <c r="N548" i="2"/>
  <c r="O548" i="2"/>
  <c r="P548" i="2"/>
  <c r="Q548" i="2"/>
  <c r="S548" i="2"/>
  <c r="M549" i="2"/>
  <c r="N549" i="2"/>
  <c r="O549" i="2"/>
  <c r="P549" i="2"/>
  <c r="Q549" i="2"/>
  <c r="S549" i="2"/>
  <c r="M550" i="2"/>
  <c r="N550" i="2"/>
  <c r="O550" i="2"/>
  <c r="P550" i="2"/>
  <c r="Q550" i="2"/>
  <c r="S550" i="2"/>
  <c r="M551" i="2"/>
  <c r="N551" i="2"/>
  <c r="O551" i="2"/>
  <c r="P551" i="2"/>
  <c r="Q551" i="2"/>
  <c r="S551" i="2"/>
  <c r="M552" i="2"/>
  <c r="N552" i="2"/>
  <c r="O552" i="2"/>
  <c r="P552" i="2"/>
  <c r="Q552" i="2"/>
  <c r="S552" i="2"/>
  <c r="M553" i="2"/>
  <c r="N553" i="2"/>
  <c r="O553" i="2"/>
  <c r="P553" i="2"/>
  <c r="Q553" i="2"/>
  <c r="S553" i="2"/>
  <c r="M554" i="2"/>
  <c r="N554" i="2"/>
  <c r="O554" i="2"/>
  <c r="P554" i="2"/>
  <c r="Q554" i="2"/>
  <c r="S554" i="2"/>
  <c r="M555" i="2"/>
  <c r="N555" i="2"/>
  <c r="O555" i="2"/>
  <c r="P555" i="2"/>
  <c r="Q555" i="2"/>
  <c r="S555" i="2"/>
  <c r="M556" i="2"/>
  <c r="N556" i="2"/>
  <c r="O556" i="2"/>
  <c r="P556" i="2"/>
  <c r="Q556" i="2"/>
  <c r="S556" i="2"/>
  <c r="M557" i="2"/>
  <c r="N557" i="2"/>
  <c r="O557" i="2"/>
  <c r="P557" i="2"/>
  <c r="Q557" i="2"/>
  <c r="S557" i="2"/>
  <c r="M558" i="2"/>
  <c r="N558" i="2"/>
  <c r="O558" i="2"/>
  <c r="P558" i="2"/>
  <c r="Q558" i="2"/>
  <c r="S558" i="2"/>
  <c r="M559" i="2"/>
  <c r="N559" i="2"/>
  <c r="O559" i="2"/>
  <c r="P559" i="2"/>
  <c r="Q559" i="2"/>
  <c r="S559" i="2"/>
  <c r="M560" i="2"/>
  <c r="N560" i="2"/>
  <c r="O560" i="2"/>
  <c r="P560" i="2"/>
  <c r="Q560" i="2"/>
  <c r="S560" i="2"/>
  <c r="M561" i="2"/>
  <c r="N561" i="2"/>
  <c r="O561" i="2"/>
  <c r="P561" i="2"/>
  <c r="Q561" i="2"/>
  <c r="S561" i="2"/>
  <c r="M562" i="2"/>
  <c r="N562" i="2"/>
  <c r="O562" i="2"/>
  <c r="P562" i="2"/>
  <c r="Q562" i="2"/>
  <c r="S562" i="2"/>
  <c r="M563" i="2"/>
  <c r="N563" i="2"/>
  <c r="O563" i="2"/>
  <c r="P563" i="2"/>
  <c r="Q563" i="2"/>
  <c r="S563" i="2"/>
  <c r="M564" i="2"/>
  <c r="N564" i="2"/>
  <c r="O564" i="2"/>
  <c r="P564" i="2"/>
  <c r="Q564" i="2"/>
  <c r="S564" i="2"/>
  <c r="M565" i="2"/>
  <c r="N565" i="2"/>
  <c r="O565" i="2"/>
  <c r="P565" i="2"/>
  <c r="Q565" i="2"/>
  <c r="S565" i="2"/>
  <c r="M566" i="2"/>
  <c r="N566" i="2"/>
  <c r="O566" i="2"/>
  <c r="P566" i="2"/>
  <c r="Q566" i="2"/>
  <c r="S566" i="2"/>
  <c r="M567" i="2"/>
  <c r="N567" i="2"/>
  <c r="O567" i="2"/>
  <c r="P567" i="2"/>
  <c r="Q567" i="2"/>
  <c r="S567" i="2"/>
  <c r="M568" i="2"/>
  <c r="N568" i="2"/>
  <c r="O568" i="2"/>
  <c r="P568" i="2"/>
  <c r="Q568" i="2"/>
  <c r="S568" i="2"/>
  <c r="M569" i="2"/>
  <c r="N569" i="2"/>
  <c r="O569" i="2"/>
  <c r="P569" i="2"/>
  <c r="Q569" i="2"/>
  <c r="S569" i="2"/>
  <c r="M570" i="2"/>
  <c r="N570" i="2"/>
  <c r="O570" i="2"/>
  <c r="P570" i="2"/>
  <c r="Q570" i="2"/>
  <c r="S570" i="2"/>
  <c r="M571" i="2"/>
  <c r="N571" i="2"/>
  <c r="O571" i="2"/>
  <c r="P571" i="2"/>
  <c r="Q571" i="2"/>
  <c r="S571" i="2"/>
  <c r="M572" i="2"/>
  <c r="N572" i="2"/>
  <c r="O572" i="2"/>
  <c r="P572" i="2"/>
  <c r="Q572" i="2"/>
  <c r="S572" i="2"/>
  <c r="M573" i="2"/>
  <c r="N573" i="2"/>
  <c r="O573" i="2"/>
  <c r="P573" i="2"/>
  <c r="Q573" i="2"/>
  <c r="S573" i="2"/>
  <c r="M574" i="2"/>
  <c r="N574" i="2"/>
  <c r="O574" i="2"/>
  <c r="P574" i="2"/>
  <c r="Q574" i="2"/>
  <c r="S574" i="2"/>
  <c r="M575" i="2"/>
  <c r="N575" i="2"/>
  <c r="O575" i="2"/>
  <c r="P575" i="2"/>
  <c r="Q575" i="2"/>
  <c r="S575" i="2"/>
  <c r="M576" i="2"/>
  <c r="N576" i="2"/>
  <c r="O576" i="2"/>
  <c r="P576" i="2"/>
  <c r="Q576" i="2"/>
  <c r="S576" i="2"/>
  <c r="M577" i="2"/>
  <c r="N577" i="2"/>
  <c r="O577" i="2"/>
  <c r="P577" i="2"/>
  <c r="Q577" i="2"/>
  <c r="S577" i="2"/>
  <c r="M578" i="2"/>
  <c r="N578" i="2"/>
  <c r="O578" i="2"/>
  <c r="P578" i="2"/>
  <c r="Q578" i="2"/>
  <c r="S578" i="2"/>
  <c r="M579" i="2"/>
  <c r="N579" i="2"/>
  <c r="O579" i="2"/>
  <c r="P579" i="2"/>
  <c r="Q579" i="2"/>
  <c r="S579" i="2"/>
  <c r="M580" i="2"/>
  <c r="N580" i="2"/>
  <c r="O580" i="2"/>
  <c r="P580" i="2"/>
  <c r="Q580" i="2"/>
  <c r="S580" i="2"/>
  <c r="M581" i="2"/>
  <c r="N581" i="2"/>
  <c r="O581" i="2"/>
  <c r="P581" i="2"/>
  <c r="Q581" i="2"/>
  <c r="S581" i="2"/>
  <c r="M582" i="2"/>
  <c r="N582" i="2"/>
  <c r="O582" i="2"/>
  <c r="P582" i="2"/>
  <c r="Q582" i="2"/>
  <c r="S582" i="2"/>
  <c r="M583" i="2"/>
  <c r="N583" i="2"/>
  <c r="O583" i="2"/>
  <c r="P583" i="2"/>
  <c r="Q583" i="2"/>
  <c r="S583" i="2"/>
  <c r="M584" i="2"/>
  <c r="N584" i="2"/>
  <c r="O584" i="2"/>
  <c r="P584" i="2"/>
  <c r="Q584" i="2"/>
  <c r="S584" i="2"/>
  <c r="M585" i="2"/>
  <c r="N585" i="2"/>
  <c r="O585" i="2"/>
  <c r="P585" i="2"/>
  <c r="Q585" i="2"/>
  <c r="S585" i="2"/>
  <c r="M586" i="2"/>
  <c r="N586" i="2"/>
  <c r="O586" i="2"/>
  <c r="P586" i="2"/>
  <c r="Q586" i="2"/>
  <c r="S586" i="2"/>
  <c r="M587" i="2"/>
  <c r="N587" i="2"/>
  <c r="O587" i="2"/>
  <c r="P587" i="2"/>
  <c r="Q587" i="2"/>
  <c r="S587" i="2"/>
  <c r="M588" i="2"/>
  <c r="N588" i="2"/>
  <c r="O588" i="2"/>
  <c r="P588" i="2"/>
  <c r="Q588" i="2"/>
  <c r="S588" i="2"/>
  <c r="M589" i="2"/>
  <c r="N589" i="2"/>
  <c r="O589" i="2"/>
  <c r="P589" i="2"/>
  <c r="Q589" i="2"/>
  <c r="S589" i="2"/>
  <c r="M590" i="2"/>
  <c r="N590" i="2"/>
  <c r="O590" i="2"/>
  <c r="P590" i="2"/>
  <c r="Q590" i="2"/>
  <c r="S590" i="2"/>
  <c r="M591" i="2"/>
  <c r="N591" i="2"/>
  <c r="O591" i="2"/>
  <c r="P591" i="2"/>
  <c r="Q591" i="2"/>
  <c r="S591" i="2"/>
  <c r="M592" i="2"/>
  <c r="N592" i="2"/>
  <c r="O592" i="2"/>
  <c r="P592" i="2"/>
  <c r="Q592" i="2"/>
  <c r="S592" i="2"/>
  <c r="M593" i="2"/>
  <c r="N593" i="2"/>
  <c r="O593" i="2"/>
  <c r="P593" i="2"/>
  <c r="Q593" i="2"/>
  <c r="S593" i="2"/>
  <c r="M594" i="2"/>
  <c r="N594" i="2"/>
  <c r="O594" i="2"/>
  <c r="P594" i="2"/>
  <c r="Q594" i="2"/>
  <c r="S594" i="2"/>
  <c r="M595" i="2"/>
  <c r="N595" i="2"/>
  <c r="O595" i="2"/>
  <c r="P595" i="2"/>
  <c r="Q595" i="2"/>
  <c r="S595" i="2"/>
  <c r="M596" i="2"/>
  <c r="N596" i="2"/>
  <c r="O596" i="2"/>
  <c r="P596" i="2"/>
  <c r="Q596" i="2"/>
  <c r="S596" i="2"/>
  <c r="M597" i="2"/>
  <c r="N597" i="2"/>
  <c r="O597" i="2"/>
  <c r="P597" i="2"/>
  <c r="Q597" i="2"/>
  <c r="S597" i="2"/>
  <c r="M598" i="2"/>
  <c r="N598" i="2"/>
  <c r="O598" i="2"/>
  <c r="P598" i="2"/>
  <c r="Q598" i="2"/>
  <c r="S598" i="2"/>
  <c r="M599" i="2"/>
  <c r="N599" i="2"/>
  <c r="O599" i="2"/>
  <c r="P599" i="2"/>
  <c r="Q599" i="2"/>
  <c r="S599" i="2"/>
  <c r="M600" i="2"/>
  <c r="N600" i="2"/>
  <c r="O600" i="2"/>
  <c r="P600" i="2"/>
  <c r="Q600" i="2"/>
  <c r="S600" i="2"/>
  <c r="M601" i="2"/>
  <c r="N601" i="2"/>
  <c r="O601" i="2"/>
  <c r="P601" i="2"/>
  <c r="Q601" i="2"/>
  <c r="S601" i="2"/>
  <c r="M602" i="2"/>
  <c r="N602" i="2"/>
  <c r="O602" i="2"/>
  <c r="P602" i="2"/>
  <c r="Q602" i="2"/>
  <c r="S602" i="2"/>
  <c r="M603" i="2"/>
  <c r="N603" i="2"/>
  <c r="O603" i="2"/>
  <c r="P603" i="2"/>
  <c r="Q603" i="2"/>
  <c r="S603" i="2"/>
  <c r="M604" i="2"/>
  <c r="N604" i="2"/>
  <c r="O604" i="2"/>
  <c r="P604" i="2"/>
  <c r="Q604" i="2"/>
  <c r="S604" i="2"/>
  <c r="M605" i="2"/>
  <c r="N605" i="2"/>
  <c r="O605" i="2"/>
  <c r="P605" i="2"/>
  <c r="Q605" i="2"/>
  <c r="S605" i="2"/>
  <c r="M606" i="2"/>
  <c r="N606" i="2"/>
  <c r="O606" i="2"/>
  <c r="P606" i="2"/>
  <c r="Q606" i="2"/>
  <c r="S606" i="2"/>
  <c r="M607" i="2"/>
  <c r="N607" i="2"/>
  <c r="O607" i="2"/>
  <c r="P607" i="2"/>
  <c r="Q607" i="2"/>
  <c r="S607" i="2"/>
  <c r="M608" i="2"/>
  <c r="N608" i="2"/>
  <c r="O608" i="2"/>
  <c r="P608" i="2"/>
  <c r="Q608" i="2"/>
  <c r="S608" i="2"/>
  <c r="M609" i="2"/>
  <c r="N609" i="2"/>
  <c r="O609" i="2"/>
  <c r="P609" i="2"/>
  <c r="Q609" i="2"/>
  <c r="S609" i="2"/>
  <c r="M610" i="2"/>
  <c r="N610" i="2"/>
  <c r="O610" i="2"/>
  <c r="P610" i="2"/>
  <c r="Q610" i="2"/>
  <c r="S610" i="2"/>
  <c r="M611" i="2"/>
  <c r="N611" i="2"/>
  <c r="O611" i="2"/>
  <c r="P611" i="2"/>
  <c r="Q611" i="2"/>
  <c r="S611" i="2"/>
  <c r="M612" i="2"/>
  <c r="N612" i="2"/>
  <c r="O612" i="2"/>
  <c r="P612" i="2"/>
  <c r="Q612" i="2"/>
  <c r="S612" i="2"/>
  <c r="M613" i="2"/>
  <c r="N613" i="2"/>
  <c r="O613" i="2"/>
  <c r="P613" i="2"/>
  <c r="Q613" i="2"/>
  <c r="S613" i="2"/>
  <c r="M614" i="2"/>
  <c r="N614" i="2"/>
  <c r="O614" i="2"/>
  <c r="P614" i="2"/>
  <c r="Q614" i="2"/>
  <c r="S614" i="2"/>
  <c r="M615" i="2"/>
  <c r="N615" i="2"/>
  <c r="O615" i="2"/>
  <c r="P615" i="2"/>
  <c r="Q615" i="2"/>
  <c r="S615" i="2"/>
  <c r="M616" i="2"/>
  <c r="N616" i="2"/>
  <c r="O616" i="2"/>
  <c r="P616" i="2"/>
  <c r="Q616" i="2"/>
  <c r="S616" i="2"/>
  <c r="M617" i="2"/>
  <c r="N617" i="2"/>
  <c r="O617" i="2"/>
  <c r="P617" i="2"/>
  <c r="Q617" i="2"/>
  <c r="S617" i="2"/>
  <c r="M618" i="2"/>
  <c r="N618" i="2"/>
  <c r="O618" i="2"/>
  <c r="P618" i="2"/>
  <c r="Q618" i="2"/>
  <c r="S618" i="2"/>
  <c r="M619" i="2"/>
  <c r="N619" i="2"/>
  <c r="O619" i="2"/>
  <c r="P619" i="2"/>
  <c r="Q619" i="2"/>
  <c r="S619" i="2"/>
  <c r="M620" i="2"/>
  <c r="N620" i="2"/>
  <c r="O620" i="2"/>
  <c r="P620" i="2"/>
  <c r="Q620" i="2"/>
  <c r="S620" i="2"/>
  <c r="M621" i="2"/>
  <c r="N621" i="2"/>
  <c r="O621" i="2"/>
  <c r="P621" i="2"/>
  <c r="Q621" i="2"/>
  <c r="S621" i="2"/>
  <c r="M622" i="2"/>
  <c r="N622" i="2"/>
  <c r="O622" i="2"/>
  <c r="P622" i="2"/>
  <c r="Q622" i="2"/>
  <c r="S622" i="2"/>
  <c r="M623" i="2"/>
  <c r="N623" i="2"/>
  <c r="O623" i="2"/>
  <c r="P623" i="2"/>
  <c r="Q623" i="2"/>
  <c r="S623" i="2"/>
  <c r="M624" i="2"/>
  <c r="N624" i="2"/>
  <c r="O624" i="2"/>
  <c r="P624" i="2"/>
  <c r="Q624" i="2"/>
  <c r="S624" i="2"/>
  <c r="M625" i="2"/>
  <c r="N625" i="2"/>
  <c r="O625" i="2"/>
  <c r="P625" i="2"/>
  <c r="Q625" i="2"/>
  <c r="S625" i="2"/>
  <c r="M626" i="2"/>
  <c r="N626" i="2"/>
  <c r="O626" i="2"/>
  <c r="P626" i="2"/>
  <c r="Q626" i="2"/>
  <c r="S626" i="2"/>
  <c r="M627" i="2"/>
  <c r="N627" i="2"/>
  <c r="O627" i="2"/>
  <c r="P627" i="2"/>
  <c r="Q627" i="2"/>
  <c r="S627" i="2"/>
  <c r="M628" i="2"/>
  <c r="N628" i="2"/>
  <c r="O628" i="2"/>
  <c r="P628" i="2"/>
  <c r="Q628" i="2"/>
  <c r="S628" i="2"/>
  <c r="M629" i="2"/>
  <c r="N629" i="2"/>
  <c r="O629" i="2"/>
  <c r="P629" i="2"/>
  <c r="Q629" i="2"/>
  <c r="S629" i="2"/>
  <c r="M630" i="2"/>
  <c r="N630" i="2"/>
  <c r="O630" i="2"/>
  <c r="P630" i="2"/>
  <c r="Q630" i="2"/>
  <c r="S630" i="2"/>
  <c r="M631" i="2"/>
  <c r="N631" i="2"/>
  <c r="O631" i="2"/>
  <c r="P631" i="2"/>
  <c r="Q631" i="2"/>
  <c r="S631" i="2"/>
  <c r="M632" i="2"/>
  <c r="N632" i="2"/>
  <c r="O632" i="2"/>
  <c r="P632" i="2"/>
  <c r="Q632" i="2"/>
  <c r="S632" i="2"/>
  <c r="M633" i="2"/>
  <c r="N633" i="2"/>
  <c r="O633" i="2"/>
  <c r="P633" i="2"/>
  <c r="Q633" i="2"/>
  <c r="S633" i="2"/>
  <c r="M634" i="2"/>
  <c r="N634" i="2"/>
  <c r="O634" i="2"/>
  <c r="P634" i="2"/>
  <c r="Q634" i="2"/>
  <c r="S634" i="2"/>
  <c r="H10" i="7" l="1"/>
  <c r="H18" i="7"/>
  <c r="H26" i="7"/>
  <c r="H34" i="7"/>
  <c r="H42" i="7"/>
  <c r="H50" i="7"/>
  <c r="H58" i="7"/>
  <c r="H66" i="7"/>
  <c r="H74" i="7"/>
  <c r="H82" i="7"/>
  <c r="H90" i="7"/>
  <c r="H98" i="7"/>
  <c r="H106" i="7"/>
  <c r="H114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250" i="7"/>
  <c r="H258" i="7"/>
  <c r="H266" i="7"/>
  <c r="H274" i="7"/>
  <c r="H282" i="7"/>
  <c r="H290" i="7"/>
  <c r="H298" i="7"/>
  <c r="H306" i="7"/>
  <c r="H314" i="7"/>
  <c r="H322" i="7"/>
  <c r="H330" i="7"/>
  <c r="H338" i="7"/>
  <c r="H346" i="7"/>
  <c r="H354" i="7"/>
  <c r="H362" i="7"/>
  <c r="H370" i="7"/>
  <c r="H378" i="7"/>
  <c r="H386" i="7"/>
  <c r="H394" i="7"/>
  <c r="H402" i="7"/>
  <c r="H410" i="7"/>
  <c r="H418" i="7"/>
  <c r="H426" i="7"/>
  <c r="H434" i="7"/>
  <c r="H442" i="7"/>
  <c r="H450" i="7"/>
  <c r="H458" i="7"/>
  <c r="H466" i="7"/>
  <c r="H474" i="7"/>
  <c r="H482" i="7"/>
  <c r="H490" i="7"/>
  <c r="H498" i="7"/>
  <c r="H506" i="7"/>
  <c r="H514" i="7"/>
  <c r="H522" i="7"/>
  <c r="H530" i="7"/>
  <c r="H538" i="7"/>
  <c r="H546" i="7"/>
  <c r="H554" i="7"/>
  <c r="H562" i="7"/>
  <c r="H570" i="7"/>
  <c r="H578" i="7"/>
  <c r="H586" i="7"/>
  <c r="H594" i="7"/>
  <c r="H602" i="7"/>
  <c r="H610" i="7"/>
  <c r="H618" i="7"/>
  <c r="H626" i="7"/>
  <c r="H2" i="7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9" i="7"/>
  <c r="H20" i="7"/>
  <c r="H21" i="7"/>
  <c r="H22" i="7"/>
  <c r="H23" i="7"/>
  <c r="H24" i="7"/>
  <c r="H25" i="7"/>
  <c r="H27" i="7"/>
  <c r="H28" i="7"/>
  <c r="H29" i="7"/>
  <c r="H30" i="7"/>
  <c r="H31" i="7"/>
  <c r="H32" i="7"/>
  <c r="H33" i="7"/>
  <c r="H35" i="7"/>
  <c r="H36" i="7"/>
  <c r="H37" i="7"/>
  <c r="H38" i="7"/>
  <c r="H39" i="7"/>
  <c r="H40" i="7"/>
  <c r="H41" i="7"/>
  <c r="H43" i="7"/>
  <c r="H44" i="7"/>
  <c r="H45" i="7"/>
  <c r="H46" i="7"/>
  <c r="H47" i="7"/>
  <c r="H48" i="7"/>
  <c r="H49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7" i="7"/>
  <c r="H68" i="7"/>
  <c r="H69" i="7"/>
  <c r="H70" i="7"/>
  <c r="H71" i="7"/>
  <c r="H72" i="7"/>
  <c r="H73" i="7"/>
  <c r="H75" i="7"/>
  <c r="H76" i="7"/>
  <c r="H77" i="7"/>
  <c r="H78" i="7"/>
  <c r="H79" i="7"/>
  <c r="H80" i="7"/>
  <c r="H81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99" i="7"/>
  <c r="H100" i="7"/>
  <c r="H101" i="7"/>
  <c r="H102" i="7"/>
  <c r="H103" i="7"/>
  <c r="H104" i="7"/>
  <c r="H105" i="7"/>
  <c r="H107" i="7"/>
  <c r="H108" i="7"/>
  <c r="H109" i="7"/>
  <c r="H110" i="7"/>
  <c r="H111" i="7"/>
  <c r="H112" i="7"/>
  <c r="H113" i="7"/>
  <c r="H115" i="7"/>
  <c r="H116" i="7"/>
  <c r="H117" i="7"/>
  <c r="H118" i="7"/>
  <c r="H119" i="7"/>
  <c r="H120" i="7"/>
  <c r="H121" i="7"/>
  <c r="H123" i="7"/>
  <c r="H124" i="7"/>
  <c r="H125" i="7"/>
  <c r="H126" i="7"/>
  <c r="H127" i="7"/>
  <c r="H128" i="7"/>
  <c r="H129" i="7"/>
  <c r="H131" i="7"/>
  <c r="H132" i="7"/>
  <c r="H133" i="7"/>
  <c r="H134" i="7"/>
  <c r="H135" i="7"/>
  <c r="H136" i="7"/>
  <c r="H137" i="7"/>
  <c r="H139" i="7"/>
  <c r="H140" i="7"/>
  <c r="H141" i="7"/>
  <c r="H142" i="7"/>
  <c r="H143" i="7"/>
  <c r="H144" i="7"/>
  <c r="H145" i="7"/>
  <c r="H147" i="7"/>
  <c r="H148" i="7"/>
  <c r="H149" i="7"/>
  <c r="H150" i="7"/>
  <c r="H151" i="7"/>
  <c r="H152" i="7"/>
  <c r="H153" i="7"/>
  <c r="H155" i="7"/>
  <c r="H156" i="7"/>
  <c r="H157" i="7"/>
  <c r="H158" i="7"/>
  <c r="H159" i="7"/>
  <c r="H160" i="7"/>
  <c r="H161" i="7"/>
  <c r="H163" i="7"/>
  <c r="H164" i="7"/>
  <c r="H165" i="7"/>
  <c r="H166" i="7"/>
  <c r="H167" i="7"/>
  <c r="H168" i="7"/>
  <c r="H169" i="7"/>
  <c r="H171" i="7"/>
  <c r="H172" i="7"/>
  <c r="H173" i="7"/>
  <c r="H174" i="7"/>
  <c r="H175" i="7"/>
  <c r="H176" i="7"/>
  <c r="H177" i="7"/>
  <c r="H179" i="7"/>
  <c r="H180" i="7"/>
  <c r="H181" i="7"/>
  <c r="H182" i="7"/>
  <c r="H183" i="7"/>
  <c r="H184" i="7"/>
  <c r="H185" i="7"/>
  <c r="H187" i="7"/>
  <c r="H188" i="7"/>
  <c r="H189" i="7"/>
  <c r="H190" i="7"/>
  <c r="H191" i="7"/>
  <c r="H192" i="7"/>
  <c r="H193" i="7"/>
  <c r="H195" i="7"/>
  <c r="H196" i="7"/>
  <c r="H197" i="7"/>
  <c r="H198" i="7"/>
  <c r="H199" i="7"/>
  <c r="H200" i="7"/>
  <c r="H201" i="7"/>
  <c r="H203" i="7"/>
  <c r="H204" i="7"/>
  <c r="H205" i="7"/>
  <c r="H206" i="7"/>
  <c r="H207" i="7"/>
  <c r="H208" i="7"/>
  <c r="H209" i="7"/>
  <c r="H211" i="7"/>
  <c r="H212" i="7"/>
  <c r="H213" i="7"/>
  <c r="H214" i="7"/>
  <c r="H215" i="7"/>
  <c r="H216" i="7"/>
  <c r="H217" i="7"/>
  <c r="H219" i="7"/>
  <c r="H220" i="7"/>
  <c r="H221" i="7"/>
  <c r="H222" i="7"/>
  <c r="H223" i="7"/>
  <c r="H224" i="7"/>
  <c r="H225" i="7"/>
  <c r="H227" i="7"/>
  <c r="H228" i="7"/>
  <c r="H229" i="7"/>
  <c r="H230" i="7"/>
  <c r="H231" i="7"/>
  <c r="H232" i="7"/>
  <c r="H233" i="7"/>
  <c r="H235" i="7"/>
  <c r="H236" i="7"/>
  <c r="H237" i="7"/>
  <c r="H238" i="7"/>
  <c r="H239" i="7"/>
  <c r="H240" i="7"/>
  <c r="H241" i="7"/>
  <c r="H243" i="7"/>
  <c r="H244" i="7"/>
  <c r="H245" i="7"/>
  <c r="H246" i="7"/>
  <c r="H247" i="7"/>
  <c r="H248" i="7"/>
  <c r="H249" i="7"/>
  <c r="H251" i="7"/>
  <c r="H252" i="7"/>
  <c r="H253" i="7"/>
  <c r="H254" i="7"/>
  <c r="H255" i="7"/>
  <c r="H256" i="7"/>
  <c r="H257" i="7"/>
  <c r="H259" i="7"/>
  <c r="H260" i="7"/>
  <c r="H261" i="7"/>
  <c r="H262" i="7"/>
  <c r="H263" i="7"/>
  <c r="H264" i="7"/>
  <c r="H265" i="7"/>
  <c r="H267" i="7"/>
  <c r="H268" i="7"/>
  <c r="H269" i="7"/>
  <c r="H270" i="7"/>
  <c r="H271" i="7"/>
  <c r="H272" i="7"/>
  <c r="H273" i="7"/>
  <c r="H275" i="7"/>
  <c r="H276" i="7"/>
  <c r="H277" i="7"/>
  <c r="H278" i="7"/>
  <c r="H279" i="7"/>
  <c r="H280" i="7"/>
  <c r="H281" i="7"/>
  <c r="H283" i="7"/>
  <c r="H284" i="7"/>
  <c r="H285" i="7"/>
  <c r="H286" i="7"/>
  <c r="H287" i="7"/>
  <c r="H288" i="7"/>
  <c r="H289" i="7"/>
  <c r="H291" i="7"/>
  <c r="H292" i="7"/>
  <c r="H293" i="7"/>
  <c r="H294" i="7"/>
  <c r="H295" i="7"/>
  <c r="H296" i="7"/>
  <c r="H297" i="7"/>
  <c r="H299" i="7"/>
  <c r="H300" i="7"/>
  <c r="H301" i="7"/>
  <c r="H302" i="7"/>
  <c r="H303" i="7"/>
  <c r="H304" i="7"/>
  <c r="H305" i="7"/>
  <c r="H307" i="7"/>
  <c r="H308" i="7"/>
  <c r="H309" i="7"/>
  <c r="H310" i="7"/>
  <c r="H311" i="7"/>
  <c r="H312" i="7"/>
  <c r="H313" i="7"/>
  <c r="H315" i="7"/>
  <c r="H316" i="7"/>
  <c r="H317" i="7"/>
  <c r="H318" i="7"/>
  <c r="H319" i="7"/>
  <c r="H320" i="7"/>
  <c r="H321" i="7"/>
  <c r="H323" i="7"/>
  <c r="H324" i="7"/>
  <c r="H325" i="7"/>
  <c r="H326" i="7"/>
  <c r="H327" i="7"/>
  <c r="H328" i="7"/>
  <c r="H329" i="7"/>
  <c r="H331" i="7"/>
  <c r="H332" i="7"/>
  <c r="H333" i="7"/>
  <c r="H334" i="7"/>
  <c r="H335" i="7"/>
  <c r="H336" i="7"/>
  <c r="H337" i="7"/>
  <c r="H339" i="7"/>
  <c r="H340" i="7"/>
  <c r="H341" i="7"/>
  <c r="H342" i="7"/>
  <c r="H343" i="7"/>
  <c r="H344" i="7"/>
  <c r="H345" i="7"/>
  <c r="H347" i="7"/>
  <c r="H348" i="7"/>
  <c r="H349" i="7"/>
  <c r="H350" i="7"/>
  <c r="H351" i="7"/>
  <c r="H352" i="7"/>
  <c r="H353" i="7"/>
  <c r="H355" i="7"/>
  <c r="H356" i="7"/>
  <c r="H357" i="7"/>
  <c r="H358" i="7"/>
  <c r="H359" i="7"/>
  <c r="H360" i="7"/>
  <c r="H361" i="7"/>
  <c r="H363" i="7"/>
  <c r="H364" i="7"/>
  <c r="H365" i="7"/>
  <c r="H366" i="7"/>
  <c r="H367" i="7"/>
  <c r="H368" i="7"/>
  <c r="H369" i="7"/>
  <c r="H371" i="7"/>
  <c r="H372" i="7"/>
  <c r="H373" i="7"/>
  <c r="H374" i="7"/>
  <c r="H375" i="7"/>
  <c r="H376" i="7"/>
  <c r="H377" i="7"/>
  <c r="H379" i="7"/>
  <c r="H380" i="7"/>
  <c r="H381" i="7"/>
  <c r="H382" i="7"/>
  <c r="H383" i="7"/>
  <c r="H384" i="7"/>
  <c r="H385" i="7"/>
  <c r="H387" i="7"/>
  <c r="H388" i="7"/>
  <c r="H389" i="7"/>
  <c r="H390" i="7"/>
  <c r="H391" i="7"/>
  <c r="H392" i="7"/>
  <c r="H393" i="7"/>
  <c r="H395" i="7"/>
  <c r="H396" i="7"/>
  <c r="H397" i="7"/>
  <c r="H398" i="7"/>
  <c r="H399" i="7"/>
  <c r="H400" i="7"/>
  <c r="H401" i="7"/>
  <c r="H403" i="7"/>
  <c r="H404" i="7"/>
  <c r="H405" i="7"/>
  <c r="H406" i="7"/>
  <c r="H407" i="7"/>
  <c r="H408" i="7"/>
  <c r="H409" i="7"/>
  <c r="H411" i="7"/>
  <c r="H412" i="7"/>
  <c r="H413" i="7"/>
  <c r="H414" i="7"/>
  <c r="H415" i="7"/>
  <c r="H416" i="7"/>
  <c r="H417" i="7"/>
  <c r="H419" i="7"/>
  <c r="H420" i="7"/>
  <c r="H421" i="7"/>
  <c r="H422" i="7"/>
  <c r="H423" i="7"/>
  <c r="H424" i="7"/>
  <c r="H425" i="7"/>
  <c r="H427" i="7"/>
  <c r="H428" i="7"/>
  <c r="H429" i="7"/>
  <c r="H430" i="7"/>
  <c r="H431" i="7"/>
  <c r="H432" i="7"/>
  <c r="H433" i="7"/>
  <c r="H435" i="7"/>
  <c r="H436" i="7"/>
  <c r="H437" i="7"/>
  <c r="H438" i="7"/>
  <c r="H439" i="7"/>
  <c r="H440" i="7"/>
  <c r="H441" i="7"/>
  <c r="H443" i="7"/>
  <c r="H444" i="7"/>
  <c r="H445" i="7"/>
  <c r="H446" i="7"/>
  <c r="H447" i="7"/>
  <c r="H448" i="7"/>
  <c r="H449" i="7"/>
  <c r="H451" i="7"/>
  <c r="H452" i="7"/>
  <c r="H453" i="7"/>
  <c r="H454" i="7"/>
  <c r="H455" i="7"/>
  <c r="H456" i="7"/>
  <c r="H457" i="7"/>
  <c r="H459" i="7"/>
  <c r="H460" i="7"/>
  <c r="H461" i="7"/>
  <c r="H462" i="7"/>
  <c r="H463" i="7"/>
  <c r="H464" i="7"/>
  <c r="H465" i="7"/>
  <c r="H467" i="7"/>
  <c r="H468" i="7"/>
  <c r="H469" i="7"/>
  <c r="H470" i="7"/>
  <c r="H471" i="7"/>
  <c r="H472" i="7"/>
  <c r="H473" i="7"/>
  <c r="H475" i="7"/>
  <c r="H476" i="7"/>
  <c r="H477" i="7"/>
  <c r="H478" i="7"/>
  <c r="H479" i="7"/>
  <c r="H480" i="7"/>
  <c r="H481" i="7"/>
  <c r="H483" i="7"/>
  <c r="H484" i="7"/>
  <c r="H485" i="7"/>
  <c r="H486" i="7"/>
  <c r="H487" i="7"/>
  <c r="H488" i="7"/>
  <c r="H489" i="7"/>
  <c r="H491" i="7"/>
  <c r="H492" i="7"/>
  <c r="H493" i="7"/>
  <c r="H494" i="7"/>
  <c r="H495" i="7"/>
  <c r="H496" i="7"/>
  <c r="H497" i="7"/>
  <c r="H499" i="7"/>
  <c r="H500" i="7"/>
  <c r="H501" i="7"/>
  <c r="H502" i="7"/>
  <c r="H503" i="7"/>
  <c r="H504" i="7"/>
  <c r="H505" i="7"/>
  <c r="H507" i="7"/>
  <c r="H508" i="7"/>
  <c r="H509" i="7"/>
  <c r="H510" i="7"/>
  <c r="H511" i="7"/>
  <c r="H512" i="7"/>
  <c r="H513" i="7"/>
  <c r="H515" i="7"/>
  <c r="H516" i="7"/>
  <c r="H517" i="7"/>
  <c r="H518" i="7"/>
  <c r="H519" i="7"/>
  <c r="H520" i="7"/>
  <c r="H521" i="7"/>
  <c r="H523" i="7"/>
  <c r="H524" i="7"/>
  <c r="H525" i="7"/>
  <c r="H526" i="7"/>
  <c r="H527" i="7"/>
  <c r="H528" i="7"/>
  <c r="H529" i="7"/>
  <c r="H531" i="7"/>
  <c r="H532" i="7"/>
  <c r="H533" i="7"/>
  <c r="H534" i="7"/>
  <c r="H535" i="7"/>
  <c r="H536" i="7"/>
  <c r="H537" i="7"/>
  <c r="H539" i="7"/>
  <c r="H540" i="7"/>
  <c r="H541" i="7"/>
  <c r="H542" i="7"/>
  <c r="H543" i="7"/>
  <c r="H544" i="7"/>
  <c r="H545" i="7"/>
  <c r="H547" i="7"/>
  <c r="H548" i="7"/>
  <c r="H549" i="7"/>
  <c r="H550" i="7"/>
  <c r="H551" i="7"/>
  <c r="H552" i="7"/>
  <c r="H553" i="7"/>
  <c r="H555" i="7"/>
  <c r="H556" i="7"/>
  <c r="H557" i="7"/>
  <c r="H558" i="7"/>
  <c r="H559" i="7"/>
  <c r="H560" i="7"/>
  <c r="H561" i="7"/>
  <c r="H563" i="7"/>
  <c r="H564" i="7"/>
  <c r="H565" i="7"/>
  <c r="H566" i="7"/>
  <c r="H567" i="7"/>
  <c r="H568" i="7"/>
  <c r="H569" i="7"/>
  <c r="H571" i="7"/>
  <c r="H572" i="7"/>
  <c r="H573" i="7"/>
  <c r="H574" i="7"/>
  <c r="H575" i="7"/>
  <c r="H576" i="7"/>
  <c r="H577" i="7"/>
  <c r="H579" i="7"/>
  <c r="H580" i="7"/>
  <c r="H581" i="7"/>
  <c r="H582" i="7"/>
  <c r="H583" i="7"/>
  <c r="H584" i="7"/>
  <c r="H585" i="7"/>
  <c r="H587" i="7"/>
  <c r="H588" i="7"/>
  <c r="H589" i="7"/>
  <c r="H590" i="7"/>
  <c r="H591" i="7"/>
  <c r="H592" i="7"/>
  <c r="H593" i="7"/>
  <c r="H595" i="7"/>
  <c r="H596" i="7"/>
  <c r="H597" i="7"/>
  <c r="H598" i="7"/>
  <c r="H599" i="7"/>
  <c r="H600" i="7"/>
  <c r="H601" i="7"/>
  <c r="H603" i="7"/>
  <c r="H604" i="7"/>
  <c r="H605" i="7"/>
  <c r="H606" i="7"/>
  <c r="H607" i="7"/>
  <c r="H608" i="7"/>
  <c r="H609" i="7"/>
  <c r="H611" i="7"/>
  <c r="H612" i="7"/>
  <c r="H613" i="7"/>
  <c r="H614" i="7"/>
  <c r="H615" i="7"/>
  <c r="H616" i="7"/>
  <c r="H617" i="7"/>
  <c r="H619" i="7"/>
  <c r="H620" i="7"/>
  <c r="H621" i="7"/>
  <c r="H622" i="7"/>
  <c r="H623" i="7"/>
  <c r="H624" i="7"/>
  <c r="H625" i="7"/>
  <c r="H627" i="7"/>
  <c r="H628" i="7"/>
  <c r="H629" i="7"/>
  <c r="H1" i="7"/>
  <c r="G634" i="5" l="1"/>
  <c r="G610" i="5"/>
  <c r="G482" i="5"/>
  <c r="G449" i="5"/>
  <c r="G422" i="5"/>
  <c r="G418" i="5"/>
  <c r="G417" i="5"/>
  <c r="G416" i="5"/>
  <c r="G403" i="5"/>
  <c r="G394" i="5"/>
  <c r="G393" i="5"/>
  <c r="G354" i="5"/>
  <c r="G353" i="5"/>
  <c r="G352" i="5"/>
  <c r="G350" i="5"/>
  <c r="G347" i="5"/>
  <c r="G346" i="5"/>
  <c r="G292" i="5"/>
  <c r="G280" i="5"/>
  <c r="G275" i="5"/>
  <c r="G263" i="5"/>
  <c r="G245" i="5"/>
  <c r="G239" i="5"/>
  <c r="G236" i="5"/>
  <c r="G234" i="5"/>
  <c r="G213" i="5"/>
  <c r="G191" i="5"/>
  <c r="G189" i="5"/>
  <c r="G179" i="5"/>
  <c r="G177" i="5"/>
  <c r="G176" i="5"/>
  <c r="G170" i="5"/>
  <c r="G169" i="5"/>
  <c r="G168" i="5"/>
  <c r="G144" i="5"/>
  <c r="G141" i="5"/>
  <c r="G134" i="5"/>
  <c r="G132" i="5"/>
  <c r="AB24" i="2" l="1"/>
  <c r="AO34" i="2"/>
  <c r="AL34" i="2"/>
  <c r="AH34" i="2"/>
  <c r="AG34" i="2"/>
  <c r="AD34" i="2"/>
  <c r="AM22" i="2"/>
  <c r="AM23" i="2"/>
  <c r="AM24" i="2"/>
  <c r="AM25" i="2"/>
  <c r="AM34" i="2" s="1"/>
  <c r="AM21" i="2"/>
  <c r="AM4" i="2"/>
  <c r="AL22" i="2"/>
  <c r="AL23" i="2"/>
  <c r="AL24" i="2"/>
  <c r="AL25" i="2"/>
  <c r="AN34" i="2" s="1"/>
  <c r="AL21" i="2"/>
  <c r="AL4" i="2"/>
  <c r="AK22" i="2"/>
  <c r="AK23" i="2"/>
  <c r="AK24" i="2"/>
  <c r="AK25" i="2"/>
  <c r="AK34" i="2" s="1"/>
  <c r="AK21" i="2"/>
  <c r="AK4" i="2"/>
  <c r="AJ22" i="2"/>
  <c r="AJ23" i="2"/>
  <c r="AJ24" i="2"/>
  <c r="AJ25" i="2"/>
  <c r="AJ21" i="2"/>
  <c r="AJ4" i="2"/>
  <c r="AI22" i="2"/>
  <c r="AI23" i="2"/>
  <c r="AI24" i="2"/>
  <c r="AI25" i="2"/>
  <c r="AI34" i="2" s="1"/>
  <c r="AI21" i="2"/>
  <c r="AI4" i="2"/>
  <c r="AH22" i="2"/>
  <c r="AH23" i="2"/>
  <c r="AH24" i="2"/>
  <c r="AH25" i="2"/>
  <c r="AJ34" i="2" s="1"/>
  <c r="AH21" i="2"/>
  <c r="AH4" i="2"/>
  <c r="AG22" i="2"/>
  <c r="AG23" i="2"/>
  <c r="AG24" i="2"/>
  <c r="AG25" i="2"/>
  <c r="AG21" i="2"/>
  <c r="AG4" i="2"/>
  <c r="AF22" i="2"/>
  <c r="AF23" i="2"/>
  <c r="AF24" i="2"/>
  <c r="AF25" i="2"/>
  <c r="AF21" i="2"/>
  <c r="AF4" i="2"/>
  <c r="AE22" i="2"/>
  <c r="AE23" i="2"/>
  <c r="AE24" i="2"/>
  <c r="AE25" i="2"/>
  <c r="AE34" i="2" s="1"/>
  <c r="AE21" i="2"/>
  <c r="AE4" i="2"/>
  <c r="AD22" i="2"/>
  <c r="AD23" i="2"/>
  <c r="AD24" i="2"/>
  <c r="AD25" i="2"/>
  <c r="AF34" i="2" s="1"/>
  <c r="AD21" i="2"/>
  <c r="AD4" i="2"/>
  <c r="AC22" i="2"/>
  <c r="AC23" i="2"/>
  <c r="AC24" i="2"/>
  <c r="AC25" i="2"/>
  <c r="AC21" i="2"/>
  <c r="AC4" i="2"/>
  <c r="AB22" i="2"/>
  <c r="AB23" i="2"/>
  <c r="AB25" i="2"/>
  <c r="AB21" i="2"/>
  <c r="AB4" i="2"/>
  <c r="AM11" i="2"/>
  <c r="AL11" i="2"/>
  <c r="AK11" i="2"/>
  <c r="AJ11" i="2"/>
  <c r="AI11" i="2"/>
  <c r="AH11" i="2"/>
  <c r="AG11" i="2"/>
  <c r="AF11" i="2"/>
  <c r="AE11" i="2"/>
  <c r="AC11" i="2"/>
  <c r="AD11" i="2"/>
  <c r="AB11" i="2"/>
  <c r="AM10" i="2"/>
  <c r="AL10" i="2"/>
  <c r="AK10" i="2"/>
  <c r="AJ10" i="2"/>
  <c r="AI10" i="2"/>
  <c r="AH10" i="2"/>
  <c r="AG10" i="2"/>
  <c r="AG12" i="2" s="1"/>
  <c r="AF10" i="2"/>
  <c r="AE10" i="2"/>
  <c r="AD10" i="2"/>
  <c r="AC10" i="2"/>
  <c r="AB10" i="2"/>
  <c r="AE5" i="2"/>
  <c r="AF5" i="2"/>
  <c r="AG5" i="2"/>
  <c r="AH5" i="2"/>
  <c r="AI5" i="2"/>
  <c r="AJ5" i="2"/>
  <c r="AK5" i="2"/>
  <c r="AL5" i="2"/>
  <c r="AM5" i="2"/>
  <c r="AE6" i="2"/>
  <c r="AF6" i="2"/>
  <c r="AG6" i="2"/>
  <c r="AH6" i="2"/>
  <c r="AI6" i="2"/>
  <c r="AJ6" i="2"/>
  <c r="AK6" i="2"/>
  <c r="AL6" i="2"/>
  <c r="AM6" i="2"/>
  <c r="AE7" i="2"/>
  <c r="AF7" i="2"/>
  <c r="AG7" i="2"/>
  <c r="AH7" i="2"/>
  <c r="AI7" i="2"/>
  <c r="AJ7" i="2"/>
  <c r="AK7" i="2"/>
  <c r="AL7" i="2"/>
  <c r="AM7" i="2"/>
  <c r="AE8" i="2"/>
  <c r="AF8" i="2"/>
  <c r="AG8" i="2"/>
  <c r="AH8" i="2"/>
  <c r="AI8" i="2"/>
  <c r="AJ8" i="2"/>
  <c r="AK8" i="2"/>
  <c r="AL8" i="2"/>
  <c r="AM8" i="2"/>
  <c r="AD5" i="2"/>
  <c r="AD6" i="2"/>
  <c r="AD7" i="2"/>
  <c r="AD8" i="2"/>
  <c r="AC5" i="2"/>
  <c r="AC6" i="2"/>
  <c r="AC7" i="2"/>
  <c r="AC8" i="2"/>
  <c r="AB5" i="2"/>
  <c r="AB6" i="2"/>
  <c r="AB7" i="2"/>
  <c r="AB8" i="2"/>
  <c r="S3" i="2"/>
  <c r="S5" i="2"/>
  <c r="S4" i="2"/>
  <c r="S6" i="2"/>
  <c r="S13" i="2"/>
  <c r="S14" i="2"/>
  <c r="S9" i="2"/>
  <c r="S10" i="2"/>
  <c r="S8" i="2"/>
  <c r="S15" i="2"/>
  <c r="S7" i="2"/>
  <c r="S12" i="2"/>
  <c r="S11" i="2"/>
  <c r="Q3" i="2"/>
  <c r="Q4" i="2"/>
  <c r="Q5" i="2"/>
  <c r="Q6" i="2"/>
  <c r="Q8" i="2"/>
  <c r="Q13" i="2"/>
  <c r="Q14" i="2"/>
  <c r="Q15" i="2"/>
  <c r="Q9" i="2"/>
  <c r="Q7" i="2"/>
  <c r="Q10" i="2"/>
  <c r="Q12" i="2"/>
  <c r="Q11" i="2"/>
  <c r="P3" i="2"/>
  <c r="P4" i="2"/>
  <c r="P5" i="2"/>
  <c r="P6" i="2"/>
  <c r="P8" i="2"/>
  <c r="P13" i="2"/>
  <c r="P14" i="2"/>
  <c r="P15" i="2"/>
  <c r="P9" i="2"/>
  <c r="P7" i="2"/>
  <c r="P10" i="2"/>
  <c r="P12" i="2"/>
  <c r="P11" i="2"/>
  <c r="O3" i="2"/>
  <c r="O4" i="2"/>
  <c r="O5" i="2"/>
  <c r="O6" i="2"/>
  <c r="O8" i="2"/>
  <c r="O13" i="2"/>
  <c r="O14" i="2"/>
  <c r="O15" i="2"/>
  <c r="O9" i="2"/>
  <c r="O7" i="2"/>
  <c r="O10" i="2"/>
  <c r="O12" i="2"/>
  <c r="O11" i="2"/>
  <c r="N3" i="2"/>
  <c r="N4" i="2"/>
  <c r="N5" i="2"/>
  <c r="N6" i="2"/>
  <c r="N8" i="2"/>
  <c r="N13" i="2"/>
  <c r="N14" i="2"/>
  <c r="N15" i="2"/>
  <c r="N9" i="2"/>
  <c r="N7" i="2"/>
  <c r="N10" i="2"/>
  <c r="N12" i="2"/>
  <c r="N11" i="2"/>
  <c r="M3" i="2"/>
  <c r="M4" i="2"/>
  <c r="M5" i="2"/>
  <c r="M6" i="2"/>
  <c r="M8" i="2"/>
  <c r="M13" i="2"/>
  <c r="M14" i="2"/>
  <c r="M15" i="2"/>
  <c r="M9" i="2"/>
  <c r="M7" i="2"/>
  <c r="M10" i="2"/>
  <c r="M12" i="2"/>
  <c r="M11" i="2"/>
  <c r="L3" i="2"/>
  <c r="L4" i="2"/>
  <c r="L24" i="2"/>
  <c r="R24" i="2" s="1"/>
  <c r="L5" i="2"/>
  <c r="L18" i="2"/>
  <c r="R18" i="2" s="1"/>
  <c r="L6" i="2"/>
  <c r="L16" i="2"/>
  <c r="R16" i="2" s="1"/>
  <c r="L8" i="2"/>
  <c r="L13" i="2"/>
  <c r="L25" i="2"/>
  <c r="R25" i="2" s="1"/>
  <c r="L14" i="2"/>
  <c r="R14" i="2" s="1"/>
  <c r="L15" i="2"/>
  <c r="L44" i="2"/>
  <c r="R44" i="2" s="1"/>
  <c r="L9" i="2"/>
  <c r="L7" i="2"/>
  <c r="L10" i="2"/>
  <c r="L27" i="2"/>
  <c r="R27" i="2" s="1"/>
  <c r="L47" i="2"/>
  <c r="R47" i="2" s="1"/>
  <c r="L17" i="2"/>
  <c r="R17" i="2" s="1"/>
  <c r="L26" i="2"/>
  <c r="R26" i="2" s="1"/>
  <c r="L48" i="2"/>
  <c r="R48" i="2" s="1"/>
  <c r="L49" i="2"/>
  <c r="R49" i="2" s="1"/>
  <c r="L45" i="2"/>
  <c r="R45" i="2" s="1"/>
  <c r="L50" i="2"/>
  <c r="R50" i="2" s="1"/>
  <c r="L30" i="2"/>
  <c r="R30" i="2" s="1"/>
  <c r="L51" i="2"/>
  <c r="R51" i="2" s="1"/>
  <c r="L31" i="2"/>
  <c r="R31" i="2" s="1"/>
  <c r="L29" i="2"/>
  <c r="R29" i="2" s="1"/>
  <c r="L52" i="2"/>
  <c r="R52" i="2" s="1"/>
  <c r="L53" i="2"/>
  <c r="R53" i="2" s="1"/>
  <c r="L38" i="2"/>
  <c r="R38" i="2" s="1"/>
  <c r="L28" i="2"/>
  <c r="R28" i="2" s="1"/>
  <c r="L22" i="2"/>
  <c r="R22" i="2" s="1"/>
  <c r="L54" i="2"/>
  <c r="R54" i="2" s="1"/>
  <c r="L39" i="2"/>
  <c r="R39" i="2" s="1"/>
  <c r="L40" i="2"/>
  <c r="R40" i="2" s="1"/>
  <c r="L41" i="2"/>
  <c r="R41" i="2" s="1"/>
  <c r="L12" i="2"/>
  <c r="L32" i="2"/>
  <c r="R32" i="2" s="1"/>
  <c r="L57" i="2"/>
  <c r="R57" i="2" s="1"/>
  <c r="L58" i="2"/>
  <c r="R58" i="2" s="1"/>
  <c r="L59" i="2"/>
  <c r="R59" i="2" s="1"/>
  <c r="L60" i="2"/>
  <c r="R60" i="2" s="1"/>
  <c r="L56" i="2"/>
  <c r="R56" i="2" s="1"/>
  <c r="L33" i="2"/>
  <c r="R33" i="2" s="1"/>
  <c r="L61" i="2"/>
  <c r="R61" i="2" s="1"/>
  <c r="L62" i="2"/>
  <c r="R62" i="2" s="1"/>
  <c r="L63" i="2"/>
  <c r="R63" i="2" s="1"/>
  <c r="L20" i="2"/>
  <c r="R20" i="2" s="1"/>
  <c r="L21" i="2"/>
  <c r="R21" i="2" s="1"/>
  <c r="L42" i="2"/>
  <c r="R42" i="2" s="1"/>
  <c r="L55" i="2"/>
  <c r="R55" i="2" s="1"/>
  <c r="L67" i="2"/>
  <c r="R67" i="2" s="1"/>
  <c r="L68" i="2"/>
  <c r="R68" i="2" s="1"/>
  <c r="L69" i="2"/>
  <c r="R69" i="2" s="1"/>
  <c r="L70" i="2"/>
  <c r="R70" i="2" s="1"/>
  <c r="L71" i="2"/>
  <c r="R71" i="2" s="1"/>
  <c r="L19" i="2"/>
  <c r="R19" i="2" s="1"/>
  <c r="L72" i="2"/>
  <c r="R72" i="2" s="1"/>
  <c r="L73" i="2"/>
  <c r="R73" i="2" s="1"/>
  <c r="L74" i="2"/>
  <c r="R74" i="2" s="1"/>
  <c r="L75" i="2"/>
  <c r="R75" i="2" s="1"/>
  <c r="L76" i="2"/>
  <c r="R76" i="2" s="1"/>
  <c r="L34" i="2"/>
  <c r="R34" i="2" s="1"/>
  <c r="L64" i="2"/>
  <c r="R64" i="2" s="1"/>
  <c r="L77" i="2"/>
  <c r="R77" i="2" s="1"/>
  <c r="L78" i="2"/>
  <c r="R78" i="2" s="1"/>
  <c r="L79" i="2"/>
  <c r="R79" i="2" s="1"/>
  <c r="L80" i="2"/>
  <c r="R80" i="2" s="1"/>
  <c r="L46" i="2"/>
  <c r="R46" i="2" s="1"/>
  <c r="L81" i="2"/>
  <c r="R81" i="2" s="1"/>
  <c r="L82" i="2"/>
  <c r="R82" i="2" s="1"/>
  <c r="L23" i="2"/>
  <c r="R23" i="2" s="1"/>
  <c r="L11" i="2"/>
  <c r="L83" i="2"/>
  <c r="R83" i="2" s="1"/>
  <c r="L84" i="2"/>
  <c r="R84" i="2" s="1"/>
  <c r="L85" i="2"/>
  <c r="R85" i="2" s="1"/>
  <c r="L86" i="2"/>
  <c r="R86" i="2" s="1"/>
  <c r="L87" i="2"/>
  <c r="R87" i="2" s="1"/>
  <c r="L88" i="2"/>
  <c r="R88" i="2" s="1"/>
  <c r="L35" i="2"/>
  <c r="R35" i="2" s="1"/>
  <c r="L43" i="2"/>
  <c r="R43" i="2" s="1"/>
  <c r="L89" i="2"/>
  <c r="R89" i="2" s="1"/>
  <c r="L90" i="2"/>
  <c r="R90" i="2" s="1"/>
  <c r="L91" i="2"/>
  <c r="R91" i="2" s="1"/>
  <c r="L92" i="2"/>
  <c r="R92" i="2" s="1"/>
  <c r="L65" i="2"/>
  <c r="R65" i="2" s="1"/>
  <c r="L93" i="2"/>
  <c r="R93" i="2" s="1"/>
  <c r="L36" i="2"/>
  <c r="R36" i="2" s="1"/>
  <c r="L94" i="2"/>
  <c r="R94" i="2" s="1"/>
  <c r="L66" i="2"/>
  <c r="R66" i="2" s="1"/>
  <c r="L37" i="2"/>
  <c r="R37" i="2" s="1"/>
  <c r="L95" i="2"/>
  <c r="R95" i="2" s="1"/>
  <c r="L96" i="2"/>
  <c r="R96" i="2" s="1"/>
  <c r="L97" i="2"/>
  <c r="R97" i="2" s="1"/>
  <c r="L98" i="2"/>
  <c r="R98" i="2" s="1"/>
  <c r="L99" i="2"/>
  <c r="R99" i="2" s="1"/>
  <c r="L100" i="2"/>
  <c r="R100" i="2" s="1"/>
  <c r="L101" i="2"/>
  <c r="R101" i="2" s="1"/>
  <c r="L102" i="2"/>
  <c r="R102" i="2" s="1"/>
  <c r="L103" i="2"/>
  <c r="R103" i="2" s="1"/>
  <c r="L104" i="2"/>
  <c r="R104" i="2" s="1"/>
  <c r="L105" i="2"/>
  <c r="R105" i="2" s="1"/>
  <c r="L106" i="2"/>
  <c r="R106" i="2" s="1"/>
  <c r="L107" i="2"/>
  <c r="R107" i="2" s="1"/>
  <c r="L108" i="2"/>
  <c r="R108" i="2" s="1"/>
  <c r="L109" i="2"/>
  <c r="R109" i="2" s="1"/>
  <c r="L110" i="2"/>
  <c r="R110" i="2" s="1"/>
  <c r="L111" i="2"/>
  <c r="R111" i="2" s="1"/>
  <c r="L112" i="2"/>
  <c r="R112" i="2" s="1"/>
  <c r="L113" i="2"/>
  <c r="R113" i="2" s="1"/>
  <c r="L114" i="2"/>
  <c r="R114" i="2" s="1"/>
  <c r="L115" i="2"/>
  <c r="R115" i="2" s="1"/>
  <c r="L116" i="2"/>
  <c r="R116" i="2" s="1"/>
  <c r="L117" i="2"/>
  <c r="R117" i="2" s="1"/>
  <c r="L118" i="2"/>
  <c r="R118" i="2" s="1"/>
  <c r="L119" i="2"/>
  <c r="R119" i="2" s="1"/>
  <c r="L120" i="2"/>
  <c r="R120" i="2" s="1"/>
  <c r="L121" i="2"/>
  <c r="R121" i="2" s="1"/>
  <c r="L122" i="2"/>
  <c r="R122" i="2" s="1"/>
  <c r="L123" i="2"/>
  <c r="R123" i="2" s="1"/>
  <c r="L124" i="2"/>
  <c r="R124" i="2" s="1"/>
  <c r="L125" i="2"/>
  <c r="R125" i="2" s="1"/>
  <c r="L126" i="2"/>
  <c r="R126" i="2" s="1"/>
  <c r="L127" i="2"/>
  <c r="R127" i="2" s="1"/>
  <c r="L128" i="2"/>
  <c r="R128" i="2" s="1"/>
  <c r="L129" i="2"/>
  <c r="R129" i="2" s="1"/>
  <c r="L130" i="2"/>
  <c r="R130" i="2" s="1"/>
  <c r="L131" i="2"/>
  <c r="R131" i="2" s="1"/>
  <c r="L132" i="2"/>
  <c r="R132" i="2" s="1"/>
  <c r="L133" i="2"/>
  <c r="R133" i="2" s="1"/>
  <c r="L134" i="2"/>
  <c r="R134" i="2" s="1"/>
  <c r="L135" i="2"/>
  <c r="R135" i="2" s="1"/>
  <c r="L136" i="2"/>
  <c r="R136" i="2" s="1"/>
  <c r="L137" i="2"/>
  <c r="R137" i="2" s="1"/>
  <c r="L138" i="2"/>
  <c r="R138" i="2" s="1"/>
  <c r="L139" i="2"/>
  <c r="R139" i="2" s="1"/>
  <c r="L140" i="2"/>
  <c r="R140" i="2" s="1"/>
  <c r="L141" i="2"/>
  <c r="R141" i="2" s="1"/>
  <c r="L142" i="2"/>
  <c r="R142" i="2" s="1"/>
  <c r="L143" i="2"/>
  <c r="R143" i="2" s="1"/>
  <c r="L144" i="2"/>
  <c r="R144" i="2" s="1"/>
  <c r="L145" i="2"/>
  <c r="R145" i="2" s="1"/>
  <c r="L146" i="2"/>
  <c r="R146" i="2" s="1"/>
  <c r="L147" i="2"/>
  <c r="R147" i="2" s="1"/>
  <c r="L148" i="2"/>
  <c r="R148" i="2" s="1"/>
  <c r="L149" i="2"/>
  <c r="R149" i="2" s="1"/>
  <c r="L150" i="2"/>
  <c r="R150" i="2" s="1"/>
  <c r="L151" i="2"/>
  <c r="R151" i="2" s="1"/>
  <c r="L152" i="2"/>
  <c r="R152" i="2" s="1"/>
  <c r="L153" i="2"/>
  <c r="R153" i="2" s="1"/>
  <c r="L154" i="2"/>
  <c r="R154" i="2" s="1"/>
  <c r="L155" i="2"/>
  <c r="R155" i="2" s="1"/>
  <c r="L156" i="2"/>
  <c r="R156" i="2" s="1"/>
  <c r="L157" i="2"/>
  <c r="R157" i="2" s="1"/>
  <c r="L158" i="2"/>
  <c r="R158" i="2" s="1"/>
  <c r="L159" i="2"/>
  <c r="R159" i="2" s="1"/>
  <c r="L160" i="2"/>
  <c r="R160" i="2" s="1"/>
  <c r="L161" i="2"/>
  <c r="R161" i="2" s="1"/>
  <c r="L162" i="2"/>
  <c r="R162" i="2" s="1"/>
  <c r="L163" i="2"/>
  <c r="R163" i="2" s="1"/>
  <c r="L164" i="2"/>
  <c r="R164" i="2" s="1"/>
  <c r="L165" i="2"/>
  <c r="R165" i="2" s="1"/>
  <c r="L166" i="2"/>
  <c r="R166" i="2" s="1"/>
  <c r="L167" i="2"/>
  <c r="R167" i="2" s="1"/>
  <c r="L168" i="2"/>
  <c r="R168" i="2" s="1"/>
  <c r="L169" i="2"/>
  <c r="R169" i="2" s="1"/>
  <c r="L170" i="2"/>
  <c r="R170" i="2" s="1"/>
  <c r="L171" i="2"/>
  <c r="R171" i="2" s="1"/>
  <c r="L172" i="2"/>
  <c r="R172" i="2" s="1"/>
  <c r="L173" i="2"/>
  <c r="R173" i="2" s="1"/>
  <c r="L174" i="2"/>
  <c r="R174" i="2" s="1"/>
  <c r="L175" i="2"/>
  <c r="R175" i="2" s="1"/>
  <c r="L176" i="2"/>
  <c r="R176" i="2" s="1"/>
  <c r="L177" i="2"/>
  <c r="R177" i="2" s="1"/>
  <c r="L178" i="2"/>
  <c r="R178" i="2" s="1"/>
  <c r="L179" i="2"/>
  <c r="R179" i="2" s="1"/>
  <c r="L180" i="2"/>
  <c r="R180" i="2" s="1"/>
  <c r="L181" i="2"/>
  <c r="R181" i="2" s="1"/>
  <c r="L182" i="2"/>
  <c r="R182" i="2" s="1"/>
  <c r="L183" i="2"/>
  <c r="R183" i="2" s="1"/>
  <c r="L184" i="2"/>
  <c r="R184" i="2" s="1"/>
  <c r="L185" i="2"/>
  <c r="R185" i="2" s="1"/>
  <c r="L186" i="2"/>
  <c r="R186" i="2" s="1"/>
  <c r="L187" i="2"/>
  <c r="R187" i="2" s="1"/>
  <c r="L188" i="2"/>
  <c r="R188" i="2" s="1"/>
  <c r="L189" i="2"/>
  <c r="R189" i="2" s="1"/>
  <c r="L190" i="2"/>
  <c r="R190" i="2" s="1"/>
  <c r="L191" i="2"/>
  <c r="R191" i="2" s="1"/>
  <c r="L192" i="2"/>
  <c r="R192" i="2" s="1"/>
  <c r="L193" i="2"/>
  <c r="R193" i="2" s="1"/>
  <c r="L194" i="2"/>
  <c r="R194" i="2" s="1"/>
  <c r="L195" i="2"/>
  <c r="R195" i="2" s="1"/>
  <c r="L196" i="2"/>
  <c r="R196" i="2" s="1"/>
  <c r="L197" i="2"/>
  <c r="R197" i="2" s="1"/>
  <c r="L198" i="2"/>
  <c r="R198" i="2" s="1"/>
  <c r="L199" i="2"/>
  <c r="R199" i="2" s="1"/>
  <c r="L200" i="2"/>
  <c r="R200" i="2" s="1"/>
  <c r="L201" i="2"/>
  <c r="R201" i="2" s="1"/>
  <c r="L202" i="2"/>
  <c r="R202" i="2" s="1"/>
  <c r="L203" i="2"/>
  <c r="R203" i="2" s="1"/>
  <c r="L204" i="2"/>
  <c r="R204" i="2" s="1"/>
  <c r="L205" i="2"/>
  <c r="R205" i="2" s="1"/>
  <c r="L206" i="2"/>
  <c r="R206" i="2" s="1"/>
  <c r="L207" i="2"/>
  <c r="R207" i="2" s="1"/>
  <c r="L208" i="2"/>
  <c r="R208" i="2" s="1"/>
  <c r="L209" i="2"/>
  <c r="R209" i="2" s="1"/>
  <c r="L210" i="2"/>
  <c r="R210" i="2" s="1"/>
  <c r="L211" i="2"/>
  <c r="R211" i="2" s="1"/>
  <c r="L212" i="2"/>
  <c r="R212" i="2" s="1"/>
  <c r="L213" i="2"/>
  <c r="R213" i="2" s="1"/>
  <c r="L214" i="2"/>
  <c r="R214" i="2" s="1"/>
  <c r="L215" i="2"/>
  <c r="R215" i="2" s="1"/>
  <c r="L216" i="2"/>
  <c r="R216" i="2" s="1"/>
  <c r="L217" i="2"/>
  <c r="R217" i="2" s="1"/>
  <c r="L218" i="2"/>
  <c r="R218" i="2" s="1"/>
  <c r="L219" i="2"/>
  <c r="R219" i="2" s="1"/>
  <c r="L220" i="2"/>
  <c r="R220" i="2" s="1"/>
  <c r="L221" i="2"/>
  <c r="R221" i="2" s="1"/>
  <c r="L222" i="2"/>
  <c r="R222" i="2" s="1"/>
  <c r="L223" i="2"/>
  <c r="R223" i="2" s="1"/>
  <c r="L224" i="2"/>
  <c r="R224" i="2" s="1"/>
  <c r="L225" i="2"/>
  <c r="R225" i="2" s="1"/>
  <c r="L226" i="2"/>
  <c r="R226" i="2" s="1"/>
  <c r="L227" i="2"/>
  <c r="R227" i="2" s="1"/>
  <c r="L228" i="2"/>
  <c r="R228" i="2" s="1"/>
  <c r="L229" i="2"/>
  <c r="R229" i="2" s="1"/>
  <c r="L230" i="2"/>
  <c r="R230" i="2" s="1"/>
  <c r="L231" i="2"/>
  <c r="R231" i="2" s="1"/>
  <c r="L232" i="2"/>
  <c r="R232" i="2" s="1"/>
  <c r="L233" i="2"/>
  <c r="R233" i="2" s="1"/>
  <c r="L234" i="2"/>
  <c r="R234" i="2" s="1"/>
  <c r="L235" i="2"/>
  <c r="R235" i="2" s="1"/>
  <c r="L236" i="2"/>
  <c r="R236" i="2" s="1"/>
  <c r="L237" i="2"/>
  <c r="R237" i="2" s="1"/>
  <c r="L238" i="2"/>
  <c r="R238" i="2" s="1"/>
  <c r="L239" i="2"/>
  <c r="R239" i="2" s="1"/>
  <c r="L240" i="2"/>
  <c r="R240" i="2" s="1"/>
  <c r="L241" i="2"/>
  <c r="R241" i="2" s="1"/>
  <c r="L242" i="2"/>
  <c r="R242" i="2" s="1"/>
  <c r="L243" i="2"/>
  <c r="R243" i="2" s="1"/>
  <c r="L244" i="2"/>
  <c r="R244" i="2" s="1"/>
  <c r="L245" i="2"/>
  <c r="R245" i="2" s="1"/>
  <c r="L246" i="2"/>
  <c r="R246" i="2" s="1"/>
  <c r="L247" i="2"/>
  <c r="R247" i="2" s="1"/>
  <c r="L248" i="2"/>
  <c r="R248" i="2" s="1"/>
  <c r="L249" i="2"/>
  <c r="R249" i="2" s="1"/>
  <c r="L250" i="2"/>
  <c r="R250" i="2" s="1"/>
  <c r="L251" i="2"/>
  <c r="R251" i="2" s="1"/>
  <c r="L252" i="2"/>
  <c r="R252" i="2" s="1"/>
  <c r="L253" i="2"/>
  <c r="R253" i="2" s="1"/>
  <c r="L254" i="2"/>
  <c r="R254" i="2" s="1"/>
  <c r="L255" i="2"/>
  <c r="R255" i="2" s="1"/>
  <c r="L256" i="2"/>
  <c r="R256" i="2" s="1"/>
  <c r="L257" i="2"/>
  <c r="R257" i="2" s="1"/>
  <c r="L258" i="2"/>
  <c r="R258" i="2" s="1"/>
  <c r="L259" i="2"/>
  <c r="R259" i="2" s="1"/>
  <c r="L260" i="2"/>
  <c r="R260" i="2" s="1"/>
  <c r="L261" i="2"/>
  <c r="R261" i="2" s="1"/>
  <c r="L262" i="2"/>
  <c r="R262" i="2" s="1"/>
  <c r="L263" i="2"/>
  <c r="R263" i="2" s="1"/>
  <c r="L264" i="2"/>
  <c r="R264" i="2" s="1"/>
  <c r="L265" i="2"/>
  <c r="R265" i="2" s="1"/>
  <c r="L266" i="2"/>
  <c r="R266" i="2" s="1"/>
  <c r="L267" i="2"/>
  <c r="R267" i="2" s="1"/>
  <c r="L268" i="2"/>
  <c r="R268" i="2" s="1"/>
  <c r="L269" i="2"/>
  <c r="R269" i="2" s="1"/>
  <c r="L270" i="2"/>
  <c r="R270" i="2" s="1"/>
  <c r="L271" i="2"/>
  <c r="R271" i="2" s="1"/>
  <c r="L272" i="2"/>
  <c r="R272" i="2" s="1"/>
  <c r="L273" i="2"/>
  <c r="R273" i="2" s="1"/>
  <c r="L274" i="2"/>
  <c r="R274" i="2" s="1"/>
  <c r="L275" i="2"/>
  <c r="R275" i="2" s="1"/>
  <c r="L276" i="2"/>
  <c r="R276" i="2" s="1"/>
  <c r="L277" i="2"/>
  <c r="R277" i="2" s="1"/>
  <c r="L278" i="2"/>
  <c r="R278" i="2" s="1"/>
  <c r="L279" i="2"/>
  <c r="R279" i="2" s="1"/>
  <c r="L280" i="2"/>
  <c r="R280" i="2" s="1"/>
  <c r="L281" i="2"/>
  <c r="R281" i="2" s="1"/>
  <c r="L282" i="2"/>
  <c r="R282" i="2" s="1"/>
  <c r="L283" i="2"/>
  <c r="R283" i="2" s="1"/>
  <c r="L284" i="2"/>
  <c r="R284" i="2" s="1"/>
  <c r="L285" i="2"/>
  <c r="R285" i="2" s="1"/>
  <c r="L286" i="2"/>
  <c r="R286" i="2" s="1"/>
  <c r="L287" i="2"/>
  <c r="R287" i="2" s="1"/>
  <c r="L288" i="2"/>
  <c r="R288" i="2" s="1"/>
  <c r="L289" i="2"/>
  <c r="R289" i="2" s="1"/>
  <c r="L290" i="2"/>
  <c r="R290" i="2" s="1"/>
  <c r="L291" i="2"/>
  <c r="R291" i="2" s="1"/>
  <c r="L292" i="2"/>
  <c r="R292" i="2" s="1"/>
  <c r="L293" i="2"/>
  <c r="R293" i="2" s="1"/>
  <c r="L294" i="2"/>
  <c r="R294" i="2" s="1"/>
  <c r="L295" i="2"/>
  <c r="R295" i="2" s="1"/>
  <c r="L296" i="2"/>
  <c r="R296" i="2" s="1"/>
  <c r="L297" i="2"/>
  <c r="R297" i="2" s="1"/>
  <c r="L298" i="2"/>
  <c r="R298" i="2" s="1"/>
  <c r="L299" i="2"/>
  <c r="R299" i="2" s="1"/>
  <c r="L300" i="2"/>
  <c r="R300" i="2" s="1"/>
  <c r="L301" i="2"/>
  <c r="R301" i="2" s="1"/>
  <c r="L302" i="2"/>
  <c r="R302" i="2" s="1"/>
  <c r="L303" i="2"/>
  <c r="R303" i="2" s="1"/>
  <c r="L304" i="2"/>
  <c r="R304" i="2" s="1"/>
  <c r="L305" i="2"/>
  <c r="R305" i="2" s="1"/>
  <c r="L306" i="2"/>
  <c r="R306" i="2" s="1"/>
  <c r="L307" i="2"/>
  <c r="R307" i="2" s="1"/>
  <c r="L308" i="2"/>
  <c r="R308" i="2" s="1"/>
  <c r="L309" i="2"/>
  <c r="R309" i="2" s="1"/>
  <c r="L310" i="2"/>
  <c r="R310" i="2" s="1"/>
  <c r="L311" i="2"/>
  <c r="R311" i="2" s="1"/>
  <c r="L312" i="2"/>
  <c r="R312" i="2" s="1"/>
  <c r="L313" i="2"/>
  <c r="R313" i="2" s="1"/>
  <c r="L314" i="2"/>
  <c r="R314" i="2" s="1"/>
  <c r="L315" i="2"/>
  <c r="R315" i="2" s="1"/>
  <c r="L316" i="2"/>
  <c r="R316" i="2" s="1"/>
  <c r="L317" i="2"/>
  <c r="R317" i="2" s="1"/>
  <c r="L318" i="2"/>
  <c r="R318" i="2" s="1"/>
  <c r="L319" i="2"/>
  <c r="R319" i="2" s="1"/>
  <c r="L320" i="2"/>
  <c r="R320" i="2" s="1"/>
  <c r="L321" i="2"/>
  <c r="R321" i="2" s="1"/>
  <c r="L322" i="2"/>
  <c r="R322" i="2" s="1"/>
  <c r="L323" i="2"/>
  <c r="R323" i="2" s="1"/>
  <c r="L324" i="2"/>
  <c r="R324" i="2" s="1"/>
  <c r="L325" i="2"/>
  <c r="R325" i="2" s="1"/>
  <c r="L326" i="2"/>
  <c r="R326" i="2" s="1"/>
  <c r="L327" i="2"/>
  <c r="R327" i="2" s="1"/>
  <c r="L328" i="2"/>
  <c r="R328" i="2" s="1"/>
  <c r="L329" i="2"/>
  <c r="R329" i="2" s="1"/>
  <c r="L330" i="2"/>
  <c r="R330" i="2" s="1"/>
  <c r="L331" i="2"/>
  <c r="R331" i="2" s="1"/>
  <c r="L332" i="2"/>
  <c r="R332" i="2" s="1"/>
  <c r="L333" i="2"/>
  <c r="R333" i="2" s="1"/>
  <c r="L334" i="2"/>
  <c r="R334" i="2" s="1"/>
  <c r="L335" i="2"/>
  <c r="R335" i="2" s="1"/>
  <c r="L336" i="2"/>
  <c r="R336" i="2" s="1"/>
  <c r="L337" i="2"/>
  <c r="R337" i="2" s="1"/>
  <c r="L338" i="2"/>
  <c r="R338" i="2" s="1"/>
  <c r="L339" i="2"/>
  <c r="R339" i="2" s="1"/>
  <c r="L340" i="2"/>
  <c r="R340" i="2" s="1"/>
  <c r="L341" i="2"/>
  <c r="R341" i="2" s="1"/>
  <c r="L342" i="2"/>
  <c r="R342" i="2" s="1"/>
  <c r="L343" i="2"/>
  <c r="R343" i="2" s="1"/>
  <c r="L344" i="2"/>
  <c r="R344" i="2" s="1"/>
  <c r="L345" i="2"/>
  <c r="R345" i="2" s="1"/>
  <c r="L346" i="2"/>
  <c r="R346" i="2" s="1"/>
  <c r="L347" i="2"/>
  <c r="R347" i="2" s="1"/>
  <c r="L348" i="2"/>
  <c r="R348" i="2" s="1"/>
  <c r="L349" i="2"/>
  <c r="R349" i="2" s="1"/>
  <c r="L350" i="2"/>
  <c r="R350" i="2" s="1"/>
  <c r="L351" i="2"/>
  <c r="R351" i="2" s="1"/>
  <c r="L352" i="2"/>
  <c r="R352" i="2" s="1"/>
  <c r="L353" i="2"/>
  <c r="R353" i="2" s="1"/>
  <c r="L354" i="2"/>
  <c r="R354" i="2" s="1"/>
  <c r="L355" i="2"/>
  <c r="R355" i="2" s="1"/>
  <c r="L356" i="2"/>
  <c r="R356" i="2" s="1"/>
  <c r="L357" i="2"/>
  <c r="R357" i="2" s="1"/>
  <c r="L358" i="2"/>
  <c r="R358" i="2" s="1"/>
  <c r="L359" i="2"/>
  <c r="R359" i="2" s="1"/>
  <c r="L360" i="2"/>
  <c r="R360" i="2" s="1"/>
  <c r="L361" i="2"/>
  <c r="R361" i="2" s="1"/>
  <c r="L362" i="2"/>
  <c r="R362" i="2" s="1"/>
  <c r="L363" i="2"/>
  <c r="R363" i="2" s="1"/>
  <c r="L364" i="2"/>
  <c r="R364" i="2" s="1"/>
  <c r="L365" i="2"/>
  <c r="R365" i="2" s="1"/>
  <c r="L366" i="2"/>
  <c r="R366" i="2" s="1"/>
  <c r="L367" i="2"/>
  <c r="R367" i="2" s="1"/>
  <c r="L368" i="2"/>
  <c r="R368" i="2" s="1"/>
  <c r="L369" i="2"/>
  <c r="R369" i="2" s="1"/>
  <c r="L370" i="2"/>
  <c r="R370" i="2" s="1"/>
  <c r="L371" i="2"/>
  <c r="R371" i="2" s="1"/>
  <c r="L372" i="2"/>
  <c r="R372" i="2" s="1"/>
  <c r="L373" i="2"/>
  <c r="R373" i="2" s="1"/>
  <c r="L374" i="2"/>
  <c r="R374" i="2" s="1"/>
  <c r="L375" i="2"/>
  <c r="R375" i="2" s="1"/>
  <c r="L376" i="2"/>
  <c r="R376" i="2" s="1"/>
  <c r="L377" i="2"/>
  <c r="R377" i="2" s="1"/>
  <c r="L378" i="2"/>
  <c r="R378" i="2" s="1"/>
  <c r="L379" i="2"/>
  <c r="R379" i="2" s="1"/>
  <c r="L380" i="2"/>
  <c r="R380" i="2" s="1"/>
  <c r="L381" i="2"/>
  <c r="R381" i="2" s="1"/>
  <c r="L382" i="2"/>
  <c r="R382" i="2" s="1"/>
  <c r="L383" i="2"/>
  <c r="R383" i="2" s="1"/>
  <c r="L384" i="2"/>
  <c r="R384" i="2" s="1"/>
  <c r="L385" i="2"/>
  <c r="R385" i="2" s="1"/>
  <c r="L386" i="2"/>
  <c r="R386" i="2" s="1"/>
  <c r="L387" i="2"/>
  <c r="R387" i="2" s="1"/>
  <c r="L388" i="2"/>
  <c r="R388" i="2" s="1"/>
  <c r="L389" i="2"/>
  <c r="R389" i="2" s="1"/>
  <c r="L390" i="2"/>
  <c r="R390" i="2" s="1"/>
  <c r="L391" i="2"/>
  <c r="R391" i="2" s="1"/>
  <c r="L392" i="2"/>
  <c r="R392" i="2" s="1"/>
  <c r="L393" i="2"/>
  <c r="R393" i="2" s="1"/>
  <c r="L394" i="2"/>
  <c r="R394" i="2" s="1"/>
  <c r="L395" i="2"/>
  <c r="R395" i="2" s="1"/>
  <c r="L396" i="2"/>
  <c r="R396" i="2" s="1"/>
  <c r="L397" i="2"/>
  <c r="R397" i="2" s="1"/>
  <c r="L398" i="2"/>
  <c r="R398" i="2" s="1"/>
  <c r="L399" i="2"/>
  <c r="R399" i="2" s="1"/>
  <c r="L400" i="2"/>
  <c r="R400" i="2" s="1"/>
  <c r="L401" i="2"/>
  <c r="R401" i="2" s="1"/>
  <c r="L402" i="2"/>
  <c r="R402" i="2" s="1"/>
  <c r="L403" i="2"/>
  <c r="R403" i="2" s="1"/>
  <c r="L404" i="2"/>
  <c r="R404" i="2" s="1"/>
  <c r="L405" i="2"/>
  <c r="R405" i="2" s="1"/>
  <c r="L406" i="2"/>
  <c r="R406" i="2" s="1"/>
  <c r="L407" i="2"/>
  <c r="R407" i="2" s="1"/>
  <c r="L408" i="2"/>
  <c r="R408" i="2" s="1"/>
  <c r="L409" i="2"/>
  <c r="R409" i="2" s="1"/>
  <c r="L410" i="2"/>
  <c r="R410" i="2" s="1"/>
  <c r="L411" i="2"/>
  <c r="R411" i="2" s="1"/>
  <c r="L412" i="2"/>
  <c r="R412" i="2" s="1"/>
  <c r="L413" i="2"/>
  <c r="R413" i="2" s="1"/>
  <c r="L414" i="2"/>
  <c r="R414" i="2" s="1"/>
  <c r="L415" i="2"/>
  <c r="R415" i="2" s="1"/>
  <c r="L416" i="2"/>
  <c r="R416" i="2" s="1"/>
  <c r="L417" i="2"/>
  <c r="R417" i="2" s="1"/>
  <c r="L418" i="2"/>
  <c r="R418" i="2" s="1"/>
  <c r="L419" i="2"/>
  <c r="R419" i="2" s="1"/>
  <c r="L420" i="2"/>
  <c r="R420" i="2" s="1"/>
  <c r="L421" i="2"/>
  <c r="R421" i="2" s="1"/>
  <c r="L422" i="2"/>
  <c r="R422" i="2" s="1"/>
  <c r="L423" i="2"/>
  <c r="R423" i="2" s="1"/>
  <c r="L424" i="2"/>
  <c r="R424" i="2" s="1"/>
  <c r="L425" i="2"/>
  <c r="R425" i="2" s="1"/>
  <c r="L426" i="2"/>
  <c r="R426" i="2" s="1"/>
  <c r="L427" i="2"/>
  <c r="R427" i="2" s="1"/>
  <c r="L428" i="2"/>
  <c r="R428" i="2" s="1"/>
  <c r="L429" i="2"/>
  <c r="R429" i="2" s="1"/>
  <c r="L430" i="2"/>
  <c r="R430" i="2" s="1"/>
  <c r="L431" i="2"/>
  <c r="R431" i="2" s="1"/>
  <c r="L432" i="2"/>
  <c r="R432" i="2" s="1"/>
  <c r="L433" i="2"/>
  <c r="R433" i="2" s="1"/>
  <c r="L434" i="2"/>
  <c r="R434" i="2" s="1"/>
  <c r="L435" i="2"/>
  <c r="R435" i="2" s="1"/>
  <c r="L436" i="2"/>
  <c r="R436" i="2" s="1"/>
  <c r="L437" i="2"/>
  <c r="R437" i="2" s="1"/>
  <c r="L438" i="2"/>
  <c r="R438" i="2" s="1"/>
  <c r="L439" i="2"/>
  <c r="R439" i="2" s="1"/>
  <c r="L440" i="2"/>
  <c r="R440" i="2" s="1"/>
  <c r="L441" i="2"/>
  <c r="R441" i="2" s="1"/>
  <c r="L442" i="2"/>
  <c r="R442" i="2" s="1"/>
  <c r="L443" i="2"/>
  <c r="R443" i="2" s="1"/>
  <c r="L444" i="2"/>
  <c r="R444" i="2" s="1"/>
  <c r="L445" i="2"/>
  <c r="R445" i="2" s="1"/>
  <c r="L446" i="2"/>
  <c r="R446" i="2" s="1"/>
  <c r="L447" i="2"/>
  <c r="R447" i="2" s="1"/>
  <c r="L448" i="2"/>
  <c r="R448" i="2" s="1"/>
  <c r="L449" i="2"/>
  <c r="R449" i="2" s="1"/>
  <c r="L450" i="2"/>
  <c r="R450" i="2" s="1"/>
  <c r="L451" i="2"/>
  <c r="R451" i="2" s="1"/>
  <c r="L452" i="2"/>
  <c r="R452" i="2" s="1"/>
  <c r="L453" i="2"/>
  <c r="R453" i="2" s="1"/>
  <c r="L454" i="2"/>
  <c r="R454" i="2" s="1"/>
  <c r="L455" i="2"/>
  <c r="R455" i="2" s="1"/>
  <c r="L456" i="2"/>
  <c r="R456" i="2" s="1"/>
  <c r="L457" i="2"/>
  <c r="R457" i="2" s="1"/>
  <c r="L458" i="2"/>
  <c r="R458" i="2" s="1"/>
  <c r="L459" i="2"/>
  <c r="R459" i="2" s="1"/>
  <c r="L460" i="2"/>
  <c r="R460" i="2" s="1"/>
  <c r="L461" i="2"/>
  <c r="R461" i="2" s="1"/>
  <c r="L462" i="2"/>
  <c r="R462" i="2" s="1"/>
  <c r="L463" i="2"/>
  <c r="R463" i="2" s="1"/>
  <c r="L464" i="2"/>
  <c r="R464" i="2" s="1"/>
  <c r="L465" i="2"/>
  <c r="R465" i="2" s="1"/>
  <c r="L466" i="2"/>
  <c r="R466" i="2" s="1"/>
  <c r="L467" i="2"/>
  <c r="R467" i="2" s="1"/>
  <c r="L468" i="2"/>
  <c r="R468" i="2" s="1"/>
  <c r="L469" i="2"/>
  <c r="R469" i="2" s="1"/>
  <c r="L470" i="2"/>
  <c r="R470" i="2" s="1"/>
  <c r="L471" i="2"/>
  <c r="R471" i="2" s="1"/>
  <c r="L472" i="2"/>
  <c r="R472" i="2" s="1"/>
  <c r="L473" i="2"/>
  <c r="R473" i="2" s="1"/>
  <c r="L474" i="2"/>
  <c r="R474" i="2" s="1"/>
  <c r="L475" i="2"/>
  <c r="R475" i="2" s="1"/>
  <c r="L476" i="2"/>
  <c r="R476" i="2" s="1"/>
  <c r="L477" i="2"/>
  <c r="R477" i="2" s="1"/>
  <c r="L478" i="2"/>
  <c r="R478" i="2" s="1"/>
  <c r="L479" i="2"/>
  <c r="R479" i="2" s="1"/>
  <c r="L480" i="2"/>
  <c r="R480" i="2" s="1"/>
  <c r="L481" i="2"/>
  <c r="R481" i="2" s="1"/>
  <c r="L482" i="2"/>
  <c r="R482" i="2" s="1"/>
  <c r="L483" i="2"/>
  <c r="R483" i="2" s="1"/>
  <c r="L484" i="2"/>
  <c r="R484" i="2" s="1"/>
  <c r="L485" i="2"/>
  <c r="R485" i="2" s="1"/>
  <c r="L486" i="2"/>
  <c r="R486" i="2" s="1"/>
  <c r="L487" i="2"/>
  <c r="R487" i="2" s="1"/>
  <c r="L488" i="2"/>
  <c r="R488" i="2" s="1"/>
  <c r="L489" i="2"/>
  <c r="R489" i="2" s="1"/>
  <c r="L490" i="2"/>
  <c r="R490" i="2" s="1"/>
  <c r="L491" i="2"/>
  <c r="R491" i="2" s="1"/>
  <c r="L492" i="2"/>
  <c r="R492" i="2" s="1"/>
  <c r="L493" i="2"/>
  <c r="R493" i="2" s="1"/>
  <c r="L494" i="2"/>
  <c r="R494" i="2" s="1"/>
  <c r="L495" i="2"/>
  <c r="R495" i="2" s="1"/>
  <c r="L496" i="2"/>
  <c r="R496" i="2" s="1"/>
  <c r="L497" i="2"/>
  <c r="R497" i="2" s="1"/>
  <c r="L498" i="2"/>
  <c r="R498" i="2" s="1"/>
  <c r="L499" i="2"/>
  <c r="R499" i="2" s="1"/>
  <c r="L500" i="2"/>
  <c r="R500" i="2" s="1"/>
  <c r="L501" i="2"/>
  <c r="R501" i="2" s="1"/>
  <c r="L502" i="2"/>
  <c r="R502" i="2" s="1"/>
  <c r="L503" i="2"/>
  <c r="R503" i="2" s="1"/>
  <c r="L504" i="2"/>
  <c r="R504" i="2" s="1"/>
  <c r="L505" i="2"/>
  <c r="R505" i="2" s="1"/>
  <c r="L506" i="2"/>
  <c r="R506" i="2" s="1"/>
  <c r="L507" i="2"/>
  <c r="R507" i="2" s="1"/>
  <c r="L508" i="2"/>
  <c r="R508" i="2" s="1"/>
  <c r="L509" i="2"/>
  <c r="R509" i="2" s="1"/>
  <c r="L510" i="2"/>
  <c r="R510" i="2" s="1"/>
  <c r="L511" i="2"/>
  <c r="R511" i="2" s="1"/>
  <c r="L512" i="2"/>
  <c r="R512" i="2" s="1"/>
  <c r="L513" i="2"/>
  <c r="R513" i="2" s="1"/>
  <c r="L514" i="2"/>
  <c r="R514" i="2" s="1"/>
  <c r="L515" i="2"/>
  <c r="R515" i="2" s="1"/>
  <c r="L516" i="2"/>
  <c r="R516" i="2" s="1"/>
  <c r="L517" i="2"/>
  <c r="R517" i="2" s="1"/>
  <c r="L518" i="2"/>
  <c r="R518" i="2" s="1"/>
  <c r="L519" i="2"/>
  <c r="R519" i="2" s="1"/>
  <c r="L520" i="2"/>
  <c r="R520" i="2" s="1"/>
  <c r="L521" i="2"/>
  <c r="R521" i="2" s="1"/>
  <c r="L522" i="2"/>
  <c r="R522" i="2" s="1"/>
  <c r="L523" i="2"/>
  <c r="R523" i="2" s="1"/>
  <c r="L524" i="2"/>
  <c r="R524" i="2" s="1"/>
  <c r="L525" i="2"/>
  <c r="R525" i="2" s="1"/>
  <c r="L526" i="2"/>
  <c r="R526" i="2" s="1"/>
  <c r="L527" i="2"/>
  <c r="R527" i="2" s="1"/>
  <c r="L528" i="2"/>
  <c r="R528" i="2" s="1"/>
  <c r="L529" i="2"/>
  <c r="R529" i="2" s="1"/>
  <c r="L530" i="2"/>
  <c r="R530" i="2" s="1"/>
  <c r="L531" i="2"/>
  <c r="R531" i="2" s="1"/>
  <c r="L532" i="2"/>
  <c r="R532" i="2" s="1"/>
  <c r="L533" i="2"/>
  <c r="R533" i="2" s="1"/>
  <c r="L534" i="2"/>
  <c r="R534" i="2" s="1"/>
  <c r="L535" i="2"/>
  <c r="R535" i="2" s="1"/>
  <c r="L536" i="2"/>
  <c r="R536" i="2" s="1"/>
  <c r="L537" i="2"/>
  <c r="R537" i="2" s="1"/>
  <c r="L538" i="2"/>
  <c r="R538" i="2" s="1"/>
  <c r="L539" i="2"/>
  <c r="R539" i="2" s="1"/>
  <c r="L540" i="2"/>
  <c r="R540" i="2" s="1"/>
  <c r="L541" i="2"/>
  <c r="R541" i="2" s="1"/>
  <c r="L542" i="2"/>
  <c r="R542" i="2" s="1"/>
  <c r="L543" i="2"/>
  <c r="R543" i="2" s="1"/>
  <c r="L544" i="2"/>
  <c r="R544" i="2" s="1"/>
  <c r="L545" i="2"/>
  <c r="R545" i="2" s="1"/>
  <c r="L546" i="2"/>
  <c r="R546" i="2" s="1"/>
  <c r="L547" i="2"/>
  <c r="R547" i="2" s="1"/>
  <c r="L548" i="2"/>
  <c r="R548" i="2" s="1"/>
  <c r="L549" i="2"/>
  <c r="R549" i="2" s="1"/>
  <c r="L550" i="2"/>
  <c r="R550" i="2" s="1"/>
  <c r="L551" i="2"/>
  <c r="R551" i="2" s="1"/>
  <c r="L552" i="2"/>
  <c r="R552" i="2" s="1"/>
  <c r="L553" i="2"/>
  <c r="R553" i="2" s="1"/>
  <c r="L554" i="2"/>
  <c r="R554" i="2" s="1"/>
  <c r="L555" i="2"/>
  <c r="R555" i="2" s="1"/>
  <c r="L556" i="2"/>
  <c r="R556" i="2" s="1"/>
  <c r="L557" i="2"/>
  <c r="R557" i="2" s="1"/>
  <c r="L558" i="2"/>
  <c r="R558" i="2" s="1"/>
  <c r="L559" i="2"/>
  <c r="R559" i="2" s="1"/>
  <c r="L560" i="2"/>
  <c r="R560" i="2" s="1"/>
  <c r="L561" i="2"/>
  <c r="R561" i="2" s="1"/>
  <c r="L562" i="2"/>
  <c r="R562" i="2" s="1"/>
  <c r="L563" i="2"/>
  <c r="R563" i="2" s="1"/>
  <c r="L564" i="2"/>
  <c r="R564" i="2" s="1"/>
  <c r="L565" i="2"/>
  <c r="R565" i="2" s="1"/>
  <c r="L566" i="2"/>
  <c r="R566" i="2" s="1"/>
  <c r="L567" i="2"/>
  <c r="R567" i="2" s="1"/>
  <c r="L568" i="2"/>
  <c r="R568" i="2" s="1"/>
  <c r="L569" i="2"/>
  <c r="R569" i="2" s="1"/>
  <c r="L570" i="2"/>
  <c r="R570" i="2" s="1"/>
  <c r="L571" i="2"/>
  <c r="R571" i="2" s="1"/>
  <c r="L572" i="2"/>
  <c r="R572" i="2" s="1"/>
  <c r="L573" i="2"/>
  <c r="R573" i="2" s="1"/>
  <c r="L574" i="2"/>
  <c r="R574" i="2" s="1"/>
  <c r="L575" i="2"/>
  <c r="R575" i="2" s="1"/>
  <c r="L576" i="2"/>
  <c r="R576" i="2" s="1"/>
  <c r="L577" i="2"/>
  <c r="R577" i="2" s="1"/>
  <c r="L578" i="2"/>
  <c r="R578" i="2" s="1"/>
  <c r="L579" i="2"/>
  <c r="R579" i="2" s="1"/>
  <c r="L580" i="2"/>
  <c r="R580" i="2" s="1"/>
  <c r="L581" i="2"/>
  <c r="R581" i="2" s="1"/>
  <c r="L582" i="2"/>
  <c r="R582" i="2" s="1"/>
  <c r="L583" i="2"/>
  <c r="R583" i="2" s="1"/>
  <c r="L584" i="2"/>
  <c r="R584" i="2" s="1"/>
  <c r="L585" i="2"/>
  <c r="R585" i="2" s="1"/>
  <c r="L586" i="2"/>
  <c r="R586" i="2" s="1"/>
  <c r="L587" i="2"/>
  <c r="R587" i="2" s="1"/>
  <c r="L588" i="2"/>
  <c r="R588" i="2" s="1"/>
  <c r="L589" i="2"/>
  <c r="R589" i="2" s="1"/>
  <c r="L590" i="2"/>
  <c r="R590" i="2" s="1"/>
  <c r="L591" i="2"/>
  <c r="R591" i="2" s="1"/>
  <c r="L592" i="2"/>
  <c r="R592" i="2" s="1"/>
  <c r="L593" i="2"/>
  <c r="R593" i="2" s="1"/>
  <c r="L594" i="2"/>
  <c r="R594" i="2" s="1"/>
  <c r="L595" i="2"/>
  <c r="R595" i="2" s="1"/>
  <c r="L596" i="2"/>
  <c r="R596" i="2" s="1"/>
  <c r="L597" i="2"/>
  <c r="R597" i="2" s="1"/>
  <c r="L598" i="2"/>
  <c r="R598" i="2" s="1"/>
  <c r="L599" i="2"/>
  <c r="R599" i="2" s="1"/>
  <c r="L600" i="2"/>
  <c r="R600" i="2" s="1"/>
  <c r="L601" i="2"/>
  <c r="R601" i="2" s="1"/>
  <c r="L602" i="2"/>
  <c r="R602" i="2" s="1"/>
  <c r="L603" i="2"/>
  <c r="R603" i="2" s="1"/>
  <c r="L604" i="2"/>
  <c r="R604" i="2" s="1"/>
  <c r="L605" i="2"/>
  <c r="R605" i="2" s="1"/>
  <c r="L606" i="2"/>
  <c r="R606" i="2" s="1"/>
  <c r="L607" i="2"/>
  <c r="R607" i="2" s="1"/>
  <c r="L608" i="2"/>
  <c r="R608" i="2" s="1"/>
  <c r="L609" i="2"/>
  <c r="R609" i="2" s="1"/>
  <c r="L610" i="2"/>
  <c r="R610" i="2" s="1"/>
  <c r="L611" i="2"/>
  <c r="R611" i="2" s="1"/>
  <c r="L612" i="2"/>
  <c r="R612" i="2" s="1"/>
  <c r="L613" i="2"/>
  <c r="R613" i="2" s="1"/>
  <c r="L614" i="2"/>
  <c r="R614" i="2" s="1"/>
  <c r="L615" i="2"/>
  <c r="R615" i="2" s="1"/>
  <c r="L616" i="2"/>
  <c r="R616" i="2" s="1"/>
  <c r="L617" i="2"/>
  <c r="R617" i="2" s="1"/>
  <c r="L618" i="2"/>
  <c r="R618" i="2" s="1"/>
  <c r="L619" i="2"/>
  <c r="R619" i="2" s="1"/>
  <c r="L620" i="2"/>
  <c r="R620" i="2" s="1"/>
  <c r="L621" i="2"/>
  <c r="R621" i="2" s="1"/>
  <c r="L622" i="2"/>
  <c r="R622" i="2" s="1"/>
  <c r="L623" i="2"/>
  <c r="R623" i="2" s="1"/>
  <c r="L624" i="2"/>
  <c r="R624" i="2" s="1"/>
  <c r="L625" i="2"/>
  <c r="R625" i="2" s="1"/>
  <c r="L626" i="2"/>
  <c r="R626" i="2" s="1"/>
  <c r="L627" i="2"/>
  <c r="R627" i="2" s="1"/>
  <c r="L628" i="2"/>
  <c r="R628" i="2" s="1"/>
  <c r="L629" i="2"/>
  <c r="R629" i="2" s="1"/>
  <c r="L630" i="2"/>
  <c r="R630" i="2" s="1"/>
  <c r="L631" i="2"/>
  <c r="R631" i="2" s="1"/>
  <c r="L632" i="2"/>
  <c r="R632" i="2" s="1"/>
  <c r="L633" i="2"/>
  <c r="R633" i="2" s="1"/>
  <c r="L634" i="2"/>
  <c r="R634" i="2" s="1"/>
  <c r="K68" i="2"/>
  <c r="K29" i="2"/>
  <c r="K32" i="2"/>
  <c r="K57" i="2"/>
  <c r="K13" i="2"/>
  <c r="K69" i="2"/>
  <c r="K52" i="2"/>
  <c r="K53" i="2"/>
  <c r="K70" i="2"/>
  <c r="K71" i="2"/>
  <c r="K58" i="2"/>
  <c r="K19" i="2"/>
  <c r="K38" i="2"/>
  <c r="K72" i="2"/>
  <c r="K73" i="2"/>
  <c r="K59" i="2"/>
  <c r="K74" i="2"/>
  <c r="K6" i="2"/>
  <c r="K75" i="2"/>
  <c r="K76" i="2"/>
  <c r="K16" i="2"/>
  <c r="K28" i="2"/>
  <c r="K34" i="2"/>
  <c r="K60" i="2"/>
  <c r="K64" i="2"/>
  <c r="K77" i="2"/>
  <c r="K56" i="2"/>
  <c r="K3" i="2"/>
  <c r="K17" i="2"/>
  <c r="K25" i="2"/>
  <c r="K78" i="2"/>
  <c r="K79" i="2"/>
  <c r="K80" i="2"/>
  <c r="K49" i="2"/>
  <c r="K46" i="2"/>
  <c r="K33" i="2"/>
  <c r="K81" i="2"/>
  <c r="K14" i="2"/>
  <c r="K61" i="2"/>
  <c r="K22" i="2"/>
  <c r="K82" i="2"/>
  <c r="K54" i="2"/>
  <c r="K39" i="2"/>
  <c r="K8" i="2"/>
  <c r="K23" i="2"/>
  <c r="K7" i="2"/>
  <c r="K62" i="2"/>
  <c r="K40" i="2"/>
  <c r="K24" i="2"/>
  <c r="K63" i="2"/>
  <c r="K26" i="2"/>
  <c r="K45" i="2"/>
  <c r="K27" i="2"/>
  <c r="K41" i="2"/>
  <c r="K15" i="2"/>
  <c r="K11" i="2"/>
  <c r="K83" i="2"/>
  <c r="K5" i="2"/>
  <c r="K84" i="2"/>
  <c r="K85" i="2"/>
  <c r="K86" i="2"/>
  <c r="K44" i="2"/>
  <c r="K50" i="2"/>
  <c r="K30" i="2"/>
  <c r="K87" i="2"/>
  <c r="K88" i="2"/>
  <c r="K35" i="2"/>
  <c r="K48" i="2"/>
  <c r="K47" i="2"/>
  <c r="K20" i="2"/>
  <c r="K43" i="2"/>
  <c r="K89" i="2"/>
  <c r="K90" i="2"/>
  <c r="K91" i="2"/>
  <c r="K92" i="2"/>
  <c r="K21" i="2"/>
  <c r="K4" i="2"/>
  <c r="K65" i="2"/>
  <c r="K51" i="2"/>
  <c r="K9" i="2"/>
  <c r="K12" i="2"/>
  <c r="K42" i="2"/>
  <c r="K93" i="2"/>
  <c r="K18" i="2"/>
  <c r="K36" i="2"/>
  <c r="K94" i="2"/>
  <c r="K66" i="2"/>
  <c r="K37" i="2"/>
  <c r="K31" i="2"/>
  <c r="K95" i="2"/>
  <c r="K55" i="2"/>
  <c r="K10" i="2"/>
  <c r="K67" i="2"/>
  <c r="R13" i="2" l="1"/>
  <c r="R3" i="2"/>
  <c r="R9" i="2"/>
  <c r="R5" i="2"/>
  <c r="R10" i="2"/>
  <c r="R15" i="2"/>
  <c r="R11" i="2"/>
  <c r="R4" i="2"/>
  <c r="R8" i="2"/>
  <c r="R7" i="2"/>
  <c r="R12" i="2"/>
  <c r="R6" i="2"/>
  <c r="AF12" i="2"/>
  <c r="AG26" i="2"/>
  <c r="AB12" i="2"/>
  <c r="AJ12" i="2"/>
  <c r="AC26" i="2"/>
  <c r="AK26" i="2"/>
  <c r="AF9" i="2"/>
  <c r="AC9" i="2"/>
  <c r="AG9" i="2"/>
  <c r="AK9" i="2"/>
  <c r="AB9" i="2"/>
  <c r="AE9" i="2"/>
  <c r="AI9" i="2"/>
  <c r="AM9" i="2"/>
  <c r="AJ9" i="2"/>
  <c r="AD9" i="2"/>
  <c r="AH9" i="2"/>
  <c r="AL9" i="2"/>
  <c r="AI12" i="2"/>
  <c r="AD26" i="2"/>
  <c r="AF26" i="2"/>
  <c r="AJ26" i="2"/>
  <c r="AL26" i="2"/>
  <c r="AC12" i="2"/>
  <c r="AK12" i="2"/>
  <c r="AD12" i="2"/>
  <c r="AL12" i="2"/>
  <c r="AE26" i="2"/>
  <c r="AI26" i="2"/>
  <c r="AM26" i="2"/>
  <c r="AH26" i="2"/>
  <c r="AE12" i="2"/>
  <c r="AM12" i="2"/>
  <c r="AH12" i="2"/>
  <c r="AB26" i="2"/>
  <c r="G634" i="2"/>
  <c r="G610" i="2"/>
  <c r="G449" i="2"/>
  <c r="G422" i="2"/>
  <c r="G482" i="2"/>
  <c r="G393" i="2"/>
  <c r="G418" i="2"/>
  <c r="G354" i="2"/>
  <c r="G403" i="2"/>
  <c r="G416" i="2"/>
  <c r="G353" i="2"/>
  <c r="G346" i="2"/>
  <c r="G417" i="2"/>
  <c r="G394" i="2"/>
  <c r="G352" i="2"/>
  <c r="G347" i="2"/>
  <c r="G350" i="2"/>
  <c r="G239" i="2"/>
  <c r="G275" i="2"/>
  <c r="G263" i="2"/>
  <c r="G245" i="2"/>
  <c r="G236" i="2"/>
  <c r="G280" i="2"/>
  <c r="G292" i="2"/>
  <c r="G213" i="2"/>
  <c r="G191" i="2"/>
  <c r="G189" i="2"/>
  <c r="G177" i="2"/>
  <c r="G234" i="2"/>
  <c r="G179" i="2"/>
  <c r="AC13" i="2" l="1"/>
  <c r="AG13" i="2"/>
  <c r="AK13" i="2"/>
  <c r="AJ13" i="2"/>
  <c r="AF13" i="2"/>
  <c r="AD13" i="2"/>
  <c r="AE13" i="2"/>
  <c r="AB13" i="2"/>
  <c r="AL13" i="2"/>
  <c r="AM13" i="2"/>
  <c r="AH13" i="2"/>
  <c r="AI13" i="2"/>
  <c r="C90" i="1"/>
  <c r="C4" i="1"/>
  <c r="C441" i="1"/>
  <c r="N17" i="4" l="1"/>
  <c r="N18" i="4"/>
  <c r="N19" i="4"/>
  <c r="N20" i="4"/>
  <c r="N21" i="4"/>
  <c r="N22" i="4"/>
  <c r="N23" i="4"/>
  <c r="N24" i="4"/>
  <c r="N25" i="4"/>
  <c r="N26" i="4"/>
  <c r="N27" i="4"/>
  <c r="N16" i="4"/>
  <c r="L2" i="4"/>
  <c r="L6" i="4"/>
  <c r="L3" i="4"/>
  <c r="L4" i="4"/>
  <c r="L5" i="4"/>
  <c r="L7" i="4"/>
  <c r="L8" i="4"/>
  <c r="L9" i="4"/>
  <c r="L10" i="4"/>
  <c r="L11" i="4"/>
  <c r="L12" i="4"/>
  <c r="L13" i="4"/>
  <c r="B2" i="4"/>
  <c r="C34" i="4"/>
  <c r="B3" i="4"/>
  <c r="B4" i="4"/>
  <c r="B5" i="4"/>
  <c r="B6" i="4"/>
  <c r="B7" i="4"/>
  <c r="B8" i="4"/>
  <c r="B9" i="4"/>
  <c r="B10" i="4"/>
  <c r="B11" i="4"/>
  <c r="B12" i="4"/>
  <c r="B13" i="4"/>
  <c r="C35" i="4" s="1"/>
  <c r="L5" i="3" l="1"/>
  <c r="L6" i="3"/>
  <c r="L7" i="3"/>
  <c r="L8" i="3"/>
  <c r="L9" i="3"/>
  <c r="L10" i="3"/>
  <c r="L11" i="3"/>
  <c r="L12" i="3"/>
  <c r="L13" i="3"/>
  <c r="L14" i="3"/>
  <c r="L15" i="3"/>
  <c r="L4" i="3"/>
  <c r="C4" i="3"/>
  <c r="C5" i="3"/>
  <c r="C6" i="3"/>
  <c r="C7" i="3"/>
  <c r="C8" i="3"/>
  <c r="C9" i="3"/>
  <c r="C10" i="3"/>
  <c r="C11" i="3"/>
  <c r="C12" i="3"/>
  <c r="C13" i="3"/>
  <c r="C14" i="3"/>
  <c r="C15" i="3"/>
  <c r="B4" i="3"/>
  <c r="B5" i="3"/>
  <c r="B6" i="3"/>
  <c r="B7" i="3"/>
  <c r="B8" i="3"/>
  <c r="B9" i="3"/>
  <c r="B10" i="3"/>
  <c r="B11" i="3"/>
  <c r="B12" i="3"/>
  <c r="B13" i="3"/>
  <c r="B14" i="3"/>
  <c r="B15" i="3"/>
  <c r="D15" i="3"/>
  <c r="D14" i="3"/>
  <c r="D13" i="3"/>
  <c r="D12" i="3"/>
  <c r="D11" i="3"/>
  <c r="D10" i="3"/>
  <c r="D9" i="3"/>
  <c r="D8" i="3"/>
  <c r="D7" i="3"/>
  <c r="D6" i="3"/>
  <c r="D5" i="3"/>
  <c r="D4" i="3"/>
  <c r="I22" i="3" l="1"/>
  <c r="I21" i="3"/>
  <c r="I25" i="3" l="1"/>
  <c r="G144" i="2"/>
  <c r="G168" i="2"/>
  <c r="G141" i="2"/>
  <c r="G176" i="2"/>
  <c r="G170" i="2"/>
  <c r="G134" i="2"/>
  <c r="G169" i="2"/>
  <c r="G132" i="2"/>
  <c r="F622" i="1" l="1"/>
  <c r="F102" i="1"/>
  <c r="F296" i="1"/>
  <c r="F237" i="1"/>
  <c r="F454" i="1"/>
  <c r="F672" i="1"/>
  <c r="F498" i="1"/>
  <c r="F523" i="1"/>
  <c r="F247" i="1"/>
  <c r="F35" i="1"/>
  <c r="F265" i="1"/>
  <c r="F183" i="1"/>
  <c r="F346" i="1"/>
  <c r="F10" i="1"/>
  <c r="F306" i="1"/>
  <c r="F124" i="1"/>
  <c r="F208" i="1"/>
  <c r="F411" i="1"/>
  <c r="F251" i="1"/>
  <c r="F397" i="1"/>
  <c r="F67" i="1"/>
  <c r="F618" i="1"/>
  <c r="F37" i="1"/>
  <c r="F538" i="1"/>
  <c r="F280" i="1"/>
  <c r="F368" i="1"/>
  <c r="F105" i="1"/>
  <c r="F481" i="1"/>
  <c r="F665" i="1"/>
  <c r="F480" i="1"/>
  <c r="F653" i="1"/>
  <c r="F374" i="1"/>
  <c r="F137" i="1"/>
  <c r="F44" i="1"/>
  <c r="F489" i="1"/>
  <c r="F81" i="1"/>
  <c r="F614" i="1"/>
  <c r="F243" i="1"/>
  <c r="F360" i="1"/>
  <c r="F679" i="1"/>
  <c r="F476" i="1"/>
  <c r="F623" i="1"/>
  <c r="F545" i="1"/>
  <c r="F648" i="1"/>
  <c r="F94" i="1"/>
  <c r="F283" i="1"/>
  <c r="F142" i="1"/>
  <c r="F85" i="1"/>
  <c r="F576" i="1"/>
  <c r="F612" i="1"/>
  <c r="F285" i="1"/>
  <c r="F706" i="1"/>
  <c r="F191" i="1"/>
  <c r="F552" i="1"/>
  <c r="F549" i="1"/>
  <c r="F470" i="1"/>
  <c r="F304" i="1"/>
  <c r="F600" i="1"/>
  <c r="F666" i="1"/>
  <c r="F330" i="1"/>
  <c r="F203" i="1"/>
  <c r="F557" i="1"/>
  <c r="F284" i="1"/>
  <c r="F372" i="1"/>
  <c r="F115" i="1"/>
  <c r="F484" i="1"/>
  <c r="F546" i="1"/>
  <c r="F150" i="1"/>
  <c r="F703" i="1"/>
  <c r="F486" i="1"/>
  <c r="F631" i="1"/>
  <c r="F588" i="1"/>
  <c r="F245" i="1"/>
  <c r="F257" i="1"/>
  <c r="F217" i="1"/>
  <c r="F339" i="1"/>
  <c r="F290" i="1"/>
  <c r="F662" i="1"/>
  <c r="F156" i="1"/>
  <c r="F445" i="1"/>
  <c r="F566" i="1"/>
  <c r="F567" i="1"/>
  <c r="F496" i="1"/>
  <c r="F404" i="1"/>
  <c r="F561" i="1"/>
  <c r="F154" i="1"/>
  <c r="F294" i="1"/>
  <c r="F19" i="1"/>
  <c r="F461" i="1"/>
  <c r="F303" i="1"/>
  <c r="F62" i="1"/>
  <c r="F263" i="1"/>
  <c r="F355" i="1"/>
  <c r="F675" i="1"/>
  <c r="F479" i="1"/>
  <c r="F611" i="1"/>
  <c r="F689" i="1"/>
  <c r="F695" i="1"/>
  <c r="F550" i="1"/>
  <c r="F658" i="1"/>
  <c r="F442" i="1"/>
  <c r="F319" i="1"/>
  <c r="F507" i="1"/>
  <c r="F113" i="1"/>
  <c r="F75" i="1"/>
  <c r="F301" i="1"/>
  <c r="F287" i="1"/>
  <c r="F151" i="1"/>
  <c r="F563" i="1"/>
  <c r="F120" i="1"/>
  <c r="F663" i="1"/>
  <c r="F520" i="1"/>
  <c r="F41" i="1"/>
  <c r="F558" i="1"/>
  <c r="F29" i="1"/>
  <c r="F270" i="1"/>
  <c r="F627" i="1"/>
  <c r="F136" i="1"/>
  <c r="F133" i="1"/>
  <c r="F329" i="1"/>
  <c r="F333" i="1"/>
  <c r="F295" i="1"/>
  <c r="F625" i="1"/>
  <c r="F413" i="1"/>
  <c r="F71" i="1"/>
  <c r="F655" i="1"/>
  <c r="F464" i="1"/>
  <c r="F82" i="1"/>
  <c r="F321" i="1"/>
  <c r="F389" i="1"/>
  <c r="F12" i="1"/>
  <c r="F92" i="1"/>
  <c r="F199" i="1"/>
  <c r="F537" i="1"/>
  <c r="F55" i="1"/>
  <c r="F327" i="1"/>
  <c r="F541" i="1"/>
  <c r="F30" i="1"/>
  <c r="F160" i="1"/>
  <c r="F629" i="1"/>
  <c r="F107" i="1"/>
  <c r="F119" i="1"/>
  <c r="F350" i="1"/>
  <c r="F519" i="1"/>
  <c r="F291" i="1"/>
  <c r="F212" i="1"/>
  <c r="F13" i="1"/>
  <c r="F364" i="1"/>
  <c r="F164" i="1"/>
  <c r="F64" i="1"/>
  <c r="F430" i="1"/>
  <c r="F271" i="1"/>
  <c r="F503" i="1"/>
  <c r="F565" i="1"/>
  <c r="F347" i="1"/>
  <c r="F574" i="1"/>
  <c r="F26" i="1"/>
  <c r="F278" i="1"/>
  <c r="F499" i="1"/>
  <c r="F465" i="1"/>
  <c r="F508" i="1"/>
  <c r="F412" i="1"/>
  <c r="F532" i="1"/>
  <c r="F674" i="1"/>
  <c r="F78" i="1"/>
  <c r="F453" i="1"/>
  <c r="F697" i="1"/>
  <c r="F308" i="1"/>
  <c r="F69" i="1"/>
  <c r="F553" i="1"/>
  <c r="F458" i="1"/>
  <c r="F570" i="1"/>
  <c r="F371" i="1"/>
  <c r="F473" i="1"/>
  <c r="F482" i="1"/>
  <c r="F409" i="1"/>
  <c r="F213" i="1"/>
  <c r="F559" i="1"/>
  <c r="F386" i="1"/>
  <c r="F571" i="1"/>
  <c r="F488" i="1"/>
  <c r="F380" i="1"/>
  <c r="F606" i="1"/>
  <c r="F179" i="1"/>
  <c r="F89" i="1"/>
  <c r="F667" i="1"/>
  <c r="F647" i="1"/>
  <c r="F248" i="1"/>
  <c r="F305" i="1"/>
  <c r="F575" i="1"/>
  <c r="F175" i="1"/>
  <c r="F250" i="1"/>
  <c r="F363" i="1"/>
  <c r="F688" i="1"/>
  <c r="F97" i="1"/>
  <c r="F391" i="1"/>
  <c r="F564" i="1"/>
  <c r="F400" i="1"/>
  <c r="F437" i="1"/>
  <c r="F491" i="1"/>
  <c r="F551" i="1"/>
  <c r="F676" i="1"/>
  <c r="F686" i="1"/>
  <c r="F80" i="1"/>
  <c r="F621" i="1"/>
  <c r="F239" i="1"/>
  <c r="F680" i="1"/>
  <c r="F246" i="1"/>
  <c r="F529" i="1"/>
  <c r="F687" i="1"/>
  <c r="F170" i="1"/>
  <c r="F406" i="1"/>
  <c r="F381" i="1"/>
  <c r="F312" i="1"/>
  <c r="F234" i="1"/>
  <c r="F166" i="1"/>
  <c r="F436" i="1"/>
  <c r="F615" i="1"/>
  <c r="F188" i="1"/>
  <c r="F683" i="1"/>
  <c r="F323" i="1"/>
  <c r="F260" i="1"/>
  <c r="F463" i="1"/>
  <c r="F388" i="1"/>
  <c r="F171" i="1"/>
  <c r="F63" i="1"/>
  <c r="F432" i="1"/>
  <c r="F466" i="1"/>
  <c r="F410" i="1"/>
  <c r="F560" i="1"/>
  <c r="F225" i="1"/>
  <c r="F495" i="1"/>
  <c r="F354" i="1"/>
  <c r="F129" i="1"/>
  <c r="F76" i="1"/>
  <c r="F307" i="1"/>
  <c r="F103" i="1"/>
  <c r="F228" i="1"/>
  <c r="F698" i="1"/>
  <c r="F20" i="1"/>
  <c r="F370" i="1"/>
  <c r="F211" i="1"/>
  <c r="F467" i="1"/>
  <c r="F318" i="1"/>
  <c r="F487" i="1"/>
  <c r="F207" i="1"/>
  <c r="F210" i="1"/>
  <c r="F194" i="1"/>
  <c r="F518" i="1"/>
  <c r="F288" i="1"/>
  <c r="F98" i="1"/>
  <c r="F96" i="1"/>
  <c r="F275" i="1"/>
  <c r="F121" i="1"/>
  <c r="F23" i="1"/>
  <c r="F48" i="1"/>
  <c r="F419" i="1"/>
  <c r="F195" i="1"/>
  <c r="F617" i="1"/>
  <c r="F500" i="1"/>
  <c r="F640" i="1"/>
  <c r="F219" i="1"/>
  <c r="F483" i="1"/>
  <c r="F276" i="1"/>
  <c r="F16" i="1"/>
  <c r="F196" i="1"/>
  <c r="F70" i="1"/>
  <c r="F644" i="1"/>
  <c r="F517" i="1"/>
  <c r="F109" i="1"/>
  <c r="F73" i="1"/>
  <c r="F594" i="1"/>
  <c r="F214" i="1"/>
  <c r="F130" i="1"/>
  <c r="F38" i="1"/>
  <c r="F509" i="1"/>
  <c r="F289" i="1"/>
  <c r="F57" i="1"/>
  <c r="F143" i="1"/>
  <c r="F416" i="1"/>
  <c r="F5" i="1"/>
  <c r="F66" i="1"/>
  <c r="F135" i="1"/>
  <c r="F701" i="1"/>
  <c r="F547" i="1"/>
  <c r="F18" i="1"/>
  <c r="F569" i="1"/>
  <c r="F468" i="1"/>
  <c r="F657" i="1"/>
  <c r="F116" i="1"/>
  <c r="F299" i="1"/>
  <c r="F475" i="1"/>
  <c r="F661" i="1"/>
  <c r="F31" i="1"/>
  <c r="F146" i="1"/>
  <c r="F607" i="1"/>
  <c r="F492" i="1"/>
  <c r="F645" i="1"/>
  <c r="F344" i="1"/>
  <c r="F193" i="1"/>
  <c r="F591" i="1"/>
  <c r="F74" i="1"/>
  <c r="F112" i="1"/>
  <c r="F187" i="1"/>
  <c r="F422" i="1"/>
  <c r="F450" i="1"/>
  <c r="F407" i="1"/>
  <c r="F118" i="1"/>
  <c r="F125" i="1"/>
  <c r="F652" i="1"/>
  <c r="F58" i="1"/>
  <c r="F337" i="1"/>
  <c r="F357" i="1"/>
  <c r="F577" i="1"/>
  <c r="F660" i="1"/>
  <c r="F596" i="1"/>
  <c r="F477" i="1"/>
  <c r="F68" i="1"/>
  <c r="F535" i="1"/>
  <c r="F49" i="1"/>
  <c r="F106" i="1"/>
  <c r="F221" i="1"/>
  <c r="F231" i="1"/>
  <c r="F421" i="1"/>
  <c r="F634" i="1"/>
  <c r="F34" i="1"/>
  <c r="F349" i="1"/>
  <c r="F205" i="1"/>
  <c r="F543" i="1"/>
  <c r="F182" i="1"/>
  <c r="F317" i="1"/>
  <c r="F528" i="1"/>
  <c r="F497" i="1"/>
  <c r="F186" i="1"/>
  <c r="F153" i="1"/>
  <c r="F99" i="1"/>
  <c r="F302" i="1"/>
  <c r="F269" i="1"/>
  <c r="F297" i="1"/>
  <c r="F608" i="1"/>
  <c r="F699" i="1"/>
  <c r="F197" i="1"/>
  <c r="F636" i="1"/>
  <c r="F649" i="1"/>
  <c r="F578" i="1"/>
  <c r="F502" i="1"/>
  <c r="F28" i="1"/>
  <c r="F36" i="1"/>
  <c r="F14" i="1"/>
  <c r="F27" i="1"/>
  <c r="F223" i="1"/>
  <c r="F369" i="1"/>
  <c r="F324" i="1"/>
  <c r="F104" i="1"/>
  <c r="F352" i="1"/>
  <c r="F423" i="1"/>
  <c r="F579" i="1"/>
  <c r="F568" i="1"/>
  <c r="F192" i="1"/>
  <c r="F220" i="1"/>
  <c r="F159" i="1"/>
  <c r="F692" i="1"/>
  <c r="F249" i="1"/>
  <c r="F65" i="1"/>
  <c r="F656" i="1"/>
  <c r="F209" i="1"/>
  <c r="F603" i="1"/>
  <c r="F52" i="1"/>
  <c r="F108" i="1"/>
  <c r="F654" i="1"/>
  <c r="F300" i="1"/>
  <c r="F524" i="1"/>
  <c r="F264" i="1"/>
  <c r="F40" i="1"/>
  <c r="F24" i="1"/>
  <c r="F45" i="1"/>
  <c r="F279" i="1"/>
  <c r="F580" i="1"/>
  <c r="F60" i="1"/>
  <c r="F325" i="1"/>
  <c r="F167" i="1"/>
  <c r="F348" i="1"/>
  <c r="F670" i="1"/>
  <c r="F162" i="1"/>
  <c r="F272" i="1"/>
  <c r="F700" i="1"/>
  <c r="F534" i="1"/>
  <c r="F134" i="1"/>
  <c r="F168" i="1"/>
  <c r="F556" i="1"/>
  <c r="F309" i="1"/>
  <c r="F7" i="1"/>
  <c r="F32" i="1"/>
  <c r="F144" i="1"/>
  <c r="F229" i="1"/>
  <c r="F455" i="1"/>
  <c r="F201" i="1"/>
  <c r="F59" i="1"/>
  <c r="F399" i="1"/>
  <c r="F624" i="1"/>
  <c r="F415" i="1"/>
  <c r="F673" i="1"/>
  <c r="F619" i="1"/>
  <c r="F338" i="1"/>
  <c r="F510" i="1"/>
  <c r="F198" i="1"/>
  <c r="F448" i="1"/>
  <c r="F396" i="1"/>
  <c r="F671" i="1"/>
  <c r="F358" i="1"/>
  <c r="F581" i="1"/>
  <c r="F93" i="1"/>
  <c r="F255" i="1"/>
  <c r="F359" i="1"/>
  <c r="F238" i="1"/>
  <c r="F4" i="1"/>
  <c r="F379" i="1"/>
  <c r="F427" i="1"/>
  <c r="F341" i="1"/>
  <c r="F609" i="1"/>
  <c r="F335" i="1"/>
  <c r="F562" i="1"/>
  <c r="F147" i="1"/>
  <c r="F21" i="1"/>
  <c r="F435" i="1"/>
  <c r="F573" i="1"/>
  <c r="F582" i="1"/>
  <c r="F682" i="1"/>
  <c r="F696" i="1"/>
  <c r="F583" i="1"/>
  <c r="F259" i="1"/>
  <c r="F705" i="1"/>
  <c r="F161" i="1"/>
  <c r="F664" i="1"/>
  <c r="F677" i="1"/>
  <c r="F148" i="1"/>
  <c r="F174" i="1"/>
  <c r="F91" i="1"/>
  <c r="F100" i="1"/>
  <c r="F536" i="1"/>
  <c r="F53" i="1"/>
  <c r="F539" i="1"/>
  <c r="F176" i="1"/>
  <c r="F408" i="1"/>
  <c r="F314" i="1"/>
  <c r="F61" i="1"/>
  <c r="F633" i="1"/>
  <c r="F584" i="1"/>
  <c r="F8" i="1"/>
  <c r="F586" i="1"/>
  <c r="F398" i="1"/>
  <c r="F110" i="1"/>
  <c r="F353" i="1"/>
  <c r="F6" i="1"/>
  <c r="F493" i="1"/>
  <c r="F638" i="1"/>
  <c r="F33" i="1"/>
  <c r="F252" i="1"/>
  <c r="F620" i="1"/>
  <c r="F268" i="1"/>
  <c r="F642" i="1"/>
  <c r="F232" i="1"/>
  <c r="F184" i="1"/>
  <c r="F678" i="1"/>
  <c r="F267" i="1"/>
  <c r="F426" i="1"/>
  <c r="F87" i="1"/>
  <c r="F690" i="1"/>
  <c r="F469" i="1"/>
  <c r="F172" i="1"/>
  <c r="F227" i="1"/>
  <c r="F114" i="1"/>
  <c r="F256" i="1"/>
  <c r="F414" i="1"/>
  <c r="F367" i="1"/>
  <c r="F641" i="1"/>
  <c r="F190" i="1"/>
  <c r="F42" i="1"/>
  <c r="F472" i="1"/>
  <c r="F331" i="1"/>
  <c r="F643" i="1"/>
  <c r="F533" i="1"/>
  <c r="F637" i="1"/>
  <c r="F230" i="1"/>
  <c r="F95" i="1"/>
  <c r="F54" i="1"/>
  <c r="F185" i="1"/>
  <c r="F513" i="1"/>
  <c r="F424" i="1"/>
  <c r="F429" i="1"/>
  <c r="F544" i="1"/>
  <c r="F589" i="1"/>
  <c r="F206" i="1"/>
  <c r="F177" i="1"/>
  <c r="F180" i="1"/>
  <c r="F694" i="1"/>
  <c r="F22" i="1"/>
  <c r="F494" i="1"/>
  <c r="F425" i="1"/>
  <c r="F377" i="1"/>
  <c r="F385" i="1"/>
  <c r="F514" i="1"/>
  <c r="F320" i="1"/>
  <c r="F704" i="1"/>
  <c r="F390" i="1"/>
  <c r="F490" i="1"/>
  <c r="F506" i="1"/>
  <c r="F258" i="1"/>
  <c r="F181" i="1"/>
  <c r="F628" i="1"/>
  <c r="F659" i="1"/>
  <c r="F590" i="1"/>
  <c r="F585" i="1"/>
  <c r="F334" i="1"/>
  <c r="F460" i="1"/>
  <c r="F88" i="1"/>
  <c r="F226" i="1"/>
  <c r="F224" i="1"/>
  <c r="F418" i="1"/>
  <c r="F266" i="1"/>
  <c r="F310" i="1"/>
  <c r="F693" i="1"/>
  <c r="F403" i="1"/>
  <c r="F101" i="1"/>
  <c r="F522" i="1"/>
  <c r="F632" i="1"/>
  <c r="F216" i="1"/>
  <c r="F149" i="1"/>
  <c r="F240" i="1"/>
  <c r="F402" i="1"/>
  <c r="F273" i="1"/>
  <c r="F383" i="1"/>
  <c r="F77" i="1"/>
  <c r="F525" i="1"/>
  <c r="F382" i="1"/>
  <c r="F527" i="1"/>
  <c r="F169" i="1"/>
  <c r="F9" i="1"/>
  <c r="F651" i="1"/>
  <c r="F393" i="1"/>
  <c r="F117" i="1"/>
  <c r="F431" i="1"/>
  <c r="F394" i="1"/>
  <c r="F111" i="1"/>
  <c r="F356" i="1"/>
  <c r="F145" i="1"/>
  <c r="F592" i="1"/>
  <c r="F83" i="1"/>
  <c r="F127" i="1"/>
  <c r="F420" i="1"/>
  <c r="F669" i="1"/>
  <c r="F123" i="1"/>
  <c r="F684" i="1"/>
  <c r="F138" i="1"/>
  <c r="F447" i="1"/>
  <c r="F342" i="1"/>
  <c r="F446" i="1"/>
  <c r="F311" i="1"/>
  <c r="F462" i="1"/>
  <c r="F452" i="1"/>
  <c r="F646" i="1"/>
  <c r="F25" i="1"/>
  <c r="F39" i="1"/>
  <c r="F155" i="1"/>
  <c r="F79" i="1"/>
  <c r="F501" i="1"/>
  <c r="F417" i="1"/>
  <c r="F439" i="1"/>
  <c r="F376" i="1"/>
  <c r="F222" i="1"/>
  <c r="F242" i="1"/>
  <c r="F441" i="1"/>
  <c r="F512" i="1"/>
  <c r="F322" i="1"/>
  <c r="F11" i="1"/>
  <c r="F542" i="1"/>
  <c r="F84" i="1"/>
  <c r="F365" i="1"/>
  <c r="F593" i="1"/>
  <c r="F630" i="1"/>
  <c r="F261" i="1"/>
  <c r="F293" i="1"/>
  <c r="F315" i="1"/>
  <c r="F15" i="1"/>
  <c r="F50" i="1"/>
  <c r="F434" i="1"/>
  <c r="F531" i="1"/>
  <c r="F555" i="1"/>
  <c r="F218" i="1"/>
  <c r="F274" i="1"/>
  <c r="F17" i="1"/>
  <c r="F292" i="1"/>
  <c r="F375" i="1"/>
  <c r="F241" i="1"/>
  <c r="F262" i="1"/>
  <c r="F282" i="1"/>
  <c r="F189" i="1"/>
  <c r="F51" i="1"/>
  <c r="F384" i="1"/>
  <c r="F56" i="1"/>
  <c r="F598" i="1"/>
  <c r="F504" i="1"/>
  <c r="F90" i="1"/>
  <c r="F215" i="1"/>
  <c r="F131" i="1"/>
  <c r="F626" i="1"/>
  <c r="F351" i="1"/>
  <c r="F233" i="1"/>
  <c r="F451" i="1"/>
  <c r="F277" i="1"/>
  <c r="F449" i="1"/>
  <c r="F141" i="1"/>
  <c r="F554" i="1"/>
  <c r="F328" i="1"/>
  <c r="F616" i="1"/>
  <c r="F650" i="1"/>
  <c r="F366" i="1"/>
  <c r="F516" i="1"/>
  <c r="F456" i="1"/>
  <c r="F572" i="1"/>
  <c r="F286" i="1"/>
  <c r="F515" i="1"/>
  <c r="F599" i="1"/>
  <c r="F236" i="1"/>
  <c r="F444" i="1"/>
  <c r="F202" i="1"/>
  <c r="F392" i="1"/>
  <c r="F428" i="1"/>
  <c r="F43" i="1"/>
  <c r="F548" i="1"/>
  <c r="F702" i="1"/>
  <c r="F332" i="1"/>
  <c r="F401" i="1"/>
  <c r="F361" i="1"/>
  <c r="F387" i="1"/>
  <c r="F47" i="1"/>
  <c r="F126" i="1"/>
  <c r="F485" i="1"/>
  <c r="F128" i="1"/>
  <c r="F158" i="1"/>
  <c r="F200" i="1"/>
  <c r="F157" i="1"/>
  <c r="F345" i="1"/>
  <c r="F511" i="1"/>
  <c r="F526" i="1"/>
  <c r="F326" i="1"/>
  <c r="F587" i="1"/>
  <c r="F459" i="1"/>
  <c r="F281" i="1"/>
  <c r="F601" i="1"/>
  <c r="F343" i="1"/>
  <c r="F132" i="1"/>
  <c r="F691" i="1"/>
  <c r="F395" i="1"/>
  <c r="F635" i="1"/>
  <c r="F457" i="1"/>
  <c r="F2" i="1"/>
  <c r="F433" i="1"/>
  <c r="F336" i="1"/>
  <c r="F235" i="1"/>
  <c r="F298" i="1"/>
  <c r="F316" i="1"/>
  <c r="F681" i="1"/>
  <c r="F505" i="1"/>
  <c r="F440" i="1"/>
  <c r="F152" i="1"/>
  <c r="F204" i="1"/>
  <c r="F72" i="1"/>
  <c r="F378" i="1"/>
  <c r="F340" i="1"/>
  <c r="F685" i="1"/>
  <c r="F443" i="1"/>
  <c r="F530" i="1"/>
  <c r="F173" i="1"/>
  <c r="F139" i="1"/>
  <c r="F438" i="1"/>
  <c r="F471" i="1"/>
  <c r="F362" i="1"/>
  <c r="F165" i="1"/>
  <c r="F639" i="1"/>
  <c r="F521" i="1"/>
  <c r="F610" i="1"/>
  <c r="F253" i="1"/>
  <c r="F602" i="1"/>
  <c r="F613" i="1"/>
  <c r="F405" i="1"/>
  <c r="F313" i="1"/>
  <c r="F163" i="1"/>
  <c r="F597" i="1"/>
  <c r="F373" i="1"/>
  <c r="F604" i="1"/>
  <c r="F140" i="1"/>
  <c r="F474" i="1"/>
  <c r="F605" i="1"/>
  <c r="F122" i="1"/>
  <c r="F178" i="1"/>
  <c r="F3" i="1"/>
  <c r="F478" i="1"/>
  <c r="F540" i="1"/>
  <c r="F254" i="1"/>
  <c r="F668" i="1"/>
  <c r="F595" i="1"/>
  <c r="F244" i="1"/>
  <c r="F46" i="1"/>
  <c r="F86" i="1"/>
  <c r="C604" i="1"/>
  <c r="C628" i="1"/>
  <c r="C656" i="1"/>
  <c r="C620" i="1"/>
  <c r="C678" i="1"/>
  <c r="C638" i="1"/>
  <c r="C611" i="1"/>
  <c r="C645" i="1"/>
  <c r="C663" i="1"/>
  <c r="C693" i="1"/>
  <c r="C625" i="1"/>
  <c r="C687" i="1"/>
  <c r="C626" i="1"/>
  <c r="C682" i="1"/>
  <c r="C696" i="1"/>
  <c r="C637" i="1"/>
  <c r="C640" i="1"/>
  <c r="C629" i="1"/>
  <c r="C660" i="1"/>
  <c r="C653" i="1"/>
  <c r="C685" i="1"/>
  <c r="C612" i="1"/>
  <c r="C636" i="1"/>
  <c r="C659" i="1"/>
  <c r="C666" i="1"/>
  <c r="C698" i="1"/>
  <c r="C686" i="1"/>
  <c r="C643" i="1"/>
  <c r="C621" i="1"/>
  <c r="C664" i="1"/>
  <c r="C648" i="1"/>
  <c r="C607" i="1"/>
  <c r="C609" i="1"/>
  <c r="C622" i="1"/>
  <c r="C652" i="1"/>
  <c r="C615" i="1"/>
  <c r="C616" i="1"/>
  <c r="C675" i="1"/>
  <c r="C655" i="1"/>
  <c r="C680" i="1"/>
  <c r="C654" i="1"/>
  <c r="C608" i="1"/>
  <c r="C674" i="1"/>
  <c r="C672" i="1"/>
  <c r="C703" i="1"/>
  <c r="C623" i="1"/>
  <c r="C679" i="1"/>
  <c r="C646" i="1"/>
  <c r="C688" i="1"/>
  <c r="C618" i="1"/>
  <c r="C651" i="1"/>
  <c r="C691" i="1"/>
  <c r="C641" i="1"/>
  <c r="C662" i="1"/>
  <c r="C657" i="1"/>
  <c r="C606" i="1"/>
  <c r="C671" i="1"/>
  <c r="C665" i="1"/>
  <c r="C635" i="1"/>
  <c r="C676" i="1"/>
  <c r="C647" i="1"/>
  <c r="C627" i="1"/>
  <c r="C673" i="1"/>
  <c r="C624" i="1"/>
  <c r="C661" i="1"/>
  <c r="C650" i="1"/>
  <c r="C649" i="1"/>
  <c r="C634" i="1"/>
  <c r="C684" i="1"/>
  <c r="C677" i="1"/>
  <c r="C639" i="1"/>
  <c r="C630" i="1"/>
  <c r="C658" i="1"/>
  <c r="C694" i="1"/>
  <c r="C689" i="1"/>
  <c r="C690" i="1"/>
  <c r="C670" i="1"/>
  <c r="C667" i="1"/>
  <c r="C697" i="1"/>
  <c r="C668" i="1"/>
  <c r="C633" i="1"/>
  <c r="C614" i="1"/>
  <c r="C613" i="1"/>
  <c r="C695" i="1"/>
  <c r="C610" i="1"/>
  <c r="C683" i="1"/>
  <c r="C681" i="1"/>
  <c r="C605" i="1"/>
  <c r="C669" i="1"/>
  <c r="C619" i="1"/>
  <c r="C699" i="1"/>
  <c r="C706" i="1"/>
  <c r="C704" i="1"/>
  <c r="C705" i="1"/>
  <c r="C700" i="1"/>
  <c r="C702" i="1"/>
  <c r="C642" i="1"/>
  <c r="C701" i="1"/>
  <c r="C632" i="1"/>
  <c r="C692" i="1"/>
  <c r="C644" i="1"/>
  <c r="C617" i="1"/>
  <c r="C631" i="1"/>
  <c r="C410" i="1"/>
  <c r="C556" i="1"/>
  <c r="C519" i="1"/>
  <c r="C512" i="1"/>
  <c r="C488" i="1"/>
  <c r="C529" i="1"/>
  <c r="C586" i="1"/>
  <c r="C480" i="1"/>
  <c r="C503" i="1"/>
  <c r="C553" i="1"/>
  <c r="C518" i="1"/>
  <c r="C580" i="1"/>
  <c r="C504" i="1"/>
  <c r="C541" i="1"/>
  <c r="C506" i="1"/>
  <c r="C526" i="1"/>
  <c r="C557" i="1"/>
  <c r="C590" i="1"/>
  <c r="C598" i="1"/>
  <c r="C495" i="1"/>
  <c r="C547" i="1"/>
  <c r="C573" i="1"/>
  <c r="C491" i="1"/>
  <c r="C505" i="1"/>
  <c r="C559" i="1"/>
  <c r="C486" i="1"/>
  <c r="C500" i="1"/>
  <c r="C581" i="1"/>
  <c r="C508" i="1"/>
  <c r="C533" i="1"/>
  <c r="C517" i="1"/>
  <c r="C536" i="1"/>
  <c r="C601" i="1"/>
  <c r="C575" i="1"/>
  <c r="C492" i="1"/>
  <c r="C572" i="1"/>
  <c r="C538" i="1"/>
  <c r="C583" i="1"/>
  <c r="C494" i="1"/>
  <c r="C496" i="1"/>
  <c r="C481" i="1"/>
  <c r="C558" i="1"/>
  <c r="C499" i="1"/>
  <c r="C561" i="1"/>
  <c r="C585" i="1"/>
  <c r="C482" i="1"/>
  <c r="C477" i="1"/>
  <c r="C591" i="1"/>
  <c r="C527" i="1"/>
  <c r="C579" i="1"/>
  <c r="C489" i="1"/>
  <c r="C599" i="1"/>
  <c r="C564" i="1"/>
  <c r="C563" i="1"/>
  <c r="C544" i="1"/>
  <c r="C522" i="1"/>
  <c r="C554" i="1"/>
  <c r="C565" i="1"/>
  <c r="C566" i="1"/>
  <c r="C493" i="1"/>
  <c r="C511" i="1"/>
  <c r="C509" i="1"/>
  <c r="C516" i="1"/>
  <c r="C548" i="1"/>
  <c r="C587" i="1"/>
  <c r="C230" i="1"/>
  <c r="C539" i="1"/>
  <c r="C514" i="1"/>
  <c r="C560" i="1"/>
  <c r="C562" i="1"/>
  <c r="C502" i="1"/>
  <c r="C593" i="1"/>
  <c r="C546" i="1"/>
  <c r="C545" i="1"/>
  <c r="C513" i="1"/>
  <c r="C569" i="1"/>
  <c r="C525" i="1"/>
  <c r="C490" i="1"/>
  <c r="C571" i="1"/>
  <c r="C487" i="1"/>
  <c r="C531" i="1"/>
  <c r="C550" i="1"/>
  <c r="C551" i="1"/>
  <c r="C588" i="1"/>
  <c r="C574" i="1"/>
  <c r="C570" i="1"/>
  <c r="C542" i="1"/>
  <c r="C537" i="1"/>
  <c r="C497" i="1"/>
  <c r="C534" i="1"/>
  <c r="C521" i="1"/>
  <c r="C600" i="1"/>
  <c r="C530" i="1"/>
  <c r="C567" i="1"/>
  <c r="C568" i="1"/>
  <c r="C540" i="1"/>
  <c r="C483" i="1"/>
  <c r="C515" i="1"/>
  <c r="C524" i="1"/>
  <c r="C485" i="1"/>
  <c r="C484" i="1"/>
  <c r="C510" i="1"/>
  <c r="C535" i="1"/>
  <c r="C594" i="1"/>
  <c r="C602" i="1"/>
  <c r="C475" i="1"/>
  <c r="C597" i="1"/>
  <c r="C476" i="1"/>
  <c r="C595" i="1"/>
  <c r="C528" i="1"/>
  <c r="C555" i="1"/>
  <c r="C596" i="1"/>
  <c r="C479" i="1"/>
  <c r="C543" i="1"/>
  <c r="C578" i="1"/>
  <c r="C523" i="1"/>
  <c r="C592" i="1"/>
  <c r="C582" i="1"/>
  <c r="C501" i="1"/>
  <c r="C576" i="1"/>
  <c r="C498" i="1"/>
  <c r="C589" i="1"/>
  <c r="C532" i="1"/>
  <c r="C478" i="1"/>
  <c r="C552" i="1"/>
  <c r="C507" i="1"/>
  <c r="C549" i="1"/>
  <c r="C603" i="1"/>
  <c r="C520" i="1"/>
  <c r="C577" i="1"/>
  <c r="C584" i="1"/>
  <c r="C398" i="1"/>
  <c r="C454" i="1"/>
  <c r="C428" i="1"/>
  <c r="C469" i="1"/>
  <c r="C386" i="1"/>
  <c r="C387" i="1"/>
  <c r="C418" i="1"/>
  <c r="C456" i="1"/>
  <c r="C433" i="1"/>
  <c r="C397" i="1"/>
  <c r="C442" i="1"/>
  <c r="C457" i="1"/>
  <c r="C460" i="1"/>
  <c r="C470" i="1"/>
  <c r="C390" i="1"/>
  <c r="C451" i="1"/>
  <c r="C401" i="1"/>
  <c r="C392" i="1"/>
  <c r="C452" i="1"/>
  <c r="C403" i="1"/>
  <c r="C443" i="1"/>
  <c r="C411" i="1"/>
  <c r="C450" i="1"/>
  <c r="C427" i="1"/>
  <c r="C446" i="1"/>
  <c r="C385" i="1"/>
  <c r="C431" i="1"/>
  <c r="C461" i="1"/>
  <c r="C408" i="1"/>
  <c r="C407" i="1"/>
  <c r="C440" i="1"/>
  <c r="C465" i="1"/>
  <c r="C464" i="1"/>
  <c r="C467" i="1"/>
  <c r="C384" i="1"/>
  <c r="C445" i="1"/>
  <c r="C474" i="1"/>
  <c r="C434" i="1"/>
  <c r="C449" i="1"/>
  <c r="C439" i="1"/>
  <c r="C419" i="1"/>
  <c r="C396" i="1"/>
  <c r="C404" i="1"/>
  <c r="C413" i="1"/>
  <c r="C389" i="1"/>
  <c r="C430" i="1"/>
  <c r="C412" i="1"/>
  <c r="C453" i="1"/>
  <c r="C473" i="1"/>
  <c r="C458" i="1"/>
  <c r="C437" i="1"/>
  <c r="C436" i="1"/>
  <c r="C463" i="1"/>
  <c r="C388" i="1"/>
  <c r="C416" i="1"/>
  <c r="C422" i="1"/>
  <c r="C421" i="1"/>
  <c r="C455" i="1"/>
  <c r="C399" i="1"/>
  <c r="C405" i="1"/>
  <c r="C400" i="1"/>
  <c r="C415" i="1"/>
  <c r="C448" i="1"/>
  <c r="C435" i="1"/>
  <c r="C414" i="1"/>
  <c r="C472" i="1"/>
  <c r="C425" i="1"/>
  <c r="C429" i="1"/>
  <c r="C424" i="1"/>
  <c r="C395" i="1"/>
  <c r="C426" i="1"/>
  <c r="C409" i="1"/>
  <c r="C447" i="1"/>
  <c r="C402" i="1"/>
  <c r="C432" i="1"/>
  <c r="C393" i="1"/>
  <c r="C466" i="1"/>
  <c r="C417" i="1"/>
  <c r="C394" i="1"/>
  <c r="C391" i="1"/>
  <c r="C423" i="1"/>
  <c r="C406" i="1"/>
  <c r="C420" i="1"/>
  <c r="C468" i="1"/>
  <c r="C462" i="1"/>
  <c r="C444" i="1"/>
  <c r="C459" i="1"/>
  <c r="C471" i="1"/>
  <c r="C438" i="1"/>
  <c r="C367" i="1"/>
  <c r="C338" i="1"/>
  <c r="C356" i="1"/>
  <c r="C317" i="1"/>
  <c r="C381" i="1"/>
  <c r="C362" i="1"/>
  <c r="C288" i="1"/>
  <c r="C289" i="1"/>
  <c r="C373" i="1"/>
  <c r="C315" i="1"/>
  <c r="C339" i="1"/>
  <c r="C378" i="1"/>
  <c r="C321" i="1"/>
  <c r="C322" i="1"/>
  <c r="C329" i="1"/>
  <c r="C382" i="1"/>
  <c r="C333" i="1"/>
  <c r="C335" i="1"/>
  <c r="C351" i="1"/>
  <c r="C380" i="1"/>
  <c r="C348" i="1"/>
  <c r="C366" i="1"/>
  <c r="C336" i="1"/>
  <c r="C350" i="1"/>
  <c r="C361" i="1"/>
  <c r="C360" i="1"/>
  <c r="C320" i="1"/>
  <c r="C319" i="1"/>
  <c r="C345" i="1"/>
  <c r="C330" i="1"/>
  <c r="C364" i="1"/>
  <c r="C328" i="1"/>
  <c r="C334" i="1"/>
  <c r="C354" i="1"/>
  <c r="C346" i="1"/>
  <c r="C331" i="1"/>
  <c r="C343" i="1"/>
  <c r="C327" i="1"/>
  <c r="C342" i="1"/>
  <c r="C352" i="1"/>
  <c r="C358" i="1"/>
  <c r="C359" i="1"/>
  <c r="C369" i="1"/>
  <c r="C376" i="1"/>
  <c r="C365" i="1"/>
  <c r="C371" i="1"/>
  <c r="C374" i="1"/>
  <c r="C375" i="1"/>
  <c r="C372" i="1"/>
  <c r="C318" i="1"/>
  <c r="C340" i="1"/>
  <c r="C325" i="1"/>
  <c r="C332" i="1"/>
  <c r="C344" i="1"/>
  <c r="C377" i="1"/>
  <c r="C383" i="1"/>
  <c r="C326" i="1"/>
  <c r="C316" i="1"/>
  <c r="C353" i="1"/>
  <c r="C324" i="1"/>
  <c r="C347" i="1"/>
  <c r="C363" i="1"/>
  <c r="C355" i="1"/>
  <c r="C341" i="1"/>
  <c r="C337" i="1"/>
  <c r="C368" i="1"/>
  <c r="C349" i="1"/>
  <c r="C379" i="1"/>
  <c r="C357" i="1"/>
  <c r="C370" i="1"/>
  <c r="C323" i="1"/>
  <c r="C286" i="1"/>
  <c r="C284" i="1"/>
  <c r="C299" i="1"/>
  <c r="C312" i="1"/>
  <c r="C313" i="1"/>
  <c r="C294" i="1"/>
  <c r="C314" i="1"/>
  <c r="C306" i="1"/>
  <c r="C283" i="1"/>
  <c r="C302" i="1"/>
  <c r="C296" i="1"/>
  <c r="C285" i="1"/>
  <c r="C290" i="1"/>
  <c r="C297" i="1"/>
  <c r="C300" i="1"/>
  <c r="C311" i="1"/>
  <c r="C308" i="1"/>
  <c r="C307" i="1"/>
  <c r="C298" i="1"/>
  <c r="C282" i="1"/>
  <c r="C292" i="1"/>
  <c r="C293" i="1"/>
  <c r="C291" i="1"/>
  <c r="C301" i="1"/>
  <c r="C304" i="1"/>
  <c r="C287" i="1"/>
  <c r="C295" i="1"/>
  <c r="C303" i="1"/>
  <c r="C310" i="1"/>
  <c r="C305" i="1"/>
  <c r="C309" i="1"/>
  <c r="C248" i="1"/>
  <c r="C243" i="1"/>
  <c r="C201" i="1"/>
  <c r="C244" i="1"/>
  <c r="C251" i="1"/>
  <c r="C265" i="1"/>
  <c r="C276" i="1"/>
  <c r="C232" i="1"/>
  <c r="C210" i="1"/>
  <c r="C229" i="1"/>
  <c r="C273" i="1"/>
  <c r="C160" i="1"/>
  <c r="C247" i="1"/>
  <c r="C255" i="1"/>
  <c r="C249" i="1"/>
  <c r="C242" i="1"/>
  <c r="C253" i="1"/>
  <c r="C235" i="1"/>
  <c r="C278" i="1"/>
  <c r="C178" i="1"/>
  <c r="C240" i="1"/>
  <c r="C131" i="1"/>
  <c r="C132" i="1"/>
  <c r="C262" i="1"/>
  <c r="C275" i="1"/>
  <c r="C246" i="1"/>
  <c r="C259" i="1"/>
  <c r="C164" i="1"/>
  <c r="C264" i="1"/>
  <c r="C267" i="1"/>
  <c r="C281" i="1"/>
  <c r="C279" i="1"/>
  <c r="C258" i="1"/>
  <c r="C261" i="1"/>
  <c r="C274" i="1"/>
  <c r="C133" i="1"/>
  <c r="C270" i="1"/>
  <c r="C271" i="1"/>
  <c r="C263" i="1"/>
  <c r="C272" i="1"/>
  <c r="C177" i="1"/>
  <c r="C123" i="1"/>
  <c r="C266" i="1"/>
  <c r="C241" i="1"/>
  <c r="C280" i="1"/>
  <c r="C256" i="1"/>
  <c r="C252" i="1"/>
  <c r="C269" i="1"/>
  <c r="C268" i="1"/>
  <c r="C34" i="1"/>
  <c r="C250" i="1"/>
  <c r="C254" i="1"/>
  <c r="C257" i="1"/>
  <c r="C245" i="1"/>
  <c r="C277" i="1"/>
  <c r="C260" i="1"/>
  <c r="Q25" i="4" l="1"/>
  <c r="R25" i="4" s="1"/>
  <c r="O11" i="4"/>
  <c r="P11" i="4" s="1"/>
  <c r="Q26" i="4"/>
  <c r="R26" i="4" s="1"/>
  <c r="O12" i="4"/>
  <c r="P12" i="4" s="1"/>
  <c r="K10" i="4"/>
  <c r="M10" i="4" s="1"/>
  <c r="O24" i="4"/>
  <c r="P24" i="4" s="1"/>
  <c r="K11" i="4"/>
  <c r="M11" i="4" s="1"/>
  <c r="O25" i="4"/>
  <c r="P25" i="4" s="1"/>
  <c r="K12" i="4"/>
  <c r="M12" i="4" s="1"/>
  <c r="O26" i="4"/>
  <c r="P26" i="4" s="1"/>
  <c r="O10" i="4"/>
  <c r="P10" i="4" s="1"/>
  <c r="Q24" i="4"/>
  <c r="R24" i="4" s="1"/>
  <c r="Q17" i="4"/>
  <c r="R17" i="4" s="1"/>
  <c r="O3" i="4"/>
  <c r="P3" i="4" s="1"/>
  <c r="I4" i="4"/>
  <c r="I18" i="4" s="1"/>
  <c r="F3" i="4"/>
  <c r="F17" i="4" s="1"/>
  <c r="C4" i="4"/>
  <c r="C18" i="4" s="1"/>
  <c r="Q18" i="4"/>
  <c r="R18" i="4" s="1"/>
  <c r="O4" i="4"/>
  <c r="P4" i="4" s="1"/>
  <c r="G3" i="4"/>
  <c r="G17" i="4" s="1"/>
  <c r="C3" i="4"/>
  <c r="C17" i="4" s="1"/>
  <c r="H4" i="4"/>
  <c r="H18" i="4" s="1"/>
  <c r="K3" i="4"/>
  <c r="M3" i="4" s="1"/>
  <c r="H3" i="4"/>
  <c r="H17" i="4" s="1"/>
  <c r="D4" i="4"/>
  <c r="D18" i="4" s="1"/>
  <c r="K4" i="4"/>
  <c r="M4" i="4" s="1"/>
  <c r="E4" i="4"/>
  <c r="E18" i="4" s="1"/>
  <c r="O17" i="4"/>
  <c r="P17" i="4" s="1"/>
  <c r="I3" i="4"/>
  <c r="I17" i="4" s="1"/>
  <c r="E3" i="4"/>
  <c r="E17" i="4" s="1"/>
  <c r="O18" i="4"/>
  <c r="P18" i="4" s="1"/>
  <c r="F4" i="4"/>
  <c r="F18" i="4" s="1"/>
  <c r="D3" i="4"/>
  <c r="D17" i="4" s="1"/>
  <c r="G4" i="4"/>
  <c r="G18" i="4" s="1"/>
  <c r="O22" i="4"/>
  <c r="P22" i="4" s="1"/>
  <c r="K9" i="4"/>
  <c r="M9" i="4" s="1"/>
  <c r="O23" i="4"/>
  <c r="P23" i="4" s="1"/>
  <c r="Q21" i="4"/>
  <c r="R21" i="4" s="1"/>
  <c r="O7" i="4"/>
  <c r="P7" i="4" s="1"/>
  <c r="K8" i="4"/>
  <c r="M8" i="4" s="1"/>
  <c r="Q22" i="4"/>
  <c r="R22" i="4" s="1"/>
  <c r="O8" i="4"/>
  <c r="P8" i="4" s="1"/>
  <c r="Q23" i="4"/>
  <c r="R23" i="4" s="1"/>
  <c r="O9" i="4"/>
  <c r="P9" i="4" s="1"/>
  <c r="K7" i="4"/>
  <c r="M7" i="4" s="1"/>
  <c r="O21" i="4"/>
  <c r="P21" i="4" s="1"/>
  <c r="I12" i="4"/>
  <c r="I26" i="4" s="1"/>
  <c r="D5" i="4"/>
  <c r="D19" i="4" s="1"/>
  <c r="G6" i="4"/>
  <c r="G20" i="4" s="1"/>
  <c r="E8" i="4"/>
  <c r="E22" i="4" s="1"/>
  <c r="H9" i="4"/>
  <c r="H23" i="4" s="1"/>
  <c r="F11" i="4"/>
  <c r="F25" i="4" s="1"/>
  <c r="D13" i="4"/>
  <c r="D27" i="4" s="1"/>
  <c r="C6" i="4"/>
  <c r="C20" i="4" s="1"/>
  <c r="I5" i="4"/>
  <c r="I19" i="4" s="1"/>
  <c r="I13" i="4"/>
  <c r="I27" i="4" s="1"/>
  <c r="E5" i="4"/>
  <c r="E19" i="4" s="1"/>
  <c r="H6" i="4"/>
  <c r="H20" i="4" s="1"/>
  <c r="F8" i="4"/>
  <c r="F22" i="4" s="1"/>
  <c r="D10" i="4"/>
  <c r="D24" i="4" s="1"/>
  <c r="G11" i="4"/>
  <c r="G25" i="4" s="1"/>
  <c r="E13" i="4"/>
  <c r="E27" i="4" s="1"/>
  <c r="C7" i="4"/>
  <c r="C21" i="4" s="1"/>
  <c r="G9" i="4"/>
  <c r="G23" i="4" s="1"/>
  <c r="H12" i="4"/>
  <c r="H26" i="4" s="1"/>
  <c r="C13" i="4"/>
  <c r="C27" i="4" s="1"/>
  <c r="Q27" i="4"/>
  <c r="R27" i="4" s="1"/>
  <c r="O13" i="4"/>
  <c r="P13" i="4" s="1"/>
  <c r="I6" i="4"/>
  <c r="I20" i="4" s="1"/>
  <c r="F5" i="4"/>
  <c r="F19" i="4" s="1"/>
  <c r="D7" i="4"/>
  <c r="D21" i="4" s="1"/>
  <c r="G8" i="4"/>
  <c r="G22" i="4" s="1"/>
  <c r="E10" i="4"/>
  <c r="E24" i="4" s="1"/>
  <c r="H11" i="4"/>
  <c r="H25" i="4" s="1"/>
  <c r="F13" i="4"/>
  <c r="F27" i="4" s="1"/>
  <c r="C8" i="4"/>
  <c r="C22" i="4" s="1"/>
  <c r="I7" i="4"/>
  <c r="I21" i="4" s="1"/>
  <c r="G5" i="4"/>
  <c r="G19" i="4" s="1"/>
  <c r="H8" i="4"/>
  <c r="H22" i="4" s="1"/>
  <c r="F10" i="4"/>
  <c r="F24" i="4" s="1"/>
  <c r="E7" i="4"/>
  <c r="E21" i="4" s="1"/>
  <c r="D12" i="4"/>
  <c r="D26" i="4" s="1"/>
  <c r="C9" i="4"/>
  <c r="C23" i="4" s="1"/>
  <c r="K13" i="4"/>
  <c r="M13" i="4" s="1"/>
  <c r="I8" i="4"/>
  <c r="I22" i="4" s="1"/>
  <c r="H13" i="4"/>
  <c r="H27" i="4" s="1"/>
  <c r="H5" i="4"/>
  <c r="H19" i="4" s="1"/>
  <c r="F7" i="4"/>
  <c r="F21" i="4" s="1"/>
  <c r="D9" i="4"/>
  <c r="D23" i="4" s="1"/>
  <c r="G10" i="4"/>
  <c r="G24" i="4" s="1"/>
  <c r="E12" i="4"/>
  <c r="E26" i="4" s="1"/>
  <c r="C10" i="4"/>
  <c r="C24" i="4" s="1"/>
  <c r="I11" i="4"/>
  <c r="I25" i="4" s="1"/>
  <c r="F6" i="4"/>
  <c r="F20" i="4" s="1"/>
  <c r="D8" i="4"/>
  <c r="D22" i="4" s="1"/>
  <c r="E11" i="4"/>
  <c r="E25" i="4" s="1"/>
  <c r="C5" i="4"/>
  <c r="C19" i="4" s="1"/>
  <c r="O27" i="4"/>
  <c r="P27" i="4" s="1"/>
  <c r="I9" i="4"/>
  <c r="I23" i="4" s="1"/>
  <c r="G13" i="4"/>
  <c r="G27" i="4" s="1"/>
  <c r="D6" i="4"/>
  <c r="D20" i="4" s="1"/>
  <c r="G7" i="4"/>
  <c r="G21" i="4" s="1"/>
  <c r="E9" i="4"/>
  <c r="E23" i="4" s="1"/>
  <c r="H10" i="4"/>
  <c r="H24" i="4" s="1"/>
  <c r="F12" i="4"/>
  <c r="F26" i="4" s="1"/>
  <c r="C11" i="4"/>
  <c r="C25" i="4" s="1"/>
  <c r="I10" i="4"/>
  <c r="I24" i="4" s="1"/>
  <c r="E6" i="4"/>
  <c r="E20" i="4" s="1"/>
  <c r="H7" i="4"/>
  <c r="H21" i="4" s="1"/>
  <c r="F9" i="4"/>
  <c r="F23" i="4" s="1"/>
  <c r="D11" i="4"/>
  <c r="D25" i="4" s="1"/>
  <c r="G12" i="4"/>
  <c r="G26" i="4" s="1"/>
  <c r="C12" i="4"/>
  <c r="C26" i="4" s="1"/>
  <c r="I2" i="4"/>
  <c r="I16" i="4" s="1"/>
  <c r="F4" i="3"/>
  <c r="G2" i="4"/>
  <c r="G16" i="4" s="1"/>
  <c r="Q16" i="4"/>
  <c r="R16" i="4" s="1"/>
  <c r="O2" i="4"/>
  <c r="P2" i="4" s="1"/>
  <c r="H2" i="4"/>
  <c r="H16" i="4" s="1"/>
  <c r="F2" i="4"/>
  <c r="F16" i="4" s="1"/>
  <c r="C2" i="4"/>
  <c r="C16" i="4" s="1"/>
  <c r="E2" i="4"/>
  <c r="E16" i="4" s="1"/>
  <c r="O16" i="4"/>
  <c r="P16" i="4" s="1"/>
  <c r="D2" i="4"/>
  <c r="D16" i="4" s="1"/>
  <c r="K2" i="4"/>
  <c r="M2" i="4" s="1"/>
  <c r="O19" i="4"/>
  <c r="P19" i="4" s="1"/>
  <c r="Q19" i="4"/>
  <c r="R19" i="4" s="1"/>
  <c r="O5" i="4"/>
  <c r="P5" i="4" s="1"/>
  <c r="Q20" i="4"/>
  <c r="R20" i="4" s="1"/>
  <c r="O6" i="4"/>
  <c r="P6" i="4" s="1"/>
  <c r="K5" i="4"/>
  <c r="M5" i="4" s="1"/>
  <c r="K6" i="4"/>
  <c r="M6" i="4" s="1"/>
  <c r="O20" i="4"/>
  <c r="P20" i="4" s="1"/>
  <c r="V14" i="3"/>
  <c r="Y14" i="3"/>
  <c r="W14" i="3"/>
  <c r="T14" i="3"/>
  <c r="Z14" i="3"/>
  <c r="X14" i="3"/>
  <c r="U14" i="3"/>
  <c r="AA14" i="3"/>
  <c r="S14" i="3"/>
  <c r="AB14" i="3"/>
  <c r="Y5" i="3"/>
  <c r="Z5" i="3"/>
  <c r="W5" i="3"/>
  <c r="AA5" i="3"/>
  <c r="X5" i="3"/>
  <c r="AB5" i="3"/>
  <c r="U5" i="3"/>
  <c r="T5" i="3"/>
  <c r="S5" i="3"/>
  <c r="V5" i="3"/>
  <c r="T12" i="3"/>
  <c r="U12" i="3"/>
  <c r="Y12" i="3"/>
  <c r="S12" i="3"/>
  <c r="Z12" i="3"/>
  <c r="V12" i="3"/>
  <c r="AA12" i="3"/>
  <c r="W12" i="3"/>
  <c r="AB12" i="3"/>
  <c r="X12" i="3"/>
  <c r="Z13" i="3"/>
  <c r="W13" i="3"/>
  <c r="T13" i="3"/>
  <c r="AA13" i="3"/>
  <c r="X13" i="3"/>
  <c r="AB13" i="3"/>
  <c r="U13" i="3"/>
  <c r="S13" i="3"/>
  <c r="Y13" i="3"/>
  <c r="V13" i="3"/>
  <c r="V8" i="3"/>
  <c r="W8" i="3"/>
  <c r="X8" i="3"/>
  <c r="Y8" i="3"/>
  <c r="Z8" i="3"/>
  <c r="T8" i="3"/>
  <c r="AA8" i="3"/>
  <c r="AB8" i="3"/>
  <c r="U8" i="3"/>
  <c r="S8" i="3"/>
  <c r="Z9" i="3"/>
  <c r="S9" i="3"/>
  <c r="AA9" i="3"/>
  <c r="AB9" i="3"/>
  <c r="V9" i="3"/>
  <c r="T9" i="3"/>
  <c r="Y9" i="3"/>
  <c r="W9" i="3"/>
  <c r="X9" i="3"/>
  <c r="U9" i="3"/>
  <c r="Z11" i="3"/>
  <c r="AB11" i="3"/>
  <c r="AA11" i="3"/>
  <c r="V11" i="3"/>
  <c r="U11" i="3"/>
  <c r="X11" i="3"/>
  <c r="T11" i="3"/>
  <c r="Y11" i="3"/>
  <c r="S11" i="3"/>
  <c r="W11" i="3"/>
  <c r="X4" i="3"/>
  <c r="T4" i="3"/>
  <c r="V4" i="3"/>
  <c r="W4" i="3"/>
  <c r="AB4" i="3"/>
  <c r="S4" i="3"/>
  <c r="AA4" i="3"/>
  <c r="Z4" i="3"/>
  <c r="Y4" i="3"/>
  <c r="U4" i="3"/>
  <c r="V6" i="3"/>
  <c r="Y6" i="3"/>
  <c r="W6" i="3"/>
  <c r="S6" i="3"/>
  <c r="Z6" i="3"/>
  <c r="X6" i="3"/>
  <c r="U6" i="3"/>
  <c r="AA6" i="3"/>
  <c r="AB6" i="3"/>
  <c r="T6" i="3"/>
  <c r="Z7" i="3"/>
  <c r="AB7" i="3"/>
  <c r="AA7" i="3"/>
  <c r="T7" i="3"/>
  <c r="Y7" i="3"/>
  <c r="X7" i="3"/>
  <c r="V7" i="3"/>
  <c r="U7" i="3"/>
  <c r="W7" i="3"/>
  <c r="S7" i="3"/>
  <c r="X10" i="3"/>
  <c r="U10" i="3"/>
  <c r="S10" i="3"/>
  <c r="Y10" i="3"/>
  <c r="Z10" i="3"/>
  <c r="AA10" i="3"/>
  <c r="W10" i="3"/>
  <c r="AB10" i="3"/>
  <c r="V10" i="3"/>
  <c r="T10" i="3"/>
  <c r="Z15" i="3"/>
  <c r="AB15" i="3"/>
  <c r="AA15" i="3"/>
  <c r="T15" i="3"/>
  <c r="Y15" i="3"/>
  <c r="X15" i="3"/>
  <c r="V15" i="3"/>
  <c r="U15" i="3"/>
  <c r="W15" i="3"/>
  <c r="S15" i="3"/>
  <c r="H13" i="3"/>
  <c r="J10" i="3"/>
  <c r="F8" i="3"/>
  <c r="H5" i="3"/>
  <c r="J15" i="3"/>
  <c r="F13" i="3"/>
  <c r="H10" i="3"/>
  <c r="J7" i="3"/>
  <c r="F5" i="3"/>
  <c r="H14" i="3"/>
  <c r="F9" i="3"/>
  <c r="I19" i="3"/>
  <c r="H15" i="3"/>
  <c r="J12" i="3"/>
  <c r="F10" i="3"/>
  <c r="H7" i="3"/>
  <c r="H4" i="3"/>
  <c r="J4" i="3"/>
  <c r="F15" i="3"/>
  <c r="H12" i="3"/>
  <c r="J9" i="3"/>
  <c r="F7" i="3"/>
  <c r="J11" i="3"/>
  <c r="H6" i="3"/>
  <c r="I18" i="3"/>
  <c r="J14" i="3"/>
  <c r="F12" i="3"/>
  <c r="H9" i="3"/>
  <c r="J6" i="3"/>
  <c r="F14" i="3"/>
  <c r="H11" i="3"/>
  <c r="J8" i="3"/>
  <c r="F6" i="3"/>
  <c r="J13" i="3"/>
  <c r="F11" i="3"/>
  <c r="H8" i="3"/>
  <c r="J5" i="3"/>
  <c r="C207" i="1"/>
  <c r="C220" i="1"/>
  <c r="C218" i="1"/>
  <c r="C214" i="1"/>
  <c r="C176" i="1"/>
  <c r="C237" i="1"/>
  <c r="C233" i="1"/>
  <c r="C198" i="1"/>
  <c r="C219" i="1"/>
  <c r="C204" i="1"/>
  <c r="C216" i="1"/>
  <c r="C231" i="1"/>
  <c r="C224" i="1"/>
  <c r="C228" i="1"/>
  <c r="C226" i="1"/>
  <c r="C222" i="1"/>
  <c r="C225" i="1"/>
  <c r="C227" i="1"/>
  <c r="C205" i="1"/>
  <c r="C223" i="1"/>
  <c r="C200" i="1"/>
  <c r="C203" i="1"/>
  <c r="C234" i="1"/>
  <c r="C239" i="1"/>
  <c r="C197" i="1"/>
  <c r="C212" i="1"/>
  <c r="C215" i="1"/>
  <c r="C209" i="1"/>
  <c r="C211" i="1"/>
  <c r="C236" i="1"/>
  <c r="C217" i="1"/>
  <c r="C213" i="1"/>
  <c r="C221" i="1"/>
  <c r="C206" i="1"/>
  <c r="C202" i="1"/>
  <c r="C199" i="1"/>
  <c r="C238" i="1"/>
  <c r="C208" i="1"/>
  <c r="P4" i="3" l="1"/>
  <c r="P5" i="3" s="1"/>
  <c r="C124" i="1"/>
  <c r="C21" i="1"/>
  <c r="C165" i="1"/>
  <c r="C192" i="1"/>
  <c r="C179" i="1"/>
  <c r="C168" i="1"/>
  <c r="C167" i="1"/>
  <c r="C196" i="1"/>
  <c r="C193" i="1"/>
  <c r="C184" i="1"/>
  <c r="C172" i="1"/>
  <c r="C186" i="1"/>
  <c r="C183" i="1"/>
  <c r="C182" i="1"/>
  <c r="C166" i="1"/>
  <c r="C188" i="1"/>
  <c r="C174" i="1"/>
  <c r="C185" i="1"/>
  <c r="C187" i="1"/>
  <c r="C175" i="1"/>
  <c r="C189" i="1"/>
  <c r="C190" i="1"/>
  <c r="C194" i="1"/>
  <c r="C191" i="1"/>
  <c r="C195" i="1"/>
  <c r="C180" i="1"/>
  <c r="C171" i="1"/>
  <c r="C173" i="1"/>
  <c r="C170" i="1"/>
  <c r="C181" i="1"/>
  <c r="C169" i="1"/>
  <c r="C130" i="1" l="1"/>
  <c r="C47" i="1"/>
  <c r="C129" i="1"/>
  <c r="C155" i="1"/>
  <c r="C136" i="1"/>
  <c r="C150" i="1"/>
  <c r="C147" i="1"/>
  <c r="C161" i="1"/>
  <c r="C151" i="1"/>
  <c r="C152" i="1"/>
  <c r="C127" i="1"/>
  <c r="C128" i="1"/>
  <c r="C138" i="1"/>
  <c r="C141" i="1"/>
  <c r="C144" i="1"/>
  <c r="C134" i="1"/>
  <c r="C148" i="1"/>
  <c r="C140" i="1"/>
  <c r="C143" i="1"/>
  <c r="C142" i="1"/>
  <c r="C145" i="1"/>
  <c r="C135" i="1"/>
  <c r="C153" i="1"/>
  <c r="C149" i="1"/>
  <c r="C157" i="1"/>
  <c r="C156" i="1"/>
  <c r="C162" i="1"/>
  <c r="C163" i="1"/>
  <c r="C159" i="1"/>
  <c r="C139" i="1"/>
  <c r="C137" i="1"/>
  <c r="C27" i="1"/>
  <c r="C146" i="1"/>
  <c r="C154" i="1"/>
  <c r="C158" i="1"/>
  <c r="C126" i="1"/>
  <c r="C102" i="1" l="1"/>
  <c r="C87" i="1"/>
  <c r="C117" i="1"/>
  <c r="C93" i="1"/>
  <c r="C120" i="1"/>
  <c r="C86" i="1"/>
  <c r="C116" i="1"/>
  <c r="C104" i="1"/>
  <c r="C97" i="1"/>
  <c r="C92" i="1"/>
  <c r="C106" i="1"/>
  <c r="C94" i="1"/>
  <c r="C109" i="1"/>
  <c r="C110" i="1"/>
  <c r="C121" i="1"/>
  <c r="C125" i="1"/>
  <c r="C98" i="1"/>
  <c r="C100" i="1"/>
  <c r="C99" i="1"/>
  <c r="C96" i="1"/>
  <c r="C118" i="1"/>
  <c r="C108" i="1"/>
  <c r="C84" i="1"/>
  <c r="C85" i="1"/>
  <c r="C122" i="1"/>
  <c r="C115" i="1"/>
  <c r="C61" i="1"/>
  <c r="C89" i="1"/>
  <c r="C103" i="1"/>
  <c r="C95" i="1"/>
  <c r="C114" i="1"/>
  <c r="C105" i="1"/>
  <c r="C119" i="1"/>
  <c r="C88" i="1"/>
  <c r="C91" i="1"/>
  <c r="C113" i="1"/>
  <c r="C112" i="1"/>
  <c r="C101" i="1"/>
  <c r="C107" i="1"/>
  <c r="C111" i="1"/>
  <c r="C78" i="1" l="1"/>
  <c r="C53" i="1"/>
  <c r="C71" i="1"/>
  <c r="C63" i="1"/>
  <c r="C83" i="1"/>
  <c r="C79" i="1"/>
  <c r="C75" i="1"/>
  <c r="C73" i="1"/>
  <c r="C62" i="1"/>
  <c r="C66" i="1"/>
  <c r="C82" i="1"/>
  <c r="C56" i="1"/>
  <c r="C70" i="1"/>
  <c r="C57" i="1"/>
  <c r="C67" i="1"/>
  <c r="C68" i="1"/>
  <c r="C48" i="1"/>
  <c r="C50" i="1"/>
  <c r="C49" i="1"/>
  <c r="C54" i="1"/>
  <c r="C58" i="1"/>
  <c r="C51" i="1"/>
  <c r="C59" i="1"/>
  <c r="C64" i="1"/>
  <c r="C80" i="1"/>
  <c r="C55" i="1"/>
  <c r="C81" i="1"/>
  <c r="C46" i="1"/>
  <c r="C60" i="1"/>
  <c r="C72" i="1"/>
  <c r="C76" i="1"/>
  <c r="C69" i="1"/>
  <c r="C52" i="1"/>
  <c r="C77" i="1"/>
  <c r="C74" i="1"/>
  <c r="C65" i="1"/>
  <c r="C22" i="1" l="1"/>
  <c r="C40" i="1"/>
  <c r="C17" i="1"/>
  <c r="C32" i="1"/>
  <c r="C7" i="1"/>
  <c r="C13" i="1"/>
  <c r="C3" i="1"/>
  <c r="C2" i="1"/>
  <c r="C15" i="1"/>
  <c r="C28" i="1"/>
  <c r="C8" i="1"/>
  <c r="C23" i="1"/>
  <c r="C12" i="1"/>
  <c r="C26" i="1"/>
  <c r="C41" i="1"/>
  <c r="C10" i="1"/>
  <c r="C38" i="1"/>
  <c r="C42" i="1"/>
  <c r="C25" i="1"/>
  <c r="C35" i="1"/>
  <c r="C43" i="1"/>
  <c r="C30" i="1"/>
  <c r="C36" i="1"/>
  <c r="C18" i="1"/>
  <c r="C16" i="1"/>
  <c r="C11" i="1"/>
  <c r="C31" i="1"/>
  <c r="C20" i="1"/>
  <c r="C33" i="1"/>
  <c r="C29" i="1"/>
  <c r="C37" i="1"/>
  <c r="C19" i="1"/>
  <c r="C6" i="1"/>
  <c r="C44" i="1"/>
  <c r="C9" i="1"/>
  <c r="C5" i="1"/>
  <c r="C14" i="1"/>
  <c r="C45" i="1"/>
  <c r="C39" i="1"/>
  <c r="C24" i="1"/>
</calcChain>
</file>

<file path=xl/comments1.xml><?xml version="1.0" encoding="utf-8"?>
<comments xmlns="http://schemas.openxmlformats.org/spreadsheetml/2006/main">
  <authors>
    <author>Barbara Ameloot</author>
  </authors>
  <commentList>
    <comment ref="U3" authorId="0" shapeId="0">
      <text>
        <r>
          <rPr>
            <b/>
            <sz val="9"/>
            <color indexed="81"/>
            <rFont val="Tahoma"/>
            <family val="2"/>
          </rPr>
          <t>Barbara Ameloot:</t>
        </r>
        <r>
          <rPr>
            <sz val="9"/>
            <color indexed="81"/>
            <rFont val="Tahoma"/>
            <family val="2"/>
          </rPr>
          <t xml:space="preserve">
Verschil met andere data is te verklaren door het meetellen van lesgevers</t>
        </r>
      </text>
    </comment>
  </commentList>
</comments>
</file>

<file path=xl/comments2.xml><?xml version="1.0" encoding="utf-8"?>
<comments xmlns="http://schemas.openxmlformats.org/spreadsheetml/2006/main">
  <authors>
    <author>Barbara Ameloot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Barbara Ameloot:</t>
        </r>
        <r>
          <rPr>
            <sz val="9"/>
            <color indexed="81"/>
            <rFont val="Tahoma"/>
            <family val="2"/>
          </rPr>
          <t xml:space="preserve">
Verschil met andere data is te verklaren door het meetellen van lesgevers</t>
        </r>
      </text>
    </comment>
  </commentList>
</comments>
</file>

<file path=xl/connections.xml><?xml version="1.0" encoding="utf-8"?>
<connections xmlns="http://schemas.openxmlformats.org/spreadsheetml/2006/main">
  <connection id="1" name="2018Raw" type="6" refreshedVersion="6" background="1" saveData="1">
    <textPr sourceFile="C:\Users\barba\OneDrive\Circus\Beleidsplan Locorotondo\Data\2018Raw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<sst xmlns="http://schemas.openxmlformats.org/spreadsheetml/2006/main" count="7528" uniqueCount="1341">
  <si>
    <t>Woonplaats</t>
  </si>
  <si>
    <t>Wie</t>
  </si>
  <si>
    <t>Lid sinds</t>
  </si>
  <si>
    <t>Mateo</t>
  </si>
  <si>
    <t>Verbruggen</t>
  </si>
  <si>
    <t>Miel</t>
  </si>
  <si>
    <t>De Koninck</t>
  </si>
  <si>
    <t>Annemarie</t>
  </si>
  <si>
    <t>Verguts</t>
  </si>
  <si>
    <t>Reno</t>
  </si>
  <si>
    <t>Goelen</t>
  </si>
  <si>
    <t>Joppe</t>
  </si>
  <si>
    <t>Avermaete</t>
  </si>
  <si>
    <t>Levi</t>
  </si>
  <si>
    <t>Rijmenants</t>
  </si>
  <si>
    <t>Louise</t>
  </si>
  <si>
    <t>Ruben</t>
  </si>
  <si>
    <t>Neyens</t>
  </si>
  <si>
    <t>Louis</t>
  </si>
  <si>
    <t>Wouters</t>
  </si>
  <si>
    <t>Niels</t>
  </si>
  <si>
    <t>Wens</t>
  </si>
  <si>
    <t>Pauwels</t>
  </si>
  <si>
    <t>Seppe</t>
  </si>
  <si>
    <t>Van den Steen</t>
  </si>
  <si>
    <t>Luna</t>
  </si>
  <si>
    <t>Hoeylaerts</t>
  </si>
  <si>
    <t>Baeten</t>
  </si>
  <si>
    <t>Emma</t>
  </si>
  <si>
    <t>Peeters</t>
  </si>
  <si>
    <t>Ytse</t>
  </si>
  <si>
    <t>Cuvelier</t>
  </si>
  <si>
    <t>Uwe</t>
  </si>
  <si>
    <t>Selina</t>
  </si>
  <si>
    <t>Lenthem</t>
  </si>
  <si>
    <t>Embrechts</t>
  </si>
  <si>
    <t>Michiel</t>
  </si>
  <si>
    <t>Genar</t>
  </si>
  <si>
    <t>Jens</t>
  </si>
  <si>
    <t>Marieke</t>
  </si>
  <si>
    <t>Aevermaete</t>
  </si>
  <si>
    <t>Eline</t>
  </si>
  <si>
    <t>Fabian</t>
  </si>
  <si>
    <t>Dillen</t>
  </si>
  <si>
    <t>Dieter</t>
  </si>
  <si>
    <t>Amber</t>
  </si>
  <si>
    <t>Janssens</t>
  </si>
  <si>
    <t>Jolien</t>
  </si>
  <si>
    <t>Moris</t>
  </si>
  <si>
    <t>Nele</t>
  </si>
  <si>
    <t>Daems</t>
  </si>
  <si>
    <t>Aline</t>
  </si>
  <si>
    <t>Letor</t>
  </si>
  <si>
    <t>Thomas</t>
  </si>
  <si>
    <t>Sels</t>
  </si>
  <si>
    <t>Ellen</t>
  </si>
  <si>
    <t>Gorrens</t>
  </si>
  <si>
    <t>Jules</t>
  </si>
  <si>
    <t>Van Roosbroeck</t>
  </si>
  <si>
    <t>Joachim</t>
  </si>
  <si>
    <t>Tuytelaers</t>
  </si>
  <si>
    <t>Sander</t>
  </si>
  <si>
    <t>Kerckhofs</t>
  </si>
  <si>
    <t>Karen</t>
  </si>
  <si>
    <t>Jan</t>
  </si>
  <si>
    <t>Brants</t>
  </si>
  <si>
    <t>Miguel</t>
  </si>
  <si>
    <t>Dimitri</t>
  </si>
  <si>
    <t>Andreas</t>
  </si>
  <si>
    <t>Mathieu</t>
  </si>
  <si>
    <t>Cas</t>
  </si>
  <si>
    <t>Anton</t>
  </si>
  <si>
    <t xml:space="preserve">Zeno </t>
  </si>
  <si>
    <t xml:space="preserve">Lucas </t>
  </si>
  <si>
    <t>Van Olmen</t>
  </si>
  <si>
    <t>Wannes</t>
  </si>
  <si>
    <t>Jacob</t>
  </si>
  <si>
    <t>Teirlinck</t>
  </si>
  <si>
    <t xml:space="preserve">Fien </t>
  </si>
  <si>
    <t>Goethals</t>
  </si>
  <si>
    <t>Lore</t>
  </si>
  <si>
    <t>Eelen</t>
  </si>
  <si>
    <t>Rani</t>
  </si>
  <si>
    <t>Thys</t>
  </si>
  <si>
    <t>Katoo</t>
  </si>
  <si>
    <t>Scheltjens</t>
  </si>
  <si>
    <t>Lisa</t>
  </si>
  <si>
    <t>Follet</t>
  </si>
  <si>
    <t>Ferre</t>
  </si>
  <si>
    <t>Van Bel</t>
  </si>
  <si>
    <t>Melanie</t>
  </si>
  <si>
    <t>Gilis</t>
  </si>
  <si>
    <t>Elias</t>
  </si>
  <si>
    <t>Moyson</t>
  </si>
  <si>
    <t>Ilissa</t>
  </si>
  <si>
    <t>Vervecken</t>
  </si>
  <si>
    <t>Verreydt</t>
  </si>
  <si>
    <t>Vanderspikken</t>
  </si>
  <si>
    <t>Daan</t>
  </si>
  <si>
    <t>Joke</t>
  </si>
  <si>
    <t>Cato</t>
  </si>
  <si>
    <t>Verheyen</t>
  </si>
  <si>
    <t>Jorden</t>
  </si>
  <si>
    <t>Geerts</t>
  </si>
  <si>
    <t>Elien</t>
  </si>
  <si>
    <t>Simon</t>
  </si>
  <si>
    <t>Smedts</t>
  </si>
  <si>
    <t>Jochen</t>
  </si>
  <si>
    <t>Jonas</t>
  </si>
  <si>
    <t>Smeyers</t>
  </si>
  <si>
    <t>Anabel</t>
  </si>
  <si>
    <t>Gielis</t>
  </si>
  <si>
    <t>Klaas</t>
  </si>
  <si>
    <t>Jente</t>
  </si>
  <si>
    <t>Besters</t>
  </si>
  <si>
    <t>gitte</t>
  </si>
  <si>
    <t>Reyniers</t>
  </si>
  <si>
    <t xml:space="preserve">Elke </t>
  </si>
  <si>
    <t>Kabamalis - Coorens</t>
  </si>
  <si>
    <t>Sen</t>
  </si>
  <si>
    <t>Kobe</t>
  </si>
  <si>
    <t xml:space="preserve">Nette </t>
  </si>
  <si>
    <t>Kidist</t>
  </si>
  <si>
    <t xml:space="preserve">Simon </t>
  </si>
  <si>
    <t>Lynn</t>
  </si>
  <si>
    <t>Enna</t>
  </si>
  <si>
    <t xml:space="preserve">Tijs </t>
  </si>
  <si>
    <t>Barbiers</t>
  </si>
  <si>
    <t>Claes</t>
  </si>
  <si>
    <t xml:space="preserve">Hens </t>
  </si>
  <si>
    <t xml:space="preserve">Van den Eynden </t>
  </si>
  <si>
    <t xml:space="preserve">De Meerschman </t>
  </si>
  <si>
    <t>Van den Heuvel</t>
  </si>
  <si>
    <t>Sy</t>
  </si>
  <si>
    <t>Mirte</t>
  </si>
  <si>
    <t>Rien</t>
  </si>
  <si>
    <t>Syen</t>
  </si>
  <si>
    <t>Marie</t>
  </si>
  <si>
    <t>Ducq</t>
  </si>
  <si>
    <t xml:space="preserve">Darthe </t>
  </si>
  <si>
    <t>Van Laer</t>
  </si>
  <si>
    <t>Zoë</t>
  </si>
  <si>
    <t>Aristizabal</t>
  </si>
  <si>
    <t>Kaat</t>
  </si>
  <si>
    <t>Lies</t>
  </si>
  <si>
    <t xml:space="preserve">Van Rompaey </t>
  </si>
  <si>
    <t>Gerald</t>
  </si>
  <si>
    <t>Elise</t>
  </si>
  <si>
    <t>Dekkers</t>
  </si>
  <si>
    <t>Robbie</t>
  </si>
  <si>
    <t>Gerits</t>
  </si>
  <si>
    <t xml:space="preserve">Ayla </t>
  </si>
  <si>
    <t>Grard</t>
  </si>
  <si>
    <t>Hasendonckx</t>
  </si>
  <si>
    <t>Mieke</t>
  </si>
  <si>
    <t>Van Lommel</t>
  </si>
  <si>
    <t>Kevin</t>
  </si>
  <si>
    <t>Vissers</t>
  </si>
  <si>
    <t>jasper</t>
  </si>
  <si>
    <t>peeters</t>
  </si>
  <si>
    <t>maxim</t>
  </si>
  <si>
    <t>laurien</t>
  </si>
  <si>
    <t>Jef</t>
  </si>
  <si>
    <t>Krieckemans</t>
  </si>
  <si>
    <t>Van der Velden</t>
  </si>
  <si>
    <t>Robin</t>
  </si>
  <si>
    <t xml:space="preserve">Vertongen </t>
  </si>
  <si>
    <t>Sara</t>
  </si>
  <si>
    <t>Ameloot</t>
  </si>
  <si>
    <t>Barbara</t>
  </si>
  <si>
    <t>Yoko</t>
  </si>
  <si>
    <t>Van Opstal</t>
  </si>
  <si>
    <t>Billie</t>
  </si>
  <si>
    <t xml:space="preserve">merlijn </t>
  </si>
  <si>
    <t>vercruysse</t>
  </si>
  <si>
    <t xml:space="preserve">flor </t>
  </si>
  <si>
    <t>de hond</t>
  </si>
  <si>
    <t>Jakke</t>
  </si>
  <si>
    <t>Van der Keilen</t>
  </si>
  <si>
    <t xml:space="preserve">Van Eygen </t>
  </si>
  <si>
    <t xml:space="preserve">Barbiers </t>
  </si>
  <si>
    <t>Nest</t>
  </si>
  <si>
    <t>Kenis</t>
  </si>
  <si>
    <t>Maxim</t>
  </si>
  <si>
    <t xml:space="preserve">De Kepper </t>
  </si>
  <si>
    <t>Myriam</t>
  </si>
  <si>
    <t>ann</t>
  </si>
  <si>
    <t>Sofie</t>
  </si>
  <si>
    <t>Els</t>
  </si>
  <si>
    <t>pascale</t>
  </si>
  <si>
    <t>Katrien</t>
  </si>
  <si>
    <t>Neirinckx</t>
  </si>
  <si>
    <t>Philippe</t>
  </si>
  <si>
    <t>Geudens</t>
  </si>
  <si>
    <t>Rita</t>
  </si>
  <si>
    <t>Heylen</t>
  </si>
  <si>
    <t>Tijs</t>
  </si>
  <si>
    <t>Aerts</t>
  </si>
  <si>
    <t>Debonnet</t>
  </si>
  <si>
    <t>Trees</t>
  </si>
  <si>
    <t>Bellens</t>
  </si>
  <si>
    <t>Isolde</t>
  </si>
  <si>
    <t>Breugelmans</t>
  </si>
  <si>
    <t xml:space="preserve">Dorte </t>
  </si>
  <si>
    <t>De Bondt</t>
  </si>
  <si>
    <t>Bob</t>
  </si>
  <si>
    <t>Merchie</t>
  </si>
  <si>
    <t>Martijn</t>
  </si>
  <si>
    <t>Klaver</t>
  </si>
  <si>
    <t>Mats</t>
  </si>
  <si>
    <t>Vennekens</t>
  </si>
  <si>
    <t>Danaïs</t>
  </si>
  <si>
    <t>Post</t>
  </si>
  <si>
    <t>Vinnie</t>
  </si>
  <si>
    <t>Boels</t>
  </si>
  <si>
    <t>Timo</t>
  </si>
  <si>
    <t>Roel</t>
  </si>
  <si>
    <t>Dooms</t>
  </si>
  <si>
    <t>Stef</t>
  </si>
  <si>
    <t>Van Der Spiegel</t>
  </si>
  <si>
    <t>Lune</t>
  </si>
  <si>
    <t>kennes</t>
  </si>
  <si>
    <t>Lucky</t>
  </si>
  <si>
    <t>Boye</t>
  </si>
  <si>
    <t>Matthias</t>
  </si>
  <si>
    <t>Kraft</t>
  </si>
  <si>
    <t xml:space="preserve">Yanco </t>
  </si>
  <si>
    <t>Lens</t>
  </si>
  <si>
    <t>Stan</t>
  </si>
  <si>
    <t>Verhoeven</t>
  </si>
  <si>
    <t>Babette</t>
  </si>
  <si>
    <t>Roan</t>
  </si>
  <si>
    <t>Joren</t>
  </si>
  <si>
    <t>Frans</t>
  </si>
  <si>
    <t>Laura</t>
  </si>
  <si>
    <t>Rosseel</t>
  </si>
  <si>
    <t>Pieter-Jan</t>
  </si>
  <si>
    <t>Loyens</t>
  </si>
  <si>
    <t>Tinne</t>
  </si>
  <si>
    <t>Van de Kelft</t>
  </si>
  <si>
    <t>Brent</t>
  </si>
  <si>
    <t>Valgaeren</t>
  </si>
  <si>
    <t>Lucas</t>
  </si>
  <si>
    <t>wout</t>
  </si>
  <si>
    <t>willemsen</t>
  </si>
  <si>
    <t>Line</t>
  </si>
  <si>
    <t>van delm</t>
  </si>
  <si>
    <t>Widi</t>
  </si>
  <si>
    <t>Freeling Duke</t>
  </si>
  <si>
    <t>annelies</t>
  </si>
  <si>
    <t>gebruers</t>
  </si>
  <si>
    <t xml:space="preserve">Lien </t>
  </si>
  <si>
    <t>Drent</t>
  </si>
  <si>
    <t>Karlijn</t>
  </si>
  <si>
    <t>Carolien</t>
  </si>
  <si>
    <t>Tine</t>
  </si>
  <si>
    <t>Van de Velde</t>
  </si>
  <si>
    <t>Willem</t>
  </si>
  <si>
    <t>De Bie</t>
  </si>
  <si>
    <t>Lin</t>
  </si>
  <si>
    <t>Van Tendeloo</t>
  </si>
  <si>
    <t>Floortje</t>
  </si>
  <si>
    <t>Noyens</t>
  </si>
  <si>
    <t>Luka</t>
  </si>
  <si>
    <t>Goossens</t>
  </si>
  <si>
    <t>Versmissen</t>
  </si>
  <si>
    <t>Amélie</t>
  </si>
  <si>
    <t xml:space="preserve">Kato </t>
  </si>
  <si>
    <t>Van Wolputte</t>
  </si>
  <si>
    <t>Milan</t>
  </si>
  <si>
    <t>Stubbers</t>
  </si>
  <si>
    <t>Myra</t>
  </si>
  <si>
    <t>Gysen</t>
  </si>
  <si>
    <t>Lars</t>
  </si>
  <si>
    <t>Van Aerde</t>
  </si>
  <si>
    <t xml:space="preserve">Amanda </t>
  </si>
  <si>
    <t>Scholliers</t>
  </si>
  <si>
    <t xml:space="preserve">Laima </t>
  </si>
  <si>
    <t>Hasse</t>
  </si>
  <si>
    <t xml:space="preserve">Dockx </t>
  </si>
  <si>
    <t>Hebe</t>
  </si>
  <si>
    <t>stynen</t>
  </si>
  <si>
    <t>katrien</t>
  </si>
  <si>
    <t>van baelen</t>
  </si>
  <si>
    <t>Fonne</t>
  </si>
  <si>
    <t>Kuhn</t>
  </si>
  <si>
    <t>Silke</t>
  </si>
  <si>
    <t>Nel</t>
  </si>
  <si>
    <t xml:space="preserve">Van den Broeck </t>
  </si>
  <si>
    <t>Jarne</t>
  </si>
  <si>
    <t>basiel</t>
  </si>
  <si>
    <t xml:space="preserve">Van Dessel </t>
  </si>
  <si>
    <t xml:space="preserve">Jeppe </t>
  </si>
  <si>
    <t>Verhaert</t>
  </si>
  <si>
    <t>Niel</t>
  </si>
  <si>
    <t>Ilian</t>
  </si>
  <si>
    <t>Warre</t>
  </si>
  <si>
    <t>Mertens</t>
  </si>
  <si>
    <t xml:space="preserve">Hanne </t>
  </si>
  <si>
    <t>De Ceuster</t>
  </si>
  <si>
    <t>Noor</t>
  </si>
  <si>
    <t xml:space="preserve">Remy </t>
  </si>
  <si>
    <t>Carlier</t>
  </si>
  <si>
    <t>Vergauwen</t>
  </si>
  <si>
    <t>herentals</t>
  </si>
  <si>
    <t>Herentals</t>
  </si>
  <si>
    <t>olen</t>
  </si>
  <si>
    <t>tielen</t>
  </si>
  <si>
    <t>bevel</t>
  </si>
  <si>
    <t>lille</t>
  </si>
  <si>
    <t>Kolom1</t>
  </si>
  <si>
    <t>Kolom2</t>
  </si>
  <si>
    <t>Postcode</t>
  </si>
  <si>
    <t>Lid Tot</t>
  </si>
  <si>
    <t>Hanne</t>
  </si>
  <si>
    <t>Dauwen</t>
  </si>
  <si>
    <t>Thijs</t>
  </si>
  <si>
    <t>Elize</t>
  </si>
  <si>
    <t>baleux</t>
  </si>
  <si>
    <t>marie</t>
  </si>
  <si>
    <t>somers</t>
  </si>
  <si>
    <t>Hermans</t>
  </si>
  <si>
    <t xml:space="preserve">Teun </t>
  </si>
  <si>
    <t>Van Dijck</t>
  </si>
  <si>
    <t xml:space="preserve">Brecht </t>
  </si>
  <si>
    <t>Ketelslegers</t>
  </si>
  <si>
    <t>Finne</t>
  </si>
  <si>
    <t>Dergent</t>
  </si>
  <si>
    <t>Depovere</t>
  </si>
  <si>
    <t>Hoefkens</t>
  </si>
  <si>
    <t xml:space="preserve">Loena </t>
  </si>
  <si>
    <t>Jana</t>
  </si>
  <si>
    <t>De Sobrie</t>
  </si>
  <si>
    <t>Lennert</t>
  </si>
  <si>
    <t>Arnauw</t>
  </si>
  <si>
    <t>Lien</t>
  </si>
  <si>
    <t>Robyn</t>
  </si>
  <si>
    <t>Pascale</t>
  </si>
  <si>
    <t>Lovadina</t>
  </si>
  <si>
    <t>Sabrina</t>
  </si>
  <si>
    <t>van thienen</t>
  </si>
  <si>
    <t>Iris</t>
  </si>
  <si>
    <t>Weichler</t>
  </si>
  <si>
    <t>Mariën</t>
  </si>
  <si>
    <t xml:space="preserve">Kristin </t>
  </si>
  <si>
    <t>Cluyts</t>
  </si>
  <si>
    <t>Tineke</t>
  </si>
  <si>
    <t>Breynaert</t>
  </si>
  <si>
    <t>bert</t>
  </si>
  <si>
    <t>Goukens</t>
  </si>
  <si>
    <t>hans</t>
  </si>
  <si>
    <t>sels</t>
  </si>
  <si>
    <t>Griet</t>
  </si>
  <si>
    <t>van Kerckhoven</t>
  </si>
  <si>
    <t xml:space="preserve">Jakob </t>
  </si>
  <si>
    <t>mertens</t>
  </si>
  <si>
    <t xml:space="preserve">jokke </t>
  </si>
  <si>
    <t>haeghebaert</t>
  </si>
  <si>
    <t xml:space="preserve">Merel </t>
  </si>
  <si>
    <t>Langewouters</t>
  </si>
  <si>
    <t>Aiko</t>
  </si>
  <si>
    <t>Maithe</t>
  </si>
  <si>
    <t xml:space="preserve">Baeyens </t>
  </si>
  <si>
    <t>Jérome</t>
  </si>
  <si>
    <t>Paris</t>
  </si>
  <si>
    <t xml:space="preserve">wannes </t>
  </si>
  <si>
    <t>goukens</t>
  </si>
  <si>
    <t>Pieter</t>
  </si>
  <si>
    <t xml:space="preserve">Jacobs </t>
  </si>
  <si>
    <t xml:space="preserve">Moke </t>
  </si>
  <si>
    <t>Nena</t>
  </si>
  <si>
    <t xml:space="preserve">Patricia </t>
  </si>
  <si>
    <t>Vervoort</t>
  </si>
  <si>
    <t xml:space="preserve">Seppe </t>
  </si>
  <si>
    <t>Loquet</t>
  </si>
  <si>
    <t>Jannes</t>
  </si>
  <si>
    <t>De Jonghe</t>
  </si>
  <si>
    <t xml:space="preserve">Lina </t>
  </si>
  <si>
    <t>Testelmans-Peeters</t>
  </si>
  <si>
    <t>wannes</t>
  </si>
  <si>
    <t>florian</t>
  </si>
  <si>
    <t>Jakob</t>
  </si>
  <si>
    <t>Ooms</t>
  </si>
  <si>
    <t>jitse</t>
  </si>
  <si>
    <t>smets</t>
  </si>
  <si>
    <t>Quinten</t>
  </si>
  <si>
    <t>Winkelman</t>
  </si>
  <si>
    <t>Alexander</t>
  </si>
  <si>
    <t>Linus</t>
  </si>
  <si>
    <t>Saffira</t>
  </si>
  <si>
    <t>Box</t>
  </si>
  <si>
    <t>Wolf</t>
  </si>
  <si>
    <t>De Bont</t>
  </si>
  <si>
    <t>Pitou</t>
  </si>
  <si>
    <t>Baeyens</t>
  </si>
  <si>
    <t>Sil</t>
  </si>
  <si>
    <t>Hannah</t>
  </si>
  <si>
    <t>De Moor</t>
  </si>
  <si>
    <t>Naulaerts</t>
  </si>
  <si>
    <t>Lotte</t>
  </si>
  <si>
    <t>Swaan</t>
  </si>
  <si>
    <t>Milla</t>
  </si>
  <si>
    <t>Oostvogels</t>
  </si>
  <si>
    <t>Toon</t>
  </si>
  <si>
    <t>Vrijsen</t>
  </si>
  <si>
    <t>Lowie</t>
  </si>
  <si>
    <t>Saron</t>
  </si>
  <si>
    <t>provoost</t>
  </si>
  <si>
    <t>Dinhe</t>
  </si>
  <si>
    <t>Verhauwen</t>
  </si>
  <si>
    <t>Erin</t>
  </si>
  <si>
    <t>Verrezen</t>
  </si>
  <si>
    <t>Charl</t>
  </si>
  <si>
    <t>Renders</t>
  </si>
  <si>
    <t>lucas</t>
  </si>
  <si>
    <t>verstappen</t>
  </si>
  <si>
    <t>pepijn</t>
  </si>
  <si>
    <t>van den brink</t>
  </si>
  <si>
    <t>Siebe</t>
  </si>
  <si>
    <t>Bauwens</t>
  </si>
  <si>
    <t>Nand Lukas</t>
  </si>
  <si>
    <t>Helsen</t>
  </si>
  <si>
    <t>Mila</t>
  </si>
  <si>
    <t>Clymans</t>
  </si>
  <si>
    <t>Len</t>
  </si>
  <si>
    <t>Verellen</t>
  </si>
  <si>
    <t>Van Rooy</t>
  </si>
  <si>
    <t xml:space="preserve">Swinnen </t>
  </si>
  <si>
    <t>Swana</t>
  </si>
  <si>
    <t>Bette</t>
  </si>
  <si>
    <t>breugelmans</t>
  </si>
  <si>
    <t>Wout</t>
  </si>
  <si>
    <t>Bogaerts</t>
  </si>
  <si>
    <t>merel</t>
  </si>
  <si>
    <t>Van Eyck</t>
  </si>
  <si>
    <t>Ayla</t>
  </si>
  <si>
    <t>Leene</t>
  </si>
  <si>
    <t>Smets</t>
  </si>
  <si>
    <t>Aiden</t>
  </si>
  <si>
    <t>ghoos</t>
  </si>
  <si>
    <t>Jasper</t>
  </si>
  <si>
    <t>Bas</t>
  </si>
  <si>
    <t>Bulteel</t>
  </si>
  <si>
    <t>Brend</t>
  </si>
  <si>
    <t>Lenaerts</t>
  </si>
  <si>
    <t>Lenderd</t>
  </si>
  <si>
    <t>Jacobs</t>
  </si>
  <si>
    <t>Roos</t>
  </si>
  <si>
    <t>Fiana</t>
  </si>
  <si>
    <t>Van Looke</t>
  </si>
  <si>
    <t>Jacques</t>
  </si>
  <si>
    <t>Vic</t>
  </si>
  <si>
    <t>Vandermaesen</t>
  </si>
  <si>
    <t>Sett</t>
  </si>
  <si>
    <t>Michiels</t>
  </si>
  <si>
    <t>Schoofs</t>
  </si>
  <si>
    <t>Bavo</t>
  </si>
  <si>
    <t>Emily</t>
  </si>
  <si>
    <t>Lievens</t>
  </si>
  <si>
    <t>Slegers</t>
  </si>
  <si>
    <t>Bent</t>
  </si>
  <si>
    <t>Van Dael</t>
  </si>
  <si>
    <t>Dag</t>
  </si>
  <si>
    <t>Gevers</t>
  </si>
  <si>
    <t>Duarte</t>
  </si>
  <si>
    <t>De Jesus Batista Vieira Alves</t>
  </si>
  <si>
    <t>Casper</t>
  </si>
  <si>
    <t>Turelinckx</t>
  </si>
  <si>
    <t>verhaert</t>
  </si>
  <si>
    <t>Floris</t>
  </si>
  <si>
    <t>van den Bouwhuijsen</t>
  </si>
  <si>
    <t>Arne</t>
  </si>
  <si>
    <t>Cannaerts</t>
  </si>
  <si>
    <t>Van Baelen</t>
  </si>
  <si>
    <t>Zeb</t>
  </si>
  <si>
    <t>Kato</t>
  </si>
  <si>
    <t>Kennes</t>
  </si>
  <si>
    <t>Van Eygen</t>
  </si>
  <si>
    <t>vic</t>
  </si>
  <si>
    <t>yorben</t>
  </si>
  <si>
    <t>nevelsteen</t>
  </si>
  <si>
    <t>Devriese</t>
  </si>
  <si>
    <t>emmy</t>
  </si>
  <si>
    <t>boeckx</t>
  </si>
  <si>
    <t>Dries</t>
  </si>
  <si>
    <t>Dumortier</t>
  </si>
  <si>
    <t>Moons</t>
  </si>
  <si>
    <t>robin</t>
  </si>
  <si>
    <t>vertongen</t>
  </si>
  <si>
    <t>Kris</t>
  </si>
  <si>
    <t>Fons</t>
  </si>
  <si>
    <t>Yvette</t>
  </si>
  <si>
    <t>De Groof</t>
  </si>
  <si>
    <t>Pepijn</t>
  </si>
  <si>
    <t>Nette</t>
  </si>
  <si>
    <t>Lukas</t>
  </si>
  <si>
    <t>elias</t>
  </si>
  <si>
    <t>Neel</t>
  </si>
  <si>
    <t>Magdalena</t>
  </si>
  <si>
    <t>Riva</t>
  </si>
  <si>
    <t>Swinnen</t>
  </si>
  <si>
    <t>Lander</t>
  </si>
  <si>
    <t>Vermeiren</t>
  </si>
  <si>
    <t xml:space="preserve">Wiktoria </t>
  </si>
  <si>
    <t>Brecht</t>
  </si>
  <si>
    <t>Greeve Somers</t>
  </si>
  <si>
    <t>Xander</t>
  </si>
  <si>
    <t>Sebastiaan</t>
  </si>
  <si>
    <t>Abtahi</t>
  </si>
  <si>
    <t>Elijah</t>
  </si>
  <si>
    <t>Bosman</t>
  </si>
  <si>
    <t>Samuel</t>
  </si>
  <si>
    <t>Raven</t>
  </si>
  <si>
    <t>Van Noten</t>
  </si>
  <si>
    <t>Marlotte</t>
  </si>
  <si>
    <t>Martens</t>
  </si>
  <si>
    <t>Fleur</t>
  </si>
  <si>
    <t>Verlinden</t>
  </si>
  <si>
    <t>Lusangi</t>
  </si>
  <si>
    <t>Stig</t>
  </si>
  <si>
    <t>Van Eijnde</t>
  </si>
  <si>
    <t>Luyten</t>
  </si>
  <si>
    <t>Emiel</t>
  </si>
  <si>
    <t>Tibe</t>
  </si>
  <si>
    <t>Soontjens</t>
  </si>
  <si>
    <t>Noah</t>
  </si>
  <si>
    <t>Bosch</t>
  </si>
  <si>
    <t>Tist</t>
  </si>
  <si>
    <t>Berre</t>
  </si>
  <si>
    <t>ten Napel</t>
  </si>
  <si>
    <t>Stern</t>
  </si>
  <si>
    <t>Cortens</t>
  </si>
  <si>
    <t>Olivier</t>
  </si>
  <si>
    <t>Keutgens</t>
  </si>
  <si>
    <t>Ish</t>
  </si>
  <si>
    <t>Spaas</t>
  </si>
  <si>
    <t>Eyckmans</t>
  </si>
  <si>
    <t>Nelle</t>
  </si>
  <si>
    <t>Buermans</t>
  </si>
  <si>
    <t>Ella</t>
  </si>
  <si>
    <t>Celis</t>
  </si>
  <si>
    <t>Budts</t>
  </si>
  <si>
    <t>Liesl</t>
  </si>
  <si>
    <t>Matthys</t>
  </si>
  <si>
    <t>Margaux</t>
  </si>
  <si>
    <t>Simons</t>
  </si>
  <si>
    <t>Liene</t>
  </si>
  <si>
    <t>Van Craen</t>
  </si>
  <si>
    <t>Rune</t>
  </si>
  <si>
    <t>Van De Perre</t>
  </si>
  <si>
    <t>Fien</t>
  </si>
  <si>
    <t>Vekemans</t>
  </si>
  <si>
    <t>Anne</t>
  </si>
  <si>
    <t>Shanya</t>
  </si>
  <si>
    <t>Bijou</t>
  </si>
  <si>
    <t>Verhaegen</t>
  </si>
  <si>
    <t>Janne</t>
  </si>
  <si>
    <t>Borgmans</t>
  </si>
  <si>
    <t>ward</t>
  </si>
  <si>
    <t>op de beeck</t>
  </si>
  <si>
    <t>Caeymaex</t>
  </si>
  <si>
    <t>Thommy</t>
  </si>
  <si>
    <t>Kassandra</t>
  </si>
  <si>
    <t>Driezen</t>
  </si>
  <si>
    <t>Nina</t>
  </si>
  <si>
    <t>Van Dyck</t>
  </si>
  <si>
    <t>Raf</t>
  </si>
  <si>
    <t>Tom</t>
  </si>
  <si>
    <t>Vicky</t>
  </si>
  <si>
    <t>Evelyn</t>
  </si>
  <si>
    <t>Goris</t>
  </si>
  <si>
    <t>Christa</t>
  </si>
  <si>
    <t>Oostendorp</t>
  </si>
  <si>
    <t>Marleen</t>
  </si>
  <si>
    <t>Raeymaekers</t>
  </si>
  <si>
    <t>Kim</t>
  </si>
  <si>
    <t>Matthieu</t>
  </si>
  <si>
    <t>Anick</t>
  </si>
  <si>
    <t>Bosmans</t>
  </si>
  <si>
    <t xml:space="preserve">Marjan </t>
  </si>
  <si>
    <t>Vanderhoven</t>
  </si>
  <si>
    <t>Hilde</t>
  </si>
  <si>
    <t>Daniels</t>
  </si>
  <si>
    <t>Ward</t>
  </si>
  <si>
    <t>Willemsen</t>
  </si>
  <si>
    <t>Akke</t>
  </si>
  <si>
    <t>Van Beers</t>
  </si>
  <si>
    <t>Renap</t>
  </si>
  <si>
    <t>Moran</t>
  </si>
  <si>
    <t>Firas</t>
  </si>
  <si>
    <t>Tichert</t>
  </si>
  <si>
    <t>peggy</t>
  </si>
  <si>
    <t>leysen</t>
  </si>
  <si>
    <t>Stijn</t>
  </si>
  <si>
    <t>Veerle</t>
  </si>
  <si>
    <t>An</t>
  </si>
  <si>
    <t>Criel</t>
  </si>
  <si>
    <t>Biermans</t>
  </si>
  <si>
    <t>Tuur</t>
  </si>
  <si>
    <t>Van Ryne</t>
  </si>
  <si>
    <t>Owen</t>
  </si>
  <si>
    <t>Vandekerkhof</t>
  </si>
  <si>
    <t>Ben</t>
  </si>
  <si>
    <t>Sleeckx</t>
  </si>
  <si>
    <t>De Peuter</t>
  </si>
  <si>
    <t>Sam</t>
  </si>
  <si>
    <t>Aerts Van der Aa</t>
  </si>
  <si>
    <t>Rosalie</t>
  </si>
  <si>
    <t>Per</t>
  </si>
  <si>
    <t>Boven</t>
  </si>
  <si>
    <t>Hufken</t>
  </si>
  <si>
    <t>kaylin</t>
  </si>
  <si>
    <t>marleen</t>
  </si>
  <si>
    <t>pelsmaekers</t>
  </si>
  <si>
    <t>De mesel</t>
  </si>
  <si>
    <t>Nio</t>
  </si>
  <si>
    <t>Andries</t>
  </si>
  <si>
    <t>rietje</t>
  </si>
  <si>
    <t>smits</t>
  </si>
  <si>
    <t>Vanooteghem</t>
  </si>
  <si>
    <t>kenny</t>
  </si>
  <si>
    <t>Vincent</t>
  </si>
  <si>
    <t>Van den Bosch</t>
  </si>
  <si>
    <t>Febe</t>
  </si>
  <si>
    <t>Verbiest</t>
  </si>
  <si>
    <t>Jan-alexander</t>
  </si>
  <si>
    <t>Driesen</t>
  </si>
  <si>
    <t>Briek</t>
  </si>
  <si>
    <t>De Beuckeleer</t>
  </si>
  <si>
    <t>Yesse</t>
  </si>
  <si>
    <t>Wynants</t>
  </si>
  <si>
    <t>Senne</t>
  </si>
  <si>
    <t>Toremans</t>
  </si>
  <si>
    <t>Faes</t>
  </si>
  <si>
    <t>Van De Voorde</t>
  </si>
  <si>
    <t>jente</t>
  </si>
  <si>
    <t>moons</t>
  </si>
  <si>
    <t>Manu</t>
  </si>
  <si>
    <t>Coppieters</t>
  </si>
  <si>
    <t>camiel</t>
  </si>
  <si>
    <t>goegebeur</t>
  </si>
  <si>
    <t>janssen</t>
  </si>
  <si>
    <t>Broeckx</t>
  </si>
  <si>
    <t>Schramme</t>
  </si>
  <si>
    <t>Felix</t>
  </si>
  <si>
    <t>Huybrechts</t>
  </si>
  <si>
    <t>Van Santvliet</t>
  </si>
  <si>
    <t>wynants</t>
  </si>
  <si>
    <t>Vandenberghe</t>
  </si>
  <si>
    <t xml:space="preserve">Gijs </t>
  </si>
  <si>
    <t>Van Ballaer</t>
  </si>
  <si>
    <t>Ianto</t>
  </si>
  <si>
    <t>Boes</t>
  </si>
  <si>
    <t>Ilano</t>
  </si>
  <si>
    <t>Boermans</t>
  </si>
  <si>
    <t>Joos</t>
  </si>
  <si>
    <t>Lavrysen</t>
  </si>
  <si>
    <t>Kayla</t>
  </si>
  <si>
    <t>Peelmans</t>
  </si>
  <si>
    <t>Nevelsteen</t>
  </si>
  <si>
    <t>Van de looverbosch</t>
  </si>
  <si>
    <t>Maarten</t>
  </si>
  <si>
    <t>De Decker</t>
  </si>
  <si>
    <t>Giel</t>
  </si>
  <si>
    <t>Madieke</t>
  </si>
  <si>
    <t>Kums</t>
  </si>
  <si>
    <t>Mano</t>
  </si>
  <si>
    <t>Van Nueten</t>
  </si>
  <si>
    <t>Van Assche</t>
  </si>
  <si>
    <t>Nard</t>
  </si>
  <si>
    <t>Nell</t>
  </si>
  <si>
    <t>Verstraelen</t>
  </si>
  <si>
    <t>Nils</t>
  </si>
  <si>
    <t>Peeters van Sprundel</t>
  </si>
  <si>
    <t>Robben</t>
  </si>
  <si>
    <t>Christis</t>
  </si>
  <si>
    <t>Mira</t>
  </si>
  <si>
    <t>Finn</t>
  </si>
  <si>
    <t>Roman</t>
  </si>
  <si>
    <t>Dederen</t>
  </si>
  <si>
    <t>Polle</t>
  </si>
  <si>
    <t>Ils</t>
  </si>
  <si>
    <t>Smolders</t>
  </si>
  <si>
    <t>Riemé</t>
  </si>
  <si>
    <t>Indra</t>
  </si>
  <si>
    <t>van Sprundel</t>
  </si>
  <si>
    <t>Lemmens</t>
  </si>
  <si>
    <t>Rissa</t>
  </si>
  <si>
    <t>gert</t>
  </si>
  <si>
    <t>Lieve</t>
  </si>
  <si>
    <t>Peetermans</t>
  </si>
  <si>
    <t>Habraken</t>
  </si>
  <si>
    <t>justin</t>
  </si>
  <si>
    <t>liesmee</t>
  </si>
  <si>
    <t>Rosa</t>
  </si>
  <si>
    <t>Thalya</t>
  </si>
  <si>
    <t>Crols</t>
  </si>
  <si>
    <t>Wies</t>
  </si>
  <si>
    <t>Inge</t>
  </si>
  <si>
    <t>Hoorelbeke</t>
  </si>
  <si>
    <t>luka</t>
  </si>
  <si>
    <t>Emile</t>
  </si>
  <si>
    <t>sam</t>
  </si>
  <si>
    <t>Mie</t>
  </si>
  <si>
    <t>Annabel</t>
  </si>
  <si>
    <t>Bracke</t>
  </si>
  <si>
    <t>Eva</t>
  </si>
  <si>
    <t>Fransen</t>
  </si>
  <si>
    <t>Jaro</t>
  </si>
  <si>
    <t>Horemans</t>
  </si>
  <si>
    <t>Luca</t>
  </si>
  <si>
    <t>Baum</t>
  </si>
  <si>
    <t>Geens</t>
  </si>
  <si>
    <t>Tobias</t>
  </si>
  <si>
    <t>Bes</t>
  </si>
  <si>
    <t>Goormans</t>
  </si>
  <si>
    <t>Olivia</t>
  </si>
  <si>
    <t>Lenders</t>
  </si>
  <si>
    <t>Sky</t>
  </si>
  <si>
    <t>Isa</t>
  </si>
  <si>
    <t>Tops</t>
  </si>
  <si>
    <t>Vandeweyer</t>
  </si>
  <si>
    <t>Gijs</t>
  </si>
  <si>
    <t>Cools</t>
  </si>
  <si>
    <t>Bram</t>
  </si>
  <si>
    <t>Jeroen</t>
  </si>
  <si>
    <t>Maria</t>
  </si>
  <si>
    <t>Moeskops</t>
  </si>
  <si>
    <t>Fee</t>
  </si>
  <si>
    <t>Joep</t>
  </si>
  <si>
    <t>Mel</t>
  </si>
  <si>
    <t>pluym</t>
  </si>
  <si>
    <t>Torre</t>
  </si>
  <si>
    <t>Thuy</t>
  </si>
  <si>
    <t>Vansina</t>
  </si>
  <si>
    <t>Kasper</t>
  </si>
  <si>
    <t>Storm</t>
  </si>
  <si>
    <t>Vandeven</t>
  </si>
  <si>
    <t>Brynn</t>
  </si>
  <si>
    <t>Daneels</t>
  </si>
  <si>
    <t>Anna</t>
  </si>
  <si>
    <t>Diezel</t>
  </si>
  <si>
    <t>Lambrecht</t>
  </si>
  <si>
    <t>Cappi</t>
  </si>
  <si>
    <t>Aa</t>
  </si>
  <si>
    <t>Fil</t>
  </si>
  <si>
    <t>Rein</t>
  </si>
  <si>
    <t>Lemmers</t>
  </si>
  <si>
    <t>Lieze</t>
  </si>
  <si>
    <t>Anouk</t>
  </si>
  <si>
    <t>Tess</t>
  </si>
  <si>
    <t>Gianluca</t>
  </si>
  <si>
    <t>Dante</t>
  </si>
  <si>
    <t>Niaz</t>
  </si>
  <si>
    <t>Talayhan</t>
  </si>
  <si>
    <t>Phille</t>
  </si>
  <si>
    <t>Jennis</t>
  </si>
  <si>
    <t>Stella</t>
  </si>
  <si>
    <t>Eve</t>
  </si>
  <si>
    <t>Vansant</t>
  </si>
  <si>
    <t>Mies</t>
  </si>
  <si>
    <t>Tobe</t>
  </si>
  <si>
    <t>Goetelen</t>
  </si>
  <si>
    <t>Hendrickx</t>
  </si>
  <si>
    <t>Urkens</t>
  </si>
  <si>
    <t>Verschuren</t>
  </si>
  <si>
    <t>Greeve</t>
  </si>
  <si>
    <t>Somers</t>
  </si>
  <si>
    <t>Moke</t>
  </si>
  <si>
    <t>Roblain</t>
  </si>
  <si>
    <t>Nioma</t>
  </si>
  <si>
    <t>Guldentops</t>
  </si>
  <si>
    <t>Inne</t>
  </si>
  <si>
    <t>Marthe</t>
  </si>
  <si>
    <t>LENTHE</t>
  </si>
  <si>
    <t>SARA</t>
  </si>
  <si>
    <t>VERHOLEN</t>
  </si>
  <si>
    <t>Boaz</t>
  </si>
  <si>
    <t>Talloen</t>
  </si>
  <si>
    <t>Arwen</t>
  </si>
  <si>
    <t>Govers</t>
  </si>
  <si>
    <t>Jull</t>
  </si>
  <si>
    <t>Vandenberk</t>
  </si>
  <si>
    <t>Rasmus</t>
  </si>
  <si>
    <t>Baert</t>
  </si>
  <si>
    <t>Sepp</t>
  </si>
  <si>
    <t>Cisse</t>
  </si>
  <si>
    <t>Ewoud</t>
  </si>
  <si>
    <t>Vangampelaere</t>
  </si>
  <si>
    <t>Vandendriessche</t>
  </si>
  <si>
    <t>Poels</t>
  </si>
  <si>
    <t>Lucie</t>
  </si>
  <si>
    <t>Oriot</t>
  </si>
  <si>
    <t>Wisse</t>
  </si>
  <si>
    <t>Meerts</t>
  </si>
  <si>
    <t>Lily-Louise</t>
  </si>
  <si>
    <t>Yuna</t>
  </si>
  <si>
    <t>Jip</t>
  </si>
  <si>
    <t>Teo</t>
  </si>
  <si>
    <t>Gullentops</t>
  </si>
  <si>
    <t>Lotta</t>
  </si>
  <si>
    <t>Tilak</t>
  </si>
  <si>
    <t>Brouwers</t>
  </si>
  <si>
    <t>Bindi</t>
  </si>
  <si>
    <t>Maite</t>
  </si>
  <si>
    <t>Klara</t>
  </si>
  <si>
    <t>PAULUSSEN</t>
  </si>
  <si>
    <t>Vochten</t>
  </si>
  <si>
    <t>Vanempten</t>
  </si>
  <si>
    <t>Karel</t>
  </si>
  <si>
    <t>Wytze</t>
  </si>
  <si>
    <t>Warpy</t>
  </si>
  <si>
    <t>Arto</t>
  </si>
  <si>
    <t>Zander</t>
  </si>
  <si>
    <t>Wargnies</t>
  </si>
  <si>
    <t>Kjelle</t>
  </si>
  <si>
    <t>Cis</t>
  </si>
  <si>
    <t>Benijts</t>
  </si>
  <si>
    <t>Kyano</t>
  </si>
  <si>
    <t>Suetens</t>
  </si>
  <si>
    <t>Lente</t>
  </si>
  <si>
    <t>Alex</t>
  </si>
  <si>
    <t>Vangorp</t>
  </si>
  <si>
    <t>Robbe</t>
  </si>
  <si>
    <t>Mathijs</t>
  </si>
  <si>
    <t>Hoet</t>
  </si>
  <si>
    <t>Fleerakkers</t>
  </si>
  <si>
    <t>Alessia</t>
  </si>
  <si>
    <t>Nicolas</t>
  </si>
  <si>
    <t>Elst</t>
  </si>
  <si>
    <t>Femke</t>
  </si>
  <si>
    <t>Beau</t>
  </si>
  <si>
    <t>Sas</t>
  </si>
  <si>
    <t>Geuens</t>
  </si>
  <si>
    <t>Beau-Jay</t>
  </si>
  <si>
    <t>Lonit</t>
  </si>
  <si>
    <t>Wolfs</t>
  </si>
  <si>
    <t>Jansen</t>
  </si>
  <si>
    <t>Kimi</t>
  </si>
  <si>
    <t>Hartmann</t>
  </si>
  <si>
    <t>Michaela</t>
  </si>
  <si>
    <t>van Leent - Lambrecht</t>
  </si>
  <si>
    <t>Sofía</t>
  </si>
  <si>
    <t>Van den Bergh</t>
  </si>
  <si>
    <t>Van Pelt</t>
  </si>
  <si>
    <t>Van de Vel</t>
  </si>
  <si>
    <t>Mynendonckx Kox</t>
  </si>
  <si>
    <t>Van Mensel</t>
  </si>
  <si>
    <t>De Cnodder</t>
  </si>
  <si>
    <t>Van Reusel</t>
  </si>
  <si>
    <t>Van Schel</t>
  </si>
  <si>
    <t>Van noppen</t>
  </si>
  <si>
    <t>van Overveld</t>
  </si>
  <si>
    <t>De Smedt</t>
  </si>
  <si>
    <t>Van Asbroeck</t>
  </si>
  <si>
    <t>De Backker</t>
  </si>
  <si>
    <t>Vanden Driessche</t>
  </si>
  <si>
    <t>Van de Water</t>
  </si>
  <si>
    <t>De Bruyn</t>
  </si>
  <si>
    <t>Van der Elst</t>
  </si>
  <si>
    <t>Mélanie</t>
  </si>
  <si>
    <t>nora</t>
  </si>
  <si>
    <t>gambacorta</t>
  </si>
  <si>
    <t>Lize</t>
  </si>
  <si>
    <t>Raemen</t>
  </si>
  <si>
    <t>Miles</t>
  </si>
  <si>
    <t>Dean</t>
  </si>
  <si>
    <t>Ebbe</t>
  </si>
  <si>
    <t>Duerinck</t>
  </si>
  <si>
    <t>Vandoninck</t>
  </si>
  <si>
    <t>Elsen</t>
  </si>
  <si>
    <t>Mathis</t>
  </si>
  <si>
    <t>Van Paesschen</t>
  </si>
  <si>
    <t>Verwimp</t>
  </si>
  <si>
    <t>Nelles</t>
  </si>
  <si>
    <t>Heyns</t>
  </si>
  <si>
    <t>Jerom</t>
  </si>
  <si>
    <t>Lambrechts</t>
  </si>
  <si>
    <t>Elouise</t>
  </si>
  <si>
    <t>Geluykens</t>
  </si>
  <si>
    <t>Kirill</t>
  </si>
  <si>
    <t>Simakov</t>
  </si>
  <si>
    <t>Op de beeck</t>
  </si>
  <si>
    <t>Vanderveken</t>
  </si>
  <si>
    <t>Lennes</t>
  </si>
  <si>
    <t>Noren</t>
  </si>
  <si>
    <t>Schellekens</t>
  </si>
  <si>
    <t>Bente</t>
  </si>
  <si>
    <t>Steijnen</t>
  </si>
  <si>
    <t>Wellens</t>
  </si>
  <si>
    <t>Gilles</t>
  </si>
  <si>
    <t>Mangelschots</t>
  </si>
  <si>
    <t>Gloria</t>
  </si>
  <si>
    <t>Matteo</t>
  </si>
  <si>
    <t>Ayden</t>
  </si>
  <si>
    <t>Meylemans</t>
  </si>
  <si>
    <t>Appau</t>
  </si>
  <si>
    <t>Marlon</t>
  </si>
  <si>
    <t>Boogaerts</t>
  </si>
  <si>
    <t>Adriaan</t>
  </si>
  <si>
    <t>Deckers</t>
  </si>
  <si>
    <t>Kiano</t>
  </si>
  <si>
    <t>Nuyts</t>
  </si>
  <si>
    <t>Hazel</t>
  </si>
  <si>
    <t>Sterre</t>
  </si>
  <si>
    <t>Christopher</t>
  </si>
  <si>
    <t>Van Gelder</t>
  </si>
  <si>
    <t>Hann</t>
  </si>
  <si>
    <t>Picavet</t>
  </si>
  <si>
    <t>Lene</t>
  </si>
  <si>
    <t>Beneens</t>
  </si>
  <si>
    <t>Van Den Bosch</t>
  </si>
  <si>
    <t>Alessandro</t>
  </si>
  <si>
    <t>Bonny</t>
  </si>
  <si>
    <t>Artuur</t>
  </si>
  <si>
    <t>Dierckx</t>
  </si>
  <si>
    <t>Van Nijlen</t>
  </si>
  <si>
    <t>Rube</t>
  </si>
  <si>
    <t>Marissen</t>
  </si>
  <si>
    <t>Frances</t>
  </si>
  <si>
    <t>Cremer</t>
  </si>
  <si>
    <t>Rhies</t>
  </si>
  <si>
    <t>Nijs</t>
  </si>
  <si>
    <t>Tristan</t>
  </si>
  <si>
    <t>Verelst</t>
  </si>
  <si>
    <t>Smits</t>
  </si>
  <si>
    <t>Floor</t>
  </si>
  <si>
    <t>Adriaensens</t>
  </si>
  <si>
    <t>Maren</t>
  </si>
  <si>
    <t>Snoeck</t>
  </si>
  <si>
    <t>Van Gestel</t>
  </si>
  <si>
    <t>FLORES</t>
  </si>
  <si>
    <t>MERTENS</t>
  </si>
  <si>
    <t>Ditta</t>
  </si>
  <si>
    <t>Mado</t>
  </si>
  <si>
    <t>Dijckmans</t>
  </si>
  <si>
    <t>Karel-Lucas</t>
  </si>
  <si>
    <t>SLIJNGARD</t>
  </si>
  <si>
    <t>Niewenweg</t>
  </si>
  <si>
    <t>Korneel</t>
  </si>
  <si>
    <t>Robrecht</t>
  </si>
  <si>
    <t>Vanbellinghen</t>
  </si>
  <si>
    <t>Van Hoof</t>
  </si>
  <si>
    <t>Sarah</t>
  </si>
  <si>
    <t>Clara</t>
  </si>
  <si>
    <t>Renneboog</t>
  </si>
  <si>
    <t>Verryckt</t>
  </si>
  <si>
    <t>Vercammen</t>
  </si>
  <si>
    <t>Mon</t>
  </si>
  <si>
    <t>Flor</t>
  </si>
  <si>
    <t>Tubex</t>
  </si>
  <si>
    <t>Micah</t>
  </si>
  <si>
    <t>Haelen</t>
  </si>
  <si>
    <t>Arend</t>
  </si>
  <si>
    <t>Witse</t>
  </si>
  <si>
    <t>Bos</t>
  </si>
  <si>
    <t>Victor</t>
  </si>
  <si>
    <t>Yacob</t>
  </si>
  <si>
    <t>Abdelamir Karim Al Said</t>
  </si>
  <si>
    <t>Yilliano</t>
  </si>
  <si>
    <t>Madou</t>
  </si>
  <si>
    <t>Dabou</t>
  </si>
  <si>
    <t>Van campfort</t>
  </si>
  <si>
    <t>Van de Kerckhof</t>
  </si>
  <si>
    <t>Lucia</t>
  </si>
  <si>
    <t>Cavalcanti</t>
  </si>
  <si>
    <t>ValkenaeRs</t>
  </si>
  <si>
    <t>Leysen</t>
  </si>
  <si>
    <t>Philippens</t>
  </si>
  <si>
    <t>Linne</t>
  </si>
  <si>
    <t>Goetschalckx</t>
  </si>
  <si>
    <t>Aïcha</t>
  </si>
  <si>
    <t>Aantal Jaren Lid</t>
  </si>
  <si>
    <t>Jaar</t>
  </si>
  <si>
    <t>Maand</t>
  </si>
  <si>
    <t>Type</t>
  </si>
  <si>
    <t>Gemeente</t>
  </si>
  <si>
    <t>Lesgevers</t>
  </si>
  <si>
    <t>kriz</t>
  </si>
  <si>
    <t>open initiatie</t>
  </si>
  <si>
    <t>workshop</t>
  </si>
  <si>
    <t>kamp</t>
  </si>
  <si>
    <t>westerlo</t>
  </si>
  <si>
    <t>anderlecht</t>
  </si>
  <si>
    <t>Bereik</t>
  </si>
  <si>
    <t>heverlee</t>
  </si>
  <si>
    <t>lien</t>
  </si>
  <si>
    <t>sint michielsgestel (nederland)</t>
  </si>
  <si>
    <t>kriz;pillie</t>
  </si>
  <si>
    <t>kriz;lien</t>
  </si>
  <si>
    <t>lien;miguel</t>
  </si>
  <si>
    <t>lolien</t>
  </si>
  <si>
    <t>laakdal</t>
  </si>
  <si>
    <t>wezemaal</t>
  </si>
  <si>
    <t>alsemberg</t>
  </si>
  <si>
    <t>tessenderlo</t>
  </si>
  <si>
    <t>berlaar</t>
  </si>
  <si>
    <t>mol</t>
  </si>
  <si>
    <t>zaventem</t>
  </si>
  <si>
    <t>pullaar</t>
  </si>
  <si>
    <t>lichtaart</t>
  </si>
  <si>
    <t>geel</t>
  </si>
  <si>
    <t>bijscholing</t>
  </si>
  <si>
    <t>lien;dimitri</t>
  </si>
  <si>
    <t>lien;kriz;andreas</t>
  </si>
  <si>
    <t>animatie</t>
  </si>
  <si>
    <t>genk</t>
  </si>
  <si>
    <t>beerse</t>
  </si>
  <si>
    <t>peer</t>
  </si>
  <si>
    <t>kessel</t>
  </si>
  <si>
    <t>turnhout</t>
  </si>
  <si>
    <t>kriz;lien;lien;dimitri</t>
  </si>
  <si>
    <t>schoolactiviteit</t>
  </si>
  <si>
    <t>jurgen</t>
  </si>
  <si>
    <t>kristien</t>
  </si>
  <si>
    <t>kriz;hanne</t>
  </si>
  <si>
    <t>lien;kriz;dimitri;lien</t>
  </si>
  <si>
    <t>kriz;beau</t>
  </si>
  <si>
    <t>kriz;lien;ellen;dimitri;lenthem;louis</t>
  </si>
  <si>
    <t>kriz;lien;charel;jurgen;stan</t>
  </si>
  <si>
    <t>weelde</t>
  </si>
  <si>
    <t>noorderwijk</t>
  </si>
  <si>
    <t>zandhoven</t>
  </si>
  <si>
    <t>rijkevorsel</t>
  </si>
  <si>
    <t>oud-turnhout</t>
  </si>
  <si>
    <t>nijlen</t>
  </si>
  <si>
    <t>meerhout</t>
  </si>
  <si>
    <t>merksplas</t>
  </si>
  <si>
    <t>hulshout</t>
  </si>
  <si>
    <t>george</t>
  </si>
  <si>
    <t>nele</t>
  </si>
  <si>
    <t>sofie</t>
  </si>
  <si>
    <t>kriz;lien;lolien;dimitri</t>
  </si>
  <si>
    <t>hanne</t>
  </si>
  <si>
    <t>kriz;lien;fred;jente</t>
  </si>
  <si>
    <t>dimitri;lien</t>
  </si>
  <si>
    <t>kriz;lien;andreas;dimitri</t>
  </si>
  <si>
    <t>kriz;miguel</t>
  </si>
  <si>
    <t>lolien;dimitri</t>
  </si>
  <si>
    <t>gent</t>
  </si>
  <si>
    <t>leuven</t>
  </si>
  <si>
    <t>brussel</t>
  </si>
  <si>
    <t>neerpelt</t>
  </si>
  <si>
    <t>oevel</t>
  </si>
  <si>
    <t>veerle-laakdal</t>
  </si>
  <si>
    <t>vorselaar</t>
  </si>
  <si>
    <t>zoersel</t>
  </si>
  <si>
    <t>gierle</t>
  </si>
  <si>
    <t>zedelgem</t>
  </si>
  <si>
    <t>hamont-achel</t>
  </si>
  <si>
    <t>wiekevorst</t>
  </si>
  <si>
    <t>kasterlee</t>
  </si>
  <si>
    <t>miguel</t>
  </si>
  <si>
    <t>kriz;lien;sofie;veerle</t>
  </si>
  <si>
    <t>kriz;lien;miguel</t>
  </si>
  <si>
    <t>kriz;miguel;lolien</t>
  </si>
  <si>
    <t>jente;miguel</t>
  </si>
  <si>
    <t>kriz;lien;dwheelz</t>
  </si>
  <si>
    <t>andreas;kevin</t>
  </si>
  <si>
    <t>lien;kriz;miguel</t>
  </si>
  <si>
    <t>kriz;lien;dimitri;jente; jente;jurgen;joost;esteban;tias;annik</t>
  </si>
  <si>
    <t>lien;hanne</t>
  </si>
  <si>
    <t>miguel;jente</t>
  </si>
  <si>
    <t>Counter</t>
  </si>
  <si>
    <t>Aantal dat exact x jaar lid was</t>
  </si>
  <si>
    <t>Aantal dat langer dan x jaar lid was en nu nog steeds</t>
  </si>
  <si>
    <t>Aantal dat langer dan x jaar lid was</t>
  </si>
  <si>
    <t>x</t>
  </si>
  <si>
    <t>jaar</t>
  </si>
  <si>
    <t>aantal leden</t>
  </si>
  <si>
    <t>Aantal nieuwe leden</t>
  </si>
  <si>
    <t>Aantal dat sind dat jaar geen lid meer is</t>
  </si>
  <si>
    <t>Gemiddeld aantal jaren lid:</t>
  </si>
  <si>
    <t>Gemiddeld aantal jaren lid als minstens 1 jaar lid:</t>
  </si>
  <si>
    <t>Aantal dat in x lid is geworden en dat nu nog steeds is</t>
  </si>
  <si>
    <t>Gemiddeld aantal nieuwe leden (2008-2019)</t>
  </si>
  <si>
    <t>Gemiddeld aantal verloren leden (2009-2019)</t>
  </si>
  <si>
    <t xml:space="preserve">Jaar lid geworden </t>
  </si>
  <si>
    <t xml:space="preserve"># jaren gebleven </t>
  </si>
  <si>
    <t>Aantal deelnemers sinds:</t>
  </si>
  <si>
    <t>aantal</t>
  </si>
  <si>
    <r>
      <t xml:space="preserve">Bleef meer dan … jaar: </t>
    </r>
    <r>
      <rPr>
        <sz val="11"/>
        <color theme="1"/>
        <rFont val="Calibri"/>
        <family val="2"/>
      </rPr>
      <t>→</t>
    </r>
  </si>
  <si>
    <r>
      <t xml:space="preserve">Gedurende de laatste … jaar: </t>
    </r>
    <r>
      <rPr>
        <sz val="11"/>
        <color theme="1"/>
        <rFont val="Calibri"/>
        <family val="2"/>
      </rPr>
      <t>↓</t>
    </r>
  </si>
  <si>
    <t>Totaal leden aantal dat jaar</t>
  </si>
  <si>
    <t>Aantal dat langer lid was dan 1 jaar</t>
  </si>
  <si>
    <t>percentage dat langer lid was dan 1 jaar</t>
  </si>
  <si>
    <t>Aantal dat langer lid was dan 3 jaar</t>
  </si>
  <si>
    <t>percentage dat langer lid was dan 3 jaar</t>
  </si>
  <si>
    <t>1</t>
  </si>
  <si>
    <t>2</t>
  </si>
  <si>
    <t>3</t>
  </si>
  <si>
    <t>4</t>
  </si>
  <si>
    <t>5</t>
  </si>
  <si>
    <t>6</t>
  </si>
  <si>
    <t>7</t>
  </si>
  <si>
    <t>kriz;dimitri</t>
  </si>
  <si>
    <t>dwheelz</t>
  </si>
  <si>
    <t xml:space="preserve">workshop  </t>
  </si>
  <si>
    <t>boechout</t>
  </si>
  <si>
    <t>booischot</t>
  </si>
  <si>
    <t>boom</t>
  </si>
  <si>
    <t>meer</t>
  </si>
  <si>
    <t>hoogstraten</t>
  </si>
  <si>
    <t>vlimmeren</t>
  </si>
  <si>
    <t>malle</t>
  </si>
  <si>
    <t>retie</t>
  </si>
  <si>
    <t>lien; lolien</t>
  </si>
  <si>
    <t>kriz; dimitri</t>
  </si>
  <si>
    <t>kriz; lien</t>
  </si>
  <si>
    <t>kriz; kevin; fabian</t>
  </si>
  <si>
    <t>kriz; lien; jente; miguel</t>
  </si>
  <si>
    <t>kriz; miguel</t>
  </si>
  <si>
    <t>kriz; fabian; barbara; kevin</t>
  </si>
  <si>
    <t>miguel; jente</t>
  </si>
  <si>
    <t>kriz; lien; miguel</t>
  </si>
  <si>
    <t>dimitri</t>
  </si>
  <si>
    <t>herselt</t>
  </si>
  <si>
    <t>splash</t>
  </si>
  <si>
    <t>ravels</t>
  </si>
  <si>
    <t>brasschaat</t>
  </si>
  <si>
    <t>larum</t>
  </si>
  <si>
    <t>beerzel</t>
  </si>
  <si>
    <t>herenthout</t>
  </si>
  <si>
    <t>diest</t>
  </si>
  <si>
    <t>lint</t>
  </si>
  <si>
    <t>balen</t>
  </si>
  <si>
    <t>vosselaar</t>
  </si>
  <si>
    <t>grobbendonk</t>
  </si>
  <si>
    <t>hasselt</t>
  </si>
  <si>
    <t>kriz; miguel; kevin</t>
  </si>
  <si>
    <t>kriz; lien; kevin</t>
  </si>
  <si>
    <t>johan; thomas</t>
  </si>
  <si>
    <t>kriz;kevin</t>
  </si>
  <si>
    <t>thomas; johan</t>
  </si>
  <si>
    <t>kriz; barbara; lien</t>
  </si>
  <si>
    <t>kevin</t>
  </si>
  <si>
    <t>kriz; lien; fabian</t>
  </si>
  <si>
    <t>kevin; kriz</t>
  </si>
  <si>
    <t>jente; kevin; dimitri; thom; kriz</t>
  </si>
  <si>
    <t>jente; kriz</t>
  </si>
  <si>
    <t>halle-zoersel</t>
  </si>
  <si>
    <t>brecht</t>
  </si>
  <si>
    <t>heusden-zolder</t>
  </si>
  <si>
    <t>kriz ; lien</t>
  </si>
  <si>
    <t>null</t>
  </si>
  <si>
    <t>kevin; barbara</t>
  </si>
  <si>
    <t>barbara ; anke</t>
  </si>
  <si>
    <t>anke ; dries</t>
  </si>
  <si>
    <t>jente ; dries</t>
  </si>
  <si>
    <t>dimitri ; fabian</t>
  </si>
  <si>
    <t>robrecht</t>
  </si>
  <si>
    <t>kevin ; dimitri</t>
  </si>
  <si>
    <t>dimitri ;kevin ;barbara</t>
  </si>
  <si>
    <t>kevin ; barbara</t>
  </si>
  <si>
    <t xml:space="preserve">bonheiden </t>
  </si>
  <si>
    <t>pulderbos</t>
  </si>
  <si>
    <t>hoboken</t>
  </si>
  <si>
    <t>kris</t>
  </si>
  <si>
    <t>kris; lien; sofie; johan; wouter; joost; ?</t>
  </si>
  <si>
    <t>kris; lien</t>
  </si>
  <si>
    <t>thomas; jolien</t>
  </si>
  <si>
    <t>thomas</t>
  </si>
  <si>
    <t>luna; swana</t>
  </si>
  <si>
    <t>luna; dimitri; louise; lien; kris; louis</t>
  </si>
  <si>
    <t>lennert; jolien</t>
  </si>
  <si>
    <t>thomas; miguel</t>
  </si>
  <si>
    <t>lien;kris</t>
  </si>
  <si>
    <t>antwerpen</t>
  </si>
  <si>
    <t>kris; niels; louis</t>
  </si>
  <si>
    <t>kris ; louise</t>
  </si>
  <si>
    <t>jolien;swana</t>
  </si>
  <si>
    <t>barbara;niels</t>
  </si>
  <si>
    <t>lien;swana; kevin</t>
  </si>
  <si>
    <t>arendonk</t>
  </si>
  <si>
    <t>westmalle</t>
  </si>
  <si>
    <t>groibbendonk</t>
  </si>
  <si>
    <t>itegem</t>
  </si>
  <si>
    <t>ramsel</t>
  </si>
  <si>
    <t>wilrijk</t>
  </si>
  <si>
    <t>lien;jente</t>
  </si>
  <si>
    <t>swana;louis</t>
  </si>
  <si>
    <t>luni;miguel</t>
  </si>
  <si>
    <t>kriz; lien; jente; dimitri</t>
  </si>
  <si>
    <t>jolien; lennert; thomas</t>
  </si>
  <si>
    <t>dimitri;louis</t>
  </si>
  <si>
    <t>thomas;lennert</t>
  </si>
  <si>
    <t>lien; luna; lennert</t>
  </si>
  <si>
    <t>thomas;kriz</t>
  </si>
  <si>
    <t>dimitri; louis; luna</t>
  </si>
  <si>
    <t>thomas; louis</t>
  </si>
  <si>
    <t>jente; thomas</t>
  </si>
  <si>
    <t>jente; thomas; louis; louise; luna; zeno</t>
  </si>
  <si>
    <t>lien;kriz</t>
  </si>
  <si>
    <t>jente;louise</t>
  </si>
  <si>
    <t>lummen</t>
  </si>
  <si>
    <t>lien; luna; louise</t>
  </si>
  <si>
    <t>dimitri; louis</t>
  </si>
  <si>
    <t>dimitri; swana</t>
  </si>
  <si>
    <t xml:space="preserve">dimitri </t>
  </si>
  <si>
    <t>schilde</t>
  </si>
  <si>
    <t>waver</t>
  </si>
  <si>
    <t>diclum</t>
  </si>
  <si>
    <t>stroef</t>
  </si>
  <si>
    <t>schoten</t>
  </si>
  <si>
    <t>heist-o-d-berg</t>
  </si>
  <si>
    <t>pulle</t>
  </si>
  <si>
    <t>kasterle</t>
  </si>
  <si>
    <t>bouwel</t>
  </si>
  <si>
    <t>fabian</t>
  </si>
  <si>
    <t xml:space="preserve">kriz  </t>
  </si>
  <si>
    <t>lien;kriz;dimitri;fabian</t>
  </si>
  <si>
    <t>lien ; dimitri</t>
  </si>
  <si>
    <t>fabian; dimitri</t>
  </si>
  <si>
    <t>lien; dimitri</t>
  </si>
  <si>
    <t>thomas; louise</t>
  </si>
  <si>
    <t>lien; kriz; dimitri</t>
  </si>
  <si>
    <t>jolien</t>
  </si>
  <si>
    <t>jolien;luna</t>
  </si>
  <si>
    <t>jolien;louise</t>
  </si>
  <si>
    <t>thomas; luna</t>
  </si>
  <si>
    <t>lien; jolien; lolien</t>
  </si>
  <si>
    <t>lien; luna</t>
  </si>
  <si>
    <t>lonit; jolien; louise; wannes</t>
  </si>
  <si>
    <t>barbara; lennert; louis; kriz</t>
  </si>
  <si>
    <t>hanne; dimitri</t>
  </si>
  <si>
    <t>dimitri; fabian</t>
  </si>
  <si>
    <t>dimitri; fabian; judith</t>
  </si>
  <si>
    <t>jolien; luna; niels;  kevin; barbara</t>
  </si>
  <si>
    <t>kevin; dimitri; kriz</t>
  </si>
  <si>
    <t>kriz; kevin</t>
  </si>
  <si>
    <t/>
  </si>
  <si>
    <t>kriz; lien; gert; andreas</t>
  </si>
  <si>
    <t>kriz; lien; dimitri; kevin; lolien</t>
  </si>
  <si>
    <t>jente; kevin</t>
  </si>
  <si>
    <t>jente; miguel</t>
  </si>
  <si>
    <t>steenhuffel</t>
  </si>
  <si>
    <t>kriz; lien; jente; joost</t>
  </si>
  <si>
    <t>kriz ; fabian</t>
  </si>
  <si>
    <t>kriz; lien; joost; joeri; …</t>
  </si>
  <si>
    <t xml:space="preserve">kriz; lien  </t>
  </si>
  <si>
    <t>kriz; miguel; thomas</t>
  </si>
  <si>
    <t>lien; kriz</t>
  </si>
  <si>
    <t>dessel</t>
  </si>
  <si>
    <t>kriz; jente</t>
  </si>
  <si>
    <t>miguel; thomas</t>
  </si>
  <si>
    <t>oostmalle</t>
  </si>
  <si>
    <t>kriz; miiguel</t>
  </si>
  <si>
    <t>lien ; thomas</t>
  </si>
  <si>
    <t xml:space="preserve">kriz ; lien ; dimitri </t>
  </si>
  <si>
    <t>kriz;barbara</t>
  </si>
  <si>
    <t>lien ; barbara</t>
  </si>
  <si>
    <t>lien;barabara</t>
  </si>
  <si>
    <t>kriz; dimitri; kevin; lolien; fabian</t>
  </si>
  <si>
    <t>lien; kevin</t>
  </si>
  <si>
    <t>lien; kriz; kevin; jente</t>
  </si>
  <si>
    <t>dimitri; kriz</t>
  </si>
  <si>
    <t>dwheelz; stan</t>
  </si>
  <si>
    <t>kriz; johan</t>
  </si>
  <si>
    <t>keerbergen</t>
  </si>
  <si>
    <t>kriz ; kevin</t>
  </si>
  <si>
    <t>jente ; miguel</t>
  </si>
  <si>
    <t xml:space="preserve">jente  </t>
  </si>
  <si>
    <t>jente; louis; luna</t>
  </si>
  <si>
    <t>thomas; kriz</t>
  </si>
  <si>
    <t>kevin ; kriz</t>
  </si>
  <si>
    <t>jente;kevin</t>
  </si>
  <si>
    <t>kriz;vincent</t>
  </si>
  <si>
    <t>jente ; kevin</t>
  </si>
  <si>
    <t>lier</t>
  </si>
  <si>
    <t>dimitri; kriz; luni; luna</t>
  </si>
  <si>
    <t>kriz ; jente ; louis</t>
  </si>
  <si>
    <t>dimitri; lien; kevin</t>
  </si>
  <si>
    <t>kriz ; barbara</t>
  </si>
  <si>
    <t>olmen</t>
  </si>
  <si>
    <t>thomas ; jacob ; casper</t>
  </si>
  <si>
    <t>thomas; kevin; jente; kriz</t>
  </si>
  <si>
    <t>thomas; kevin; dimitri; jente</t>
  </si>
  <si>
    <t>kevin; barbara; dimitri; kris; lien</t>
  </si>
  <si>
    <t>scortchcigars</t>
  </si>
  <si>
    <t>kriz; luni; luna; katrien</t>
  </si>
  <si>
    <t>jente; kevin; kriz</t>
  </si>
  <si>
    <t>kriz; kevin;jente</t>
  </si>
  <si>
    <t>dimitri; jente; kevin; barbara; johan; kriz; lien</t>
  </si>
  <si>
    <t>scotchcigars, steltopers, vuur</t>
  </si>
  <si>
    <t>kriz;niels</t>
  </si>
  <si>
    <t>oosterlo</t>
  </si>
  <si>
    <t xml:space="preserve">dimitri ; louise </t>
  </si>
  <si>
    <t>thomas; dimitri; lien; kriz; lennert</t>
  </si>
  <si>
    <t>lien;kriz;dimitri;nel</t>
  </si>
  <si>
    <t>thomas;peter</t>
  </si>
  <si>
    <t xml:space="preserve">Jaar: </t>
  </si>
  <si>
    <t>Aantal Activiteiten</t>
  </si>
  <si>
    <t>Nieuwe Leden</t>
  </si>
  <si>
    <t>mortsel</t>
  </si>
  <si>
    <t>poederlee</t>
  </si>
  <si>
    <t>tongerlo</t>
  </si>
  <si>
    <t>westerloo</t>
  </si>
  <si>
    <t>heist op den berg</t>
  </si>
  <si>
    <t>vlimmeren (beerse)</t>
  </si>
  <si>
    <t>heultje</t>
  </si>
  <si>
    <t>westerlo </t>
  </si>
  <si>
    <t>heist-op-den-berg</t>
  </si>
  <si>
    <t>geem</t>
  </si>
  <si>
    <t>eindhout</t>
  </si>
  <si>
    <t>kalmthout</t>
  </si>
  <si>
    <t>morkhoven</t>
  </si>
  <si>
    <t>lennes</t>
  </si>
  <si>
    <t>nilen</t>
  </si>
  <si>
    <t>Workshop</t>
  </si>
  <si>
    <t>Bijscholing</t>
  </si>
  <si>
    <t>Open initiatie</t>
  </si>
  <si>
    <t>Animatie</t>
  </si>
  <si>
    <t>Kamp</t>
  </si>
  <si>
    <t>Aantal activiteiten</t>
  </si>
  <si>
    <t>Nieuwe leden in gemeente</t>
  </si>
  <si>
    <t>Totale werving</t>
  </si>
  <si>
    <t>Percentage leden</t>
  </si>
  <si>
    <t>Totalen Bijscholing</t>
  </si>
  <si>
    <t>Totalen Open initiatie</t>
  </si>
  <si>
    <t>Totalen Animatie</t>
  </si>
  <si>
    <t>Totalen Kamp</t>
  </si>
  <si>
    <t>Totalen Workshop</t>
  </si>
  <si>
    <t>Totalen Aantal activiteiten</t>
  </si>
  <si>
    <t>Totalen Totale werving</t>
  </si>
  <si>
    <t>Meeste nieuwe leden</t>
  </si>
  <si>
    <t>Meeste Activiteiten</t>
  </si>
  <si>
    <t>Meeste workshops</t>
  </si>
  <si>
    <t>Meeste kampen</t>
  </si>
  <si>
    <t>Percentage activiteiten</t>
  </si>
  <si>
    <t>v</t>
  </si>
  <si>
    <t>Turnhout</t>
  </si>
  <si>
    <t>Origineel</t>
  </si>
  <si>
    <t>Aangepast</t>
  </si>
  <si>
    <t>pelt</t>
  </si>
  <si>
    <t>putte</t>
  </si>
  <si>
    <t>beersel</t>
  </si>
  <si>
    <t>rotselaar</t>
  </si>
  <si>
    <t>Gemeenten waar inschrijvingen vandaan komen</t>
  </si>
  <si>
    <t>antwerpenhout</t>
  </si>
  <si>
    <t>kasterleee</t>
  </si>
  <si>
    <t>Schooljaar beginjaar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</si>
</sst>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5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106">
    <xf numFmtId="0" fontId="0" fillId="0" borderId="0" xfId="0"/>
    <xf numFmtId="0" fontId="0" fillId="0" borderId="0" xfId="0" applyNumberFormat="1"/>
    <xf numFmtId="0" fontId="4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Border="1" applyAlignment="1"/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Border="1" applyAlignment="1"/>
    <xf numFmtId="0" fontId="0" fillId="0" borderId="0" xfId="0" applyFont="1" applyFill="1"/>
    <xf numFmtId="0" fontId="1" fillId="0" borderId="0" xfId="0" applyFont="1"/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/>
    <xf numFmtId="0" fontId="5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65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3" xfId="0" applyNumberFormat="1" applyFont="1" applyFill="1" applyBorder="1"/>
    <xf numFmtId="0" fontId="0" fillId="2" borderId="3" xfId="0" applyNumberFormat="1" applyFont="1" applyFill="1" applyBorder="1"/>
    <xf numFmtId="0" fontId="0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5" fillId="2" borderId="3" xfId="0" applyFont="1" applyFill="1" applyBorder="1" applyAlignment="1"/>
    <xf numFmtId="0" fontId="5" fillId="3" borderId="3" xfId="0" applyFont="1" applyFill="1" applyBorder="1" applyAlignment="1"/>
    <xf numFmtId="0" fontId="0" fillId="3" borderId="5" xfId="0" applyFont="1" applyFill="1" applyBorder="1"/>
    <xf numFmtId="0" fontId="0" fillId="3" borderId="6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 applyAlignment="1"/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/>
    <xf numFmtId="9" fontId="0" fillId="0" borderId="0" xfId="6" applyFont="1"/>
    <xf numFmtId="9" fontId="0" fillId="0" borderId="0" xfId="6" applyNumberFormat="1" applyFont="1"/>
    <xf numFmtId="0" fontId="0" fillId="0" borderId="7" xfId="0" applyBorder="1"/>
    <xf numFmtId="0" fontId="0" fillId="0" borderId="8" xfId="0" applyBorder="1"/>
    <xf numFmtId="9" fontId="0" fillId="0" borderId="8" xfId="6" applyNumberFormat="1" applyFont="1" applyBorder="1"/>
    <xf numFmtId="9" fontId="0" fillId="0" borderId="9" xfId="6" applyNumberFormat="1" applyFont="1" applyBorder="1"/>
    <xf numFmtId="9" fontId="0" fillId="2" borderId="4" xfId="0" applyNumberFormat="1" applyFont="1" applyFill="1" applyBorder="1"/>
    <xf numFmtId="0" fontId="0" fillId="2" borderId="4" xfId="0" applyNumberFormat="1" applyFont="1" applyFill="1" applyBorder="1"/>
    <xf numFmtId="0" fontId="0" fillId="3" borderId="4" xfId="0" applyNumberFormat="1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0" fillId="4" borderId="11" xfId="0" applyFont="1" applyFill="1" applyBorder="1"/>
    <xf numFmtId="0" fontId="0" fillId="4" borderId="0" xfId="0" applyFont="1" applyFill="1" applyBorder="1"/>
    <xf numFmtId="0" fontId="0" fillId="0" borderId="0" xfId="0" applyFont="1" applyBorder="1"/>
    <xf numFmtId="0" fontId="0" fillId="4" borderId="12" xfId="0" applyFont="1" applyFill="1" applyBorder="1"/>
    <xf numFmtId="0" fontId="0" fillId="0" borderId="12" xfId="0" applyFont="1" applyBorder="1"/>
    <xf numFmtId="0" fontId="12" fillId="4" borderId="11" xfId="0" applyFont="1" applyFill="1" applyBorder="1"/>
    <xf numFmtId="0" fontId="0" fillId="0" borderId="12" xfId="0" applyBorder="1"/>
    <xf numFmtId="9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3" fillId="5" borderId="2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4" fillId="9" borderId="0" xfId="0" applyFont="1" applyFill="1"/>
    <xf numFmtId="0" fontId="0" fillId="10" borderId="0" xfId="0" applyFill="1"/>
    <xf numFmtId="0" fontId="15" fillId="7" borderId="0" xfId="0" applyFont="1" applyFill="1"/>
    <xf numFmtId="0" fontId="16" fillId="0" borderId="0" xfId="0" applyFont="1"/>
    <xf numFmtId="0" fontId="16" fillId="0" borderId="0" xfId="0" applyFont="1" applyAlignment="1">
      <alignment wrapText="1"/>
    </xf>
    <xf numFmtId="0" fontId="14" fillId="8" borderId="0" xfId="0" applyFont="1" applyFill="1"/>
    <xf numFmtId="0" fontId="17" fillId="11" borderId="0" xfId="0" applyFont="1" applyFill="1" applyBorder="1"/>
    <xf numFmtId="0" fontId="18" fillId="12" borderId="0" xfId="0" applyFont="1" applyFill="1" applyBorder="1"/>
  </cellXfs>
  <cellStyles count="8">
    <cellStyle name="Hyperlink 2" xfId="3"/>
    <cellStyle name="Hyperlink 3" xfId="2"/>
    <cellStyle name="Hyperlink 3 2" xfId="5"/>
    <cellStyle name="Procent" xfId="6" builtinId="5"/>
    <cellStyle name="Standaard" xfId="0" builtinId="0"/>
    <cellStyle name="Standaard 2" xfId="1"/>
    <cellStyle name="Standaard 2 2" xfId="4"/>
    <cellStyle name="Standaard 3" xfId="7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Cijfers!$B$3</c:f>
              <c:strCache>
                <c:ptCount val="1"/>
                <c:pt idx="0">
                  <c:v>Aantal nieuwe leden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Cijfers!$A$4:$A$15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Cijfers!$B$4:$B$15</c:f>
              <c:numCache>
                <c:formatCode>General</c:formatCode>
                <c:ptCount val="12"/>
                <c:pt idx="0">
                  <c:v>44</c:v>
                </c:pt>
                <c:pt idx="1">
                  <c:v>38</c:v>
                </c:pt>
                <c:pt idx="2">
                  <c:v>42</c:v>
                </c:pt>
                <c:pt idx="3">
                  <c:v>38</c:v>
                </c:pt>
                <c:pt idx="4">
                  <c:v>33</c:v>
                </c:pt>
                <c:pt idx="5">
                  <c:v>43</c:v>
                </c:pt>
                <c:pt idx="6">
                  <c:v>42</c:v>
                </c:pt>
                <c:pt idx="7">
                  <c:v>33</c:v>
                </c:pt>
                <c:pt idx="8">
                  <c:v>69</c:v>
                </c:pt>
                <c:pt idx="9">
                  <c:v>91</c:v>
                </c:pt>
                <c:pt idx="10">
                  <c:v>129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427A-8711-9B9391138FC7}"/>
            </c:ext>
          </c:extLst>
        </c:ser>
        <c:ser>
          <c:idx val="1"/>
          <c:order val="1"/>
          <c:tx>
            <c:strRef>
              <c:f>Cijfers!$C$3</c:f>
              <c:strCache>
                <c:ptCount val="1"/>
                <c:pt idx="0">
                  <c:v>Aantal dat sind dat jaar geen lid meer 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Cijfers!$A$4:$A$15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Cijfers!$C$4:$C$15</c:f>
              <c:numCache>
                <c:formatCode>General</c:formatCode>
                <c:ptCount val="12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30</c:v>
                </c:pt>
                <c:pt idx="9">
                  <c:v>51</c:v>
                </c:pt>
                <c:pt idx="10">
                  <c:v>52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E-427A-8711-9B939113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69743"/>
        <c:axId val="35737307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Cijfers!$D$3</c15:sqref>
                        </c15:formulaRef>
                      </c:ext>
                    </c:extLst>
                    <c:strCache>
                      <c:ptCount val="1"/>
                      <c:pt idx="0">
                        <c:v>aantal leden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Cijfers!$A$4:$A$15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Cijfers!$D$4:$D$15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87</c:v>
                      </c:pt>
                      <c:pt idx="3">
                        <c:v>99</c:v>
                      </c:pt>
                      <c:pt idx="4">
                        <c:v>105</c:v>
                      </c:pt>
                      <c:pt idx="5">
                        <c:v>127</c:v>
                      </c:pt>
                      <c:pt idx="6">
                        <c:v>147</c:v>
                      </c:pt>
                      <c:pt idx="7">
                        <c:v>152</c:v>
                      </c:pt>
                      <c:pt idx="8">
                        <c:v>191</c:v>
                      </c:pt>
                      <c:pt idx="9">
                        <c:v>231</c:v>
                      </c:pt>
                      <c:pt idx="10">
                        <c:v>308</c:v>
                      </c:pt>
                      <c:pt idx="11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5E-427A-8711-9B9391138FC7}"/>
                  </c:ext>
                </c:extLst>
              </c15:ser>
            </c15:filteredBarSeries>
          </c:ext>
        </c:extLst>
      </c:barChart>
      <c:catAx>
        <c:axId val="3573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7373071"/>
        <c:crosses val="autoZero"/>
        <c:auto val="1"/>
        <c:lblAlgn val="ctr"/>
        <c:lblOffset val="100"/>
        <c:noMultiLvlLbl val="0"/>
      </c:catAx>
      <c:valAx>
        <c:axId val="3573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73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Totaal nieuwe leden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Activiteiten!$AB$11:$AM$11</c:f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BE4-4234-A428-4391995DFFF6}"/>
            </c:ext>
          </c:extLst>
        </c:ser>
        <c:ser>
          <c:idx val="0"/>
          <c:order val="1"/>
          <c:tx>
            <c:v>Nieuwe leden herentals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Activiteiten!$AB$10:$AM$10</c:f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BE4-4234-A428-4391995DFFF6}"/>
            </c:ext>
          </c:extLst>
        </c:ser>
        <c:ser>
          <c:idx val="3"/>
          <c:order val="2"/>
          <c:tx>
            <c:v>Totaal Kampen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Activiteiten!$AB$24:$AM$24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BE4-4234-A428-4391995DFFF6}"/>
            </c:ext>
          </c:extLst>
        </c:ser>
        <c:ser>
          <c:idx val="2"/>
          <c:order val="3"/>
          <c:tx>
            <c:v>Kampen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Activiteiten!$AB$7:$AM$7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BE4-4234-A428-4391995D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4124767"/>
        <c:axId val="934131007"/>
        <c:extLst/>
      </c:barChart>
      <c:catAx>
        <c:axId val="9341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31007"/>
        <c:crosses val="autoZero"/>
        <c:auto val="1"/>
        <c:lblAlgn val="ctr"/>
        <c:lblOffset val="100"/>
        <c:noMultiLvlLbl val="0"/>
      </c:catAx>
      <c:valAx>
        <c:axId val="9341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Totaal nieuwe leden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Activiteiten!$AB$11:$AM$11</c:f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7E1-46D6-9794-FB27CA9EC928}"/>
            </c:ext>
          </c:extLst>
        </c:ser>
        <c:ser>
          <c:idx val="0"/>
          <c:order val="1"/>
          <c:tx>
            <c:v>Nieuwe leden herentals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Activiteiten!$AB$10:$AM$10</c:f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7E1-46D6-9794-FB27CA9EC928}"/>
            </c:ext>
          </c:extLst>
        </c:ser>
        <c:ser>
          <c:idx val="3"/>
          <c:order val="2"/>
          <c:tx>
            <c:v>Totaal Workshops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Activiteiten!$AB$25:$AM$25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7E1-46D6-9794-FB27CA9EC928}"/>
            </c:ext>
          </c:extLst>
        </c:ser>
        <c:ser>
          <c:idx val="2"/>
          <c:order val="3"/>
          <c:tx>
            <c:v>Workshops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Activiteiten!$AB$8:$AM$8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7E1-46D6-9794-FB27CA9E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4124767"/>
        <c:axId val="934131007"/>
        <c:extLst/>
      </c:barChart>
      <c:catAx>
        <c:axId val="9341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31007"/>
        <c:crosses val="autoZero"/>
        <c:auto val="1"/>
        <c:lblAlgn val="ctr"/>
        <c:lblOffset val="100"/>
        <c:noMultiLvlLbl val="0"/>
      </c:catAx>
      <c:valAx>
        <c:axId val="9341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% langer</a:t>
            </a:r>
            <a:r>
              <a:rPr lang="nl-BE" baseline="0"/>
              <a:t> dan 1 jaar lid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langer dan 1 jaar lid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Blad1!$A$16:$A$27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Blad1!$C$16:$C$27</c:f>
              <c:numCache>
                <c:formatCode>0%</c:formatCode>
                <c:ptCount val="12"/>
                <c:pt idx="0">
                  <c:v>0.5617021276595745</c:v>
                </c:pt>
                <c:pt idx="1">
                  <c:v>0.5722543352601156</c:v>
                </c:pt>
                <c:pt idx="2">
                  <c:v>0.58083832335329344</c:v>
                </c:pt>
                <c:pt idx="3">
                  <c:v>0.59345794392523366</c:v>
                </c:pt>
                <c:pt idx="4">
                  <c:v>0.5934959349593496</c:v>
                </c:pt>
                <c:pt idx="5">
                  <c:v>0.58922558922558921</c:v>
                </c:pt>
                <c:pt idx="6">
                  <c:v>0.59790209790209792</c:v>
                </c:pt>
                <c:pt idx="7">
                  <c:v>0.60477941176470584</c:v>
                </c:pt>
                <c:pt idx="8">
                  <c:v>0.59533073929961089</c:v>
                </c:pt>
                <c:pt idx="9">
                  <c:v>0.62419006479481642</c:v>
                </c:pt>
                <c:pt idx="10">
                  <c:v>0.65450121654501214</c:v>
                </c:pt>
                <c:pt idx="11">
                  <c:v>0.69970845481049559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0-4F3B-966D-6A9333CE4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28960"/>
        <c:axId val="1761207776"/>
      </c:lineChart>
      <c:catAx>
        <c:axId val="17028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1207776"/>
        <c:crosses val="autoZero"/>
        <c:auto val="1"/>
        <c:lblAlgn val="ctr"/>
        <c:lblOffset val="100"/>
        <c:noMultiLvlLbl val="0"/>
      </c:catAx>
      <c:valAx>
        <c:axId val="17612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028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254166666666666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Blad1!$O$16:$O$27</c:f>
              <c:numCache>
                <c:formatCode>General</c:formatCode>
                <c:ptCount val="12"/>
                <c:pt idx="0">
                  <c:v>31</c:v>
                </c:pt>
                <c:pt idx="1">
                  <c:v>53</c:v>
                </c:pt>
                <c:pt idx="2">
                  <c:v>68</c:v>
                </c:pt>
                <c:pt idx="3">
                  <c:v>88</c:v>
                </c:pt>
                <c:pt idx="4">
                  <c:v>99</c:v>
                </c:pt>
                <c:pt idx="5">
                  <c:v>113</c:v>
                </c:pt>
                <c:pt idx="6">
                  <c:v>132</c:v>
                </c:pt>
                <c:pt idx="7">
                  <c:v>145</c:v>
                </c:pt>
                <c:pt idx="8">
                  <c:v>157</c:v>
                </c:pt>
                <c:pt idx="9">
                  <c:v>199</c:v>
                </c:pt>
                <c:pt idx="10">
                  <c:v>269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249-B90D-EC1AF8D8A6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Blad1!$Q$16:$Q$27</c:f>
              <c:numCache>
                <c:formatCode>General</c:formatCode>
                <c:ptCount val="12"/>
                <c:pt idx="0">
                  <c:v>18</c:v>
                </c:pt>
                <c:pt idx="1">
                  <c:v>30</c:v>
                </c:pt>
                <c:pt idx="2">
                  <c:v>41</c:v>
                </c:pt>
                <c:pt idx="3">
                  <c:v>62</c:v>
                </c:pt>
                <c:pt idx="4">
                  <c:v>79</c:v>
                </c:pt>
                <c:pt idx="5">
                  <c:v>96</c:v>
                </c:pt>
                <c:pt idx="6">
                  <c:v>110</c:v>
                </c:pt>
                <c:pt idx="7">
                  <c:v>120</c:v>
                </c:pt>
                <c:pt idx="8">
                  <c:v>127</c:v>
                </c:pt>
                <c:pt idx="9">
                  <c:v>118</c:v>
                </c:pt>
                <c:pt idx="10">
                  <c:v>114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4-4249-B90D-EC1AF8D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98896"/>
        <c:axId val="1990400144"/>
      </c:lineChart>
      <c:catAx>
        <c:axId val="19903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0400144"/>
        <c:crosses val="autoZero"/>
        <c:auto val="1"/>
        <c:lblAlgn val="ctr"/>
        <c:lblOffset val="100"/>
        <c:noMultiLvlLbl val="0"/>
      </c:catAx>
      <c:valAx>
        <c:axId val="1990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03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2018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Nieuwe leden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Activiteiten!$J$3:$J$23</c:f>
            </c:strRef>
          </c:cat>
          <c:val>
            <c:numRef>
              <c:f>Activiteiten!$S$3:$S$23</c:f>
            </c:numRef>
          </c:val>
          <c:extLst>
            <c:ext xmlns:c16="http://schemas.microsoft.com/office/drawing/2014/chart" uri="{C3380CC4-5D6E-409C-BE32-E72D297353CC}">
              <c16:uniqueId val="{00000000-5578-4098-B849-116BD9E5C866}"/>
            </c:ext>
          </c:extLst>
        </c:ser>
        <c:ser>
          <c:idx val="1"/>
          <c:order val="1"/>
          <c:tx>
            <c:v>Activiteiten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Activiteiten!$J$3:$J$23</c:f>
            </c:strRef>
          </c:cat>
          <c:val>
            <c:numRef>
              <c:f>Activiteiten!$R$3:$R$23</c:f>
            </c:numRef>
          </c:val>
          <c:extLst>
            <c:ext xmlns:c16="http://schemas.microsoft.com/office/drawing/2014/chart" uri="{C3380CC4-5D6E-409C-BE32-E72D297353CC}">
              <c16:uniqueId val="{00000001-5578-4098-B849-116BD9E5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3855"/>
        <c:axId val="802527071"/>
      </c:barChart>
      <c:catAx>
        <c:axId val="6884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2527071"/>
        <c:crosses val="autoZero"/>
        <c:auto val="1"/>
        <c:lblAlgn val="ctr"/>
        <c:lblOffset val="100"/>
        <c:noMultiLvlLbl val="0"/>
      </c:catAx>
      <c:valAx>
        <c:axId val="802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84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2018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Nieuwe leden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Activiteiten!$J$3:$J$23</c:f>
            </c:strRef>
          </c:cat>
          <c:val>
            <c:numRef>
              <c:f>Activiteiten!$S$3:$S$23</c:f>
            </c:numRef>
          </c:val>
          <c:extLst>
            <c:ext xmlns:c16="http://schemas.microsoft.com/office/drawing/2014/chart" uri="{C3380CC4-5D6E-409C-BE32-E72D297353CC}">
              <c16:uniqueId val="{00000000-5886-46BC-A483-49871F82D981}"/>
            </c:ext>
          </c:extLst>
        </c:ser>
        <c:ser>
          <c:idx val="1"/>
          <c:order val="1"/>
          <c:tx>
            <c:v>Activiteiten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Activiteiten!$J$3:$J$23</c:f>
              <c:extLst xmlns:c15="http://schemas.microsoft.com/office/drawing/2012/chart"/>
            </c:strRef>
          </c:cat>
          <c:val>
            <c:numRef>
              <c:f>Activiteiten!$R$3:$R$23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86-46BC-A483-49871F82D981}"/>
            </c:ext>
          </c:extLst>
        </c:ser>
        <c:ser>
          <c:idx val="2"/>
          <c:order val="2"/>
          <c:tx>
            <c:v>Workshops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Activiteiten!$L$3:$L$23</c:f>
            </c:numRef>
          </c:val>
          <c:extLst>
            <c:ext xmlns:c16="http://schemas.microsoft.com/office/drawing/2014/chart" uri="{C3380CC4-5D6E-409C-BE32-E72D297353CC}">
              <c16:uniqueId val="{00000002-5886-46BC-A483-49871F82D981}"/>
            </c:ext>
          </c:extLst>
        </c:ser>
        <c:ser>
          <c:idx val="3"/>
          <c:order val="3"/>
          <c:tx>
            <c:v>Initiaties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Activiteiten!$N$3:$N$23</c:f>
            </c:numRef>
          </c:val>
          <c:extLst>
            <c:ext xmlns:c16="http://schemas.microsoft.com/office/drawing/2014/chart" uri="{C3380CC4-5D6E-409C-BE32-E72D297353CC}">
              <c16:uniqueId val="{00000003-5886-46BC-A483-49871F82D981}"/>
            </c:ext>
          </c:extLst>
        </c:ser>
        <c:ser>
          <c:idx val="4"/>
          <c:order val="4"/>
          <c:tx>
            <c:v>Bijscholing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Activiteiten!$M$3:$M$23</c:f>
            </c:numRef>
          </c:val>
          <c:extLst>
            <c:ext xmlns:c16="http://schemas.microsoft.com/office/drawing/2014/chart" uri="{C3380CC4-5D6E-409C-BE32-E72D297353CC}">
              <c16:uniqueId val="{00000004-5886-46BC-A483-49871F82D981}"/>
            </c:ext>
          </c:extLst>
        </c:ser>
        <c:ser>
          <c:idx val="5"/>
          <c:order val="5"/>
          <c:tx>
            <c:v>Animaties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Activiteiten!$O$3:$O$23</c:f>
            </c:numRef>
          </c:val>
          <c:extLst>
            <c:ext xmlns:c16="http://schemas.microsoft.com/office/drawing/2014/chart" uri="{C3380CC4-5D6E-409C-BE32-E72D297353CC}">
              <c16:uniqueId val="{00000005-5886-46BC-A483-49871F82D981}"/>
            </c:ext>
          </c:extLst>
        </c:ser>
        <c:ser>
          <c:idx val="6"/>
          <c:order val="6"/>
          <c:tx>
            <c:v>Kampen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Activiteiten!$P$3:$P$23</c:f>
            </c:numRef>
          </c:val>
          <c:extLst>
            <c:ext xmlns:c16="http://schemas.microsoft.com/office/drawing/2014/chart" uri="{C3380CC4-5D6E-409C-BE32-E72D297353CC}">
              <c16:uniqueId val="{00000006-5886-46BC-A483-49871F82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3855"/>
        <c:axId val="802527071"/>
        <c:extLst/>
      </c:barChart>
      <c:catAx>
        <c:axId val="6884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2527071"/>
        <c:crosses val="autoZero"/>
        <c:auto val="1"/>
        <c:lblAlgn val="ctr"/>
        <c:lblOffset val="100"/>
        <c:noMultiLvlLbl val="0"/>
      </c:catAx>
      <c:valAx>
        <c:axId val="802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84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Activiteiten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Activiteiten!$AB$13:$AM$13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8C6-4373-ABCE-5D8BB2A76E3B}"/>
            </c:ext>
          </c:extLst>
        </c:ser>
        <c:ser>
          <c:idx val="1"/>
          <c:order val="1"/>
          <c:tx>
            <c:v>Leden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Activiteiten!$AB$12:$AM$12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8C6-4373-ABCE-5D8BB2A7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3855"/>
        <c:axId val="802527071"/>
      </c:barChart>
      <c:catAx>
        <c:axId val="6884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2527071"/>
        <c:crosses val="autoZero"/>
        <c:auto val="1"/>
        <c:lblAlgn val="ctr"/>
        <c:lblOffset val="100"/>
        <c:noMultiLvlLbl val="0"/>
      </c:catAx>
      <c:valAx>
        <c:axId val="802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84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Bijscholingen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Activiteiten!$AB$4:$AM$4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A13-40B6-AA5E-EB1CBE9C8E45}"/>
            </c:ext>
          </c:extLst>
        </c:ser>
        <c:ser>
          <c:idx val="1"/>
          <c:order val="1"/>
          <c:tx>
            <c:v>Open initiaties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Activiteiten!$AB$5:$AM$5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A13-40B6-AA5E-EB1CBE9C8E45}"/>
            </c:ext>
          </c:extLst>
        </c:ser>
        <c:ser>
          <c:idx val="2"/>
          <c:order val="2"/>
          <c:tx>
            <c:v>Animaties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Activiteiten!$AB$6:$AM$6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A13-40B6-AA5E-EB1CBE9C8E45}"/>
            </c:ext>
          </c:extLst>
        </c:ser>
        <c:ser>
          <c:idx val="3"/>
          <c:order val="3"/>
          <c:tx>
            <c:v>Kampen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Activiteiten!$AB$7:$AM$7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A13-40B6-AA5E-EB1CBE9C8E45}"/>
            </c:ext>
          </c:extLst>
        </c:ser>
        <c:ser>
          <c:idx val="4"/>
          <c:order val="4"/>
          <c:tx>
            <c:v>Workshops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Activiteiten!$AB$8:$AM$8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A13-40B6-AA5E-EB1CBE9C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8351119"/>
        <c:axId val="968369007"/>
      </c:barChart>
      <c:catAx>
        <c:axId val="968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8369007"/>
        <c:crosses val="autoZero"/>
        <c:auto val="1"/>
        <c:lblAlgn val="ctr"/>
        <c:lblOffset val="100"/>
        <c:noMultiLvlLbl val="0"/>
      </c:catAx>
      <c:valAx>
        <c:axId val="968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83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Totaal nieuwe leden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Activiteiten!$AB$11:$AM$11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BD8-4E74-98A3-F368F5840AE5}"/>
            </c:ext>
          </c:extLst>
        </c:ser>
        <c:ser>
          <c:idx val="0"/>
          <c:order val="1"/>
          <c:tx>
            <c:v>Nieuwe leden herentals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Activiteiten!$AB$10:$AM$10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BD8-4E74-98A3-F368F584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4124767"/>
        <c:axId val="934131007"/>
      </c:barChart>
      <c:catAx>
        <c:axId val="9341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31007"/>
        <c:crosses val="autoZero"/>
        <c:auto val="1"/>
        <c:lblAlgn val="ctr"/>
        <c:lblOffset val="100"/>
        <c:noMultiLvlLbl val="0"/>
      </c:catAx>
      <c:valAx>
        <c:axId val="9341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41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Bijscholingen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Activiteiten!$AB$4:$AM$4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1B-401C-B8AD-6D9AA7C23101}"/>
            </c:ext>
          </c:extLst>
        </c:ser>
        <c:ser>
          <c:idx val="1"/>
          <c:order val="1"/>
          <c:tx>
            <c:v>Open initiaties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Activiteiten!$AB$5:$AM$5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1B-401C-B8AD-6D9AA7C23101}"/>
            </c:ext>
          </c:extLst>
        </c:ser>
        <c:ser>
          <c:idx val="2"/>
          <c:order val="2"/>
          <c:tx>
            <c:v>Animaties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Activiteiten!$AB$6:$AM$6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E1B-401C-B8AD-6D9AA7C23101}"/>
            </c:ext>
          </c:extLst>
        </c:ser>
        <c:ser>
          <c:idx val="3"/>
          <c:order val="3"/>
          <c:tx>
            <c:v>Kampen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Activiteiten!$AB$7:$AM$7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E1B-401C-B8AD-6D9AA7C23101}"/>
            </c:ext>
          </c:extLst>
        </c:ser>
        <c:ser>
          <c:idx val="4"/>
          <c:order val="4"/>
          <c:tx>
            <c:v>Workshops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Activiteiten!$AB$8:$AM$8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Activiteiten!$AB$2:$AM$2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E1B-401C-B8AD-6D9AA7C2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8351119"/>
        <c:axId val="968369007"/>
      </c:barChart>
      <c:catAx>
        <c:axId val="968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8369007"/>
        <c:crosses val="autoZero"/>
        <c:auto val="1"/>
        <c:lblAlgn val="ctr"/>
        <c:lblOffset val="100"/>
        <c:noMultiLvlLbl val="0"/>
      </c:catAx>
      <c:valAx>
        <c:axId val="968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83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0</xdr:rowOff>
    </xdr:from>
    <xdr:to>
      <xdr:col>5</xdr:col>
      <xdr:colOff>857250</xdr:colOff>
      <xdr:row>33</xdr:row>
      <xdr:rowOff>38099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29</xdr:row>
      <xdr:rowOff>38100</xdr:rowOff>
    </xdr:from>
    <xdr:to>
      <xdr:col>6</xdr:col>
      <xdr:colOff>104775</xdr:colOff>
      <xdr:row>43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519112</xdr:colOff>
      <xdr:row>28</xdr:row>
      <xdr:rowOff>123825</xdr:rowOff>
    </xdr:from>
    <xdr:to>
      <xdr:col>17</xdr:col>
      <xdr:colOff>804862</xdr:colOff>
      <xdr:row>43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4</xdr:row>
      <xdr:rowOff>133350</xdr:rowOff>
    </xdr:from>
    <xdr:to>
      <xdr:col>25</xdr:col>
      <xdr:colOff>523875</xdr:colOff>
      <xdr:row>19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238126</xdr:colOff>
      <xdr:row>20</xdr:row>
      <xdr:rowOff>152400</xdr:rowOff>
    </xdr:from>
    <xdr:to>
      <xdr:col>25</xdr:col>
      <xdr:colOff>561976</xdr:colOff>
      <xdr:row>36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32156</xdr:colOff>
      <xdr:row>50</xdr:row>
      <xdr:rowOff>12180</xdr:rowOff>
    </xdr:from>
    <xdr:to>
      <xdr:col>31</xdr:col>
      <xdr:colOff>48720</xdr:colOff>
      <xdr:row>64</xdr:row>
      <xdr:rowOff>88380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467967</xdr:colOff>
      <xdr:row>72</xdr:row>
      <xdr:rowOff>53009</xdr:rowOff>
    </xdr:from>
    <xdr:to>
      <xdr:col>39</xdr:col>
      <xdr:colOff>455544</xdr:colOff>
      <xdr:row>86</xdr:row>
      <xdr:rowOff>129209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459684</xdr:colOff>
      <xdr:row>55</xdr:row>
      <xdr:rowOff>82825</xdr:rowOff>
    </xdr:from>
    <xdr:to>
      <xdr:col>39</xdr:col>
      <xdr:colOff>447261</xdr:colOff>
      <xdr:row>71</xdr:row>
      <xdr:rowOff>178904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1441174</xdr:colOff>
      <xdr:row>69</xdr:row>
      <xdr:rowOff>8283</xdr:rowOff>
    </xdr:from>
    <xdr:to>
      <xdr:col>32</xdr:col>
      <xdr:colOff>368577</xdr:colOff>
      <xdr:row>83</xdr:row>
      <xdr:rowOff>84483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389283</xdr:colOff>
      <xdr:row>68</xdr:row>
      <xdr:rowOff>49696</xdr:rowOff>
    </xdr:from>
    <xdr:to>
      <xdr:col>26</xdr:col>
      <xdr:colOff>989772</xdr:colOff>
      <xdr:row>84</xdr:row>
      <xdr:rowOff>145775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87</xdr:row>
      <xdr:rowOff>0</xdr:rowOff>
    </xdr:from>
    <xdr:to>
      <xdr:col>29</xdr:col>
      <xdr:colOff>153229</xdr:colOff>
      <xdr:row>103</xdr:row>
      <xdr:rowOff>96079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8Raw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3" name="Tabel3" displayName="Tabel3" ref="A1:I706" totalsRowShown="0">
  <autoFilter ref="A1:I706"/>
  <sortState ref="A2:I706">
    <sortCondition ref="D1:D706"/>
  </sortState>
  <tableColumns count="9">
    <tableColumn id="1" name="Kolom1"/>
    <tableColumn id="2" name="Kolom2"/>
    <tableColumn id="3" name="Wie">
      <calculatedColumnFormula>A2&amp;" " &amp;B2</calculatedColumnFormula>
    </tableColumn>
    <tableColumn id="5" name="Lid sinds"/>
    <tableColumn id="6" name="Lid Tot"/>
    <tableColumn id="11" name="Aantal Jaren Lid" dataDxfId="31">
      <calculatedColumnFormula>Tabel3[[#This Row],[Lid Tot]]-Tabel3[[#This Row],[Lid sinds]]+1</calculatedColumnFormula>
    </tableColumn>
    <tableColumn id="8" name="Postcode"/>
    <tableColumn id="9" name="Woonplaats"/>
    <tableColumn id="4" name="Counter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0" name="Tabel10" displayName="Tabel10" ref="J2:S634" totalsRowShown="0" headerRowDxfId="10" headerRowBorderDxfId="9" tableBorderDxfId="8">
  <autoFilter ref="J2:S634">
    <filterColumn colId="0">
      <filters blank="1">
        <filter val="alsemberg"/>
        <filter val="anderlecht"/>
        <filter val="antwerpen"/>
        <filter val="arendonk"/>
        <filter val="balen"/>
        <filter val="beerse"/>
        <filter val="beerzel"/>
        <filter val="berlaar"/>
        <filter val="boechout"/>
        <filter val="bonheiden"/>
        <filter val="booischot"/>
        <filter val="boom"/>
        <filter val="bouwel"/>
        <filter val="brasschaat"/>
        <filter val="brecht"/>
        <filter val="brussel"/>
        <filter val="dessel"/>
        <filter val="diest"/>
        <filter val="geel"/>
        <filter val="genk"/>
        <filter val="gent"/>
        <filter val="gierle"/>
        <filter val="grobbendonk"/>
        <filter val="groibbendonk"/>
        <filter val="halle-zoersel"/>
        <filter val="hamont-achel"/>
        <filter val="hasselt"/>
        <filter val="heist-o-d-berg"/>
        <filter val="herenthout"/>
        <filter val="herselt"/>
        <filter val="heusden-zolder"/>
        <filter val="heverlee"/>
        <filter val="hoboken"/>
        <filter val="hoogstraten"/>
        <filter val="hulshout"/>
        <filter val="itegem"/>
        <filter val="kasterle"/>
        <filter val="kasterlee"/>
        <filter val="keerbergen"/>
        <filter val="kessel"/>
        <filter val="laakdal"/>
        <filter val="larum"/>
        <filter val="leuven"/>
        <filter val="lichtaart"/>
        <filter val="lier"/>
        <filter val="lille"/>
        <filter val="lint"/>
        <filter val="lummen"/>
        <filter val="malle"/>
        <filter val="meer"/>
        <filter val="meerhout"/>
        <filter val="merksplas"/>
        <filter val="mol"/>
        <filter val="neerpelt"/>
        <filter val="nijlen"/>
        <filter val="noorderwijk"/>
        <filter val="oevel"/>
        <filter val="olen"/>
        <filter val="olmen"/>
        <filter val="oosterlo"/>
        <filter val="oostmalle"/>
        <filter val="oud-turnhout"/>
        <filter val="peer"/>
        <filter val="pulderbos"/>
        <filter val="pullaar"/>
        <filter val="pulle"/>
        <filter val="ramsel"/>
        <filter val="ravels"/>
        <filter val="retie"/>
        <filter val="rijkevorsel"/>
        <filter val="schilde"/>
        <filter val="schoten"/>
        <filter val="sint michielsgestel (nederland)"/>
        <filter val="steenhuffel"/>
        <filter val="tessenderlo"/>
        <filter val="tielen"/>
        <filter val="turnhout"/>
        <filter val="veerle-laakdal"/>
        <filter val="vlimmeren"/>
        <filter val="vorselaar"/>
        <filter val="vosselaar"/>
        <filter val="waver"/>
        <filter val="weelde"/>
        <filter val="westerlo"/>
        <filter val="westmalle"/>
        <filter val="wezemaal"/>
        <filter val="wiekevorst"/>
        <filter val="wilrijk"/>
        <filter val="zandhoven"/>
        <filter val="zaventem"/>
        <filter val="zedelgem"/>
        <filter val="zoersel"/>
      </filters>
    </filterColumn>
  </autoFilter>
  <sortState ref="J3:S634">
    <sortCondition descending="1" ref="S2:S634"/>
  </sortState>
  <tableColumns count="10">
    <tableColumn id="1" name="Kolom1"/>
    <tableColumn id="2" name="Kolom2"/>
    <tableColumn id="3" name="workshop" dataDxfId="7">
      <calculatedColumnFormula>COUNTIFS(Tabel1[Gemeente],Tabel10[[#This Row],[Kolom1]],Tabel1[Type],Tabel10[[#Headers],[workshop]],Tabel1[Jaar],$V$2)</calculatedColumnFormula>
    </tableColumn>
    <tableColumn id="4" name="bijscholing" dataDxfId="6">
      <calculatedColumnFormula>COUNTIFS(Tabel1[Gemeente],Tabel10[[#This Row],[Kolom1]],Tabel1[Type],Tabel10[[#Headers],[bijscholing]],Tabel1[Jaar],$V$2)</calculatedColumnFormula>
    </tableColumn>
    <tableColumn id="5" name="open initiatie" dataDxfId="5">
      <calculatedColumnFormula>COUNTIFS(Tabel1[Gemeente],Tabel10[[#This Row],[Kolom1]],Tabel1[Type],Tabel10[[#Headers],[open initiatie]],Tabel1[Jaar],$V$2)</calculatedColumnFormula>
    </tableColumn>
    <tableColumn id="6" name="animatie" dataDxfId="4">
      <calculatedColumnFormula>COUNTIFS(Tabel1[Gemeente],Tabel10[[#This Row],[Kolom1]],Tabel1[Type],Tabel10[[#Headers],[animatie]],Tabel1[Jaar],$V$2)</calculatedColumnFormula>
    </tableColumn>
    <tableColumn id="7" name="kamp" dataDxfId="3">
      <calculatedColumnFormula>COUNTIFS(Tabel1[Gemeente],Tabel10[[#This Row],[Kolom1]],Tabel1[Type],Tabel10[[#Headers],[kamp]],Tabel1[Jaar],$V$2)</calculatedColumnFormula>
    </tableColumn>
    <tableColumn id="8" name="schoolactiviteit" dataDxfId="2">
      <calculatedColumnFormula>COUNTIFS(Tabel1[Gemeente],Tabel10[[#This Row],[Kolom1]],Tabel1[Type],Tabel10[[#Headers],[schoolactiviteit]],Tabel1[Jaar],$V$2)</calculatedColumnFormula>
    </tableColumn>
    <tableColumn id="9" name="Aantal Activiteiten" dataDxfId="1">
      <calculatedColumnFormula>SUM(Tabel10[[#This Row],[workshop]:[schoolactiviteit]])</calculatedColumnFormula>
    </tableColumn>
    <tableColumn id="10" name="Nieuwe Leden" dataDxfId="0">
      <calculatedColumnFormula>COUNTIFS(Tabel3[Lid sinds],Activiteiten!$V$2,Tabel3[Woonplaats],Tabel10[[#This Row],[Kolom1]])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1" name="Tabel112" displayName="Tabel112" ref="A1:G634" totalsRowShown="0">
  <sortState ref="A2:G634">
    <sortCondition ref="A1:A634"/>
  </sortState>
  <tableColumns count="7">
    <tableColumn id="1" name="Jaar"/>
    <tableColumn id="2" name="Maand"/>
    <tableColumn id="3" name="Type"/>
    <tableColumn id="4" name="Postcode"/>
    <tableColumn id="5" name="Gemeente"/>
    <tableColumn id="6" name="Lesgevers"/>
    <tableColumn id="7" name="Bereik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E3:F15" totalsRowShown="0">
  <autoFilter ref="E3:F15"/>
  <tableColumns count="2">
    <tableColumn id="1" name="x"/>
    <tableColumn id="2" name="Aantal dat langer dan x jaar lid was">
      <calculatedColumnFormula>SUMIF(Tabel3[Aantal Jaren Lid],"&gt;" &amp; E4,Tabel3[Counter])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4" displayName="Tabel4" ref="G3:H15" totalsRowShown="0">
  <autoFilter ref="G3:H15"/>
  <tableColumns count="2">
    <tableColumn id="1" name="x"/>
    <tableColumn id="2" name="Aantal dat exact x jaar lid was">
      <calculatedColumnFormula>SUMIF(Tabel3[Aantal Jaren Lid],"=" &amp; G4,Tabel3[Counter])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el5" displayName="Tabel5" ref="I3:J15" totalsRowShown="0">
  <autoFilter ref="I3:J15"/>
  <tableColumns count="2">
    <tableColumn id="1" name="x"/>
    <tableColumn id="2" name="Aantal dat langer dan x jaar lid was en nu nog steeds">
      <calculatedColumnFormula>SUMIFS(Tabel3[Counter],Tabel3[Aantal Jaren Lid],"&gt;" &amp; I4,Tabel3[Lid Tot],"=2019")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6" name="Tabel6" displayName="Tabel6" ref="A3:D15" totalsRowShown="0">
  <autoFilter ref="A3:D15"/>
  <tableColumns count="4">
    <tableColumn id="1" name="jaar"/>
    <tableColumn id="3" name="Aantal nieuwe leden" dataDxfId="30">
      <calculatedColumnFormula>SUMIF(Tabel3[Lid sinds],"="&amp;Tabel6[[#This Row],[jaar]],Tabel3[Counter])</calculatedColumnFormula>
    </tableColumn>
    <tableColumn id="4" name="Aantal dat sind dat jaar geen lid meer is" dataDxfId="29">
      <calculatedColumnFormula>SUMIF(Tabel3[Lid Tot],"="&amp;Tabel6[[#This Row],[jaar]]-1,Tabel3[Counter])</calculatedColumnFormula>
    </tableColumn>
    <tableColumn id="2" name="aantal leden">
      <calculatedColumnFormula>SUMIFS(Tabel3[Counter],Tabel3[Lid sinds],"&lt;="&amp;A4,Tabel3[Lid Tot],"&gt;="&amp;A4)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7" name="Tabel7" displayName="Tabel7" ref="K3:L15" totalsRowShown="0">
  <autoFilter ref="K3:L15"/>
  <tableColumns count="2">
    <tableColumn id="1" name="x"/>
    <tableColumn id="2" name="Aantal dat in x lid is geworden en dat nu nog steeds is">
      <calculatedColumnFormula>SUMIFS(Tabel3[Counter],Tabel3[Lid Tot],"=2019",Tabel3[Lid sinds],"="&amp;K4)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8" name="Tabel8" displayName="Tabel8" ref="M15:R27" totalsRowShown="0" headerRowDxfId="24" tableBorderDxfId="23">
  <autoFilter ref="M15:R27"/>
  <tableColumns count="6">
    <tableColumn id="1" name="Jaar"/>
    <tableColumn id="2" name="Totaal leden aantal dat jaar" dataDxfId="22">
      <calculatedColumnFormula>COUNTIFS(Tabel3[Lid Tot], "&gt;=" &amp; $A2,Tabel3[Lid sinds], "&lt;="&amp;A2)</calculatedColumnFormula>
    </tableColumn>
    <tableColumn id="3" name="Aantal dat langer lid was dan 1 jaar">
      <calculatedColumnFormula>SUMIFS(Tabel3[Counter],Tabel3[Lid Tot], "&gt;=" &amp; $A2,Tabel3[Lid sinds], "&lt;="&amp;A2,Tabel3[Aantal Jaren Lid],"&gt;" &amp; C$1)</calculatedColumnFormula>
    </tableColumn>
    <tableColumn id="4" name="percentage dat langer lid was dan 1 jaar" dataDxfId="21">
      <calculatedColumnFormula>O16/N16</calculatedColumnFormula>
    </tableColumn>
    <tableColumn id="5" name="Aantal dat langer lid was dan 3 jaar">
      <calculatedColumnFormula>SUMIFS(Tabel3[Counter],Tabel3[Lid Tot], "&gt;=" &amp; $A2,Tabel3[Lid sinds], "&lt;="&amp;A2,Tabel3[Aantal Jaren Lid],"&gt;" &amp; E$1)</calculatedColumnFormula>
    </tableColumn>
    <tableColumn id="6" name="percentage dat langer lid was dan 3 jaar" dataDxfId="20">
      <calculatedColumnFormula>Q16/N16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9" name="Tabel9" displayName="Tabel9" ref="A15:I27" totalsRowShown="0" headerRowDxfId="19" dataDxfId="18">
  <autoFilter ref="A15:I27"/>
  <tableColumns count="9">
    <tableColumn id="1" name="Gedurende de laatste … jaar: ↓"/>
    <tableColumn id="2" name="Bleef meer dan … jaar: →"/>
    <tableColumn id="3" name="1" dataDxfId="17">
      <calculatedColumnFormula>C2/$B2</calculatedColumnFormula>
    </tableColumn>
    <tableColumn id="4" name="2" dataDxfId="16">
      <calculatedColumnFormula>D2/$B2</calculatedColumnFormula>
    </tableColumn>
    <tableColumn id="5" name="3" dataDxfId="15">
      <calculatedColumnFormula>E2/$B2</calculatedColumnFormula>
    </tableColumn>
    <tableColumn id="6" name="4" dataDxfId="14">
      <calculatedColumnFormula>F2/$B2</calculatedColumnFormula>
    </tableColumn>
    <tableColumn id="7" name="5" dataDxfId="13">
      <calculatedColumnFormula>G2/$B2</calculatedColumnFormula>
    </tableColumn>
    <tableColumn id="8" name="6" dataDxfId="12">
      <calculatedColumnFormula>H2/$B2</calculatedColumnFormula>
    </tableColumn>
    <tableColumn id="9" name="7" dataDxfId="11">
      <calculatedColumnFormula>I2/$B2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1" displayName="Tabel1" ref="A1:G634" totalsRowShown="0">
  <autoFilter ref="A1:G634">
    <filterColumn colId="0">
      <filters>
        <filter val="2015"/>
      </filters>
    </filterColumn>
  </autoFilter>
  <sortState ref="A293:G343">
    <sortCondition ref="C1:C634"/>
  </sortState>
  <tableColumns count="7">
    <tableColumn id="1" name="Jaar"/>
    <tableColumn id="2" name="Maand"/>
    <tableColumn id="3" name="Type"/>
    <tableColumn id="4" name="Postcode"/>
    <tableColumn id="5" name="Gemeente"/>
    <tableColumn id="6" name="Lesgevers"/>
    <tableColumn id="7" name="Berei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106117-9A1F-4DAA-87B5-7B37D84F9835}">
  <we:reference id="wa104381504" version="1.0.0.0" store="nl-NL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03"/>
  <sheetViews>
    <sheetView workbookViewId="0">
      <selection activeCell="N19" sqref="N19"/>
    </sheetView>
  </sheetViews>
  <sheetFormatPr defaultColWidth="8.85546875" defaultRowHeight="15" x14ac:dyDescent="0.25"/>
  <cols>
    <col min="1" max="1" width="13.85546875" customWidth="1"/>
    <col min="2" max="2" width="16.42578125" customWidth="1"/>
    <col min="3" max="3" width="24" customWidth="1"/>
    <col min="4" max="4" width="11.85546875" customWidth="1"/>
    <col min="5" max="5" width="12.42578125" customWidth="1"/>
    <col min="6" max="6" width="12.42578125" style="10" customWidth="1"/>
    <col min="8" max="8" width="19.42578125" customWidth="1"/>
    <col min="9" max="9" width="9.140625" style="10"/>
  </cols>
  <sheetData>
    <row r="1" spans="1:21" x14ac:dyDescent="0.25">
      <c r="A1" t="s">
        <v>310</v>
      </c>
      <c r="B1" t="s">
        <v>311</v>
      </c>
      <c r="C1" t="s">
        <v>1</v>
      </c>
      <c r="D1" t="s">
        <v>2</v>
      </c>
      <c r="E1" t="s">
        <v>313</v>
      </c>
      <c r="F1" s="10" t="s">
        <v>972</v>
      </c>
      <c r="G1" t="s">
        <v>312</v>
      </c>
      <c r="H1" t="s">
        <v>0</v>
      </c>
      <c r="I1" s="10" t="s">
        <v>1063</v>
      </c>
    </row>
    <row r="2" spans="1:21" x14ac:dyDescent="0.25">
      <c r="A2" s="10" t="s">
        <v>32</v>
      </c>
      <c r="B2" s="10" t="s">
        <v>31</v>
      </c>
      <c r="C2" t="str">
        <f t="shared" ref="C2:C65" si="0">A2&amp;" " &amp;B2</f>
        <v>Uwe Cuvelier</v>
      </c>
      <c r="D2">
        <v>2008</v>
      </c>
      <c r="E2">
        <v>2008</v>
      </c>
      <c r="F2" s="10">
        <f>Tabel3[[#This Row],[Lid Tot]]-Tabel3[[#This Row],[Lid sinds]]+1</f>
        <v>1</v>
      </c>
      <c r="G2" s="10"/>
      <c r="H2" s="10" t="s">
        <v>1230</v>
      </c>
      <c r="I2" s="10">
        <v>1</v>
      </c>
      <c r="T2" s="10"/>
    </row>
    <row r="3" spans="1:21" x14ac:dyDescent="0.25">
      <c r="A3" t="s">
        <v>30</v>
      </c>
      <c r="B3" t="s">
        <v>31</v>
      </c>
      <c r="C3" t="str">
        <f t="shared" si="0"/>
        <v>Ytse Cuvelier</v>
      </c>
      <c r="D3">
        <v>2008</v>
      </c>
      <c r="E3">
        <v>2008</v>
      </c>
      <c r="F3" s="10">
        <f>Tabel3[[#This Row],[Lid Tot]]-Tabel3[[#This Row],[Lid sinds]]+1</f>
        <v>1</v>
      </c>
      <c r="G3" s="10"/>
      <c r="H3" s="10" t="s">
        <v>1230</v>
      </c>
      <c r="I3" s="10">
        <v>1</v>
      </c>
      <c r="K3" s="10"/>
      <c r="L3" s="10"/>
      <c r="Q3" s="10"/>
      <c r="T3" s="10"/>
      <c r="U3" s="10"/>
    </row>
    <row r="4" spans="1:21" x14ac:dyDescent="0.25">
      <c r="A4" s="10" t="s">
        <v>39</v>
      </c>
      <c r="B4" s="10" t="s">
        <v>40</v>
      </c>
      <c r="C4" t="str">
        <f t="shared" si="0"/>
        <v>Marieke Aevermaete</v>
      </c>
      <c r="D4">
        <v>2008</v>
      </c>
      <c r="E4">
        <v>2009</v>
      </c>
      <c r="F4" s="10">
        <f>Tabel3[[#This Row],[Lid Tot]]-Tabel3[[#This Row],[Lid sinds]]+1</f>
        <v>2</v>
      </c>
      <c r="G4" s="10"/>
      <c r="H4" s="10" t="s">
        <v>1293</v>
      </c>
      <c r="I4" s="10">
        <v>1</v>
      </c>
      <c r="K4" s="10"/>
      <c r="L4" s="10"/>
      <c r="R4" s="10"/>
      <c r="S4" s="10"/>
      <c r="T4" s="10"/>
      <c r="U4" s="10"/>
    </row>
    <row r="5" spans="1:21" x14ac:dyDescent="0.25">
      <c r="A5" s="10" t="s">
        <v>11</v>
      </c>
      <c r="B5" s="10" t="s">
        <v>12</v>
      </c>
      <c r="C5" t="str">
        <f t="shared" si="0"/>
        <v>Joppe Avermaete</v>
      </c>
      <c r="D5">
        <v>2008</v>
      </c>
      <c r="E5">
        <v>2009</v>
      </c>
      <c r="F5" s="10">
        <f>Tabel3[[#This Row],[Lid Tot]]-Tabel3[[#This Row],[Lid sinds]]+1</f>
        <v>2</v>
      </c>
      <c r="G5" s="10"/>
      <c r="H5" s="10" t="s">
        <v>1293</v>
      </c>
      <c r="I5" s="10">
        <v>1</v>
      </c>
      <c r="K5" s="10"/>
      <c r="L5" s="10"/>
      <c r="M5" s="10"/>
      <c r="Q5" s="10"/>
      <c r="R5" s="10"/>
      <c r="S5" s="10"/>
      <c r="T5" s="10"/>
      <c r="U5" s="10"/>
    </row>
    <row r="6" spans="1:21" x14ac:dyDescent="0.25">
      <c r="A6" s="10" t="s">
        <v>5</v>
      </c>
      <c r="B6" s="10" t="s">
        <v>6</v>
      </c>
      <c r="C6" t="str">
        <f t="shared" si="0"/>
        <v>Miel De Koninck</v>
      </c>
      <c r="D6">
        <v>2008</v>
      </c>
      <c r="E6">
        <v>2008</v>
      </c>
      <c r="F6" s="10">
        <f>Tabel3[[#This Row],[Lid Tot]]-Tabel3[[#This Row],[Lid sinds]]+1</f>
        <v>1</v>
      </c>
      <c r="G6" s="10"/>
      <c r="H6" s="10" t="s">
        <v>1230</v>
      </c>
      <c r="I6" s="10">
        <v>1</v>
      </c>
      <c r="K6" s="10"/>
      <c r="L6" s="10"/>
      <c r="M6" s="10"/>
      <c r="P6" s="10"/>
      <c r="Q6" s="10"/>
      <c r="R6" s="10"/>
      <c r="S6" s="10"/>
      <c r="T6" s="10"/>
      <c r="U6" s="10"/>
    </row>
    <row r="7" spans="1:21" x14ac:dyDescent="0.25">
      <c r="A7" s="10" t="s">
        <v>25</v>
      </c>
      <c r="B7" s="10" t="s">
        <v>27</v>
      </c>
      <c r="C7" t="str">
        <f t="shared" si="0"/>
        <v>Luna Baeten</v>
      </c>
      <c r="D7">
        <v>2008</v>
      </c>
      <c r="E7">
        <v>2019</v>
      </c>
      <c r="F7" s="10">
        <f>Tabel3[[#This Row],[Lid Tot]]-Tabel3[[#This Row],[Lid sinds]]+1</f>
        <v>12</v>
      </c>
      <c r="G7" s="1">
        <v>2440</v>
      </c>
      <c r="H7" s="1" t="s">
        <v>1001</v>
      </c>
      <c r="I7" s="10">
        <v>1</v>
      </c>
      <c r="K7" s="10"/>
      <c r="L7" s="10"/>
      <c r="M7" s="10"/>
      <c r="P7" s="10"/>
      <c r="Q7" s="10"/>
      <c r="R7" s="10"/>
      <c r="S7" s="10"/>
      <c r="T7" s="10"/>
      <c r="U7" s="10"/>
    </row>
    <row r="8" spans="1:21" x14ac:dyDescent="0.25">
      <c r="A8" s="10" t="s">
        <v>36</v>
      </c>
      <c r="B8" s="10" t="s">
        <v>37</v>
      </c>
      <c r="C8" t="str">
        <f t="shared" si="0"/>
        <v>Michiel Genar</v>
      </c>
      <c r="D8">
        <v>2008</v>
      </c>
      <c r="E8">
        <v>2009</v>
      </c>
      <c r="F8" s="10">
        <f>Tabel3[[#This Row],[Lid Tot]]-Tabel3[[#This Row],[Lid sinds]]+1</f>
        <v>2</v>
      </c>
      <c r="G8" s="10"/>
      <c r="H8" s="10" t="s">
        <v>1230</v>
      </c>
      <c r="I8" s="10">
        <v>1</v>
      </c>
      <c r="K8" s="10"/>
      <c r="L8" s="10"/>
      <c r="M8" s="10"/>
      <c r="P8" s="10"/>
      <c r="Q8" s="10"/>
      <c r="R8" s="10"/>
      <c r="S8" s="10"/>
      <c r="T8" s="10"/>
      <c r="U8" s="10"/>
    </row>
    <row r="9" spans="1:21" x14ac:dyDescent="0.25">
      <c r="A9" s="10" t="s">
        <v>9</v>
      </c>
      <c r="B9" s="10" t="s">
        <v>10</v>
      </c>
      <c r="C9" t="str">
        <f t="shared" si="0"/>
        <v>Reno Goelen</v>
      </c>
      <c r="D9">
        <v>2008</v>
      </c>
      <c r="E9">
        <v>2009</v>
      </c>
      <c r="F9" s="10">
        <f>Tabel3[[#This Row],[Lid Tot]]-Tabel3[[#This Row],[Lid sinds]]+1</f>
        <v>2</v>
      </c>
      <c r="G9" s="10"/>
      <c r="H9" s="10" t="s">
        <v>1230</v>
      </c>
      <c r="I9" s="10">
        <v>1</v>
      </c>
      <c r="K9" s="10"/>
      <c r="L9" s="10"/>
      <c r="M9" s="10"/>
      <c r="P9" s="10"/>
      <c r="Q9" s="10"/>
      <c r="R9" s="10"/>
      <c r="S9" s="10"/>
      <c r="T9" s="10"/>
      <c r="U9" s="10"/>
    </row>
    <row r="10" spans="1:21" x14ac:dyDescent="0.25">
      <c r="A10" s="10" t="s">
        <v>45</v>
      </c>
      <c r="B10" s="10" t="s">
        <v>46</v>
      </c>
      <c r="C10" t="str">
        <f t="shared" si="0"/>
        <v>Amber Janssens</v>
      </c>
      <c r="D10">
        <v>2008</v>
      </c>
      <c r="E10">
        <v>2008</v>
      </c>
      <c r="F10" s="10">
        <f>Tabel3[[#This Row],[Lid Tot]]-Tabel3[[#This Row],[Lid sinds]]+1</f>
        <v>1</v>
      </c>
      <c r="G10" s="10"/>
      <c r="H10" s="10" t="s">
        <v>1230</v>
      </c>
      <c r="I10" s="10">
        <v>1</v>
      </c>
      <c r="K10" s="10"/>
      <c r="L10" s="10"/>
      <c r="M10" s="10"/>
      <c r="P10" s="10"/>
      <c r="Q10" s="10"/>
      <c r="R10" s="10"/>
      <c r="S10" s="10"/>
      <c r="T10" s="10"/>
      <c r="U10" s="10"/>
    </row>
    <row r="11" spans="1:21" x14ac:dyDescent="0.25">
      <c r="A11" s="10" t="s">
        <v>61</v>
      </c>
      <c r="B11" s="10" t="s">
        <v>62</v>
      </c>
      <c r="C11" t="str">
        <f t="shared" si="0"/>
        <v>Sander Kerckhofs</v>
      </c>
      <c r="D11">
        <v>2008</v>
      </c>
      <c r="E11">
        <v>2008</v>
      </c>
      <c r="F11" s="10">
        <f>Tabel3[[#This Row],[Lid Tot]]-Tabel3[[#This Row],[Lid sinds]]+1</f>
        <v>1</v>
      </c>
      <c r="G11" s="10"/>
      <c r="H11" s="10" t="s">
        <v>1230</v>
      </c>
      <c r="I11" s="10">
        <v>1</v>
      </c>
      <c r="K11" s="10"/>
      <c r="L11" s="10"/>
      <c r="M11" s="10"/>
      <c r="P11" s="10"/>
      <c r="Q11" s="10"/>
      <c r="R11" s="10"/>
      <c r="S11" s="10"/>
      <c r="T11" s="10"/>
      <c r="U11" s="10"/>
    </row>
    <row r="12" spans="1:21" x14ac:dyDescent="0.25">
      <c r="A12" s="10" t="s">
        <v>41</v>
      </c>
      <c r="B12" s="10" t="s">
        <v>29</v>
      </c>
      <c r="C12" t="str">
        <f t="shared" si="0"/>
        <v>Eline Peeters</v>
      </c>
      <c r="D12">
        <v>2008</v>
      </c>
      <c r="E12">
        <v>2009</v>
      </c>
      <c r="F12" s="10">
        <f>Tabel3[[#This Row],[Lid Tot]]-Tabel3[[#This Row],[Lid sinds]]+1</f>
        <v>2</v>
      </c>
      <c r="G12" s="10"/>
      <c r="H12" s="10" t="s">
        <v>1230</v>
      </c>
      <c r="I12" s="10">
        <v>1</v>
      </c>
      <c r="K12" s="10"/>
      <c r="L12" s="10"/>
      <c r="M12" s="10"/>
      <c r="P12" s="10"/>
      <c r="Q12" s="10"/>
      <c r="R12" s="10"/>
      <c r="S12" s="10"/>
      <c r="T12" s="10"/>
      <c r="U12" s="10"/>
    </row>
    <row r="13" spans="1:21" x14ac:dyDescent="0.25">
      <c r="A13" s="10" t="s">
        <v>28</v>
      </c>
      <c r="B13" s="10" t="s">
        <v>29</v>
      </c>
      <c r="C13" t="str">
        <f t="shared" si="0"/>
        <v>Emma Peeters</v>
      </c>
      <c r="D13">
        <v>2008</v>
      </c>
      <c r="E13">
        <v>2009</v>
      </c>
      <c r="F13" s="10">
        <f>Tabel3[[#This Row],[Lid Tot]]-Tabel3[[#This Row],[Lid sinds]]+1</f>
        <v>2</v>
      </c>
      <c r="G13" s="10"/>
      <c r="H13" s="10" t="s">
        <v>1230</v>
      </c>
      <c r="I13" s="10">
        <v>1</v>
      </c>
      <c r="K13" s="10"/>
      <c r="L13" s="10"/>
      <c r="M13" s="10"/>
      <c r="P13" s="10"/>
      <c r="Q13" s="10"/>
      <c r="R13" s="10"/>
      <c r="S13" s="10"/>
      <c r="T13" s="10"/>
      <c r="U13" s="10"/>
    </row>
    <row r="14" spans="1:21" x14ac:dyDescent="0.25">
      <c r="A14" s="10" t="s">
        <v>13</v>
      </c>
      <c r="B14" s="10" t="s">
        <v>14</v>
      </c>
      <c r="C14" t="str">
        <f t="shared" si="0"/>
        <v>Levi Rijmenants</v>
      </c>
      <c r="D14">
        <v>2008</v>
      </c>
      <c r="E14">
        <v>2010</v>
      </c>
      <c r="F14" s="10">
        <f>Tabel3[[#This Row],[Lid Tot]]-Tabel3[[#This Row],[Lid sinds]]+1</f>
        <v>3</v>
      </c>
      <c r="G14" s="10"/>
      <c r="H14" s="10" t="s">
        <v>1230</v>
      </c>
      <c r="I14" s="10">
        <v>1</v>
      </c>
      <c r="K14" s="10"/>
      <c r="L14" s="10"/>
      <c r="P14" s="10"/>
      <c r="Q14" s="10"/>
      <c r="R14" s="10"/>
      <c r="S14" s="10"/>
      <c r="T14" s="10"/>
      <c r="U14" s="10"/>
    </row>
    <row r="15" spans="1:21" x14ac:dyDescent="0.25">
      <c r="A15" s="10" t="s">
        <v>33</v>
      </c>
      <c r="B15" s="10" t="s">
        <v>14</v>
      </c>
      <c r="C15" t="str">
        <f t="shared" si="0"/>
        <v>Selina Rijmenants</v>
      </c>
      <c r="D15">
        <v>2008</v>
      </c>
      <c r="E15">
        <v>2010</v>
      </c>
      <c r="F15" s="10">
        <f>Tabel3[[#This Row],[Lid Tot]]-Tabel3[[#This Row],[Lid sinds]]+1</f>
        <v>3</v>
      </c>
      <c r="G15" s="10"/>
      <c r="H15" s="10" t="s">
        <v>1230</v>
      </c>
      <c r="I15" s="10">
        <v>1</v>
      </c>
      <c r="K15" s="10"/>
      <c r="L15" s="10"/>
      <c r="P15" s="10"/>
    </row>
    <row r="16" spans="1:21" x14ac:dyDescent="0.25">
      <c r="A16" s="10" t="s">
        <v>59</v>
      </c>
      <c r="B16" s="10" t="s">
        <v>60</v>
      </c>
      <c r="C16" t="str">
        <f t="shared" si="0"/>
        <v>Joachim Tuytelaers</v>
      </c>
      <c r="D16">
        <v>2008</v>
      </c>
      <c r="E16">
        <v>2009</v>
      </c>
      <c r="F16" s="10">
        <f>Tabel3[[#This Row],[Lid Tot]]-Tabel3[[#This Row],[Lid sinds]]+1</f>
        <v>2</v>
      </c>
      <c r="G16" s="10"/>
      <c r="H16" s="10" t="s">
        <v>1230</v>
      </c>
      <c r="I16" s="10">
        <v>1</v>
      </c>
      <c r="K16" s="10"/>
      <c r="L16" s="10"/>
      <c r="P16" s="10"/>
    </row>
    <row r="17" spans="1:12" x14ac:dyDescent="0.25">
      <c r="A17" s="10" t="s">
        <v>23</v>
      </c>
      <c r="B17" s="10" t="s">
        <v>24</v>
      </c>
      <c r="C17" t="str">
        <f t="shared" si="0"/>
        <v>Seppe Van den Steen</v>
      </c>
      <c r="D17">
        <v>2008</v>
      </c>
      <c r="E17">
        <v>2008</v>
      </c>
      <c r="F17" s="10">
        <f>Tabel3[[#This Row],[Lid Tot]]-Tabel3[[#This Row],[Lid sinds]]+1</f>
        <v>1</v>
      </c>
      <c r="G17" s="10"/>
      <c r="H17" s="10" t="s">
        <v>1230</v>
      </c>
      <c r="I17" s="10">
        <v>1</v>
      </c>
      <c r="K17" s="10"/>
      <c r="L17" s="10"/>
    </row>
    <row r="18" spans="1:12" x14ac:dyDescent="0.25">
      <c r="A18" s="10" t="s">
        <v>57</v>
      </c>
      <c r="B18" s="10" t="s">
        <v>58</v>
      </c>
      <c r="C18" t="str">
        <f t="shared" si="0"/>
        <v>Jules Van Roosbroeck</v>
      </c>
      <c r="D18">
        <v>2008</v>
      </c>
      <c r="E18">
        <v>2008</v>
      </c>
      <c r="F18" s="10">
        <f>Tabel3[[#This Row],[Lid Tot]]-Tabel3[[#This Row],[Lid sinds]]+1</f>
        <v>1</v>
      </c>
      <c r="G18" s="10"/>
      <c r="H18" s="10" t="s">
        <v>1230</v>
      </c>
      <c r="I18" s="10">
        <v>1</v>
      </c>
      <c r="K18" s="10"/>
      <c r="L18" s="10"/>
    </row>
    <row r="19" spans="1:12" x14ac:dyDescent="0.25">
      <c r="A19" s="10" t="s">
        <v>70</v>
      </c>
      <c r="B19" s="10" t="s">
        <v>65</v>
      </c>
      <c r="C19" t="str">
        <f t="shared" si="0"/>
        <v>Cas Brants</v>
      </c>
      <c r="D19">
        <v>2008</v>
      </c>
      <c r="E19">
        <v>2010</v>
      </c>
      <c r="F19" s="10">
        <f>Tabel3[[#This Row],[Lid Tot]]-Tabel3[[#This Row],[Lid sinds]]+1</f>
        <v>3</v>
      </c>
      <c r="G19" s="1">
        <v>2250</v>
      </c>
      <c r="H19" s="1" t="s">
        <v>306</v>
      </c>
      <c r="I19" s="10">
        <v>1</v>
      </c>
      <c r="K19" s="10"/>
      <c r="L19" s="10"/>
    </row>
    <row r="20" spans="1:12" x14ac:dyDescent="0.25">
      <c r="A20" s="10" t="s">
        <v>64</v>
      </c>
      <c r="B20" s="10" t="s">
        <v>65</v>
      </c>
      <c r="C20" t="str">
        <f t="shared" si="0"/>
        <v>Jan Brants</v>
      </c>
      <c r="D20">
        <v>2008</v>
      </c>
      <c r="E20">
        <v>2010</v>
      </c>
      <c r="F20" s="10">
        <f>Tabel3[[#This Row],[Lid Tot]]-Tabel3[[#This Row],[Lid sinds]]+1</f>
        <v>3</v>
      </c>
      <c r="G20" s="1">
        <v>2250</v>
      </c>
      <c r="H20" s="1" t="s">
        <v>306</v>
      </c>
      <c r="I20" s="10">
        <v>1</v>
      </c>
      <c r="K20" s="10"/>
      <c r="L20" s="10"/>
    </row>
    <row r="21" spans="1:12" x14ac:dyDescent="0.25">
      <c r="A21" s="10" t="s">
        <v>3</v>
      </c>
      <c r="B21" s="10" t="s">
        <v>4</v>
      </c>
      <c r="C21" t="str">
        <f t="shared" si="0"/>
        <v>Mateo Verbruggen</v>
      </c>
      <c r="D21">
        <v>2008</v>
      </c>
      <c r="E21">
        <v>2011</v>
      </c>
      <c r="F21" s="10">
        <f>Tabel3[[#This Row],[Lid Tot]]-Tabel3[[#This Row],[Lid sinds]]+1</f>
        <v>4</v>
      </c>
      <c r="G21" s="10"/>
      <c r="H21" s="10" t="s">
        <v>1230</v>
      </c>
      <c r="I21" s="10">
        <v>1</v>
      </c>
      <c r="K21" s="10"/>
      <c r="L21" s="10"/>
    </row>
    <row r="22" spans="1:12" x14ac:dyDescent="0.25">
      <c r="A22" s="10" t="s">
        <v>20</v>
      </c>
      <c r="B22" s="10" t="s">
        <v>21</v>
      </c>
      <c r="C22" t="str">
        <f t="shared" si="0"/>
        <v>Niels Wens</v>
      </c>
      <c r="D22">
        <v>2008</v>
      </c>
      <c r="E22">
        <v>2008</v>
      </c>
      <c r="F22" s="10">
        <f>Tabel3[[#This Row],[Lid Tot]]-Tabel3[[#This Row],[Lid sinds]]+1</f>
        <v>1</v>
      </c>
      <c r="G22" s="10"/>
      <c r="H22" s="10" t="s">
        <v>1230</v>
      </c>
      <c r="I22" s="10">
        <v>1</v>
      </c>
      <c r="K22" s="10"/>
      <c r="L22" s="10"/>
    </row>
    <row r="23" spans="1:12" x14ac:dyDescent="0.25">
      <c r="A23" t="s">
        <v>38</v>
      </c>
      <c r="B23" t="s">
        <v>19</v>
      </c>
      <c r="C23" t="str">
        <f t="shared" si="0"/>
        <v>Jens Wouters</v>
      </c>
      <c r="D23">
        <v>2008</v>
      </c>
      <c r="E23">
        <v>2008</v>
      </c>
      <c r="F23" s="10">
        <f>Tabel3[[#This Row],[Lid Tot]]-Tabel3[[#This Row],[Lid sinds]]+1</f>
        <v>1</v>
      </c>
      <c r="G23" s="10"/>
      <c r="H23" s="10" t="s">
        <v>1230</v>
      </c>
      <c r="I23" s="10">
        <v>1</v>
      </c>
      <c r="K23" s="10"/>
      <c r="L23" s="10"/>
    </row>
    <row r="24" spans="1:12" x14ac:dyDescent="0.25">
      <c r="A24" s="10" t="s">
        <v>18</v>
      </c>
      <c r="B24" s="10" t="s">
        <v>19</v>
      </c>
      <c r="C24" t="str">
        <f t="shared" si="0"/>
        <v>Louis Wouters</v>
      </c>
      <c r="D24">
        <v>2008</v>
      </c>
      <c r="E24">
        <v>2008</v>
      </c>
      <c r="F24" s="10">
        <f>Tabel3[[#This Row],[Lid Tot]]-Tabel3[[#This Row],[Lid sinds]]+1</f>
        <v>1</v>
      </c>
      <c r="G24" s="10"/>
      <c r="H24" s="10" t="s">
        <v>1230</v>
      </c>
      <c r="I24" s="10">
        <v>1</v>
      </c>
      <c r="K24" s="10"/>
      <c r="L24" s="10"/>
    </row>
    <row r="25" spans="1:12" x14ac:dyDescent="0.25">
      <c r="A25" s="10" t="s">
        <v>16</v>
      </c>
      <c r="B25" s="10" t="s">
        <v>50</v>
      </c>
      <c r="C25" t="str">
        <f t="shared" si="0"/>
        <v>Ruben Daems</v>
      </c>
      <c r="D25">
        <v>2008</v>
      </c>
      <c r="E25">
        <v>2008</v>
      </c>
      <c r="F25" s="10">
        <f>Tabel3[[#This Row],[Lid Tot]]-Tabel3[[#This Row],[Lid sinds]]+1</f>
        <v>1</v>
      </c>
      <c r="G25" s="10"/>
      <c r="H25" s="10" t="s">
        <v>982</v>
      </c>
      <c r="I25" s="10">
        <v>1</v>
      </c>
      <c r="K25" s="10"/>
      <c r="L25" s="10"/>
    </row>
    <row r="26" spans="1:12" x14ac:dyDescent="0.25">
      <c r="A26" s="10" t="s">
        <v>42</v>
      </c>
      <c r="B26" s="10" t="s">
        <v>43</v>
      </c>
      <c r="C26" t="str">
        <f t="shared" si="0"/>
        <v>Fabian Dillen</v>
      </c>
      <c r="D26">
        <v>2008</v>
      </c>
      <c r="E26">
        <v>2019</v>
      </c>
      <c r="F26" s="10">
        <f>Tabel3[[#This Row],[Lid Tot]]-Tabel3[[#This Row],[Lid sinds]]+1</f>
        <v>12</v>
      </c>
      <c r="G26" s="1">
        <v>2200</v>
      </c>
      <c r="H26" s="1" t="s">
        <v>304</v>
      </c>
      <c r="I26" s="10">
        <v>1</v>
      </c>
      <c r="K26" s="10"/>
      <c r="L26" s="10"/>
    </row>
    <row r="27" spans="1:12" x14ac:dyDescent="0.25">
      <c r="A27" s="10" t="s">
        <v>251</v>
      </c>
      <c r="B27" s="10" t="s">
        <v>252</v>
      </c>
      <c r="C27" t="str">
        <f t="shared" si="0"/>
        <v>Lien  Drent</v>
      </c>
      <c r="D27">
        <v>2008</v>
      </c>
      <c r="E27">
        <v>2019</v>
      </c>
      <c r="F27" s="10">
        <f>Tabel3[[#This Row],[Lid Tot]]-Tabel3[[#This Row],[Lid sinds]]+1</f>
        <v>12</v>
      </c>
      <c r="G27" s="10"/>
      <c r="H27" s="10" t="s">
        <v>304</v>
      </c>
      <c r="I27" s="10">
        <v>1</v>
      </c>
      <c r="K27" s="10"/>
      <c r="L27" s="10"/>
    </row>
    <row r="28" spans="1:12" x14ac:dyDescent="0.25">
      <c r="A28" s="10" t="s">
        <v>34</v>
      </c>
      <c r="B28" s="10" t="s">
        <v>35</v>
      </c>
      <c r="C28" t="str">
        <f t="shared" si="0"/>
        <v>Lenthem Embrechts</v>
      </c>
      <c r="D28">
        <v>2008</v>
      </c>
      <c r="E28">
        <v>2014</v>
      </c>
      <c r="F28" s="10">
        <f>Tabel3[[#This Row],[Lid Tot]]-Tabel3[[#This Row],[Lid sinds]]+1</f>
        <v>7</v>
      </c>
      <c r="G28" s="1">
        <v>2460</v>
      </c>
      <c r="H28" s="1" t="s">
        <v>307</v>
      </c>
      <c r="I28" s="10">
        <v>1</v>
      </c>
      <c r="K28" s="10"/>
      <c r="L28" s="10"/>
    </row>
    <row r="29" spans="1:12" x14ac:dyDescent="0.25">
      <c r="A29" s="10" t="s">
        <v>67</v>
      </c>
      <c r="B29" s="10" t="s">
        <v>35</v>
      </c>
      <c r="C29" t="str">
        <f t="shared" si="0"/>
        <v>Dimitri Embrechts</v>
      </c>
      <c r="D29">
        <v>2008</v>
      </c>
      <c r="E29">
        <v>2019</v>
      </c>
      <c r="F29" s="10">
        <f>Tabel3[[#This Row],[Lid Tot]]-Tabel3[[#This Row],[Lid sinds]]+1</f>
        <v>12</v>
      </c>
      <c r="G29" s="1">
        <v>2460</v>
      </c>
      <c r="H29" s="1" t="s">
        <v>307</v>
      </c>
      <c r="I29" s="10">
        <v>1</v>
      </c>
      <c r="K29" s="10"/>
      <c r="L29" s="10"/>
    </row>
    <row r="30" spans="1:12" x14ac:dyDescent="0.25">
      <c r="A30" s="10" t="s">
        <v>55</v>
      </c>
      <c r="B30" s="10" t="s">
        <v>56</v>
      </c>
      <c r="C30" t="str">
        <f t="shared" si="0"/>
        <v>Ellen Gorrens</v>
      </c>
      <c r="D30">
        <v>2008</v>
      </c>
      <c r="E30">
        <v>2012</v>
      </c>
      <c r="F30" s="10">
        <f>Tabel3[[#This Row],[Lid Tot]]-Tabel3[[#This Row],[Lid sinds]]+1</f>
        <v>5</v>
      </c>
      <c r="G30" s="1">
        <v>2275</v>
      </c>
      <c r="H30" s="1" t="s">
        <v>1294</v>
      </c>
      <c r="I30" s="10">
        <v>1</v>
      </c>
      <c r="K30" s="10"/>
      <c r="L30" s="10"/>
    </row>
    <row r="31" spans="1:12" x14ac:dyDescent="0.25">
      <c r="A31" s="10" t="s">
        <v>63</v>
      </c>
      <c r="B31" s="10" t="s">
        <v>56</v>
      </c>
      <c r="C31" t="str">
        <f t="shared" si="0"/>
        <v>Karen Gorrens</v>
      </c>
      <c r="D31">
        <v>2008</v>
      </c>
      <c r="E31">
        <v>2009</v>
      </c>
      <c r="F31" s="10">
        <f>Tabel3[[#This Row],[Lid Tot]]-Tabel3[[#This Row],[Lid sinds]]+1</f>
        <v>2</v>
      </c>
      <c r="G31" s="1">
        <v>2275</v>
      </c>
      <c r="H31" s="1" t="s">
        <v>1294</v>
      </c>
      <c r="I31" s="10">
        <v>1</v>
      </c>
      <c r="K31" s="10"/>
      <c r="L31" s="10"/>
    </row>
    <row r="32" spans="1:12" x14ac:dyDescent="0.25">
      <c r="A32" s="10" t="s">
        <v>25</v>
      </c>
      <c r="B32" s="10" t="s">
        <v>26</v>
      </c>
      <c r="C32" t="str">
        <f t="shared" si="0"/>
        <v>Luna Hoeylaerts</v>
      </c>
      <c r="D32">
        <v>2008</v>
      </c>
      <c r="E32">
        <v>2016</v>
      </c>
      <c r="F32" s="10">
        <f>Tabel3[[#This Row],[Lid Tot]]-Tabel3[[#This Row],[Lid sinds]]+1</f>
        <v>9</v>
      </c>
      <c r="G32" s="1">
        <v>2200</v>
      </c>
      <c r="H32" s="1" t="s">
        <v>304</v>
      </c>
      <c r="I32" s="10">
        <v>1</v>
      </c>
      <c r="K32" s="10"/>
      <c r="L32" s="10"/>
    </row>
    <row r="33" spans="1:12" x14ac:dyDescent="0.25">
      <c r="A33" s="10" t="s">
        <v>66</v>
      </c>
      <c r="B33" s="10" t="s">
        <v>26</v>
      </c>
      <c r="C33" t="str">
        <f t="shared" si="0"/>
        <v>Miguel Hoeylaerts</v>
      </c>
      <c r="D33">
        <v>2008</v>
      </c>
      <c r="E33">
        <v>2016</v>
      </c>
      <c r="F33" s="10">
        <f>Tabel3[[#This Row],[Lid Tot]]-Tabel3[[#This Row],[Lid sinds]]+1</f>
        <v>9</v>
      </c>
      <c r="G33" s="1">
        <v>2460</v>
      </c>
      <c r="H33" s="1" t="s">
        <v>1000</v>
      </c>
      <c r="I33" s="10">
        <v>1</v>
      </c>
      <c r="K33" s="10"/>
      <c r="L33" s="10"/>
    </row>
    <row r="34" spans="1:12" x14ac:dyDescent="0.25">
      <c r="A34" s="12" t="s">
        <v>489</v>
      </c>
      <c r="B34" s="12" t="s">
        <v>26</v>
      </c>
      <c r="C34" t="str">
        <f t="shared" si="0"/>
        <v>Kris Hoeylaerts</v>
      </c>
      <c r="D34">
        <v>2008</v>
      </c>
      <c r="E34">
        <v>2019</v>
      </c>
      <c r="F34" s="10">
        <f>Tabel3[[#This Row],[Lid Tot]]-Tabel3[[#This Row],[Lid sinds]]+1</f>
        <v>12</v>
      </c>
      <c r="G34" s="1">
        <v>2200</v>
      </c>
      <c r="H34" s="1" t="s">
        <v>304</v>
      </c>
      <c r="I34" s="10">
        <v>1</v>
      </c>
      <c r="K34" s="10"/>
      <c r="L34" s="10"/>
    </row>
    <row r="35" spans="1:12" x14ac:dyDescent="0.25">
      <c r="A35" s="10" t="s">
        <v>51</v>
      </c>
      <c r="B35" s="10" t="s">
        <v>52</v>
      </c>
      <c r="C35" t="str">
        <f t="shared" si="0"/>
        <v>Aline Letor</v>
      </c>
      <c r="D35">
        <v>2008</v>
      </c>
      <c r="E35">
        <v>2008</v>
      </c>
      <c r="F35" s="10">
        <f>Tabel3[[#This Row],[Lid Tot]]-Tabel3[[#This Row],[Lid sinds]]+1</f>
        <v>1</v>
      </c>
      <c r="G35" s="10"/>
      <c r="H35" s="10" t="s">
        <v>1099</v>
      </c>
      <c r="I35" s="10">
        <v>1</v>
      </c>
      <c r="K35" s="10"/>
      <c r="L35" s="10"/>
    </row>
    <row r="36" spans="1:12" x14ac:dyDescent="0.25">
      <c r="A36" s="10" t="s">
        <v>13</v>
      </c>
      <c r="B36" s="10" t="s">
        <v>52</v>
      </c>
      <c r="C36" t="str">
        <f t="shared" si="0"/>
        <v>Levi Letor</v>
      </c>
      <c r="D36">
        <v>2008</v>
      </c>
      <c r="E36">
        <v>2008</v>
      </c>
      <c r="F36" s="10">
        <f>Tabel3[[#This Row],[Lid Tot]]-Tabel3[[#This Row],[Lid sinds]]+1</f>
        <v>1</v>
      </c>
      <c r="G36" s="10"/>
      <c r="H36" s="10" t="s">
        <v>1099</v>
      </c>
      <c r="I36" s="10">
        <v>1</v>
      </c>
      <c r="K36" s="10"/>
      <c r="L36" s="10"/>
    </row>
    <row r="37" spans="1:12" x14ac:dyDescent="0.25">
      <c r="A37" s="10" t="s">
        <v>68</v>
      </c>
      <c r="B37" s="10" t="s">
        <v>69</v>
      </c>
      <c r="C37" t="str">
        <f t="shared" si="0"/>
        <v>Andreas Mathieu</v>
      </c>
      <c r="D37">
        <v>2008</v>
      </c>
      <c r="E37">
        <v>2010</v>
      </c>
      <c r="F37" s="10">
        <f>Tabel3[[#This Row],[Lid Tot]]-Tabel3[[#This Row],[Lid sinds]]+1</f>
        <v>3</v>
      </c>
      <c r="G37" s="10"/>
      <c r="H37" s="10" t="s">
        <v>304</v>
      </c>
      <c r="I37" s="10">
        <v>1</v>
      </c>
      <c r="K37" s="10"/>
      <c r="L37" s="10"/>
    </row>
    <row r="38" spans="1:12" x14ac:dyDescent="0.25">
      <c r="A38" t="s">
        <v>47</v>
      </c>
      <c r="B38" t="s">
        <v>48</v>
      </c>
      <c r="C38" t="str">
        <f t="shared" si="0"/>
        <v>Jolien Moris</v>
      </c>
      <c r="D38">
        <v>2008</v>
      </c>
      <c r="E38">
        <v>2019</v>
      </c>
      <c r="F38" s="10">
        <f>Tabel3[[#This Row],[Lid Tot]]-Tabel3[[#This Row],[Lid sinds]]+1</f>
        <v>12</v>
      </c>
      <c r="G38" s="10"/>
      <c r="H38" s="10" t="s">
        <v>1025</v>
      </c>
      <c r="I38" s="10">
        <v>1</v>
      </c>
      <c r="K38" s="10"/>
      <c r="L38" s="10"/>
    </row>
    <row r="39" spans="1:12" x14ac:dyDescent="0.25">
      <c r="A39" s="10" t="s">
        <v>16</v>
      </c>
      <c r="B39" s="10" t="s">
        <v>17</v>
      </c>
      <c r="C39" t="str">
        <f t="shared" si="0"/>
        <v>Ruben Neyens</v>
      </c>
      <c r="D39">
        <v>2008</v>
      </c>
      <c r="E39">
        <v>2012</v>
      </c>
      <c r="F39" s="10">
        <f>Tabel3[[#This Row],[Lid Tot]]-Tabel3[[#This Row],[Lid sinds]]+1</f>
        <v>5</v>
      </c>
      <c r="G39" s="1">
        <v>2200</v>
      </c>
      <c r="H39" s="1" t="s">
        <v>304</v>
      </c>
      <c r="I39" s="10">
        <v>1</v>
      </c>
      <c r="K39" s="10"/>
      <c r="L39" s="10"/>
    </row>
    <row r="40" spans="1:12" x14ac:dyDescent="0.25">
      <c r="A40" s="7" t="s">
        <v>18</v>
      </c>
      <c r="B40" s="10" t="s">
        <v>22</v>
      </c>
      <c r="C40" t="str">
        <f t="shared" si="0"/>
        <v>Louis Pauwels</v>
      </c>
      <c r="D40">
        <v>2008</v>
      </c>
      <c r="E40">
        <v>2019</v>
      </c>
      <c r="F40" s="10">
        <f>Tabel3[[#This Row],[Lid Tot]]-Tabel3[[#This Row],[Lid sinds]]+1</f>
        <v>12</v>
      </c>
      <c r="G40" s="1">
        <v>2260</v>
      </c>
      <c r="H40" s="1" t="s">
        <v>982</v>
      </c>
      <c r="I40" s="10">
        <v>1</v>
      </c>
      <c r="K40" s="10"/>
      <c r="L40" s="10"/>
    </row>
    <row r="41" spans="1:12" x14ac:dyDescent="0.25">
      <c r="A41" s="10" t="s">
        <v>44</v>
      </c>
      <c r="B41" s="10" t="s">
        <v>29</v>
      </c>
      <c r="C41" t="str">
        <f t="shared" si="0"/>
        <v>Dieter Peeters</v>
      </c>
      <c r="D41">
        <v>2008</v>
      </c>
      <c r="E41">
        <v>2012</v>
      </c>
      <c r="F41" s="10">
        <f>Tabel3[[#This Row],[Lid Tot]]-Tabel3[[#This Row],[Lid sinds]]+1</f>
        <v>5</v>
      </c>
      <c r="G41" s="10"/>
      <c r="H41" s="10" t="s">
        <v>1295</v>
      </c>
      <c r="I41" s="10">
        <v>1</v>
      </c>
      <c r="K41" s="10"/>
      <c r="L41" s="10"/>
    </row>
    <row r="42" spans="1:12" x14ac:dyDescent="0.25">
      <c r="A42" s="10" t="s">
        <v>49</v>
      </c>
      <c r="B42" s="10" t="s">
        <v>29</v>
      </c>
      <c r="C42" t="str">
        <f t="shared" si="0"/>
        <v>Nele Peeters</v>
      </c>
      <c r="D42">
        <v>2008</v>
      </c>
      <c r="E42">
        <v>2012</v>
      </c>
      <c r="F42" s="10">
        <f>Tabel3[[#This Row],[Lid Tot]]-Tabel3[[#This Row],[Lid sinds]]+1</f>
        <v>5</v>
      </c>
      <c r="G42" s="1">
        <v>2260</v>
      </c>
      <c r="H42" s="1" t="s">
        <v>1295</v>
      </c>
      <c r="I42" s="10">
        <v>1</v>
      </c>
      <c r="K42" s="10"/>
      <c r="L42" s="10"/>
    </row>
    <row r="43" spans="1:12" x14ac:dyDescent="0.25">
      <c r="A43" s="10" t="s">
        <v>53</v>
      </c>
      <c r="B43" s="10" t="s">
        <v>54</v>
      </c>
      <c r="C43" t="str">
        <f t="shared" si="0"/>
        <v>Thomas Sels</v>
      </c>
      <c r="D43">
        <v>2008</v>
      </c>
      <c r="E43">
        <v>2019</v>
      </c>
      <c r="F43" s="10">
        <f>Tabel3[[#This Row],[Lid Tot]]-Tabel3[[#This Row],[Lid sinds]]+1</f>
        <v>12</v>
      </c>
      <c r="G43" s="1">
        <v>2440</v>
      </c>
      <c r="H43" s="1" t="s">
        <v>1001</v>
      </c>
      <c r="I43" s="10">
        <v>1</v>
      </c>
      <c r="K43" s="10"/>
      <c r="L43" s="10"/>
    </row>
    <row r="44" spans="1:12" x14ac:dyDescent="0.25">
      <c r="A44" s="10" t="s">
        <v>7</v>
      </c>
      <c r="B44" s="10" t="s">
        <v>8</v>
      </c>
      <c r="C44" t="str">
        <f t="shared" si="0"/>
        <v>Annemarie Verguts</v>
      </c>
      <c r="D44">
        <v>2008</v>
      </c>
      <c r="E44">
        <v>2019</v>
      </c>
      <c r="F44" s="10">
        <f>Tabel3[[#This Row],[Lid Tot]]-Tabel3[[#This Row],[Lid sinds]]+1</f>
        <v>12</v>
      </c>
      <c r="G44" s="10">
        <v>2230</v>
      </c>
      <c r="H44" s="10" t="s">
        <v>1116</v>
      </c>
      <c r="I44" s="10">
        <v>1</v>
      </c>
      <c r="K44" s="10"/>
      <c r="L44" s="10"/>
    </row>
    <row r="45" spans="1:12" x14ac:dyDescent="0.25">
      <c r="A45" s="10" t="s">
        <v>15</v>
      </c>
      <c r="B45" s="10" t="s">
        <v>8</v>
      </c>
      <c r="C45" t="str">
        <f t="shared" si="0"/>
        <v>Louise Verguts</v>
      </c>
      <c r="D45">
        <v>2008</v>
      </c>
      <c r="E45">
        <v>2019</v>
      </c>
      <c r="F45" s="10">
        <f>Tabel3[[#This Row],[Lid Tot]]-Tabel3[[#This Row],[Lid sinds]]+1</f>
        <v>12</v>
      </c>
      <c r="G45" s="10">
        <v>2230</v>
      </c>
      <c r="H45" s="10" t="s">
        <v>1116</v>
      </c>
      <c r="I45" s="10">
        <v>1</v>
      </c>
      <c r="K45" s="10"/>
      <c r="L45" s="10"/>
    </row>
    <row r="46" spans="1:12" x14ac:dyDescent="0.25">
      <c r="A46" s="10" t="s">
        <v>72</v>
      </c>
      <c r="B46" s="10" t="s">
        <v>27</v>
      </c>
      <c r="C46" t="str">
        <f t="shared" si="0"/>
        <v>Zeno  Baeten</v>
      </c>
      <c r="D46">
        <v>2009</v>
      </c>
      <c r="E46">
        <v>2019</v>
      </c>
      <c r="F46" s="10">
        <f>Tabel3[[#This Row],[Lid Tot]]-Tabel3[[#This Row],[Lid sinds]]+1</f>
        <v>11</v>
      </c>
      <c r="G46" s="1">
        <v>2440</v>
      </c>
      <c r="H46" s="1" t="s">
        <v>1001</v>
      </c>
      <c r="I46" s="10">
        <v>1</v>
      </c>
      <c r="K46" s="10"/>
      <c r="L46" s="10"/>
    </row>
    <row r="47" spans="1:12" x14ac:dyDescent="0.25">
      <c r="A47" s="10" t="s">
        <v>126</v>
      </c>
      <c r="B47" s="10" t="s">
        <v>200</v>
      </c>
      <c r="C47" t="str">
        <f t="shared" si="0"/>
        <v>Tijs  Bellens</v>
      </c>
      <c r="D47">
        <v>2009</v>
      </c>
      <c r="E47">
        <v>2011</v>
      </c>
      <c r="F47" s="10">
        <f>Tabel3[[#This Row],[Lid Tot]]-Tabel3[[#This Row],[Lid sinds]]+1</f>
        <v>3</v>
      </c>
      <c r="G47" s="10"/>
      <c r="H47" s="10" t="s">
        <v>1046</v>
      </c>
      <c r="I47" s="10">
        <v>1</v>
      </c>
      <c r="K47" s="10"/>
      <c r="L47" s="10"/>
    </row>
    <row r="48" spans="1:12" x14ac:dyDescent="0.25">
      <c r="A48" s="10" t="s">
        <v>113</v>
      </c>
      <c r="B48" s="10" t="s">
        <v>114</v>
      </c>
      <c r="C48" t="str">
        <f t="shared" si="0"/>
        <v>Jente Besters</v>
      </c>
      <c r="D48">
        <v>2009</v>
      </c>
      <c r="E48">
        <v>2019</v>
      </c>
      <c r="F48" s="10">
        <f>Tabel3[[#This Row],[Lid Tot]]-Tabel3[[#This Row],[Lid sinds]]+1</f>
        <v>11</v>
      </c>
      <c r="G48" s="1">
        <v>2250</v>
      </c>
      <c r="H48" s="1" t="s">
        <v>306</v>
      </c>
      <c r="I48" s="10">
        <v>1</v>
      </c>
      <c r="K48" s="10"/>
      <c r="L48" s="10"/>
    </row>
    <row r="49" spans="1:12" x14ac:dyDescent="0.25">
      <c r="A49" s="18" t="s">
        <v>120</v>
      </c>
      <c r="B49" s="18" t="s">
        <v>128</v>
      </c>
      <c r="C49" t="str">
        <f t="shared" si="0"/>
        <v>Kobe Claes</v>
      </c>
      <c r="D49">
        <v>2009</v>
      </c>
      <c r="E49">
        <v>2009</v>
      </c>
      <c r="F49" s="10">
        <f>Tabel3[[#This Row],[Lid Tot]]-Tabel3[[#This Row],[Lid sinds]]+1</f>
        <v>1</v>
      </c>
      <c r="G49" s="10"/>
      <c r="H49" s="10" t="s">
        <v>1010</v>
      </c>
      <c r="I49" s="10">
        <v>1</v>
      </c>
      <c r="K49" s="10"/>
      <c r="L49" s="10"/>
    </row>
    <row r="50" spans="1:12" x14ac:dyDescent="0.25">
      <c r="A50" s="18" t="s">
        <v>119</v>
      </c>
      <c r="B50" s="18" t="s">
        <v>127</v>
      </c>
      <c r="C50" t="str">
        <f t="shared" si="0"/>
        <v>Sen Barbiers</v>
      </c>
      <c r="D50">
        <v>2009</v>
      </c>
      <c r="E50">
        <v>2011</v>
      </c>
      <c r="F50" s="10">
        <f>Tabel3[[#This Row],[Lid Tot]]-Tabel3[[#This Row],[Lid sinds]]+1</f>
        <v>3</v>
      </c>
      <c r="G50" s="10"/>
      <c r="H50" s="10" t="s">
        <v>1230</v>
      </c>
      <c r="I50" s="10">
        <v>1</v>
      </c>
      <c r="K50" s="10"/>
      <c r="L50" s="10"/>
    </row>
    <row r="51" spans="1:12" x14ac:dyDescent="0.25">
      <c r="A51" s="18" t="s">
        <v>123</v>
      </c>
      <c r="B51" s="18" t="s">
        <v>131</v>
      </c>
      <c r="C51" t="str">
        <f t="shared" si="0"/>
        <v xml:space="preserve">Simon  De Meerschman </v>
      </c>
      <c r="D51">
        <v>2009</v>
      </c>
      <c r="E51">
        <v>2009</v>
      </c>
      <c r="F51" s="10">
        <f>Tabel3[[#This Row],[Lid Tot]]-Tabel3[[#This Row],[Lid sinds]]+1</f>
        <v>1</v>
      </c>
      <c r="G51" s="10"/>
      <c r="H51" s="10" t="s">
        <v>1230</v>
      </c>
      <c r="I51" s="10">
        <v>1</v>
      </c>
      <c r="K51" s="10"/>
      <c r="L51" s="10"/>
    </row>
    <row r="52" spans="1:12" x14ac:dyDescent="0.25">
      <c r="A52" s="10" t="s">
        <v>80</v>
      </c>
      <c r="B52" s="10" t="s">
        <v>81</v>
      </c>
      <c r="C52" t="str">
        <f t="shared" si="0"/>
        <v>Lore Eelen</v>
      </c>
      <c r="D52">
        <v>2009</v>
      </c>
      <c r="E52">
        <v>2009</v>
      </c>
      <c r="F52" s="10">
        <f>Tabel3[[#This Row],[Lid Tot]]-Tabel3[[#This Row],[Lid sinds]]+1</f>
        <v>1</v>
      </c>
      <c r="G52" s="10"/>
      <c r="H52" s="10" t="s">
        <v>1230</v>
      </c>
      <c r="I52" s="10">
        <v>1</v>
      </c>
      <c r="K52" s="10"/>
      <c r="L52" s="10"/>
    </row>
    <row r="53" spans="1:12" x14ac:dyDescent="0.25">
      <c r="A53" s="10" t="s">
        <v>90</v>
      </c>
      <c r="B53" s="10" t="s">
        <v>91</v>
      </c>
      <c r="C53" t="str">
        <f t="shared" si="0"/>
        <v>Melanie Gilis</v>
      </c>
      <c r="D53">
        <v>2009</v>
      </c>
      <c r="E53">
        <v>2011</v>
      </c>
      <c r="F53" s="10">
        <f>Tabel3[[#This Row],[Lid Tot]]-Tabel3[[#This Row],[Lid sinds]]+1</f>
        <v>3</v>
      </c>
      <c r="G53" s="10"/>
      <c r="H53" s="10" t="s">
        <v>1230</v>
      </c>
      <c r="I53" s="10">
        <v>1</v>
      </c>
      <c r="K53" s="10"/>
      <c r="L53" s="10"/>
    </row>
    <row r="54" spans="1:12" x14ac:dyDescent="0.25">
      <c r="A54" s="18" t="s">
        <v>121</v>
      </c>
      <c r="B54" s="18" t="s">
        <v>129</v>
      </c>
      <c r="C54" t="str">
        <f t="shared" si="0"/>
        <v xml:space="preserve">Nette  Hens </v>
      </c>
      <c r="D54">
        <v>2009</v>
      </c>
      <c r="E54">
        <v>2009</v>
      </c>
      <c r="F54" s="10">
        <f>Tabel3[[#This Row],[Lid Tot]]-Tabel3[[#This Row],[Lid sinds]]+1</f>
        <v>1</v>
      </c>
      <c r="G54" s="10"/>
      <c r="H54" s="10" t="s">
        <v>1230</v>
      </c>
      <c r="I54" s="10">
        <v>1</v>
      </c>
      <c r="K54" s="10"/>
      <c r="L54" s="10"/>
    </row>
    <row r="55" spans="1:12" x14ac:dyDescent="0.25">
      <c r="A55" s="10" t="s">
        <v>117</v>
      </c>
      <c r="B55" s="10" t="s">
        <v>118</v>
      </c>
      <c r="C55" t="str">
        <f t="shared" si="0"/>
        <v>Elke  Kabamalis - Coorens</v>
      </c>
      <c r="D55">
        <v>2009</v>
      </c>
      <c r="E55">
        <v>2009</v>
      </c>
      <c r="F55" s="10">
        <f>Tabel3[[#This Row],[Lid Tot]]-Tabel3[[#This Row],[Lid sinds]]+1</f>
        <v>1</v>
      </c>
      <c r="G55" s="10"/>
      <c r="H55" s="10" t="s">
        <v>1230</v>
      </c>
      <c r="I55" s="10">
        <v>1</v>
      </c>
      <c r="K55" s="10"/>
      <c r="L55" s="10"/>
    </row>
    <row r="56" spans="1:12" x14ac:dyDescent="0.25">
      <c r="A56" s="10" t="s">
        <v>105</v>
      </c>
      <c r="B56" s="10" t="s">
        <v>106</v>
      </c>
      <c r="C56" t="str">
        <f t="shared" si="0"/>
        <v>Simon Smedts</v>
      </c>
      <c r="D56">
        <v>2009</v>
      </c>
      <c r="E56">
        <v>2009</v>
      </c>
      <c r="F56" s="10">
        <f>Tabel3[[#This Row],[Lid Tot]]-Tabel3[[#This Row],[Lid sinds]]+1</f>
        <v>1</v>
      </c>
      <c r="G56" s="10"/>
      <c r="H56" s="10" t="s">
        <v>1230</v>
      </c>
      <c r="I56" s="10">
        <v>1</v>
      </c>
      <c r="K56" s="10"/>
      <c r="L56" s="10"/>
    </row>
    <row r="57" spans="1:12" x14ac:dyDescent="0.25">
      <c r="A57" s="10" t="s">
        <v>108</v>
      </c>
      <c r="B57" s="10" t="s">
        <v>109</v>
      </c>
      <c r="C57" t="str">
        <f t="shared" si="0"/>
        <v>Jonas Smeyers</v>
      </c>
      <c r="D57">
        <v>2009</v>
      </c>
      <c r="E57">
        <v>2009</v>
      </c>
      <c r="F57" s="10">
        <f>Tabel3[[#This Row],[Lid Tot]]-Tabel3[[#This Row],[Lid sinds]]+1</f>
        <v>1</v>
      </c>
      <c r="G57" s="10"/>
      <c r="H57" s="10" t="s">
        <v>1230</v>
      </c>
      <c r="I57" s="10">
        <v>1</v>
      </c>
      <c r="K57" s="10"/>
      <c r="L57" s="10"/>
    </row>
    <row r="58" spans="1:12" x14ac:dyDescent="0.25">
      <c r="A58" s="18" t="s">
        <v>122</v>
      </c>
      <c r="B58" s="18" t="s">
        <v>130</v>
      </c>
      <c r="C58" t="str">
        <f t="shared" si="0"/>
        <v xml:space="preserve">Kidist Van den Eynden </v>
      </c>
      <c r="D58">
        <v>2009</v>
      </c>
      <c r="E58">
        <v>2009</v>
      </c>
      <c r="F58" s="10">
        <f>Tabel3[[#This Row],[Lid Tot]]-Tabel3[[#This Row],[Lid sinds]]+1</f>
        <v>1</v>
      </c>
      <c r="G58" s="10"/>
      <c r="H58" s="10" t="s">
        <v>1230</v>
      </c>
      <c r="I58" s="10">
        <v>1</v>
      </c>
      <c r="K58" s="10"/>
      <c r="L58" s="10"/>
    </row>
    <row r="59" spans="1:12" x14ac:dyDescent="0.25">
      <c r="A59" s="18" t="s">
        <v>124</v>
      </c>
      <c r="B59" s="18" t="s">
        <v>132</v>
      </c>
      <c r="C59" t="str">
        <f t="shared" si="0"/>
        <v>Lynn Van den Heuvel</v>
      </c>
      <c r="D59">
        <v>2009</v>
      </c>
      <c r="E59">
        <v>2009</v>
      </c>
      <c r="F59" s="10">
        <f>Tabel3[[#This Row],[Lid Tot]]-Tabel3[[#This Row],[Lid sinds]]+1</f>
        <v>1</v>
      </c>
      <c r="G59" s="10"/>
      <c r="H59" s="10" t="s">
        <v>1230</v>
      </c>
      <c r="I59" s="10">
        <v>1</v>
      </c>
      <c r="K59" s="10"/>
      <c r="L59" s="10"/>
    </row>
    <row r="60" spans="1:12" x14ac:dyDescent="0.25">
      <c r="A60" s="10" t="s">
        <v>73</v>
      </c>
      <c r="B60" s="10" t="s">
        <v>74</v>
      </c>
      <c r="C60" t="str">
        <f t="shared" si="0"/>
        <v>Lucas  Van Olmen</v>
      </c>
      <c r="D60">
        <v>2009</v>
      </c>
      <c r="E60">
        <v>2009</v>
      </c>
      <c r="F60" s="10">
        <f>Tabel3[[#This Row],[Lid Tot]]-Tabel3[[#This Row],[Lid sinds]]+1</f>
        <v>1</v>
      </c>
      <c r="G60" s="10"/>
      <c r="H60" s="10" t="s">
        <v>1230</v>
      </c>
      <c r="I60" s="10">
        <v>1</v>
      </c>
      <c r="K60" s="10"/>
      <c r="L60" s="10"/>
    </row>
    <row r="61" spans="1:12" x14ac:dyDescent="0.25">
      <c r="A61" s="10" t="s">
        <v>173</v>
      </c>
      <c r="B61" s="10" t="s">
        <v>174</v>
      </c>
      <c r="C61" t="str">
        <f t="shared" si="0"/>
        <v>merlijn  vercruysse</v>
      </c>
      <c r="D61">
        <v>2009</v>
      </c>
      <c r="E61">
        <v>2011</v>
      </c>
      <c r="F61" s="10">
        <f>Tabel3[[#This Row],[Lid Tot]]-Tabel3[[#This Row],[Lid sinds]]+1</f>
        <v>3</v>
      </c>
      <c r="G61" s="10"/>
      <c r="H61" s="10" t="s">
        <v>1230</v>
      </c>
      <c r="I61" s="10">
        <v>1</v>
      </c>
      <c r="K61" s="10"/>
      <c r="L61" s="10"/>
    </row>
    <row r="62" spans="1:12" x14ac:dyDescent="0.25">
      <c r="A62" s="10" t="s">
        <v>100</v>
      </c>
      <c r="B62" s="10" t="s">
        <v>101</v>
      </c>
      <c r="C62" t="str">
        <f t="shared" si="0"/>
        <v>Cato Verheyen</v>
      </c>
      <c r="D62">
        <v>2009</v>
      </c>
      <c r="E62">
        <v>2011</v>
      </c>
      <c r="F62" s="10">
        <f>Tabel3[[#This Row],[Lid Tot]]-Tabel3[[#This Row],[Lid sinds]]+1</f>
        <v>3</v>
      </c>
      <c r="G62" s="10"/>
      <c r="H62" s="10" t="s">
        <v>1230</v>
      </c>
      <c r="I62" s="10">
        <v>1</v>
      </c>
      <c r="K62" s="10"/>
      <c r="L62" s="10"/>
    </row>
    <row r="63" spans="1:12" x14ac:dyDescent="0.25">
      <c r="A63" t="s">
        <v>94</v>
      </c>
      <c r="B63" t="s">
        <v>95</v>
      </c>
      <c r="C63" t="str">
        <f t="shared" si="0"/>
        <v>Ilissa Vervecken</v>
      </c>
      <c r="D63">
        <v>2009</v>
      </c>
      <c r="E63">
        <v>2011</v>
      </c>
      <c r="F63" s="10">
        <f>Tabel3[[#This Row],[Lid Tot]]-Tabel3[[#This Row],[Lid sinds]]+1</f>
        <v>3</v>
      </c>
      <c r="G63" s="10"/>
      <c r="H63" s="10" t="s">
        <v>1230</v>
      </c>
      <c r="I63" s="10">
        <v>1</v>
      </c>
      <c r="K63" s="10"/>
      <c r="L63" s="10"/>
    </row>
    <row r="64" spans="1:12" x14ac:dyDescent="0.25">
      <c r="A64" s="18" t="s">
        <v>125</v>
      </c>
      <c r="B64" s="18" t="s">
        <v>19</v>
      </c>
      <c r="C64" t="str">
        <f t="shared" si="0"/>
        <v>Enna Wouters</v>
      </c>
      <c r="D64">
        <v>2009</v>
      </c>
      <c r="E64">
        <v>2009</v>
      </c>
      <c r="F64" s="10">
        <f>Tabel3[[#This Row],[Lid Tot]]-Tabel3[[#This Row],[Lid sinds]]+1</f>
        <v>1</v>
      </c>
      <c r="G64" s="10"/>
      <c r="H64" s="10" t="s">
        <v>1230</v>
      </c>
      <c r="I64" s="10">
        <v>1</v>
      </c>
      <c r="K64" s="10"/>
      <c r="L64" s="10"/>
    </row>
    <row r="65" spans="1:12" x14ac:dyDescent="0.25">
      <c r="A65" s="10" t="s">
        <v>86</v>
      </c>
      <c r="B65" s="10" t="s">
        <v>87</v>
      </c>
      <c r="C65" t="str">
        <f t="shared" si="0"/>
        <v>Lisa Follet</v>
      </c>
      <c r="D65">
        <v>2009</v>
      </c>
      <c r="E65">
        <v>2019</v>
      </c>
      <c r="F65" s="10">
        <f>Tabel3[[#This Row],[Lid Tot]]-Tabel3[[#This Row],[Lid sinds]]+1</f>
        <v>11</v>
      </c>
      <c r="G65" s="1">
        <v>2275</v>
      </c>
      <c r="H65" s="1" t="s">
        <v>309</v>
      </c>
      <c r="I65" s="10">
        <v>1</v>
      </c>
      <c r="K65" s="10"/>
      <c r="L65" s="10"/>
    </row>
    <row r="66" spans="1:12" x14ac:dyDescent="0.25">
      <c r="A66" s="10" t="s">
        <v>102</v>
      </c>
      <c r="B66" t="s">
        <v>103</v>
      </c>
      <c r="C66" t="str">
        <f t="shared" ref="C66:C129" si="1">A66&amp;" " &amp;B66</f>
        <v>Jorden Geerts</v>
      </c>
      <c r="D66">
        <v>2009</v>
      </c>
      <c r="E66">
        <v>2009</v>
      </c>
      <c r="F66" s="10">
        <f>Tabel3[[#This Row],[Lid Tot]]-Tabel3[[#This Row],[Lid sinds]]+1</f>
        <v>1</v>
      </c>
      <c r="G66" s="10"/>
      <c r="H66" s="10" t="s">
        <v>304</v>
      </c>
      <c r="I66" s="10">
        <v>1</v>
      </c>
      <c r="K66" s="10"/>
      <c r="L66" s="10"/>
    </row>
    <row r="67" spans="1:12" x14ac:dyDescent="0.25">
      <c r="A67" s="10" t="s">
        <v>110</v>
      </c>
      <c r="B67" s="10" t="s">
        <v>111</v>
      </c>
      <c r="C67" t="str">
        <f t="shared" si="1"/>
        <v>Anabel Gielis</v>
      </c>
      <c r="D67">
        <v>2009</v>
      </c>
      <c r="E67">
        <v>2009</v>
      </c>
      <c r="F67" s="10">
        <f>Tabel3[[#This Row],[Lid Tot]]-Tabel3[[#This Row],[Lid sinds]]+1</f>
        <v>1</v>
      </c>
      <c r="G67" s="10"/>
      <c r="H67" s="10" t="s">
        <v>1296</v>
      </c>
      <c r="I67" s="10">
        <v>1</v>
      </c>
      <c r="K67" s="10"/>
      <c r="L67" s="10"/>
    </row>
    <row r="68" spans="1:12" x14ac:dyDescent="0.25">
      <c r="A68" s="10" t="s">
        <v>112</v>
      </c>
      <c r="B68" s="10" t="s">
        <v>111</v>
      </c>
      <c r="C68" t="str">
        <f t="shared" si="1"/>
        <v>Klaas Gielis</v>
      </c>
      <c r="D68">
        <v>2009</v>
      </c>
      <c r="E68">
        <v>2009</v>
      </c>
      <c r="F68" s="10">
        <f>Tabel3[[#This Row],[Lid Tot]]-Tabel3[[#This Row],[Lid sinds]]+1</f>
        <v>1</v>
      </c>
      <c r="G68" s="10"/>
      <c r="H68" s="10" t="s">
        <v>1296</v>
      </c>
      <c r="I68" s="10">
        <v>1</v>
      </c>
      <c r="K68" s="10"/>
      <c r="L68" s="10"/>
    </row>
    <row r="69" spans="1:12" x14ac:dyDescent="0.25">
      <c r="A69" s="10" t="s">
        <v>78</v>
      </c>
      <c r="B69" s="10" t="s">
        <v>79</v>
      </c>
      <c r="C69" t="str">
        <f t="shared" si="1"/>
        <v>Fien  Goethals</v>
      </c>
      <c r="D69">
        <v>2009</v>
      </c>
      <c r="E69">
        <v>2010</v>
      </c>
      <c r="F69" s="10">
        <f>Tabel3[[#This Row],[Lid Tot]]-Tabel3[[#This Row],[Lid sinds]]+1</f>
        <v>2</v>
      </c>
      <c r="G69" s="10"/>
      <c r="H69" s="10" t="s">
        <v>306</v>
      </c>
      <c r="I69" s="10">
        <v>1</v>
      </c>
      <c r="K69" s="10"/>
      <c r="L69" s="10"/>
    </row>
    <row r="70" spans="1:12" x14ac:dyDescent="0.25">
      <c r="A70" s="10" t="s">
        <v>107</v>
      </c>
      <c r="B70" s="10" t="s">
        <v>46</v>
      </c>
      <c r="C70" t="str">
        <f t="shared" si="1"/>
        <v>Jochen Janssens</v>
      </c>
      <c r="D70">
        <v>2009</v>
      </c>
      <c r="E70">
        <v>2019</v>
      </c>
      <c r="F70" s="10">
        <f>Tabel3[[#This Row],[Lid Tot]]-Tabel3[[#This Row],[Lid sinds]]+1</f>
        <v>11</v>
      </c>
      <c r="G70" s="1">
        <v>2200</v>
      </c>
      <c r="H70" s="1" t="s">
        <v>304</v>
      </c>
      <c r="I70" s="10">
        <v>1</v>
      </c>
      <c r="K70" s="10"/>
      <c r="L70" s="10"/>
    </row>
    <row r="71" spans="1:12" x14ac:dyDescent="0.25">
      <c r="A71" s="10" t="s">
        <v>92</v>
      </c>
      <c r="B71" s="10" t="s">
        <v>93</v>
      </c>
      <c r="C71" t="str">
        <f t="shared" si="1"/>
        <v>Elias Moyson</v>
      </c>
      <c r="D71">
        <v>2009</v>
      </c>
      <c r="E71">
        <v>2017</v>
      </c>
      <c r="F71" s="10">
        <f>Tabel3[[#This Row],[Lid Tot]]-Tabel3[[#This Row],[Lid sinds]]+1</f>
        <v>9</v>
      </c>
      <c r="G71" s="1">
        <v>2200</v>
      </c>
      <c r="H71" s="1" t="s">
        <v>304</v>
      </c>
      <c r="I71" s="10">
        <v>1</v>
      </c>
      <c r="K71" s="10"/>
      <c r="L71" s="10"/>
    </row>
    <row r="72" spans="1:12" x14ac:dyDescent="0.25">
      <c r="A72" s="10" t="s">
        <v>75</v>
      </c>
      <c r="B72" s="10" t="s">
        <v>22</v>
      </c>
      <c r="C72" t="str">
        <f t="shared" si="1"/>
        <v>Wannes Pauwels</v>
      </c>
      <c r="D72">
        <v>2009</v>
      </c>
      <c r="E72">
        <v>2019</v>
      </c>
      <c r="F72" s="10">
        <f>Tabel3[[#This Row],[Lid Tot]]-Tabel3[[#This Row],[Lid sinds]]+1</f>
        <v>11</v>
      </c>
      <c r="G72" s="1">
        <v>2260</v>
      </c>
      <c r="H72" s="1" t="s">
        <v>982</v>
      </c>
      <c r="I72" s="10">
        <v>1</v>
      </c>
      <c r="K72" s="10"/>
      <c r="L72" s="10"/>
    </row>
    <row r="73" spans="1:12" x14ac:dyDescent="0.25">
      <c r="A73" s="10" t="s">
        <v>99</v>
      </c>
      <c r="B73" s="10" t="s">
        <v>29</v>
      </c>
      <c r="C73" t="str">
        <f t="shared" si="1"/>
        <v>Joke Peeters</v>
      </c>
      <c r="D73">
        <v>2009</v>
      </c>
      <c r="E73">
        <v>2013</v>
      </c>
      <c r="F73" s="10">
        <f>Tabel3[[#This Row],[Lid Tot]]-Tabel3[[#This Row],[Lid sinds]]+1</f>
        <v>5</v>
      </c>
      <c r="G73" s="1">
        <v>2260</v>
      </c>
      <c r="H73" s="1" t="s">
        <v>1295</v>
      </c>
      <c r="I73" s="10">
        <v>1</v>
      </c>
      <c r="K73" s="10"/>
      <c r="L73" s="10"/>
    </row>
    <row r="74" spans="1:12" x14ac:dyDescent="0.25">
      <c r="A74" s="10" t="s">
        <v>84</v>
      </c>
      <c r="B74" s="6" t="s">
        <v>85</v>
      </c>
      <c r="C74" t="str">
        <f t="shared" si="1"/>
        <v>Katoo Scheltjens</v>
      </c>
      <c r="D74">
        <v>2009</v>
      </c>
      <c r="E74">
        <v>2015</v>
      </c>
      <c r="F74" s="10">
        <f>Tabel3[[#This Row],[Lid Tot]]-Tabel3[[#This Row],[Lid sinds]]+1</f>
        <v>7</v>
      </c>
      <c r="G74" s="1">
        <v>2220</v>
      </c>
      <c r="H74" s="1" t="s">
        <v>1297</v>
      </c>
      <c r="I74" s="10">
        <v>1</v>
      </c>
      <c r="K74" s="10"/>
      <c r="L74" s="10"/>
    </row>
    <row r="75" spans="1:12" x14ac:dyDescent="0.25">
      <c r="A75" s="10" t="s">
        <v>98</v>
      </c>
      <c r="B75" s="10" t="s">
        <v>54</v>
      </c>
      <c r="C75" t="str">
        <f t="shared" si="1"/>
        <v>Daan Sels</v>
      </c>
      <c r="D75">
        <v>2009</v>
      </c>
      <c r="E75">
        <v>2011</v>
      </c>
      <c r="F75" s="10">
        <f>Tabel3[[#This Row],[Lid Tot]]-Tabel3[[#This Row],[Lid sinds]]+1</f>
        <v>3</v>
      </c>
      <c r="G75" s="1">
        <v>2440</v>
      </c>
      <c r="H75" s="1" t="s">
        <v>1001</v>
      </c>
      <c r="I75" s="10">
        <v>1</v>
      </c>
      <c r="K75" s="10"/>
      <c r="L75" s="10"/>
    </row>
    <row r="76" spans="1:12" x14ac:dyDescent="0.25">
      <c r="A76" s="10" t="s">
        <v>76</v>
      </c>
      <c r="B76" s="10" t="s">
        <v>77</v>
      </c>
      <c r="C76" t="str">
        <f t="shared" si="1"/>
        <v>Jacob Teirlinck</v>
      </c>
      <c r="D76">
        <v>2009</v>
      </c>
      <c r="E76">
        <v>2019</v>
      </c>
      <c r="F76" s="10">
        <f>Tabel3[[#This Row],[Lid Tot]]-Tabel3[[#This Row],[Lid sinds]]+1</f>
        <v>11</v>
      </c>
      <c r="G76" s="1">
        <v>2200</v>
      </c>
      <c r="H76" s="1" t="s">
        <v>304</v>
      </c>
      <c r="I76" s="10">
        <v>1</v>
      </c>
      <c r="K76" s="10"/>
      <c r="L76" s="10"/>
    </row>
    <row r="77" spans="1:12" x14ac:dyDescent="0.25">
      <c r="A77" s="10" t="s">
        <v>82</v>
      </c>
      <c r="B77" s="10" t="s">
        <v>83</v>
      </c>
      <c r="C77" t="str">
        <f t="shared" si="1"/>
        <v>Rani Thys</v>
      </c>
      <c r="D77">
        <v>2009</v>
      </c>
      <c r="E77">
        <v>2009</v>
      </c>
      <c r="F77" s="10">
        <f>Tabel3[[#This Row],[Lid Tot]]-Tabel3[[#This Row],[Lid sinds]]+1</f>
        <v>1</v>
      </c>
      <c r="G77" s="1">
        <v>2340</v>
      </c>
      <c r="H77" s="1" t="s">
        <v>1298</v>
      </c>
      <c r="I77" s="10">
        <v>1</v>
      </c>
      <c r="K77" s="10"/>
      <c r="L77" s="10"/>
    </row>
    <row r="78" spans="1:12" x14ac:dyDescent="0.25">
      <c r="A78" s="10" t="s">
        <v>88</v>
      </c>
      <c r="B78" s="10" t="s">
        <v>89</v>
      </c>
      <c r="C78" t="str">
        <f t="shared" si="1"/>
        <v>Ferre Van Bel</v>
      </c>
      <c r="D78">
        <v>2009</v>
      </c>
      <c r="E78">
        <v>2015</v>
      </c>
      <c r="F78" s="10">
        <f>Tabel3[[#This Row],[Lid Tot]]-Tabel3[[#This Row],[Lid sinds]]+1</f>
        <v>7</v>
      </c>
      <c r="G78" s="1">
        <v>2260</v>
      </c>
      <c r="H78" s="1" t="s">
        <v>982</v>
      </c>
      <c r="I78" s="10">
        <v>1</v>
      </c>
      <c r="K78" s="10"/>
      <c r="L78" s="10"/>
    </row>
    <row r="79" spans="1:12" x14ac:dyDescent="0.25">
      <c r="A79" s="10" t="s">
        <v>16</v>
      </c>
      <c r="B79" s="10" t="s">
        <v>97</v>
      </c>
      <c r="C79" t="str">
        <f t="shared" si="1"/>
        <v>Ruben Vanderspikken</v>
      </c>
      <c r="D79">
        <v>2009</v>
      </c>
      <c r="E79">
        <v>2014</v>
      </c>
      <c r="F79" s="10">
        <f>Tabel3[[#This Row],[Lid Tot]]-Tabel3[[#This Row],[Lid sinds]]+1</f>
        <v>6</v>
      </c>
      <c r="G79" s="1">
        <v>2200</v>
      </c>
      <c r="H79" s="1" t="s">
        <v>1021</v>
      </c>
      <c r="I79" s="10">
        <v>1</v>
      </c>
      <c r="K79" s="10"/>
      <c r="L79" s="10"/>
    </row>
    <row r="80" spans="1:12" x14ac:dyDescent="0.25">
      <c r="A80" s="10" t="s">
        <v>115</v>
      </c>
      <c r="B80" s="10" t="s">
        <v>116</v>
      </c>
      <c r="C80" t="str">
        <f t="shared" si="1"/>
        <v>gitte Reyniers</v>
      </c>
      <c r="D80">
        <v>2009</v>
      </c>
      <c r="E80">
        <v>2018</v>
      </c>
      <c r="F80" s="10">
        <f>Tabel3[[#This Row],[Lid Tot]]-Tabel3[[#This Row],[Lid sinds]]+1</f>
        <v>10</v>
      </c>
      <c r="G80" s="10"/>
      <c r="H80" s="10" t="s">
        <v>304</v>
      </c>
      <c r="I80" s="10">
        <v>1</v>
      </c>
      <c r="K80" s="10"/>
      <c r="L80" s="10"/>
    </row>
    <row r="81" spans="1:12" x14ac:dyDescent="0.25">
      <c r="A81" s="10" t="s">
        <v>71</v>
      </c>
      <c r="B81" s="10" t="s">
        <v>8</v>
      </c>
      <c r="C81" t="str">
        <f t="shared" si="1"/>
        <v>Anton Verguts</v>
      </c>
      <c r="D81">
        <v>2009</v>
      </c>
      <c r="E81">
        <v>2011</v>
      </c>
      <c r="F81" s="10">
        <f>Tabel3[[#This Row],[Lid Tot]]-Tabel3[[#This Row],[Lid sinds]]+1</f>
        <v>3</v>
      </c>
      <c r="G81" s="10"/>
      <c r="H81" s="10" t="s">
        <v>1116</v>
      </c>
      <c r="I81" s="10">
        <v>1</v>
      </c>
      <c r="K81" s="10"/>
      <c r="L81" s="10"/>
    </row>
    <row r="82" spans="1:12" x14ac:dyDescent="0.25">
      <c r="A82" s="10" t="s">
        <v>104</v>
      </c>
      <c r="B82" s="10" t="s">
        <v>96</v>
      </c>
      <c r="C82" t="str">
        <f t="shared" si="1"/>
        <v>Elien Verreydt</v>
      </c>
      <c r="D82">
        <v>2009</v>
      </c>
      <c r="E82">
        <v>2009</v>
      </c>
      <c r="F82" s="10">
        <f>Tabel3[[#This Row],[Lid Tot]]-Tabel3[[#This Row],[Lid sinds]]+1</f>
        <v>1</v>
      </c>
      <c r="G82" s="10"/>
      <c r="H82" s="10" t="s">
        <v>304</v>
      </c>
      <c r="I82" s="10">
        <v>1</v>
      </c>
      <c r="K82" s="10"/>
      <c r="L82" s="10"/>
    </row>
    <row r="83" spans="1:12" x14ac:dyDescent="0.25">
      <c r="A83" s="10" t="s">
        <v>149</v>
      </c>
      <c r="B83" s="10" t="s">
        <v>96</v>
      </c>
      <c r="C83" t="str">
        <f t="shared" si="1"/>
        <v>Robbie Verreydt</v>
      </c>
      <c r="D83">
        <v>2009</v>
      </c>
      <c r="E83">
        <v>2010</v>
      </c>
      <c r="F83" s="10">
        <f>Tabel3[[#This Row],[Lid Tot]]-Tabel3[[#This Row],[Lid sinds]]+1</f>
        <v>2</v>
      </c>
      <c r="G83" s="10"/>
      <c r="H83" s="10" t="s">
        <v>1045</v>
      </c>
      <c r="I83" s="10">
        <v>1</v>
      </c>
      <c r="K83" s="10"/>
      <c r="L83" s="10"/>
    </row>
    <row r="84" spans="1:12" x14ac:dyDescent="0.25">
      <c r="A84" s="10" t="s">
        <v>167</v>
      </c>
      <c r="B84" s="10" t="s">
        <v>168</v>
      </c>
      <c r="C84" t="str">
        <f t="shared" si="1"/>
        <v>Sara Ameloot</v>
      </c>
      <c r="D84">
        <v>2010</v>
      </c>
      <c r="E84">
        <v>2010</v>
      </c>
      <c r="F84" s="10">
        <f>Tabel3[[#This Row],[Lid Tot]]-Tabel3[[#This Row],[Lid sinds]]+1</f>
        <v>1</v>
      </c>
      <c r="G84" s="1">
        <v>2288</v>
      </c>
      <c r="H84" s="1" t="s">
        <v>1207</v>
      </c>
      <c r="I84" s="10">
        <v>1</v>
      </c>
      <c r="K84" s="10"/>
      <c r="L84" s="10"/>
    </row>
    <row r="85" spans="1:12" x14ac:dyDescent="0.25">
      <c r="A85" s="10" t="s">
        <v>169</v>
      </c>
      <c r="B85" s="10" t="s">
        <v>168</v>
      </c>
      <c r="C85" t="str">
        <f t="shared" si="1"/>
        <v>Barbara Ameloot</v>
      </c>
      <c r="D85">
        <v>2010</v>
      </c>
      <c r="E85">
        <v>2019</v>
      </c>
      <c r="F85" s="10">
        <f>Tabel3[[#This Row],[Lid Tot]]-Tabel3[[#This Row],[Lid sinds]]+1</f>
        <v>10</v>
      </c>
      <c r="G85" s="1">
        <v>2288</v>
      </c>
      <c r="H85" s="1" t="s">
        <v>1207</v>
      </c>
      <c r="I85" s="10">
        <v>1</v>
      </c>
      <c r="K85" s="10"/>
      <c r="L85" s="10"/>
    </row>
    <row r="86" spans="1:12" x14ac:dyDescent="0.25">
      <c r="A86" s="10" t="s">
        <v>141</v>
      </c>
      <c r="B86" s="10" t="s">
        <v>142</v>
      </c>
      <c r="C86" t="str">
        <f t="shared" si="1"/>
        <v>Zoë Aristizabal</v>
      </c>
      <c r="D86">
        <v>2010</v>
      </c>
      <c r="E86">
        <v>2019</v>
      </c>
      <c r="F86" s="10">
        <f>Tabel3[[#This Row],[Lid Tot]]-Tabel3[[#This Row],[Lid sinds]]+1</f>
        <v>10</v>
      </c>
      <c r="G86" s="10"/>
      <c r="H86" s="10" t="s">
        <v>1294</v>
      </c>
      <c r="I86" s="10">
        <v>1</v>
      </c>
      <c r="K86" s="10"/>
      <c r="L86" s="10"/>
    </row>
    <row r="87" spans="1:12" x14ac:dyDescent="0.25">
      <c r="A87" s="10" t="s">
        <v>134</v>
      </c>
      <c r="B87" s="10" t="s">
        <v>27</v>
      </c>
      <c r="C87" t="str">
        <f t="shared" si="1"/>
        <v>Mirte Baeten</v>
      </c>
      <c r="D87">
        <v>2010</v>
      </c>
      <c r="E87">
        <v>2019</v>
      </c>
      <c r="F87" s="10">
        <f>Tabel3[[#This Row],[Lid Tot]]-Tabel3[[#This Row],[Lid sinds]]+1</f>
        <v>10</v>
      </c>
      <c r="G87" s="1">
        <v>2440</v>
      </c>
      <c r="H87" s="1" t="s">
        <v>1001</v>
      </c>
      <c r="I87" s="10">
        <v>1</v>
      </c>
      <c r="K87" s="10"/>
      <c r="L87" s="10"/>
    </row>
    <row r="88" spans="1:12" x14ac:dyDescent="0.25">
      <c r="A88" s="10" t="s">
        <v>189</v>
      </c>
      <c r="B88" s="10" t="s">
        <v>180</v>
      </c>
      <c r="C88" t="str">
        <f t="shared" si="1"/>
        <v xml:space="preserve">pascale Barbiers </v>
      </c>
      <c r="D88">
        <v>2010</v>
      </c>
      <c r="E88">
        <v>2010</v>
      </c>
      <c r="F88" s="10">
        <f>Tabel3[[#This Row],[Lid Tot]]-Tabel3[[#This Row],[Lid sinds]]+1</f>
        <v>1</v>
      </c>
      <c r="G88" s="10"/>
      <c r="H88" s="10" t="s">
        <v>1230</v>
      </c>
      <c r="I88" s="10">
        <v>1</v>
      </c>
      <c r="K88" s="10"/>
      <c r="L88" s="10"/>
    </row>
    <row r="89" spans="1:12" x14ac:dyDescent="0.25">
      <c r="A89" s="10" t="s">
        <v>175</v>
      </c>
      <c r="B89" s="10" t="s">
        <v>176</v>
      </c>
      <c r="C89" t="str">
        <f t="shared" si="1"/>
        <v>flor  de hond</v>
      </c>
      <c r="D89">
        <v>2010</v>
      </c>
      <c r="E89">
        <v>2010</v>
      </c>
      <c r="F89" s="10">
        <f>Tabel3[[#This Row],[Lid Tot]]-Tabel3[[#This Row],[Lid sinds]]+1</f>
        <v>1</v>
      </c>
      <c r="G89" s="10"/>
      <c r="H89" s="10" t="s">
        <v>1230</v>
      </c>
      <c r="I89" s="10">
        <v>1</v>
      </c>
      <c r="K89" s="10"/>
      <c r="L89" s="10"/>
    </row>
    <row r="90" spans="1:12" x14ac:dyDescent="0.25">
      <c r="A90" s="10" t="s">
        <v>187</v>
      </c>
      <c r="B90" s="10" t="s">
        <v>176</v>
      </c>
      <c r="C90" t="str">
        <f t="shared" si="1"/>
        <v>Sofie de hond</v>
      </c>
      <c r="D90">
        <v>2010</v>
      </c>
      <c r="E90">
        <v>2010</v>
      </c>
      <c r="F90" s="10">
        <f>Tabel3[[#This Row],[Lid Tot]]-Tabel3[[#This Row],[Lid sinds]]+1</f>
        <v>1</v>
      </c>
      <c r="G90" s="10"/>
      <c r="H90" s="10" t="s">
        <v>1230</v>
      </c>
      <c r="I90" s="10">
        <v>1</v>
      </c>
      <c r="K90" s="10"/>
      <c r="L90" s="10"/>
    </row>
    <row r="91" spans="1:12" x14ac:dyDescent="0.25">
      <c r="A91" s="10" t="s">
        <v>183</v>
      </c>
      <c r="B91" s="10" t="s">
        <v>184</v>
      </c>
      <c r="C91" t="str">
        <f t="shared" si="1"/>
        <v xml:space="preserve">Maxim De Kepper </v>
      </c>
      <c r="D91">
        <v>2010</v>
      </c>
      <c r="E91">
        <v>2010</v>
      </c>
      <c r="F91" s="10">
        <f>Tabel3[[#This Row],[Lid Tot]]-Tabel3[[#This Row],[Lid sinds]]+1</f>
        <v>1</v>
      </c>
      <c r="G91" s="10"/>
      <c r="H91" s="10" t="s">
        <v>1230</v>
      </c>
      <c r="I91" s="10">
        <v>1</v>
      </c>
      <c r="K91" s="10"/>
      <c r="L91" s="10"/>
    </row>
    <row r="92" spans="1:12" x14ac:dyDescent="0.25">
      <c r="A92" s="10" t="s">
        <v>147</v>
      </c>
      <c r="B92" s="10" t="s">
        <v>148</v>
      </c>
      <c r="C92" t="str">
        <f t="shared" si="1"/>
        <v>Elise Dekkers</v>
      </c>
      <c r="D92">
        <v>2010</v>
      </c>
      <c r="E92">
        <v>2010</v>
      </c>
      <c r="F92" s="10">
        <f>Tabel3[[#This Row],[Lid Tot]]-Tabel3[[#This Row],[Lid sinds]]+1</f>
        <v>1</v>
      </c>
      <c r="G92" s="10"/>
      <c r="H92" s="10" t="s">
        <v>1230</v>
      </c>
      <c r="I92" s="10">
        <v>1</v>
      </c>
      <c r="K92" s="10"/>
      <c r="L92" s="10"/>
    </row>
    <row r="93" spans="1:12" x14ac:dyDescent="0.25">
      <c r="A93" s="10" t="s">
        <v>137</v>
      </c>
      <c r="B93" s="10" t="s">
        <v>138</v>
      </c>
      <c r="C93" t="str">
        <f t="shared" si="1"/>
        <v>Marie Ducq</v>
      </c>
      <c r="D93">
        <v>2010</v>
      </c>
      <c r="E93">
        <v>2010</v>
      </c>
      <c r="F93" s="10">
        <f>Tabel3[[#This Row],[Lid Tot]]-Tabel3[[#This Row],[Lid sinds]]+1</f>
        <v>1</v>
      </c>
      <c r="G93" s="10"/>
      <c r="H93" s="10" t="s">
        <v>1230</v>
      </c>
      <c r="I93" s="10">
        <v>1</v>
      </c>
      <c r="K93" s="10"/>
      <c r="L93" s="10"/>
    </row>
    <row r="94" spans="1:12" x14ac:dyDescent="0.25">
      <c r="A94" s="10" t="s">
        <v>151</v>
      </c>
      <c r="B94" s="10" t="s">
        <v>152</v>
      </c>
      <c r="C94" t="str">
        <f t="shared" si="1"/>
        <v>Ayla  Grard</v>
      </c>
      <c r="D94">
        <v>2010</v>
      </c>
      <c r="E94">
        <v>2011</v>
      </c>
      <c r="F94" s="10">
        <f>Tabel3[[#This Row],[Lid Tot]]-Tabel3[[#This Row],[Lid sinds]]+1</f>
        <v>2</v>
      </c>
      <c r="G94" s="10"/>
      <c r="H94" s="10" t="s">
        <v>1230</v>
      </c>
      <c r="I94" s="10">
        <v>1</v>
      </c>
      <c r="K94" s="10"/>
      <c r="L94" s="10"/>
    </row>
    <row r="95" spans="1:12" x14ac:dyDescent="0.25">
      <c r="A95" t="s">
        <v>181</v>
      </c>
      <c r="B95" s="10" t="s">
        <v>182</v>
      </c>
      <c r="C95" t="str">
        <f t="shared" si="1"/>
        <v>Nest Kenis</v>
      </c>
      <c r="D95">
        <v>2010</v>
      </c>
      <c r="E95">
        <v>2019</v>
      </c>
      <c r="F95" s="10">
        <f>Tabel3[[#This Row],[Lid Tot]]-Tabel3[[#This Row],[Lid sinds]]+1</f>
        <v>10</v>
      </c>
      <c r="G95" s="10"/>
      <c r="H95" s="10" t="s">
        <v>1230</v>
      </c>
      <c r="I95" s="10">
        <v>1</v>
      </c>
      <c r="K95" s="10"/>
      <c r="L95" s="10"/>
    </row>
    <row r="96" spans="1:12" x14ac:dyDescent="0.25">
      <c r="A96" s="10" t="s">
        <v>162</v>
      </c>
      <c r="B96" s="10" t="s">
        <v>163</v>
      </c>
      <c r="C96" t="str">
        <f t="shared" si="1"/>
        <v>Jef Krieckemans</v>
      </c>
      <c r="D96">
        <v>2010</v>
      </c>
      <c r="E96">
        <v>2011</v>
      </c>
      <c r="F96" s="10">
        <f>Tabel3[[#This Row],[Lid Tot]]-Tabel3[[#This Row],[Lid sinds]]+1</f>
        <v>2</v>
      </c>
      <c r="G96" s="10"/>
      <c r="H96" s="10" t="s">
        <v>1230</v>
      </c>
      <c r="I96" s="10">
        <v>1</v>
      </c>
      <c r="K96" s="10"/>
      <c r="L96" s="10"/>
    </row>
    <row r="97" spans="1:12" x14ac:dyDescent="0.25">
      <c r="A97" s="10" t="s">
        <v>146</v>
      </c>
      <c r="B97" s="10" t="s">
        <v>29</v>
      </c>
      <c r="C97" t="str">
        <f t="shared" si="1"/>
        <v>Gerald Peeters</v>
      </c>
      <c r="D97">
        <v>2010</v>
      </c>
      <c r="E97">
        <v>2010</v>
      </c>
      <c r="F97" s="10">
        <f>Tabel3[[#This Row],[Lid Tot]]-Tabel3[[#This Row],[Lid sinds]]+1</f>
        <v>1</v>
      </c>
      <c r="G97" s="10"/>
      <c r="H97" s="10" t="s">
        <v>1230</v>
      </c>
      <c r="I97" s="10">
        <v>1</v>
      </c>
      <c r="K97" s="10"/>
      <c r="L97" s="10"/>
    </row>
    <row r="98" spans="1:12" x14ac:dyDescent="0.25">
      <c r="A98" s="10" t="s">
        <v>158</v>
      </c>
      <c r="B98" s="10" t="s">
        <v>159</v>
      </c>
      <c r="C98" t="str">
        <f t="shared" si="1"/>
        <v>jasper peeters</v>
      </c>
      <c r="D98">
        <v>2010</v>
      </c>
      <c r="E98">
        <v>2011</v>
      </c>
      <c r="F98" s="10">
        <f>Tabel3[[#This Row],[Lid Tot]]-Tabel3[[#This Row],[Lid sinds]]+1</f>
        <v>2</v>
      </c>
      <c r="G98" s="10"/>
      <c r="H98" s="10" t="s">
        <v>1230</v>
      </c>
      <c r="I98" s="10">
        <v>1</v>
      </c>
      <c r="K98" s="10"/>
      <c r="L98" s="10"/>
    </row>
    <row r="99" spans="1:12" x14ac:dyDescent="0.25">
      <c r="A99" s="10" t="s">
        <v>161</v>
      </c>
      <c r="B99" s="10" t="s">
        <v>159</v>
      </c>
      <c r="C99" t="str">
        <f t="shared" si="1"/>
        <v>laurien peeters</v>
      </c>
      <c r="D99">
        <v>2010</v>
      </c>
      <c r="E99">
        <v>2011</v>
      </c>
      <c r="F99" s="10">
        <f>Tabel3[[#This Row],[Lid Tot]]-Tabel3[[#This Row],[Lid sinds]]+1</f>
        <v>2</v>
      </c>
      <c r="H99" t="s">
        <v>1230</v>
      </c>
      <c r="I99" s="10">
        <v>1</v>
      </c>
      <c r="K99" s="10"/>
      <c r="L99" s="10"/>
    </row>
    <row r="100" spans="1:12" x14ac:dyDescent="0.25">
      <c r="A100" s="10" t="s">
        <v>160</v>
      </c>
      <c r="B100" s="10" t="s">
        <v>159</v>
      </c>
      <c r="C100" t="str">
        <f t="shared" si="1"/>
        <v>maxim peeters</v>
      </c>
      <c r="D100">
        <v>2010</v>
      </c>
      <c r="E100">
        <v>2011</v>
      </c>
      <c r="F100" s="10">
        <f>Tabel3[[#This Row],[Lid Tot]]-Tabel3[[#This Row],[Lid sinds]]+1</f>
        <v>2</v>
      </c>
      <c r="G100" s="10"/>
      <c r="H100" s="10" t="s">
        <v>1230</v>
      </c>
      <c r="I100" s="10">
        <v>1</v>
      </c>
      <c r="K100" s="10"/>
      <c r="L100" s="10"/>
    </row>
    <row r="101" spans="1:12" x14ac:dyDescent="0.25">
      <c r="A101" s="10" t="s">
        <v>192</v>
      </c>
      <c r="B101" s="10" t="s">
        <v>29</v>
      </c>
      <c r="C101" t="str">
        <f t="shared" si="1"/>
        <v>Philippe Peeters</v>
      </c>
      <c r="D101">
        <v>2010</v>
      </c>
      <c r="E101">
        <v>2010</v>
      </c>
      <c r="F101" s="10">
        <f>Tabel3[[#This Row],[Lid Tot]]-Tabel3[[#This Row],[Lid sinds]]+1</f>
        <v>1</v>
      </c>
      <c r="G101" s="10"/>
      <c r="H101" s="10" t="s">
        <v>1230</v>
      </c>
      <c r="I101" s="10">
        <v>1</v>
      </c>
      <c r="K101" s="10"/>
      <c r="L101" s="10"/>
    </row>
    <row r="102" spans="1:12" x14ac:dyDescent="0.25">
      <c r="A102" s="10" t="s">
        <v>971</v>
      </c>
      <c r="B102" s="10" t="s">
        <v>133</v>
      </c>
      <c r="C102" t="str">
        <f t="shared" si="1"/>
        <v>Aïcha Sy</v>
      </c>
      <c r="D102">
        <v>2010</v>
      </c>
      <c r="E102">
        <v>2010</v>
      </c>
      <c r="F102" s="10">
        <f>Tabel3[[#This Row],[Lid Tot]]-Tabel3[[#This Row],[Lid sinds]]+1</f>
        <v>1</v>
      </c>
      <c r="G102" s="10"/>
      <c r="H102" s="10" t="s">
        <v>1230</v>
      </c>
      <c r="I102" s="10">
        <v>1</v>
      </c>
      <c r="K102" s="10"/>
      <c r="L102" s="10"/>
    </row>
    <row r="103" spans="1:12" x14ac:dyDescent="0.25">
      <c r="A103" s="10" t="s">
        <v>177</v>
      </c>
      <c r="B103" s="10" t="s">
        <v>178</v>
      </c>
      <c r="C103" t="str">
        <f t="shared" si="1"/>
        <v>Jakke Van der Keilen</v>
      </c>
      <c r="D103">
        <v>2010</v>
      </c>
      <c r="E103">
        <v>2010</v>
      </c>
      <c r="F103" s="10">
        <f>Tabel3[[#This Row],[Lid Tot]]-Tabel3[[#This Row],[Lid sinds]]+1</f>
        <v>1</v>
      </c>
      <c r="G103" s="10"/>
      <c r="H103" s="10" t="s">
        <v>1230</v>
      </c>
      <c r="I103" s="10">
        <v>1</v>
      </c>
      <c r="K103" s="10"/>
      <c r="L103" s="10"/>
    </row>
    <row r="104" spans="1:12" x14ac:dyDescent="0.25">
      <c r="A104" s="10" t="s">
        <v>144</v>
      </c>
      <c r="B104" s="10" t="s">
        <v>145</v>
      </c>
      <c r="C104" t="str">
        <f t="shared" si="1"/>
        <v xml:space="preserve">Lies Van Rompaey </v>
      </c>
      <c r="D104">
        <v>2010</v>
      </c>
      <c r="E104">
        <v>2010</v>
      </c>
      <c r="F104" s="10">
        <f>Tabel3[[#This Row],[Lid Tot]]-Tabel3[[#This Row],[Lid sinds]]+1</f>
        <v>1</v>
      </c>
      <c r="G104" s="10"/>
      <c r="H104" s="10" t="s">
        <v>1230</v>
      </c>
      <c r="I104" s="10">
        <v>1</v>
      </c>
      <c r="K104" s="10"/>
      <c r="L104" s="10"/>
    </row>
    <row r="105" spans="1:12" x14ac:dyDescent="0.25">
      <c r="A105" s="10" t="s">
        <v>186</v>
      </c>
      <c r="B105" s="10" t="s">
        <v>174</v>
      </c>
      <c r="C105" t="str">
        <f t="shared" si="1"/>
        <v>ann vercruysse</v>
      </c>
      <c r="D105">
        <v>2010</v>
      </c>
      <c r="E105">
        <v>2010</v>
      </c>
      <c r="F105" s="10">
        <f>Tabel3[[#This Row],[Lid Tot]]-Tabel3[[#This Row],[Lid sinds]]+1</f>
        <v>1</v>
      </c>
      <c r="G105" s="10"/>
      <c r="H105" s="10" t="s">
        <v>1230</v>
      </c>
      <c r="I105" s="10">
        <v>1</v>
      </c>
      <c r="K105" s="10"/>
      <c r="L105" s="10"/>
    </row>
    <row r="106" spans="1:12" x14ac:dyDescent="0.25">
      <c r="A106" s="10" t="s">
        <v>120</v>
      </c>
      <c r="B106" s="10" t="s">
        <v>150</v>
      </c>
      <c r="C106" t="str">
        <f t="shared" si="1"/>
        <v>Kobe Gerits</v>
      </c>
      <c r="D106">
        <v>2010</v>
      </c>
      <c r="E106">
        <v>2012</v>
      </c>
      <c r="F106" s="10">
        <f>Tabel3[[#This Row],[Lid Tot]]-Tabel3[[#This Row],[Lid sinds]]+1</f>
        <v>3</v>
      </c>
      <c r="G106" s="1">
        <v>2560</v>
      </c>
      <c r="H106" s="1" t="s">
        <v>1009</v>
      </c>
      <c r="I106" s="10">
        <v>1</v>
      </c>
      <c r="K106" s="10"/>
      <c r="L106" s="10"/>
    </row>
    <row r="107" spans="1:12" x14ac:dyDescent="0.25">
      <c r="A107" s="10" t="s">
        <v>188</v>
      </c>
      <c r="B107" s="10" t="s">
        <v>193</v>
      </c>
      <c r="C107" t="str">
        <f t="shared" si="1"/>
        <v>Els Geudens</v>
      </c>
      <c r="D107">
        <v>2010</v>
      </c>
      <c r="E107">
        <v>2010</v>
      </c>
      <c r="F107" s="10">
        <f>Tabel3[[#This Row],[Lid Tot]]-Tabel3[[#This Row],[Lid sinds]]+1</f>
        <v>1</v>
      </c>
      <c r="G107" s="10"/>
      <c r="H107" s="10" t="s">
        <v>1010</v>
      </c>
      <c r="I107" s="10">
        <v>1</v>
      </c>
      <c r="K107" s="10"/>
      <c r="L107" s="10"/>
    </row>
    <row r="108" spans="1:12" x14ac:dyDescent="0.25">
      <c r="A108" s="10" t="s">
        <v>80</v>
      </c>
      <c r="B108" s="10" t="s">
        <v>56</v>
      </c>
      <c r="C108" t="str">
        <f t="shared" si="1"/>
        <v>Lore Gorrens</v>
      </c>
      <c r="D108">
        <v>2010</v>
      </c>
      <c r="E108">
        <v>2012</v>
      </c>
      <c r="F108" s="10">
        <f>Tabel3[[#This Row],[Lid Tot]]-Tabel3[[#This Row],[Lid sinds]]+1</f>
        <v>3</v>
      </c>
      <c r="G108" s="1">
        <v>2275</v>
      </c>
      <c r="H108" s="1" t="s">
        <v>1294</v>
      </c>
      <c r="I108" s="10">
        <v>1</v>
      </c>
      <c r="K108" s="10"/>
      <c r="L108" s="10"/>
    </row>
    <row r="109" spans="1:12" x14ac:dyDescent="0.25">
      <c r="A109" s="10" t="s">
        <v>99</v>
      </c>
      <c r="B109" s="10" t="s">
        <v>153</v>
      </c>
      <c r="C109" t="str">
        <f t="shared" si="1"/>
        <v>Joke Hasendonckx</v>
      </c>
      <c r="D109">
        <v>2010</v>
      </c>
      <c r="E109">
        <v>2012</v>
      </c>
      <c r="F109" s="10">
        <f>Tabel3[[#This Row],[Lid Tot]]-Tabel3[[#This Row],[Lid sinds]]+1</f>
        <v>3</v>
      </c>
      <c r="G109" s="1">
        <v>2260</v>
      </c>
      <c r="H109" s="1" t="s">
        <v>1299</v>
      </c>
      <c r="I109" s="10">
        <v>1</v>
      </c>
      <c r="K109" s="10"/>
      <c r="L109" s="10"/>
    </row>
    <row r="110" spans="1:12" x14ac:dyDescent="0.25">
      <c r="A110" s="10" t="s">
        <v>154</v>
      </c>
      <c r="B110" s="10" t="s">
        <v>153</v>
      </c>
      <c r="C110" t="str">
        <f t="shared" si="1"/>
        <v>Mieke Hasendonckx</v>
      </c>
      <c r="D110">
        <v>2010</v>
      </c>
      <c r="E110">
        <v>2011</v>
      </c>
      <c r="F110" s="10">
        <f>Tabel3[[#This Row],[Lid Tot]]-Tabel3[[#This Row],[Lid sinds]]+1</f>
        <v>2</v>
      </c>
      <c r="G110" s="1">
        <v>2260</v>
      </c>
      <c r="H110" s="1" t="s">
        <v>1299</v>
      </c>
      <c r="I110" s="10">
        <v>1</v>
      </c>
      <c r="K110" s="10"/>
      <c r="L110" s="10"/>
    </row>
    <row r="111" spans="1:12" x14ac:dyDescent="0.25">
      <c r="A111" s="10" t="s">
        <v>194</v>
      </c>
      <c r="B111" s="10" t="s">
        <v>195</v>
      </c>
      <c r="C111" t="str">
        <f t="shared" si="1"/>
        <v>Rita Heylen</v>
      </c>
      <c r="D111">
        <v>2010</v>
      </c>
      <c r="E111">
        <v>2010</v>
      </c>
      <c r="F111" s="10">
        <f>Tabel3[[#This Row],[Lid Tot]]-Tabel3[[#This Row],[Lid sinds]]+1</f>
        <v>1</v>
      </c>
      <c r="G111" s="10"/>
      <c r="H111" s="10" t="s">
        <v>307</v>
      </c>
      <c r="I111" s="10">
        <v>1</v>
      </c>
      <c r="K111" s="10"/>
      <c r="L111" s="10"/>
    </row>
    <row r="112" spans="1:12" x14ac:dyDescent="0.25">
      <c r="A112" s="10" t="s">
        <v>190</v>
      </c>
      <c r="B112" s="10" t="s">
        <v>191</v>
      </c>
      <c r="C112" t="str">
        <f t="shared" si="1"/>
        <v>Katrien Neirinckx</v>
      </c>
      <c r="D112">
        <v>2010</v>
      </c>
      <c r="E112">
        <v>2016</v>
      </c>
      <c r="F112" s="10">
        <f>Tabel3[[#This Row],[Lid Tot]]-Tabel3[[#This Row],[Lid sinds]]+1</f>
        <v>7</v>
      </c>
      <c r="G112" s="10"/>
      <c r="H112" s="10" t="s">
        <v>1116</v>
      </c>
      <c r="I112" s="10">
        <v>1</v>
      </c>
      <c r="K112" s="10"/>
      <c r="L112" s="10"/>
    </row>
    <row r="113" spans="1:12" x14ac:dyDescent="0.25">
      <c r="A113" s="10" t="s">
        <v>98</v>
      </c>
      <c r="B113" s="10" t="s">
        <v>85</v>
      </c>
      <c r="C113" t="str">
        <f t="shared" si="1"/>
        <v>Daan Scheltjens</v>
      </c>
      <c r="D113">
        <v>2010</v>
      </c>
      <c r="E113">
        <v>2010</v>
      </c>
      <c r="F113" s="10">
        <f>Tabel3[[#This Row],[Lid Tot]]-Tabel3[[#This Row],[Lid sinds]]+1</f>
        <v>1</v>
      </c>
      <c r="G113" s="1">
        <v>2220</v>
      </c>
      <c r="H113" s="1" t="s">
        <v>1297</v>
      </c>
      <c r="I113" s="10">
        <v>1</v>
      </c>
      <c r="K113" s="10"/>
      <c r="L113" s="10"/>
    </row>
    <row r="114" spans="1:12" x14ac:dyDescent="0.25">
      <c r="A114" s="10" t="s">
        <v>185</v>
      </c>
      <c r="B114" s="10" t="s">
        <v>85</v>
      </c>
      <c r="C114" t="str">
        <f t="shared" si="1"/>
        <v>Myriam Scheltjens</v>
      </c>
      <c r="D114">
        <v>2010</v>
      </c>
      <c r="E114">
        <v>2010</v>
      </c>
      <c r="F114" s="10">
        <f>Tabel3[[#This Row],[Lid Tot]]-Tabel3[[#This Row],[Lid sinds]]+1</f>
        <v>1</v>
      </c>
      <c r="G114" s="1">
        <v>2220</v>
      </c>
      <c r="H114" s="1" t="s">
        <v>1297</v>
      </c>
      <c r="I114" s="10">
        <v>1</v>
      </c>
      <c r="K114" s="10"/>
      <c r="L114" s="10"/>
    </row>
    <row r="115" spans="1:12" x14ac:dyDescent="0.25">
      <c r="A115" s="10" t="s">
        <v>172</v>
      </c>
      <c r="B115" s="10" t="s">
        <v>85</v>
      </c>
      <c r="C115" t="str">
        <f t="shared" si="1"/>
        <v>Billie Scheltjens</v>
      </c>
      <c r="D115">
        <v>2010</v>
      </c>
      <c r="E115">
        <v>2015</v>
      </c>
      <c r="F115" s="10">
        <f>Tabel3[[#This Row],[Lid Tot]]-Tabel3[[#This Row],[Lid sinds]]+1</f>
        <v>6</v>
      </c>
      <c r="G115" s="1">
        <v>2220</v>
      </c>
      <c r="H115" s="1" t="s">
        <v>1297</v>
      </c>
      <c r="I115" s="10">
        <v>1</v>
      </c>
      <c r="K115" s="10"/>
      <c r="L115" s="10"/>
    </row>
    <row r="116" spans="1:12" x14ac:dyDescent="0.25">
      <c r="A116" s="10" t="s">
        <v>143</v>
      </c>
      <c r="B116" s="10" t="s">
        <v>54</v>
      </c>
      <c r="C116" t="str">
        <f t="shared" si="1"/>
        <v>Kaat Sels</v>
      </c>
      <c r="D116">
        <v>2010</v>
      </c>
      <c r="E116">
        <v>2010</v>
      </c>
      <c r="F116" s="10">
        <f>Tabel3[[#This Row],[Lid Tot]]-Tabel3[[#This Row],[Lid sinds]]+1</f>
        <v>1</v>
      </c>
      <c r="G116" s="1">
        <v>2440</v>
      </c>
      <c r="H116" s="1" t="s">
        <v>1001</v>
      </c>
      <c r="I116" s="10">
        <v>1</v>
      </c>
      <c r="K116" s="10"/>
      <c r="L116" s="10"/>
    </row>
    <row r="117" spans="1:12" x14ac:dyDescent="0.25">
      <c r="A117" s="10" t="s">
        <v>135</v>
      </c>
      <c r="B117" s="10" t="s">
        <v>136</v>
      </c>
      <c r="C117" t="str">
        <f t="shared" si="1"/>
        <v>Rien Syen</v>
      </c>
      <c r="D117">
        <v>2010</v>
      </c>
      <c r="E117">
        <v>2015</v>
      </c>
      <c r="F117" s="10">
        <f>Tabel3[[#This Row],[Lid Tot]]-Tabel3[[#This Row],[Lid sinds]]+1</f>
        <v>6</v>
      </c>
      <c r="G117" s="1">
        <v>2280</v>
      </c>
      <c r="H117" s="1" t="s">
        <v>1127</v>
      </c>
      <c r="I117" s="10">
        <v>1</v>
      </c>
      <c r="K117" s="10"/>
      <c r="L117" s="10"/>
    </row>
    <row r="118" spans="1:12" x14ac:dyDescent="0.25">
      <c r="A118" s="10" t="s">
        <v>156</v>
      </c>
      <c r="B118" s="10" t="s">
        <v>164</v>
      </c>
      <c r="C118" t="str">
        <f t="shared" si="1"/>
        <v>Kevin Van der Velden</v>
      </c>
      <c r="D118">
        <v>2010</v>
      </c>
      <c r="E118">
        <v>2019</v>
      </c>
      <c r="F118" s="10">
        <f>Tabel3[[#This Row],[Lid Tot]]-Tabel3[[#This Row],[Lid sinds]]+1</f>
        <v>10</v>
      </c>
      <c r="G118" s="10"/>
      <c r="H118" s="10" t="s">
        <v>1025</v>
      </c>
      <c r="I118" s="10">
        <v>1</v>
      </c>
      <c r="K118" s="10"/>
      <c r="L118" s="10"/>
    </row>
    <row r="119" spans="1:12" x14ac:dyDescent="0.25">
      <c r="A119" s="10" t="s">
        <v>188</v>
      </c>
      <c r="B119" s="10" t="s">
        <v>179</v>
      </c>
      <c r="C119" t="str">
        <f t="shared" si="1"/>
        <v xml:space="preserve">Els Van Eygen </v>
      </c>
      <c r="D119">
        <v>2010</v>
      </c>
      <c r="E119">
        <v>2010</v>
      </c>
      <c r="F119" s="10">
        <f>Tabel3[[#This Row],[Lid Tot]]-Tabel3[[#This Row],[Lid sinds]]+1</f>
        <v>1</v>
      </c>
      <c r="G119" s="1">
        <v>2340</v>
      </c>
      <c r="H119" s="1" t="s">
        <v>1007</v>
      </c>
      <c r="I119" s="10">
        <v>1</v>
      </c>
      <c r="K119" s="10"/>
      <c r="L119" s="10"/>
    </row>
    <row r="120" spans="1:12" x14ac:dyDescent="0.25">
      <c r="A120" s="10" t="s">
        <v>139</v>
      </c>
      <c r="B120" s="10" t="s">
        <v>140</v>
      </c>
      <c r="C120" t="str">
        <f t="shared" si="1"/>
        <v>Darthe  Van Laer</v>
      </c>
      <c r="D120">
        <v>2010</v>
      </c>
      <c r="E120">
        <v>2014</v>
      </c>
      <c r="F120" s="10">
        <f>Tabel3[[#This Row],[Lid Tot]]-Tabel3[[#This Row],[Lid sinds]]+1</f>
        <v>5</v>
      </c>
      <c r="G120" s="1">
        <v>2280</v>
      </c>
      <c r="H120" s="1" t="s">
        <v>1127</v>
      </c>
      <c r="I120" s="10">
        <v>1</v>
      </c>
      <c r="K120" s="10"/>
      <c r="L120" s="10"/>
    </row>
    <row r="121" spans="1:12" x14ac:dyDescent="0.25">
      <c r="A121" s="10" t="s">
        <v>38</v>
      </c>
      <c r="B121" s="10" t="s">
        <v>155</v>
      </c>
      <c r="C121" t="str">
        <f t="shared" si="1"/>
        <v>Jens Van Lommel</v>
      </c>
      <c r="D121">
        <v>2010</v>
      </c>
      <c r="E121">
        <v>2012</v>
      </c>
      <c r="F121" s="10">
        <f>Tabel3[[#This Row],[Lid Tot]]-Tabel3[[#This Row],[Lid sinds]]+1</f>
        <v>3</v>
      </c>
      <c r="G121" s="1">
        <v>2250</v>
      </c>
      <c r="H121" s="1" t="s">
        <v>306</v>
      </c>
      <c r="I121" s="10">
        <v>1</v>
      </c>
      <c r="K121" s="10"/>
      <c r="L121" s="10"/>
    </row>
    <row r="122" spans="1:12" x14ac:dyDescent="0.25">
      <c r="A122" s="10" t="s">
        <v>170</v>
      </c>
      <c r="B122" s="10" t="s">
        <v>171</v>
      </c>
      <c r="C122" t="str">
        <f t="shared" si="1"/>
        <v>Yoko Van Opstal</v>
      </c>
      <c r="D122">
        <v>2010</v>
      </c>
      <c r="E122">
        <v>2011</v>
      </c>
      <c r="F122" s="10">
        <f>Tabel3[[#This Row],[Lid Tot]]-Tabel3[[#This Row],[Lid sinds]]+1</f>
        <v>2</v>
      </c>
      <c r="G122" s="10"/>
      <c r="H122" s="10" t="s">
        <v>982</v>
      </c>
      <c r="I122" s="10">
        <v>1</v>
      </c>
      <c r="K122" s="10"/>
      <c r="L122" s="10"/>
    </row>
    <row r="123" spans="1:12" x14ac:dyDescent="0.25">
      <c r="A123" s="34" t="s">
        <v>487</v>
      </c>
      <c r="B123" s="34" t="s">
        <v>488</v>
      </c>
      <c r="C123" t="str">
        <f t="shared" si="1"/>
        <v>robin vertongen</v>
      </c>
      <c r="D123">
        <v>2010</v>
      </c>
      <c r="E123">
        <v>2014</v>
      </c>
      <c r="F123" s="10">
        <f>Tabel3[[#This Row],[Lid Tot]]-Tabel3[[#This Row],[Lid sinds]]+1</f>
        <v>5</v>
      </c>
      <c r="G123" s="1">
        <v>2280</v>
      </c>
      <c r="H123" s="1" t="s">
        <v>1127</v>
      </c>
      <c r="I123" s="10">
        <v>1</v>
      </c>
      <c r="K123" s="10"/>
      <c r="L123" s="10"/>
    </row>
    <row r="124" spans="1:12" x14ac:dyDescent="0.25">
      <c r="A124" s="10" t="s">
        <v>45</v>
      </c>
      <c r="B124" s="10" t="s">
        <v>166</v>
      </c>
      <c r="C124" t="str">
        <f t="shared" si="1"/>
        <v xml:space="preserve">Amber Vertongen </v>
      </c>
      <c r="D124">
        <v>2010</v>
      </c>
      <c r="E124">
        <v>2013</v>
      </c>
      <c r="F124" s="10">
        <f>Tabel3[[#This Row],[Lid Tot]]-Tabel3[[#This Row],[Lid sinds]]+1</f>
        <v>4</v>
      </c>
      <c r="G124" s="1">
        <v>2280</v>
      </c>
      <c r="H124" s="1" t="s">
        <v>1127</v>
      </c>
      <c r="I124" s="10">
        <v>1</v>
      </c>
      <c r="K124" s="10"/>
      <c r="L124" s="10"/>
    </row>
    <row r="125" spans="1:12" x14ac:dyDescent="0.25">
      <c r="A125" s="10" t="s">
        <v>156</v>
      </c>
      <c r="B125" s="10" t="s">
        <v>157</v>
      </c>
      <c r="C125" t="str">
        <f t="shared" si="1"/>
        <v>Kevin Vissers</v>
      </c>
      <c r="D125">
        <v>2010</v>
      </c>
      <c r="E125">
        <v>2012</v>
      </c>
      <c r="F125" s="10">
        <f>Tabel3[[#This Row],[Lid Tot]]-Tabel3[[#This Row],[Lid sinds]]+1</f>
        <v>3</v>
      </c>
      <c r="G125" s="1">
        <v>2460</v>
      </c>
      <c r="H125" s="1" t="s">
        <v>1000</v>
      </c>
      <c r="I125" s="10">
        <v>1</v>
      </c>
      <c r="K125" s="10"/>
      <c r="L125" s="10"/>
    </row>
    <row r="126" spans="1:12" x14ac:dyDescent="0.25">
      <c r="A126" s="10" t="s">
        <v>196</v>
      </c>
      <c r="B126" s="10" t="s">
        <v>197</v>
      </c>
      <c r="C126" t="str">
        <f t="shared" si="1"/>
        <v>Tijs Aerts</v>
      </c>
      <c r="D126">
        <v>2011</v>
      </c>
      <c r="E126">
        <v>2018</v>
      </c>
      <c r="F126" s="10">
        <f>Tabel3[[#This Row],[Lid Tot]]-Tabel3[[#This Row],[Lid sinds]]+1</f>
        <v>8</v>
      </c>
      <c r="G126" s="10">
        <v>2460</v>
      </c>
      <c r="H126" s="10" t="s">
        <v>1000</v>
      </c>
      <c r="I126" s="10">
        <v>1</v>
      </c>
      <c r="K126" s="10"/>
      <c r="L126" s="10"/>
    </row>
    <row r="127" spans="1:12" x14ac:dyDescent="0.25">
      <c r="A127" s="10" t="s">
        <v>165</v>
      </c>
      <c r="B127" s="10" t="s">
        <v>214</v>
      </c>
      <c r="C127" t="str">
        <f t="shared" si="1"/>
        <v>Robin Boels</v>
      </c>
      <c r="D127">
        <v>2011</v>
      </c>
      <c r="E127">
        <v>2011</v>
      </c>
      <c r="F127" s="10">
        <f>Tabel3[[#This Row],[Lid Tot]]-Tabel3[[#This Row],[Lid sinds]]+1</f>
        <v>1</v>
      </c>
      <c r="G127" s="1">
        <v>2460</v>
      </c>
      <c r="H127" s="1" t="s">
        <v>1000</v>
      </c>
      <c r="I127" s="10">
        <v>1</v>
      </c>
      <c r="K127" s="10"/>
      <c r="L127" s="10"/>
    </row>
    <row r="128" spans="1:12" x14ac:dyDescent="0.25">
      <c r="A128" s="10" t="s">
        <v>215</v>
      </c>
      <c r="B128" s="10" t="s">
        <v>214</v>
      </c>
      <c r="C128" t="str">
        <f t="shared" si="1"/>
        <v>Timo Boels</v>
      </c>
      <c r="D128">
        <v>2011</v>
      </c>
      <c r="E128">
        <v>2012</v>
      </c>
      <c r="F128" s="10">
        <f>Tabel3[[#This Row],[Lid Tot]]-Tabel3[[#This Row],[Lid sinds]]+1</f>
        <v>2</v>
      </c>
      <c r="G128" s="1">
        <v>2460</v>
      </c>
      <c r="H128" s="1" t="s">
        <v>1000</v>
      </c>
      <c r="I128" s="10">
        <v>1</v>
      </c>
      <c r="K128" s="10"/>
      <c r="L128" s="10"/>
    </row>
    <row r="129" spans="1:12" x14ac:dyDescent="0.25">
      <c r="A129" s="10" t="s">
        <v>201</v>
      </c>
      <c r="B129" s="10" t="s">
        <v>202</v>
      </c>
      <c r="C129" t="str">
        <f t="shared" si="1"/>
        <v>Isolde Breugelmans</v>
      </c>
      <c r="D129">
        <v>2011</v>
      </c>
      <c r="E129">
        <v>2011</v>
      </c>
      <c r="F129" s="10">
        <f>Tabel3[[#This Row],[Lid Tot]]-Tabel3[[#This Row],[Lid sinds]]+1</f>
        <v>1</v>
      </c>
      <c r="G129" s="10"/>
      <c r="H129" s="10" t="s">
        <v>304</v>
      </c>
      <c r="I129" s="10">
        <v>1</v>
      </c>
      <c r="K129" s="10"/>
      <c r="L129" s="10"/>
    </row>
    <row r="130" spans="1:12" x14ac:dyDescent="0.25">
      <c r="A130" s="10" t="s">
        <v>47</v>
      </c>
      <c r="B130" s="10" t="s">
        <v>198</v>
      </c>
      <c r="C130" t="str">
        <f t="shared" ref="C130:C193" si="2">A130&amp;" " &amp;B130</f>
        <v>Jolien Debonnet</v>
      </c>
      <c r="D130">
        <v>2011</v>
      </c>
      <c r="E130">
        <v>2019</v>
      </c>
      <c r="F130" s="10">
        <f>Tabel3[[#This Row],[Lid Tot]]-Tabel3[[#This Row],[Lid sinds]]+1</f>
        <v>9</v>
      </c>
      <c r="G130" s="1">
        <v>2280</v>
      </c>
      <c r="H130" s="1" t="s">
        <v>1127</v>
      </c>
      <c r="I130" s="10">
        <v>1</v>
      </c>
      <c r="K130" s="10"/>
      <c r="L130" s="10"/>
    </row>
    <row r="131" spans="1:12" x14ac:dyDescent="0.25">
      <c r="A131" s="35" t="s">
        <v>228</v>
      </c>
      <c r="B131" s="5" t="s">
        <v>481</v>
      </c>
      <c r="C131" t="str">
        <f t="shared" si="2"/>
        <v>Stan Devriese</v>
      </c>
      <c r="D131">
        <v>2011</v>
      </c>
      <c r="E131">
        <v>2014</v>
      </c>
      <c r="F131" s="10">
        <f>Tabel3[[#This Row],[Lid Tot]]-Tabel3[[#This Row],[Lid sinds]]+1</f>
        <v>4</v>
      </c>
      <c r="G131" s="1">
        <v>2260</v>
      </c>
      <c r="H131" s="1" t="s">
        <v>1300</v>
      </c>
      <c r="I131" s="10">
        <v>1</v>
      </c>
      <c r="K131" s="10"/>
      <c r="L131" s="10"/>
    </row>
    <row r="132" spans="1:12" x14ac:dyDescent="0.25">
      <c r="A132" s="35" t="s">
        <v>199</v>
      </c>
      <c r="B132" s="5" t="s">
        <v>481</v>
      </c>
      <c r="C132" t="str">
        <f t="shared" si="2"/>
        <v>Trees Devriese</v>
      </c>
      <c r="D132">
        <v>2011</v>
      </c>
      <c r="E132">
        <v>2015</v>
      </c>
      <c r="F132" s="10">
        <f>Tabel3[[#This Row],[Lid Tot]]-Tabel3[[#This Row],[Lid sinds]]+1</f>
        <v>5</v>
      </c>
      <c r="G132" s="1">
        <v>2260</v>
      </c>
      <c r="H132" s="1" t="s">
        <v>1300</v>
      </c>
      <c r="I132" s="10">
        <v>1</v>
      </c>
      <c r="K132" s="10"/>
      <c r="L132" s="10"/>
    </row>
    <row r="133" spans="1:12" x14ac:dyDescent="0.25">
      <c r="A133" s="34" t="s">
        <v>484</v>
      </c>
      <c r="B133" s="34" t="s">
        <v>485</v>
      </c>
      <c r="C133" t="str">
        <f t="shared" si="2"/>
        <v>Dries Dumortier</v>
      </c>
      <c r="D133">
        <v>2011</v>
      </c>
      <c r="E133">
        <v>2019</v>
      </c>
      <c r="F133" s="10">
        <f>Tabel3[[#This Row],[Lid Tot]]-Tabel3[[#This Row],[Lid sinds]]+1</f>
        <v>9</v>
      </c>
      <c r="G133" s="1">
        <v>2300</v>
      </c>
      <c r="H133" s="1" t="s">
        <v>1010</v>
      </c>
      <c r="I133" s="10">
        <v>1</v>
      </c>
      <c r="K133" s="10"/>
      <c r="L133" s="10"/>
    </row>
    <row r="134" spans="1:12" x14ac:dyDescent="0.25">
      <c r="A134" s="10" t="s">
        <v>222</v>
      </c>
      <c r="B134" s="10" t="s">
        <v>223</v>
      </c>
      <c r="C134" t="str">
        <f t="shared" si="2"/>
        <v>Lucky Boye</v>
      </c>
      <c r="D134">
        <v>2011</v>
      </c>
      <c r="E134">
        <v>2011</v>
      </c>
      <c r="F134" s="10">
        <f>Tabel3[[#This Row],[Lid Tot]]-Tabel3[[#This Row],[Lid sinds]]+1</f>
        <v>1</v>
      </c>
      <c r="G134" s="10"/>
      <c r="H134" s="10" t="s">
        <v>1230</v>
      </c>
      <c r="I134" s="10">
        <v>1</v>
      </c>
      <c r="K134" s="10"/>
      <c r="L134" s="10"/>
    </row>
    <row r="135" spans="1:12" x14ac:dyDescent="0.25">
      <c r="A135" t="s">
        <v>232</v>
      </c>
      <c r="B135" t="s">
        <v>233</v>
      </c>
      <c r="C135" t="str">
        <f t="shared" si="2"/>
        <v>Joren Frans</v>
      </c>
      <c r="D135">
        <v>2011</v>
      </c>
      <c r="E135">
        <v>2012</v>
      </c>
      <c r="F135" s="10">
        <f>Tabel3[[#This Row],[Lid Tot]]-Tabel3[[#This Row],[Lid sinds]]+1</f>
        <v>2</v>
      </c>
      <c r="G135" s="10"/>
      <c r="H135" s="10" t="s">
        <v>1268</v>
      </c>
      <c r="I135" s="10">
        <v>1</v>
      </c>
      <c r="K135" s="10"/>
      <c r="L135" s="10"/>
    </row>
    <row r="136" spans="1:12" x14ac:dyDescent="0.25">
      <c r="A136" s="10" t="s">
        <v>203</v>
      </c>
      <c r="B136" s="10" t="s">
        <v>204</v>
      </c>
      <c r="C136" t="str">
        <f t="shared" si="2"/>
        <v>Dorte  De Bondt</v>
      </c>
      <c r="D136">
        <v>2011</v>
      </c>
      <c r="E136">
        <v>2011</v>
      </c>
      <c r="F136" s="10">
        <f>Tabel3[[#This Row],[Lid Tot]]-Tabel3[[#This Row],[Lid sinds]]+1</f>
        <v>1</v>
      </c>
      <c r="G136" s="10"/>
      <c r="H136" s="10" t="s">
        <v>1230</v>
      </c>
      <c r="I136" s="10">
        <v>1</v>
      </c>
      <c r="K136" s="10"/>
      <c r="L136" s="10"/>
    </row>
    <row r="137" spans="1:12" x14ac:dyDescent="0.25">
      <c r="A137" s="10" t="s">
        <v>249</v>
      </c>
      <c r="B137" s="10" t="s">
        <v>250</v>
      </c>
      <c r="C137" t="str">
        <f t="shared" si="2"/>
        <v>annelies gebruers</v>
      </c>
      <c r="D137">
        <v>2011</v>
      </c>
      <c r="E137">
        <v>2015</v>
      </c>
      <c r="F137" s="10">
        <f>Tabel3[[#This Row],[Lid Tot]]-Tabel3[[#This Row],[Lid sinds]]+1</f>
        <v>5</v>
      </c>
      <c r="G137" s="1">
        <v>2250</v>
      </c>
      <c r="H137" s="1" t="s">
        <v>306</v>
      </c>
      <c r="I137" s="10">
        <v>1</v>
      </c>
      <c r="K137" s="10"/>
      <c r="L137" s="10"/>
    </row>
    <row r="138" spans="1:12" x14ac:dyDescent="0.25">
      <c r="A138" s="10" t="s">
        <v>216</v>
      </c>
      <c r="B138" s="10" t="s">
        <v>217</v>
      </c>
      <c r="C138" t="str">
        <f t="shared" si="2"/>
        <v>Roel Dooms</v>
      </c>
      <c r="D138">
        <v>2011</v>
      </c>
      <c r="E138">
        <v>2011</v>
      </c>
      <c r="F138" s="10">
        <f>Tabel3[[#This Row],[Lid Tot]]-Tabel3[[#This Row],[Lid sinds]]+1</f>
        <v>1</v>
      </c>
      <c r="G138" s="10"/>
      <c r="H138" s="10" t="s">
        <v>1230</v>
      </c>
      <c r="I138" s="10">
        <v>1</v>
      </c>
      <c r="K138" s="10"/>
      <c r="L138" s="10"/>
    </row>
    <row r="139" spans="1:12" x14ac:dyDescent="0.25">
      <c r="A139" s="10" t="s">
        <v>247</v>
      </c>
      <c r="B139" s="10" t="s">
        <v>248</v>
      </c>
      <c r="C139" t="str">
        <f t="shared" si="2"/>
        <v>Widi Freeling Duke</v>
      </c>
      <c r="D139">
        <v>2011</v>
      </c>
      <c r="E139">
        <v>2011</v>
      </c>
      <c r="F139" s="10">
        <f>Tabel3[[#This Row],[Lid Tot]]-Tabel3[[#This Row],[Lid sinds]]+1</f>
        <v>1</v>
      </c>
      <c r="G139" s="10"/>
      <c r="H139" s="10" t="s">
        <v>1230</v>
      </c>
      <c r="I139" s="10">
        <v>1</v>
      </c>
      <c r="K139" s="10"/>
      <c r="L139" s="10"/>
    </row>
    <row r="140" spans="1:12" x14ac:dyDescent="0.25">
      <c r="A140" s="10" t="s">
        <v>226</v>
      </c>
      <c r="B140" s="10" t="s">
        <v>227</v>
      </c>
      <c r="C140" t="str">
        <f t="shared" si="2"/>
        <v>Yanco  Lens</v>
      </c>
      <c r="D140">
        <v>2011</v>
      </c>
      <c r="E140">
        <v>2011</v>
      </c>
      <c r="F140" s="10">
        <f>Tabel3[[#This Row],[Lid Tot]]-Tabel3[[#This Row],[Lid sinds]]+1</f>
        <v>1</v>
      </c>
      <c r="G140" s="10"/>
      <c r="H140" s="10" t="s">
        <v>1230</v>
      </c>
      <c r="I140" s="10">
        <v>1</v>
      </c>
      <c r="K140" s="10"/>
      <c r="L140" s="10"/>
    </row>
    <row r="141" spans="1:12" x14ac:dyDescent="0.25">
      <c r="A141" s="10" t="s">
        <v>218</v>
      </c>
      <c r="B141" s="10" t="s">
        <v>219</v>
      </c>
      <c r="C141" t="str">
        <f t="shared" si="2"/>
        <v>Stef Van Der Spiegel</v>
      </c>
      <c r="D141">
        <v>2011</v>
      </c>
      <c r="E141">
        <v>2011</v>
      </c>
      <c r="F141" s="10">
        <f>Tabel3[[#This Row],[Lid Tot]]-Tabel3[[#This Row],[Lid sinds]]+1</f>
        <v>1</v>
      </c>
      <c r="G141" s="10"/>
      <c r="H141" s="10" t="s">
        <v>1230</v>
      </c>
      <c r="I141" s="10">
        <v>1</v>
      </c>
      <c r="K141" s="10"/>
      <c r="L141" s="10"/>
    </row>
    <row r="142" spans="1:12" x14ac:dyDescent="0.25">
      <c r="A142" s="10" t="s">
        <v>230</v>
      </c>
      <c r="B142" s="10" t="s">
        <v>174</v>
      </c>
      <c r="C142" t="str">
        <f t="shared" si="2"/>
        <v>Babette vercruysse</v>
      </c>
      <c r="D142">
        <v>2011</v>
      </c>
      <c r="E142">
        <v>2011</v>
      </c>
      <c r="F142" s="10">
        <f>Tabel3[[#This Row],[Lid Tot]]-Tabel3[[#This Row],[Lid sinds]]+1</f>
        <v>1</v>
      </c>
      <c r="G142" s="10"/>
      <c r="H142" s="10" t="s">
        <v>1230</v>
      </c>
      <c r="I142" s="10">
        <v>1</v>
      </c>
      <c r="K142" s="10"/>
      <c r="L142" s="10"/>
    </row>
    <row r="143" spans="1:12" x14ac:dyDescent="0.25">
      <c r="A143" t="s">
        <v>108</v>
      </c>
      <c r="B143" t="s">
        <v>229</v>
      </c>
      <c r="C143" t="str">
        <f t="shared" si="2"/>
        <v>Jonas Verhoeven</v>
      </c>
      <c r="D143">
        <v>2011</v>
      </c>
      <c r="E143">
        <v>2011</v>
      </c>
      <c r="F143" s="10">
        <f>Tabel3[[#This Row],[Lid Tot]]-Tabel3[[#This Row],[Lid sinds]]+1</f>
        <v>1</v>
      </c>
      <c r="G143" s="10"/>
      <c r="H143" s="10" t="s">
        <v>1230</v>
      </c>
      <c r="I143" s="10">
        <v>1</v>
      </c>
      <c r="K143" s="10"/>
      <c r="L143" s="10"/>
    </row>
    <row r="144" spans="1:12" x14ac:dyDescent="0.25">
      <c r="A144" s="10" t="s">
        <v>220</v>
      </c>
      <c r="B144" s="10" t="s">
        <v>221</v>
      </c>
      <c r="C144" t="str">
        <f t="shared" si="2"/>
        <v>Lune kennes</v>
      </c>
      <c r="D144">
        <v>2011</v>
      </c>
      <c r="E144">
        <v>2015</v>
      </c>
      <c r="F144" s="10">
        <f>Tabel3[[#This Row],[Lid Tot]]-Tabel3[[#This Row],[Lid sinds]]+1</f>
        <v>5</v>
      </c>
      <c r="G144" s="1">
        <v>2260</v>
      </c>
      <c r="H144" s="1" t="s">
        <v>1295</v>
      </c>
      <c r="I144" s="10">
        <v>1</v>
      </c>
      <c r="K144" s="10"/>
      <c r="L144" s="10"/>
    </row>
    <row r="145" spans="1:12" x14ac:dyDescent="0.25">
      <c r="A145" s="10" t="s">
        <v>231</v>
      </c>
      <c r="B145" s="10" t="s">
        <v>221</v>
      </c>
      <c r="C145" t="str">
        <f t="shared" si="2"/>
        <v>Roan kennes</v>
      </c>
      <c r="D145">
        <v>2011</v>
      </c>
      <c r="E145">
        <v>2016</v>
      </c>
      <c r="F145" s="10">
        <f>Tabel3[[#This Row],[Lid Tot]]-Tabel3[[#This Row],[Lid sinds]]+1</f>
        <v>6</v>
      </c>
      <c r="G145" s="1">
        <v>2260</v>
      </c>
      <c r="H145" s="1" t="s">
        <v>1295</v>
      </c>
      <c r="I145" s="10">
        <v>1</v>
      </c>
      <c r="K145" s="10"/>
      <c r="L145" s="10"/>
    </row>
    <row r="146" spans="1:12" x14ac:dyDescent="0.25">
      <c r="A146" s="10" t="s">
        <v>253</v>
      </c>
      <c r="B146" s="10" t="s">
        <v>208</v>
      </c>
      <c r="C146" t="str">
        <f t="shared" si="2"/>
        <v>Karlijn Klaver</v>
      </c>
      <c r="D146">
        <v>2011</v>
      </c>
      <c r="E146">
        <v>2011</v>
      </c>
      <c r="F146" s="10">
        <f>Tabel3[[#This Row],[Lid Tot]]-Tabel3[[#This Row],[Lid sinds]]+1</f>
        <v>1</v>
      </c>
      <c r="G146" s="1">
        <v>2460</v>
      </c>
      <c r="H146" s="1" t="s">
        <v>1000</v>
      </c>
      <c r="I146" s="10">
        <v>1</v>
      </c>
      <c r="K146" s="10"/>
      <c r="L146" s="10"/>
    </row>
    <row r="147" spans="1:12" x14ac:dyDescent="0.25">
      <c r="A147" s="10" t="s">
        <v>207</v>
      </c>
      <c r="B147" s="10" t="s">
        <v>208</v>
      </c>
      <c r="C147" t="str">
        <f t="shared" si="2"/>
        <v>Martijn Klaver</v>
      </c>
      <c r="D147">
        <v>2011</v>
      </c>
      <c r="E147">
        <v>2019</v>
      </c>
      <c r="F147" s="10">
        <f>Tabel3[[#This Row],[Lid Tot]]-Tabel3[[#This Row],[Lid sinds]]+1</f>
        <v>9</v>
      </c>
      <c r="G147" s="1">
        <v>2460</v>
      </c>
      <c r="H147" s="1" t="s">
        <v>1000</v>
      </c>
      <c r="I147" s="10">
        <v>1</v>
      </c>
      <c r="K147" s="10"/>
      <c r="L147" s="10"/>
    </row>
    <row r="148" spans="1:12" x14ac:dyDescent="0.25">
      <c r="A148" s="10" t="s">
        <v>224</v>
      </c>
      <c r="B148" s="10" t="s">
        <v>225</v>
      </c>
      <c r="C148" t="str">
        <f t="shared" si="2"/>
        <v>Matthias Kraft</v>
      </c>
      <c r="D148">
        <v>2011</v>
      </c>
      <c r="E148">
        <v>2012</v>
      </c>
      <c r="F148" s="10">
        <f>Tabel3[[#This Row],[Lid Tot]]-Tabel3[[#This Row],[Lid sinds]]+1</f>
        <v>2</v>
      </c>
      <c r="G148" s="1">
        <v>2260</v>
      </c>
      <c r="H148" s="1" t="s">
        <v>1043</v>
      </c>
      <c r="I148" s="10">
        <v>1</v>
      </c>
      <c r="K148" s="10"/>
      <c r="L148" s="10"/>
    </row>
    <row r="149" spans="1:12" x14ac:dyDescent="0.25">
      <c r="A149" s="10" t="s">
        <v>236</v>
      </c>
      <c r="B149" s="10" t="s">
        <v>237</v>
      </c>
      <c r="C149" t="str">
        <f t="shared" si="2"/>
        <v>Pieter-Jan Loyens</v>
      </c>
      <c r="D149">
        <v>2011</v>
      </c>
      <c r="E149">
        <v>2018</v>
      </c>
      <c r="F149" s="10">
        <f>Tabel3[[#This Row],[Lid Tot]]-Tabel3[[#This Row],[Lid sinds]]+1</f>
        <v>8</v>
      </c>
      <c r="G149" s="1">
        <v>2275</v>
      </c>
      <c r="H149" s="1" t="s">
        <v>1294</v>
      </c>
      <c r="I149" s="10">
        <v>1</v>
      </c>
      <c r="K149" s="10"/>
      <c r="L149" s="10"/>
    </row>
    <row r="150" spans="1:12" x14ac:dyDescent="0.25">
      <c r="A150" s="10" t="s">
        <v>205</v>
      </c>
      <c r="B150" s="10" t="s">
        <v>206</v>
      </c>
      <c r="C150" t="str">
        <f t="shared" si="2"/>
        <v>Bob Merchie</v>
      </c>
      <c r="D150">
        <v>2011</v>
      </c>
      <c r="E150">
        <v>2012</v>
      </c>
      <c r="F150" s="10">
        <f>Tabel3[[#This Row],[Lid Tot]]-Tabel3[[#This Row],[Lid sinds]]+1</f>
        <v>2</v>
      </c>
      <c r="G150" s="1">
        <v>2460</v>
      </c>
      <c r="H150" s="1" t="s">
        <v>1051</v>
      </c>
      <c r="I150" s="10">
        <v>1</v>
      </c>
      <c r="K150" s="10"/>
      <c r="L150" s="10"/>
    </row>
    <row r="151" spans="1:12" x14ac:dyDescent="0.25">
      <c r="A151" s="10" t="s">
        <v>211</v>
      </c>
      <c r="B151" s="10" t="s">
        <v>212</v>
      </c>
      <c r="C151" t="str">
        <f t="shared" si="2"/>
        <v>Danaïs Post</v>
      </c>
      <c r="D151">
        <v>2011</v>
      </c>
      <c r="E151">
        <v>2012</v>
      </c>
      <c r="F151" s="10">
        <f>Tabel3[[#This Row],[Lid Tot]]-Tabel3[[#This Row],[Lid sinds]]+1</f>
        <v>2</v>
      </c>
      <c r="G151" s="1">
        <v>2222</v>
      </c>
      <c r="H151" s="1" t="s">
        <v>1050</v>
      </c>
      <c r="I151" s="10">
        <v>1</v>
      </c>
      <c r="K151" s="10"/>
      <c r="L151" s="10"/>
    </row>
    <row r="152" spans="1:12" x14ac:dyDescent="0.25">
      <c r="A152" s="10" t="s">
        <v>213</v>
      </c>
      <c r="B152" s="10" t="s">
        <v>212</v>
      </c>
      <c r="C152" t="str">
        <f t="shared" si="2"/>
        <v>Vinnie Post</v>
      </c>
      <c r="D152">
        <v>2011</v>
      </c>
      <c r="E152">
        <v>2014</v>
      </c>
      <c r="F152" s="10">
        <f>Tabel3[[#This Row],[Lid Tot]]-Tabel3[[#This Row],[Lid sinds]]+1</f>
        <v>4</v>
      </c>
      <c r="G152" s="1">
        <v>2222</v>
      </c>
      <c r="H152" s="1" t="s">
        <v>1050</v>
      </c>
      <c r="I152" s="10">
        <v>1</v>
      </c>
      <c r="K152" s="10"/>
      <c r="L152" s="10"/>
    </row>
    <row r="153" spans="1:12" x14ac:dyDescent="0.25">
      <c r="A153" s="10" t="s">
        <v>234</v>
      </c>
      <c r="B153" s="10" t="s">
        <v>235</v>
      </c>
      <c r="C153" t="str">
        <f t="shared" si="2"/>
        <v>Laura Rosseel</v>
      </c>
      <c r="D153">
        <v>2011</v>
      </c>
      <c r="E153">
        <v>2019</v>
      </c>
      <c r="F153" s="10">
        <f>Tabel3[[#This Row],[Lid Tot]]-Tabel3[[#This Row],[Lid sinds]]+1</f>
        <v>9</v>
      </c>
      <c r="G153" s="1">
        <v>2222</v>
      </c>
      <c r="H153" s="1" t="s">
        <v>1050</v>
      </c>
      <c r="I153" s="10">
        <v>1</v>
      </c>
      <c r="K153" s="10"/>
      <c r="L153" s="10"/>
    </row>
    <row r="154" spans="1:12" x14ac:dyDescent="0.25">
      <c r="A154" s="10" t="s">
        <v>254</v>
      </c>
      <c r="B154" s="10" t="s">
        <v>54</v>
      </c>
      <c r="C154" t="str">
        <f t="shared" si="2"/>
        <v>Carolien Sels</v>
      </c>
      <c r="D154">
        <v>2011</v>
      </c>
      <c r="E154">
        <v>2019</v>
      </c>
      <c r="F154" s="10">
        <f>Tabel3[[#This Row],[Lid Tot]]-Tabel3[[#This Row],[Lid sinds]]+1</f>
        <v>9</v>
      </c>
      <c r="G154" s="1">
        <v>2440</v>
      </c>
      <c r="H154" s="1" t="s">
        <v>1001</v>
      </c>
      <c r="I154" s="10">
        <v>1</v>
      </c>
      <c r="K154" s="10"/>
      <c r="L154" s="10"/>
    </row>
    <row r="155" spans="1:12" x14ac:dyDescent="0.25">
      <c r="A155" s="10" t="s">
        <v>16</v>
      </c>
      <c r="B155" s="10" t="s">
        <v>83</v>
      </c>
      <c r="C155" t="str">
        <f t="shared" si="2"/>
        <v>Ruben Thys</v>
      </c>
      <c r="D155">
        <v>2011</v>
      </c>
      <c r="E155">
        <v>2019</v>
      </c>
      <c r="F155" s="10">
        <f>Tabel3[[#This Row],[Lid Tot]]-Tabel3[[#This Row],[Lid sinds]]+1</f>
        <v>9</v>
      </c>
      <c r="G155" s="1">
        <v>2340</v>
      </c>
      <c r="H155" s="1" t="s">
        <v>1298</v>
      </c>
      <c r="I155" s="10">
        <v>1</v>
      </c>
      <c r="K155" s="10"/>
      <c r="L155" s="10"/>
    </row>
    <row r="156" spans="1:12" x14ac:dyDescent="0.25">
      <c r="A156" s="10" t="s">
        <v>240</v>
      </c>
      <c r="B156" s="10" t="s">
        <v>241</v>
      </c>
      <c r="C156" t="str">
        <f t="shared" si="2"/>
        <v>Brent Valgaeren</v>
      </c>
      <c r="D156">
        <v>2011</v>
      </c>
      <c r="E156">
        <v>2014</v>
      </c>
      <c r="F156" s="10">
        <f>Tabel3[[#This Row],[Lid Tot]]-Tabel3[[#This Row],[Lid sinds]]+1</f>
        <v>4</v>
      </c>
      <c r="G156" s="1">
        <v>2460</v>
      </c>
      <c r="H156" s="1" t="s">
        <v>1000</v>
      </c>
      <c r="I156" s="10">
        <v>1</v>
      </c>
      <c r="K156" s="10"/>
      <c r="L156" s="10"/>
    </row>
    <row r="157" spans="1:12" x14ac:dyDescent="0.25">
      <c r="A157" s="10" t="s">
        <v>238</v>
      </c>
      <c r="B157" s="10" t="s">
        <v>239</v>
      </c>
      <c r="C157" t="str">
        <f t="shared" si="2"/>
        <v>Tinne Van de Kelft</v>
      </c>
      <c r="D157">
        <v>2011</v>
      </c>
      <c r="E157">
        <v>2016</v>
      </c>
      <c r="F157" s="10">
        <f>Tabel3[[#This Row],[Lid Tot]]-Tabel3[[#This Row],[Lid sinds]]+1</f>
        <v>6</v>
      </c>
      <c r="G157" s="1">
        <v>2200</v>
      </c>
      <c r="H157" s="1" t="s">
        <v>304</v>
      </c>
      <c r="I157" s="10">
        <v>1</v>
      </c>
      <c r="K157" s="10"/>
      <c r="L157" s="10"/>
    </row>
    <row r="158" spans="1:12" x14ac:dyDescent="0.25">
      <c r="A158" s="10" t="s">
        <v>255</v>
      </c>
      <c r="B158" s="10" t="s">
        <v>256</v>
      </c>
      <c r="C158" t="str">
        <f t="shared" si="2"/>
        <v>Tine Van de Velde</v>
      </c>
      <c r="D158">
        <v>2011</v>
      </c>
      <c r="E158">
        <v>2015</v>
      </c>
      <c r="F158" s="10">
        <f>Tabel3[[#This Row],[Lid Tot]]-Tabel3[[#This Row],[Lid sinds]]+1</f>
        <v>5</v>
      </c>
      <c r="G158" s="1">
        <v>2243</v>
      </c>
      <c r="H158" s="1" t="s">
        <v>1205</v>
      </c>
      <c r="I158" s="10">
        <v>1</v>
      </c>
      <c r="K158" s="10"/>
      <c r="L158" s="10"/>
    </row>
    <row r="159" spans="1:12" x14ac:dyDescent="0.25">
      <c r="A159" s="10" t="s">
        <v>245</v>
      </c>
      <c r="B159" s="10" t="s">
        <v>246</v>
      </c>
      <c r="C159" t="str">
        <f t="shared" si="2"/>
        <v>Line van delm</v>
      </c>
      <c r="D159">
        <v>2011</v>
      </c>
      <c r="E159">
        <v>2019</v>
      </c>
      <c r="F159" s="10">
        <f>Tabel3[[#This Row],[Lid Tot]]-Tabel3[[#This Row],[Lid sinds]]+1</f>
        <v>9</v>
      </c>
      <c r="G159" s="1">
        <v>2270</v>
      </c>
      <c r="H159" s="1" t="s">
        <v>1122</v>
      </c>
      <c r="I159" s="10">
        <v>1</v>
      </c>
      <c r="K159" s="10"/>
      <c r="L159" s="10"/>
    </row>
    <row r="160" spans="1:12" x14ac:dyDescent="0.25">
      <c r="A160" s="36" t="s">
        <v>55</v>
      </c>
      <c r="B160" s="6" t="s">
        <v>477</v>
      </c>
      <c r="C160" t="str">
        <f t="shared" si="2"/>
        <v>Ellen Van Eygen</v>
      </c>
      <c r="D160">
        <v>2011</v>
      </c>
      <c r="E160">
        <v>2019</v>
      </c>
      <c r="F160" s="10">
        <f>Tabel3[[#This Row],[Lid Tot]]-Tabel3[[#This Row],[Lid sinds]]+1</f>
        <v>9</v>
      </c>
      <c r="G160" s="1"/>
      <c r="H160" s="1" t="s">
        <v>1010</v>
      </c>
      <c r="I160" s="10">
        <v>1</v>
      </c>
      <c r="K160" s="10"/>
      <c r="L160" s="10"/>
    </row>
    <row r="161" spans="1:12" x14ac:dyDescent="0.25">
      <c r="A161" s="10" t="s">
        <v>209</v>
      </c>
      <c r="B161" s="10" t="s">
        <v>210</v>
      </c>
      <c r="C161" t="str">
        <f t="shared" si="2"/>
        <v>Mats Vennekens</v>
      </c>
      <c r="D161">
        <v>2011</v>
      </c>
      <c r="E161">
        <v>2012</v>
      </c>
      <c r="F161" s="10">
        <f>Tabel3[[#This Row],[Lid Tot]]-Tabel3[[#This Row],[Lid sinds]]+1</f>
        <v>2</v>
      </c>
      <c r="G161" s="1">
        <v>2460</v>
      </c>
      <c r="H161" s="1" t="s">
        <v>1051</v>
      </c>
      <c r="I161" s="10">
        <v>1</v>
      </c>
      <c r="K161" s="10"/>
      <c r="L161" s="10"/>
    </row>
    <row r="162" spans="1:12" x14ac:dyDescent="0.25">
      <c r="A162" s="10" t="s">
        <v>242</v>
      </c>
      <c r="B162" s="10" t="s">
        <v>8</v>
      </c>
      <c r="C162" t="str">
        <f t="shared" si="2"/>
        <v>Lucas Verguts</v>
      </c>
      <c r="D162">
        <v>2011</v>
      </c>
      <c r="E162">
        <v>2019</v>
      </c>
      <c r="F162" s="10">
        <f>Tabel3[[#This Row],[Lid Tot]]-Tabel3[[#This Row],[Lid sinds]]+1</f>
        <v>9</v>
      </c>
      <c r="G162" s="10"/>
      <c r="H162" s="10" t="s">
        <v>1116</v>
      </c>
      <c r="I162" s="10">
        <v>1</v>
      </c>
      <c r="K162" s="10"/>
      <c r="L162" s="10"/>
    </row>
    <row r="163" spans="1:12" x14ac:dyDescent="0.25">
      <c r="A163" s="10" t="s">
        <v>243</v>
      </c>
      <c r="B163" s="10" t="s">
        <v>244</v>
      </c>
      <c r="C163" t="str">
        <f t="shared" si="2"/>
        <v>wout willemsen</v>
      </c>
      <c r="D163">
        <v>2011</v>
      </c>
      <c r="E163">
        <v>2017</v>
      </c>
      <c r="F163" s="10">
        <f>Tabel3[[#This Row],[Lid Tot]]-Tabel3[[#This Row],[Lid sinds]]+1</f>
        <v>7</v>
      </c>
      <c r="G163" s="1">
        <v>2275</v>
      </c>
      <c r="H163" s="1" t="s">
        <v>309</v>
      </c>
      <c r="I163" s="10">
        <v>1</v>
      </c>
      <c r="K163" s="10"/>
      <c r="L163" s="10"/>
    </row>
    <row r="164" spans="1:12" x14ac:dyDescent="0.25">
      <c r="A164" s="12" t="s">
        <v>482</v>
      </c>
      <c r="B164" s="12" t="s">
        <v>483</v>
      </c>
      <c r="C164" t="str">
        <f t="shared" si="2"/>
        <v>emmy boeckx</v>
      </c>
      <c r="D164">
        <v>2012</v>
      </c>
      <c r="E164">
        <v>2015</v>
      </c>
      <c r="F164" s="10">
        <f>Tabel3[[#This Row],[Lid Tot]]-Tabel3[[#This Row],[Lid sinds]]+1</f>
        <v>4</v>
      </c>
      <c r="G164" s="1">
        <v>2200</v>
      </c>
      <c r="H164" s="1" t="s">
        <v>304</v>
      </c>
      <c r="I164" s="10">
        <v>1</v>
      </c>
      <c r="K164" s="10"/>
      <c r="L164" s="10"/>
    </row>
    <row r="165" spans="1:12" x14ac:dyDescent="0.25">
      <c r="A165" s="10" t="s">
        <v>257</v>
      </c>
      <c r="B165" s="10" t="s">
        <v>258</v>
      </c>
      <c r="C165" t="str">
        <f t="shared" si="2"/>
        <v>Willem De Bie</v>
      </c>
      <c r="D165">
        <v>2012</v>
      </c>
      <c r="E165">
        <v>2013</v>
      </c>
      <c r="F165" s="10">
        <f>Tabel3[[#This Row],[Lid Tot]]-Tabel3[[#This Row],[Lid sinds]]+1</f>
        <v>2</v>
      </c>
      <c r="G165" s="1">
        <v>2440</v>
      </c>
      <c r="H165" s="1" t="s">
        <v>1001</v>
      </c>
      <c r="I165" s="10">
        <v>1</v>
      </c>
      <c r="K165" s="10"/>
      <c r="L165" s="10"/>
    </row>
    <row r="166" spans="1:12" x14ac:dyDescent="0.25">
      <c r="A166" s="10" t="s">
        <v>278</v>
      </c>
      <c r="B166" s="10" t="s">
        <v>279</v>
      </c>
      <c r="C166" t="str">
        <f t="shared" si="2"/>
        <v xml:space="preserve">Hasse Dockx </v>
      </c>
      <c r="D166">
        <v>2012</v>
      </c>
      <c r="E166">
        <v>2012</v>
      </c>
      <c r="F166" s="10">
        <f>Tabel3[[#This Row],[Lid Tot]]-Tabel3[[#This Row],[Lid sinds]]+1</f>
        <v>1</v>
      </c>
      <c r="G166" s="1">
        <v>2288</v>
      </c>
      <c r="H166" s="1" t="s">
        <v>1207</v>
      </c>
      <c r="I166" s="10">
        <v>1</v>
      </c>
      <c r="K166" s="10"/>
      <c r="L166" s="10"/>
    </row>
    <row r="167" spans="1:12" x14ac:dyDescent="0.25">
      <c r="A167" s="10" t="s">
        <v>242</v>
      </c>
      <c r="B167" s="10" t="s">
        <v>87</v>
      </c>
      <c r="C167" t="str">
        <f t="shared" si="2"/>
        <v>Lucas Follet</v>
      </c>
      <c r="D167">
        <v>2012</v>
      </c>
      <c r="E167">
        <v>2019</v>
      </c>
      <c r="F167" s="10">
        <f>Tabel3[[#This Row],[Lid Tot]]-Tabel3[[#This Row],[Lid sinds]]+1</f>
        <v>8</v>
      </c>
      <c r="G167" s="1">
        <v>2275</v>
      </c>
      <c r="H167" s="1" t="s">
        <v>309</v>
      </c>
      <c r="I167" s="10">
        <v>1</v>
      </c>
      <c r="K167" s="10"/>
      <c r="L167" s="10"/>
    </row>
    <row r="168" spans="1:12" x14ac:dyDescent="0.25">
      <c r="A168" s="10" t="s">
        <v>263</v>
      </c>
      <c r="B168" s="10" t="s">
        <v>264</v>
      </c>
      <c r="C168" t="str">
        <f t="shared" si="2"/>
        <v>Luka Goossens</v>
      </c>
      <c r="D168">
        <v>2012</v>
      </c>
      <c r="E168">
        <v>2014</v>
      </c>
      <c r="F168" s="10">
        <f>Tabel3[[#This Row],[Lid Tot]]-Tabel3[[#This Row],[Lid sinds]]+1</f>
        <v>3</v>
      </c>
      <c r="G168" s="1">
        <v>2260</v>
      </c>
      <c r="H168" s="1" t="s">
        <v>982</v>
      </c>
      <c r="I168" s="10">
        <v>1</v>
      </c>
      <c r="K168" s="10"/>
      <c r="L168" s="10"/>
    </row>
    <row r="169" spans="1:12" x14ac:dyDescent="0.25">
      <c r="A169" s="10" t="s">
        <v>301</v>
      </c>
      <c r="B169" s="10" t="s">
        <v>302</v>
      </c>
      <c r="C169" t="str">
        <f t="shared" si="2"/>
        <v>Remy  Carlier</v>
      </c>
      <c r="D169">
        <v>2012</v>
      </c>
      <c r="E169">
        <v>2013</v>
      </c>
      <c r="F169" s="10">
        <f>Tabel3[[#This Row],[Lid Tot]]-Tabel3[[#This Row],[Lid sinds]]+1</f>
        <v>2</v>
      </c>
      <c r="H169" t="s">
        <v>1230</v>
      </c>
      <c r="I169" s="10">
        <v>1</v>
      </c>
      <c r="K169" s="10"/>
      <c r="L169" s="10"/>
    </row>
    <row r="170" spans="1:12" x14ac:dyDescent="0.25">
      <c r="A170" s="10" t="s">
        <v>298</v>
      </c>
      <c r="B170" s="10" t="s">
        <v>299</v>
      </c>
      <c r="C170" t="str">
        <f t="shared" si="2"/>
        <v>Hanne  De Ceuster</v>
      </c>
      <c r="D170">
        <v>2012</v>
      </c>
      <c r="E170">
        <v>2013</v>
      </c>
      <c r="F170" s="10">
        <f>Tabel3[[#This Row],[Lid Tot]]-Tabel3[[#This Row],[Lid sinds]]+1</f>
        <v>2</v>
      </c>
      <c r="G170" s="10"/>
      <c r="H170" s="10" t="s">
        <v>1230</v>
      </c>
      <c r="I170" s="10">
        <v>1</v>
      </c>
      <c r="K170" s="10"/>
      <c r="L170" s="10"/>
    </row>
    <row r="171" spans="1:12" x14ac:dyDescent="0.25">
      <c r="A171" s="10" t="s">
        <v>295</v>
      </c>
      <c r="B171" s="10" t="s">
        <v>272</v>
      </c>
      <c r="C171" t="str">
        <f t="shared" si="2"/>
        <v>Ilian Gysen</v>
      </c>
      <c r="D171">
        <v>2012</v>
      </c>
      <c r="E171">
        <v>2019</v>
      </c>
      <c r="F171" s="10">
        <f>Tabel3[[#This Row],[Lid Tot]]-Tabel3[[#This Row],[Lid sinds]]+1</f>
        <v>8</v>
      </c>
      <c r="G171" s="1">
        <v>2200</v>
      </c>
      <c r="H171" s="1" t="s">
        <v>304</v>
      </c>
      <c r="I171" s="10">
        <v>1</v>
      </c>
      <c r="K171" s="10"/>
      <c r="L171" s="10"/>
    </row>
    <row r="172" spans="1:12" x14ac:dyDescent="0.25">
      <c r="A172" s="10" t="s">
        <v>271</v>
      </c>
      <c r="B172" s="10" t="s">
        <v>272</v>
      </c>
      <c r="C172" t="str">
        <f t="shared" si="2"/>
        <v>Myra Gysen</v>
      </c>
      <c r="D172">
        <v>2012</v>
      </c>
      <c r="E172">
        <v>2019</v>
      </c>
      <c r="F172" s="10">
        <f>Tabel3[[#This Row],[Lid Tot]]-Tabel3[[#This Row],[Lid sinds]]+1</f>
        <v>8</v>
      </c>
      <c r="G172" s="1">
        <v>2200</v>
      </c>
      <c r="H172" s="1" t="s">
        <v>304</v>
      </c>
      <c r="I172" s="10">
        <v>1</v>
      </c>
      <c r="K172" s="10"/>
      <c r="L172" s="10"/>
    </row>
    <row r="173" spans="1:12" x14ac:dyDescent="0.25">
      <c r="A173" s="10" t="s">
        <v>296</v>
      </c>
      <c r="B173" s="10" t="s">
        <v>297</v>
      </c>
      <c r="C173" t="str">
        <f t="shared" si="2"/>
        <v>Warre Mertens</v>
      </c>
      <c r="D173">
        <v>2012</v>
      </c>
      <c r="E173">
        <v>2013</v>
      </c>
      <c r="F173" s="10">
        <f>Tabel3[[#This Row],[Lid Tot]]-Tabel3[[#This Row],[Lid sinds]]+1</f>
        <v>2</v>
      </c>
      <c r="G173" s="10"/>
      <c r="H173" s="10" t="s">
        <v>1230</v>
      </c>
      <c r="I173" s="10">
        <v>1</v>
      </c>
      <c r="K173" s="10"/>
      <c r="L173" s="10"/>
    </row>
    <row r="174" spans="1:12" x14ac:dyDescent="0.25">
      <c r="A174" s="10" t="s">
        <v>224</v>
      </c>
      <c r="B174" s="10" t="s">
        <v>225</v>
      </c>
      <c r="C174" t="str">
        <f t="shared" si="2"/>
        <v>Matthias Kraft</v>
      </c>
      <c r="D174">
        <v>2012</v>
      </c>
      <c r="E174">
        <v>2012</v>
      </c>
      <c r="F174" s="10">
        <f>Tabel3[[#This Row],[Lid Tot]]-Tabel3[[#This Row],[Lid sinds]]+1</f>
        <v>1</v>
      </c>
      <c r="G174" s="1">
        <v>2260</v>
      </c>
      <c r="H174" s="1" t="s">
        <v>1043</v>
      </c>
      <c r="I174" s="10">
        <v>1</v>
      </c>
      <c r="K174" s="10"/>
      <c r="L174" s="10"/>
    </row>
    <row r="175" spans="1:12" x14ac:dyDescent="0.25">
      <c r="A175" s="10" t="s">
        <v>284</v>
      </c>
      <c r="B175" s="10" t="s">
        <v>285</v>
      </c>
      <c r="C175" t="str">
        <f t="shared" si="2"/>
        <v>Fonne Kuhn</v>
      </c>
      <c r="D175">
        <v>2012</v>
      </c>
      <c r="E175">
        <v>2012</v>
      </c>
      <c r="F175" s="10">
        <f>Tabel3[[#This Row],[Lid Tot]]-Tabel3[[#This Row],[Lid sinds]]+1</f>
        <v>1</v>
      </c>
      <c r="G175" s="1">
        <v>2280</v>
      </c>
      <c r="H175" s="1" t="s">
        <v>1127</v>
      </c>
      <c r="I175" s="10">
        <v>1</v>
      </c>
      <c r="K175" s="10"/>
      <c r="L175" s="10"/>
    </row>
    <row r="176" spans="1:12" x14ac:dyDescent="0.25">
      <c r="A176" t="s">
        <v>358</v>
      </c>
      <c r="B176" t="s">
        <v>359</v>
      </c>
      <c r="C176" t="str">
        <f t="shared" si="2"/>
        <v>Merel  Langewouters</v>
      </c>
      <c r="D176">
        <v>2012</v>
      </c>
      <c r="E176">
        <v>2019</v>
      </c>
      <c r="F176" s="10">
        <f>Tabel3[[#This Row],[Lid Tot]]-Tabel3[[#This Row],[Lid sinds]]+1</f>
        <v>8</v>
      </c>
      <c r="G176" s="1">
        <v>2200</v>
      </c>
      <c r="H176" s="1" t="s">
        <v>304</v>
      </c>
      <c r="I176" s="10">
        <v>1</v>
      </c>
      <c r="K176" s="10"/>
      <c r="L176" s="10"/>
    </row>
    <row r="177" spans="1:12" x14ac:dyDescent="0.25">
      <c r="A177" s="34" t="s">
        <v>294</v>
      </c>
      <c r="B177" s="34" t="s">
        <v>486</v>
      </c>
      <c r="C177" t="str">
        <f t="shared" si="2"/>
        <v>Niel Moons</v>
      </c>
      <c r="D177">
        <v>2012</v>
      </c>
      <c r="E177">
        <v>2014</v>
      </c>
      <c r="F177" s="10">
        <f>Tabel3[[#This Row],[Lid Tot]]-Tabel3[[#This Row],[Lid sinds]]+1</f>
        <v>3</v>
      </c>
      <c r="G177" s="1">
        <v>2250</v>
      </c>
      <c r="H177" s="1" t="s">
        <v>306</v>
      </c>
      <c r="I177" s="10">
        <v>1</v>
      </c>
      <c r="K177" s="10"/>
      <c r="L177" s="10"/>
    </row>
    <row r="178" spans="1:12" x14ac:dyDescent="0.25">
      <c r="A178" s="35" t="s">
        <v>479</v>
      </c>
      <c r="B178" s="5" t="s">
        <v>480</v>
      </c>
      <c r="C178" t="str">
        <f t="shared" si="2"/>
        <v>yorben nevelsteen</v>
      </c>
      <c r="D178">
        <v>2012</v>
      </c>
      <c r="E178">
        <v>2019</v>
      </c>
      <c r="F178" s="10">
        <f>Tabel3[[#This Row],[Lid Tot]]-Tabel3[[#This Row],[Lid sinds]]+1</f>
        <v>8</v>
      </c>
      <c r="G178" s="1">
        <v>2250</v>
      </c>
      <c r="H178" s="1" t="s">
        <v>306</v>
      </c>
      <c r="I178" s="10">
        <v>1</v>
      </c>
      <c r="K178" s="10"/>
      <c r="L178" s="10"/>
    </row>
    <row r="179" spans="1:12" x14ac:dyDescent="0.25">
      <c r="A179" s="10" t="s">
        <v>261</v>
      </c>
      <c r="B179" s="10" t="s">
        <v>262</v>
      </c>
      <c r="C179" t="str">
        <f t="shared" si="2"/>
        <v>Floortje Noyens</v>
      </c>
      <c r="D179">
        <v>2012</v>
      </c>
      <c r="E179">
        <v>2019</v>
      </c>
      <c r="F179" s="10">
        <f>Tabel3[[#This Row],[Lid Tot]]-Tabel3[[#This Row],[Lid sinds]]+1</f>
        <v>8</v>
      </c>
      <c r="G179" s="1">
        <v>2460</v>
      </c>
      <c r="H179" s="1" t="s">
        <v>1000</v>
      </c>
      <c r="I179" s="10">
        <v>1</v>
      </c>
      <c r="K179" s="10"/>
      <c r="L179" s="10"/>
    </row>
    <row r="180" spans="1:12" x14ac:dyDescent="0.25">
      <c r="A180" s="10" t="s">
        <v>20</v>
      </c>
      <c r="B180" s="10" t="s">
        <v>336</v>
      </c>
      <c r="C180" t="str">
        <f t="shared" si="2"/>
        <v>Niels Robyn</v>
      </c>
      <c r="D180">
        <v>2012</v>
      </c>
      <c r="E180">
        <v>2019</v>
      </c>
      <c r="F180" s="10">
        <f>Tabel3[[#This Row],[Lid Tot]]-Tabel3[[#This Row],[Lid sinds]]+1</f>
        <v>8</v>
      </c>
      <c r="G180" s="1">
        <v>2340</v>
      </c>
      <c r="H180" s="1" t="s">
        <v>1007</v>
      </c>
      <c r="I180" s="10">
        <v>1</v>
      </c>
      <c r="K180" s="10"/>
      <c r="L180" s="10"/>
    </row>
    <row r="181" spans="1:12" x14ac:dyDescent="0.25">
      <c r="A181" s="10" t="s">
        <v>300</v>
      </c>
      <c r="B181" s="10" t="s">
        <v>85</v>
      </c>
      <c r="C181" t="str">
        <f t="shared" si="2"/>
        <v>Noor Scheltjens</v>
      </c>
      <c r="D181">
        <v>2012</v>
      </c>
      <c r="E181">
        <v>2016</v>
      </c>
      <c r="F181" s="10">
        <f>Tabel3[[#This Row],[Lid Tot]]-Tabel3[[#This Row],[Lid sinds]]+1</f>
        <v>5</v>
      </c>
      <c r="G181" s="1">
        <v>2220</v>
      </c>
      <c r="H181" s="1" t="s">
        <v>1297</v>
      </c>
      <c r="I181" s="10">
        <v>1</v>
      </c>
      <c r="K181" s="10"/>
      <c r="L181" s="10"/>
    </row>
    <row r="182" spans="1:12" x14ac:dyDescent="0.25">
      <c r="A182" s="10" t="s">
        <v>277</v>
      </c>
      <c r="B182" s="10" t="s">
        <v>276</v>
      </c>
      <c r="C182" t="str">
        <f t="shared" si="2"/>
        <v>Laima  Scholliers</v>
      </c>
      <c r="D182">
        <v>2012</v>
      </c>
      <c r="E182">
        <v>2019</v>
      </c>
      <c r="F182" s="10">
        <f>Tabel3[[#This Row],[Lid Tot]]-Tabel3[[#This Row],[Lid sinds]]+1</f>
        <v>8</v>
      </c>
      <c r="G182" s="1">
        <v>2200</v>
      </c>
      <c r="H182" s="1" t="s">
        <v>304</v>
      </c>
      <c r="I182" s="10">
        <v>1</v>
      </c>
      <c r="K182" s="10"/>
      <c r="L182" s="10"/>
    </row>
    <row r="183" spans="1:12" x14ac:dyDescent="0.25">
      <c r="A183" s="10" t="s">
        <v>275</v>
      </c>
      <c r="B183" s="10" t="s">
        <v>276</v>
      </c>
      <c r="C183" t="str">
        <f t="shared" si="2"/>
        <v>Amanda  Scholliers</v>
      </c>
      <c r="D183">
        <v>2012</v>
      </c>
      <c r="E183">
        <v>2015</v>
      </c>
      <c r="F183" s="10">
        <f>Tabel3[[#This Row],[Lid Tot]]-Tabel3[[#This Row],[Lid sinds]]+1</f>
        <v>4</v>
      </c>
      <c r="G183" s="1">
        <v>2200</v>
      </c>
      <c r="H183" s="1" t="s">
        <v>304</v>
      </c>
      <c r="I183" s="10">
        <v>1</v>
      </c>
      <c r="K183" s="10"/>
      <c r="L183" s="10"/>
    </row>
    <row r="184" spans="1:12" x14ac:dyDescent="0.25">
      <c r="A184" s="10" t="s">
        <v>269</v>
      </c>
      <c r="B184" s="10" t="s">
        <v>270</v>
      </c>
      <c r="C184" t="str">
        <f t="shared" si="2"/>
        <v>Milan Stubbers</v>
      </c>
      <c r="D184">
        <v>2012</v>
      </c>
      <c r="E184">
        <v>2013</v>
      </c>
      <c r="F184" s="10">
        <f>Tabel3[[#This Row],[Lid Tot]]-Tabel3[[#This Row],[Lid sinds]]+1</f>
        <v>2</v>
      </c>
      <c r="G184" s="1">
        <v>2200</v>
      </c>
      <c r="H184" s="1" t="s">
        <v>304</v>
      </c>
      <c r="I184" s="10">
        <v>1</v>
      </c>
      <c r="K184" s="10"/>
      <c r="L184" s="10"/>
    </row>
    <row r="185" spans="1:12" x14ac:dyDescent="0.25">
      <c r="A185" s="10" t="s">
        <v>121</v>
      </c>
      <c r="B185" s="10" t="s">
        <v>281</v>
      </c>
      <c r="C185" t="str">
        <f t="shared" si="2"/>
        <v>Nette  stynen</v>
      </c>
      <c r="D185">
        <v>2012</v>
      </c>
      <c r="E185">
        <v>2019</v>
      </c>
      <c r="F185" s="10">
        <f>Tabel3[[#This Row],[Lid Tot]]-Tabel3[[#This Row],[Lid sinds]]+1</f>
        <v>8</v>
      </c>
      <c r="G185" s="1">
        <v>2250</v>
      </c>
      <c r="H185" s="1" t="s">
        <v>306</v>
      </c>
      <c r="I185" s="10">
        <v>1</v>
      </c>
      <c r="K185" s="10"/>
      <c r="L185" s="10"/>
    </row>
    <row r="186" spans="1:12" x14ac:dyDescent="0.25">
      <c r="A186" s="10" t="s">
        <v>273</v>
      </c>
      <c r="B186" s="10" t="s">
        <v>274</v>
      </c>
      <c r="C186" t="str">
        <f t="shared" si="2"/>
        <v>Lars Van Aerde</v>
      </c>
      <c r="D186">
        <v>2012</v>
      </c>
      <c r="E186">
        <v>2012</v>
      </c>
      <c r="F186" s="10">
        <f>Tabel3[[#This Row],[Lid Tot]]-Tabel3[[#This Row],[Lid sinds]]+1</f>
        <v>1</v>
      </c>
      <c r="G186" s="1">
        <v>2440</v>
      </c>
      <c r="H186" s="1" t="s">
        <v>1001</v>
      </c>
      <c r="I186" s="10">
        <v>1</v>
      </c>
      <c r="K186" s="10"/>
      <c r="L186" s="10"/>
    </row>
    <row r="187" spans="1:12" x14ac:dyDescent="0.25">
      <c r="A187" s="10" t="s">
        <v>282</v>
      </c>
      <c r="B187" s="10" t="s">
        <v>283</v>
      </c>
      <c r="C187" t="str">
        <f t="shared" si="2"/>
        <v>katrien van baelen</v>
      </c>
      <c r="D187">
        <v>2012</v>
      </c>
      <c r="E187">
        <v>2019</v>
      </c>
      <c r="F187" s="10">
        <f>Tabel3[[#This Row],[Lid Tot]]-Tabel3[[#This Row],[Lid sinds]]+1</f>
        <v>8</v>
      </c>
      <c r="G187" s="1">
        <v>2460</v>
      </c>
      <c r="H187" s="1" t="s">
        <v>307</v>
      </c>
      <c r="I187" s="10">
        <v>1</v>
      </c>
      <c r="K187" s="10"/>
      <c r="L187" s="10"/>
    </row>
    <row r="188" spans="1:12" x14ac:dyDescent="0.25">
      <c r="A188" s="10" t="s">
        <v>280</v>
      </c>
      <c r="B188" s="10" t="s">
        <v>89</v>
      </c>
      <c r="C188" t="str">
        <f t="shared" si="2"/>
        <v>Hebe Van Bel</v>
      </c>
      <c r="D188">
        <v>2012</v>
      </c>
      <c r="E188">
        <v>2015</v>
      </c>
      <c r="F188" s="10">
        <f>Tabel3[[#This Row],[Lid Tot]]-Tabel3[[#This Row],[Lid sinds]]+1</f>
        <v>4</v>
      </c>
      <c r="G188" s="1">
        <v>2260</v>
      </c>
      <c r="H188" s="1" t="s">
        <v>982</v>
      </c>
      <c r="I188" s="10">
        <v>1</v>
      </c>
      <c r="K188" s="10"/>
      <c r="L188" s="10"/>
    </row>
    <row r="189" spans="1:12" x14ac:dyDescent="0.25">
      <c r="A189" s="10" t="s">
        <v>286</v>
      </c>
      <c r="B189" s="10" t="s">
        <v>239</v>
      </c>
      <c r="C189" t="str">
        <f t="shared" si="2"/>
        <v>Silke Van de Kelft</v>
      </c>
      <c r="D189">
        <v>2012</v>
      </c>
      <c r="E189">
        <v>2014</v>
      </c>
      <c r="F189" s="10">
        <f>Tabel3[[#This Row],[Lid Tot]]-Tabel3[[#This Row],[Lid sinds]]+1</f>
        <v>3</v>
      </c>
      <c r="G189" s="1">
        <v>2200</v>
      </c>
      <c r="H189" s="1" t="s">
        <v>304</v>
      </c>
      <c r="I189" s="10">
        <v>1</v>
      </c>
      <c r="K189" s="10"/>
      <c r="L189" s="10"/>
    </row>
    <row r="190" spans="1:12" x14ac:dyDescent="0.25">
      <c r="A190" s="10" t="s">
        <v>287</v>
      </c>
      <c r="B190" s="10" t="s">
        <v>288</v>
      </c>
      <c r="C190" t="str">
        <f t="shared" si="2"/>
        <v xml:space="preserve">Nel Van den Broeck </v>
      </c>
      <c r="D190">
        <v>2012</v>
      </c>
      <c r="E190">
        <v>2012</v>
      </c>
      <c r="F190" s="10">
        <f>Tabel3[[#This Row],[Lid Tot]]-Tabel3[[#This Row],[Lid sinds]]+1</f>
        <v>1</v>
      </c>
      <c r="G190" s="1">
        <v>2220</v>
      </c>
      <c r="H190" s="1" t="s">
        <v>1301</v>
      </c>
      <c r="I190" s="10">
        <v>1</v>
      </c>
      <c r="K190" s="10"/>
      <c r="L190" s="10"/>
    </row>
    <row r="191" spans="1:12" x14ac:dyDescent="0.25">
      <c r="A191" s="10" t="s">
        <v>290</v>
      </c>
      <c r="B191" s="10" t="s">
        <v>291</v>
      </c>
      <c r="C191" t="str">
        <f t="shared" si="2"/>
        <v xml:space="preserve">basiel Van Dessel </v>
      </c>
      <c r="D191">
        <v>2012</v>
      </c>
      <c r="E191">
        <v>2012</v>
      </c>
      <c r="F191" s="10">
        <f>Tabel3[[#This Row],[Lid Tot]]-Tabel3[[#This Row],[Lid sinds]]+1</f>
        <v>1</v>
      </c>
      <c r="G191" s="1">
        <v>2560</v>
      </c>
      <c r="H191" s="1" t="s">
        <v>308</v>
      </c>
      <c r="I191" s="10">
        <v>1</v>
      </c>
      <c r="K191" s="10"/>
      <c r="L191" s="10"/>
    </row>
    <row r="192" spans="1:12" x14ac:dyDescent="0.25">
      <c r="A192" s="10" t="s">
        <v>259</v>
      </c>
      <c r="B192" s="10" t="s">
        <v>260</v>
      </c>
      <c r="C192" t="str">
        <f t="shared" si="2"/>
        <v>Lin Van Tendeloo</v>
      </c>
      <c r="D192">
        <v>2012</v>
      </c>
      <c r="E192">
        <v>2018</v>
      </c>
      <c r="F192" s="10">
        <f>Tabel3[[#This Row],[Lid Tot]]-Tabel3[[#This Row],[Lid sinds]]+1</f>
        <v>7</v>
      </c>
      <c r="G192" s="1">
        <v>2290</v>
      </c>
      <c r="H192" s="1" t="s">
        <v>1045</v>
      </c>
      <c r="I192" s="10">
        <v>1</v>
      </c>
      <c r="K192" s="10"/>
      <c r="L192" s="10"/>
    </row>
    <row r="193" spans="1:12" x14ac:dyDescent="0.25">
      <c r="A193" s="10" t="s">
        <v>267</v>
      </c>
      <c r="B193" s="10" t="s">
        <v>268</v>
      </c>
      <c r="C193" t="str">
        <f t="shared" si="2"/>
        <v>Kato  Van Wolputte</v>
      </c>
      <c r="D193">
        <v>2012</v>
      </c>
      <c r="E193">
        <v>2019</v>
      </c>
      <c r="F193" s="10">
        <f>Tabel3[[#This Row],[Lid Tot]]-Tabel3[[#This Row],[Lid sinds]]+1</f>
        <v>8</v>
      </c>
      <c r="G193" s="1">
        <v>2200</v>
      </c>
      <c r="H193" s="1" t="s">
        <v>304</v>
      </c>
      <c r="I193" s="10">
        <v>1</v>
      </c>
      <c r="K193" s="10"/>
      <c r="L193" s="10"/>
    </row>
    <row r="194" spans="1:12" x14ac:dyDescent="0.25">
      <c r="A194" s="10" t="s">
        <v>289</v>
      </c>
      <c r="B194" s="10" t="s">
        <v>97</v>
      </c>
      <c r="C194" t="str">
        <f t="shared" ref="C194:C257" si="3">A194&amp;" " &amp;B194</f>
        <v>Jarne Vanderspikken</v>
      </c>
      <c r="D194">
        <v>2012</v>
      </c>
      <c r="E194">
        <v>2013</v>
      </c>
      <c r="F194" s="10">
        <f>Tabel3[[#This Row],[Lid Tot]]-Tabel3[[#This Row],[Lid sinds]]+1</f>
        <v>2</v>
      </c>
      <c r="G194" s="1">
        <v>2200</v>
      </c>
      <c r="H194" s="1" t="s">
        <v>1021</v>
      </c>
      <c r="I194" s="10">
        <v>1</v>
      </c>
      <c r="K194" s="10"/>
      <c r="L194" s="10"/>
    </row>
    <row r="195" spans="1:12" x14ac:dyDescent="0.25">
      <c r="A195" s="10" t="s">
        <v>292</v>
      </c>
      <c r="B195" s="10" t="s">
        <v>293</v>
      </c>
      <c r="C195" t="str">
        <f t="shared" si="3"/>
        <v>Jeppe  Verhaert</v>
      </c>
      <c r="D195">
        <v>2012</v>
      </c>
      <c r="E195">
        <v>2019</v>
      </c>
      <c r="F195" s="10">
        <f>Tabel3[[#This Row],[Lid Tot]]-Tabel3[[#This Row],[Lid sinds]]+1</f>
        <v>8</v>
      </c>
      <c r="G195" s="1">
        <v>2250</v>
      </c>
      <c r="H195" s="1" t="s">
        <v>1043</v>
      </c>
      <c r="I195" s="10">
        <v>1</v>
      </c>
      <c r="K195" s="10"/>
      <c r="L195" s="10"/>
    </row>
    <row r="196" spans="1:12" x14ac:dyDescent="0.25">
      <c r="A196" s="10" t="s">
        <v>59</v>
      </c>
      <c r="B196" s="10" t="s">
        <v>265</v>
      </c>
      <c r="C196" t="str">
        <f t="shared" si="3"/>
        <v>Joachim Versmissen</v>
      </c>
      <c r="D196">
        <v>2012</v>
      </c>
      <c r="E196">
        <v>2016</v>
      </c>
      <c r="F196" s="10">
        <f>Tabel3[[#This Row],[Lid Tot]]-Tabel3[[#This Row],[Lid sinds]]+1</f>
        <v>5</v>
      </c>
      <c r="G196" s="1">
        <v>2200</v>
      </c>
      <c r="H196" s="1" t="s">
        <v>304</v>
      </c>
      <c r="I196" s="10">
        <v>1</v>
      </c>
      <c r="K196" s="10"/>
      <c r="L196" s="10"/>
    </row>
    <row r="197" spans="1:12" x14ac:dyDescent="0.25">
      <c r="A197" s="10" t="s">
        <v>333</v>
      </c>
      <c r="B197" s="10" t="s">
        <v>334</v>
      </c>
      <c r="C197" t="str">
        <f t="shared" si="3"/>
        <v>Lennert Arnauw</v>
      </c>
      <c r="D197">
        <v>2013</v>
      </c>
      <c r="E197">
        <v>2019</v>
      </c>
      <c r="F197" s="10">
        <f>Tabel3[[#This Row],[Lid Tot]]-Tabel3[[#This Row],[Lid sinds]]+1</f>
        <v>7</v>
      </c>
      <c r="G197" s="10"/>
      <c r="H197" s="10" t="s">
        <v>1127</v>
      </c>
      <c r="I197" s="10">
        <v>1</v>
      </c>
      <c r="K197" s="10"/>
      <c r="L197" s="10"/>
    </row>
    <row r="198" spans="1:12" x14ac:dyDescent="0.25">
      <c r="A198" s="10" t="s">
        <v>361</v>
      </c>
      <c r="B198" s="10" t="s">
        <v>362</v>
      </c>
      <c r="C198" t="str">
        <f t="shared" si="3"/>
        <v xml:space="preserve">Maithe Baeyens </v>
      </c>
      <c r="D198">
        <v>2013</v>
      </c>
      <c r="E198">
        <v>2013</v>
      </c>
      <c r="F198" s="10">
        <f>Tabel3[[#This Row],[Lid Tot]]-Tabel3[[#This Row],[Lid sinds]]+1</f>
        <v>1</v>
      </c>
      <c r="G198" s="10"/>
      <c r="H198" s="10" t="s">
        <v>304</v>
      </c>
      <c r="I198" s="10">
        <v>1</v>
      </c>
      <c r="K198" s="10"/>
      <c r="L198" s="10"/>
    </row>
    <row r="199" spans="1:12" x14ac:dyDescent="0.25">
      <c r="A199" s="10" t="s">
        <v>317</v>
      </c>
      <c r="B199" s="10" t="s">
        <v>318</v>
      </c>
      <c r="C199" t="str">
        <f t="shared" si="3"/>
        <v>Elize baleux</v>
      </c>
      <c r="D199">
        <v>2013</v>
      </c>
      <c r="E199">
        <v>2013</v>
      </c>
      <c r="F199" s="10">
        <f>Tabel3[[#This Row],[Lid Tot]]-Tabel3[[#This Row],[Lid sinds]]+1</f>
        <v>1</v>
      </c>
      <c r="G199" s="10"/>
      <c r="H199" s="10" t="s">
        <v>1178</v>
      </c>
      <c r="I199" s="10">
        <v>1</v>
      </c>
      <c r="K199" s="10"/>
      <c r="L199" s="10"/>
    </row>
    <row r="200" spans="1:12" x14ac:dyDescent="0.25">
      <c r="A200" s="10" t="s">
        <v>346</v>
      </c>
      <c r="B200" s="10" t="s">
        <v>347</v>
      </c>
      <c r="C200" t="str">
        <f t="shared" si="3"/>
        <v>Tineke Breynaert</v>
      </c>
      <c r="D200">
        <v>2013</v>
      </c>
      <c r="E200">
        <v>2019</v>
      </c>
      <c r="F200" s="10">
        <f>Tabel3[[#This Row],[Lid Tot]]-Tabel3[[#This Row],[Lid sinds]]+1</f>
        <v>7</v>
      </c>
      <c r="H200" t="s">
        <v>1010</v>
      </c>
      <c r="I200" s="10">
        <v>1</v>
      </c>
      <c r="K200" s="10"/>
      <c r="L200" s="10"/>
    </row>
    <row r="201" spans="1:12" x14ac:dyDescent="0.25">
      <c r="A201" s="36" t="s">
        <v>124</v>
      </c>
      <c r="B201" s="6" t="s">
        <v>397</v>
      </c>
      <c r="C201" t="str">
        <f t="shared" si="3"/>
        <v>Lynn De Moor</v>
      </c>
      <c r="D201">
        <v>2013</v>
      </c>
      <c r="E201">
        <v>2019</v>
      </c>
      <c r="F201" s="10">
        <f>Tabel3[[#This Row],[Lid Tot]]-Tabel3[[#This Row],[Lid sinds]]+1</f>
        <v>7</v>
      </c>
      <c r="H201" t="s">
        <v>1127</v>
      </c>
      <c r="I201" s="10">
        <v>1</v>
      </c>
      <c r="K201" s="10"/>
      <c r="L201" s="10"/>
    </row>
    <row r="202" spans="1:12" x14ac:dyDescent="0.25">
      <c r="A202" s="10" t="s">
        <v>316</v>
      </c>
      <c r="B202" s="10" t="s">
        <v>79</v>
      </c>
      <c r="C202" t="str">
        <f t="shared" si="3"/>
        <v>Thijs Goethals</v>
      </c>
      <c r="D202">
        <v>2013</v>
      </c>
      <c r="E202">
        <v>2019</v>
      </c>
      <c r="F202" s="10">
        <f>Tabel3[[#This Row],[Lid Tot]]-Tabel3[[#This Row],[Lid sinds]]+1</f>
        <v>7</v>
      </c>
      <c r="H202" t="s">
        <v>306</v>
      </c>
      <c r="I202" s="10">
        <v>1</v>
      </c>
      <c r="K202" s="10"/>
      <c r="L202" s="10"/>
    </row>
    <row r="203" spans="1:12" x14ac:dyDescent="0.25">
      <c r="A203" s="10" t="s">
        <v>348</v>
      </c>
      <c r="B203" s="10" t="s">
        <v>349</v>
      </c>
      <c r="C203" t="str">
        <f t="shared" si="3"/>
        <v>bert Goukens</v>
      </c>
      <c r="D203">
        <v>2013</v>
      </c>
      <c r="E203">
        <v>2019</v>
      </c>
      <c r="F203" s="10">
        <f>Tabel3[[#This Row],[Lid Tot]]-Tabel3[[#This Row],[Lid sinds]]+1</f>
        <v>7</v>
      </c>
      <c r="H203" t="s">
        <v>304</v>
      </c>
      <c r="I203" s="10">
        <v>1</v>
      </c>
      <c r="K203" s="10"/>
      <c r="L203" s="10"/>
    </row>
    <row r="204" spans="1:12" x14ac:dyDescent="0.25">
      <c r="A204" s="10" t="s">
        <v>365</v>
      </c>
      <c r="B204" s="10" t="s">
        <v>366</v>
      </c>
      <c r="C204" t="str">
        <f t="shared" si="3"/>
        <v>wannes  goukens</v>
      </c>
      <c r="D204">
        <v>2013</v>
      </c>
      <c r="E204">
        <v>2019</v>
      </c>
      <c r="F204" s="10">
        <f>Tabel3[[#This Row],[Lid Tot]]-Tabel3[[#This Row],[Lid sinds]]+1</f>
        <v>7</v>
      </c>
      <c r="H204" t="s">
        <v>304</v>
      </c>
      <c r="I204" s="10">
        <v>1</v>
      </c>
      <c r="K204" s="10"/>
      <c r="L204" s="10"/>
    </row>
    <row r="205" spans="1:12" x14ac:dyDescent="0.25">
      <c r="A205" s="10" t="s">
        <v>344</v>
      </c>
      <c r="B205" s="10" t="s">
        <v>345</v>
      </c>
      <c r="C205" t="str">
        <f t="shared" si="3"/>
        <v>Kristin  Cluyts</v>
      </c>
      <c r="D205">
        <v>2013</v>
      </c>
      <c r="E205">
        <v>2013</v>
      </c>
      <c r="F205" s="10">
        <f>Tabel3[[#This Row],[Lid Tot]]-Tabel3[[#This Row],[Lid sinds]]+1</f>
        <v>1</v>
      </c>
      <c r="G205" s="10"/>
      <c r="H205" s="10" t="s">
        <v>1230</v>
      </c>
      <c r="I205" s="10">
        <v>1</v>
      </c>
      <c r="K205" s="10"/>
      <c r="L205" s="10"/>
    </row>
    <row r="206" spans="1:12" x14ac:dyDescent="0.25">
      <c r="A206" s="10" t="s">
        <v>294</v>
      </c>
      <c r="B206" s="10" t="s">
        <v>315</v>
      </c>
      <c r="C206" t="str">
        <f t="shared" si="3"/>
        <v>Niel Dauwen</v>
      </c>
      <c r="D206">
        <v>2013</v>
      </c>
      <c r="E206">
        <v>2014</v>
      </c>
      <c r="F206" s="10">
        <f>Tabel3[[#This Row],[Lid Tot]]-Tabel3[[#This Row],[Lid sinds]]+1</f>
        <v>2</v>
      </c>
      <c r="H206" t="s">
        <v>1230</v>
      </c>
      <c r="I206" s="10">
        <v>1</v>
      </c>
      <c r="K206" s="10"/>
      <c r="L206" s="10"/>
    </row>
    <row r="207" spans="1:12" x14ac:dyDescent="0.25">
      <c r="A207" s="10" t="s">
        <v>375</v>
      </c>
      <c r="B207" s="10" t="s">
        <v>376</v>
      </c>
      <c r="C207" t="str">
        <f t="shared" si="3"/>
        <v>Jannes De Jonghe</v>
      </c>
      <c r="D207">
        <v>2013</v>
      </c>
      <c r="E207">
        <v>2013</v>
      </c>
      <c r="F207" s="10">
        <f>Tabel3[[#This Row],[Lid Tot]]-Tabel3[[#This Row],[Lid sinds]]+1</f>
        <v>1</v>
      </c>
      <c r="H207" t="s">
        <v>1230</v>
      </c>
      <c r="I207" s="10">
        <v>1</v>
      </c>
      <c r="K207" s="10"/>
      <c r="L207" s="10"/>
    </row>
    <row r="208" spans="1:12" x14ac:dyDescent="0.25">
      <c r="A208" s="10" t="s">
        <v>266</v>
      </c>
      <c r="B208" s="10" t="s">
        <v>321</v>
      </c>
      <c r="C208" t="str">
        <f t="shared" si="3"/>
        <v>Amélie Hermans</v>
      </c>
      <c r="D208">
        <v>2013</v>
      </c>
      <c r="E208">
        <v>2019</v>
      </c>
      <c r="F208" s="10">
        <f>Tabel3[[#This Row],[Lid Tot]]-Tabel3[[#This Row],[Lid sinds]]+1</f>
        <v>7</v>
      </c>
      <c r="H208" t="s">
        <v>304</v>
      </c>
      <c r="I208" s="10">
        <v>1</v>
      </c>
      <c r="K208" s="10"/>
      <c r="L208" s="10"/>
    </row>
    <row r="209" spans="1:12" x14ac:dyDescent="0.25">
      <c r="A209" s="10" t="s">
        <v>330</v>
      </c>
      <c r="B209" s="10" t="s">
        <v>321</v>
      </c>
      <c r="C209" t="str">
        <f t="shared" si="3"/>
        <v>Loena  Hermans</v>
      </c>
      <c r="D209">
        <v>2013</v>
      </c>
      <c r="E209">
        <v>2015</v>
      </c>
      <c r="F209" s="10">
        <f>Tabel3[[#This Row],[Lid Tot]]-Tabel3[[#This Row],[Lid sinds]]+1</f>
        <v>3</v>
      </c>
      <c r="H209" t="s">
        <v>304</v>
      </c>
      <c r="I209" s="10">
        <v>1</v>
      </c>
      <c r="K209" s="10"/>
      <c r="L209" s="10"/>
    </row>
    <row r="210" spans="1:12" x14ac:dyDescent="0.25">
      <c r="A210" s="36" t="s">
        <v>289</v>
      </c>
      <c r="B210" s="6" t="s">
        <v>195</v>
      </c>
      <c r="C210" t="str">
        <f t="shared" si="3"/>
        <v>Jarne Heylen</v>
      </c>
      <c r="D210">
        <v>2013</v>
      </c>
      <c r="E210">
        <v>2018</v>
      </c>
      <c r="F210" s="10">
        <f>Tabel3[[#This Row],[Lid Tot]]-Tabel3[[#This Row],[Lid sinds]]+1</f>
        <v>6</v>
      </c>
      <c r="H210" t="s">
        <v>304</v>
      </c>
      <c r="I210" s="10">
        <v>1</v>
      </c>
      <c r="K210" s="10"/>
      <c r="L210" s="10"/>
    </row>
    <row r="211" spans="1:12" x14ac:dyDescent="0.25">
      <c r="A211" s="10" t="s">
        <v>331</v>
      </c>
      <c r="B211" s="10" t="s">
        <v>332</v>
      </c>
      <c r="C211" t="str">
        <f t="shared" si="3"/>
        <v>Jana De Sobrie</v>
      </c>
      <c r="D211">
        <v>2013</v>
      </c>
      <c r="E211">
        <v>2014</v>
      </c>
      <c r="F211" s="10">
        <f>Tabel3[[#This Row],[Lid Tot]]-Tabel3[[#This Row],[Lid sinds]]+1</f>
        <v>2</v>
      </c>
      <c r="H211" t="s">
        <v>1230</v>
      </c>
      <c r="I211" s="10">
        <v>1</v>
      </c>
      <c r="K211" s="10"/>
      <c r="L211" s="10"/>
    </row>
    <row r="212" spans="1:12" x14ac:dyDescent="0.25">
      <c r="A212" s="10" t="s">
        <v>28</v>
      </c>
      <c r="B212" s="10" t="s">
        <v>328</v>
      </c>
      <c r="C212" t="str">
        <f t="shared" si="3"/>
        <v>Emma Depovere</v>
      </c>
      <c r="D212">
        <v>2013</v>
      </c>
      <c r="E212">
        <v>2014</v>
      </c>
      <c r="F212" s="10">
        <f>Tabel3[[#This Row],[Lid Tot]]-Tabel3[[#This Row],[Lid sinds]]+1</f>
        <v>2</v>
      </c>
      <c r="H212" t="s">
        <v>1230</v>
      </c>
      <c r="I212" s="10">
        <v>1</v>
      </c>
      <c r="K212" s="10"/>
      <c r="L212" s="10"/>
    </row>
    <row r="213" spans="1:12" x14ac:dyDescent="0.25">
      <c r="A213" s="10" t="s">
        <v>326</v>
      </c>
      <c r="B213" s="10" t="s">
        <v>327</v>
      </c>
      <c r="C213" t="str">
        <f t="shared" si="3"/>
        <v>Finne Dergent</v>
      </c>
      <c r="D213">
        <v>2013</v>
      </c>
      <c r="E213">
        <v>2015</v>
      </c>
      <c r="F213" s="10">
        <f>Tabel3[[#This Row],[Lid Tot]]-Tabel3[[#This Row],[Lid sinds]]+1</f>
        <v>3</v>
      </c>
      <c r="G213" s="10"/>
      <c r="H213" s="10" t="s">
        <v>1230</v>
      </c>
      <c r="I213" s="10">
        <v>1</v>
      </c>
      <c r="K213" s="10"/>
      <c r="L213" s="10"/>
    </row>
    <row r="214" spans="1:12" x14ac:dyDescent="0.25">
      <c r="A214" s="10" t="s">
        <v>356</v>
      </c>
      <c r="B214" s="10" t="s">
        <v>357</v>
      </c>
      <c r="C214" t="str">
        <f t="shared" si="3"/>
        <v>jokke  haeghebaert</v>
      </c>
      <c r="D214">
        <v>2013</v>
      </c>
      <c r="E214">
        <v>2013</v>
      </c>
      <c r="F214" s="10">
        <f>Tabel3[[#This Row],[Lid Tot]]-Tabel3[[#This Row],[Lid sinds]]+1</f>
        <v>1</v>
      </c>
      <c r="H214" t="s">
        <v>1230</v>
      </c>
      <c r="I214" s="10">
        <v>1</v>
      </c>
      <c r="K214" s="10"/>
      <c r="L214" s="10"/>
    </row>
    <row r="215" spans="1:12" x14ac:dyDescent="0.25">
      <c r="A215" s="10" t="s">
        <v>187</v>
      </c>
      <c r="B215" s="10" t="s">
        <v>329</v>
      </c>
      <c r="C215" t="str">
        <f t="shared" si="3"/>
        <v>Sofie Hoefkens</v>
      </c>
      <c r="D215">
        <v>2013</v>
      </c>
      <c r="E215">
        <v>2013</v>
      </c>
      <c r="F215" s="10">
        <f>Tabel3[[#This Row],[Lid Tot]]-Tabel3[[#This Row],[Lid sinds]]+1</f>
        <v>1</v>
      </c>
      <c r="H215" t="s">
        <v>1230</v>
      </c>
      <c r="I215" s="10">
        <v>1</v>
      </c>
      <c r="K215" s="10"/>
      <c r="L215" s="10"/>
    </row>
    <row r="216" spans="1:12" x14ac:dyDescent="0.25">
      <c r="A216" s="10" t="s">
        <v>367</v>
      </c>
      <c r="B216" s="10" t="s">
        <v>368</v>
      </c>
      <c r="C216" t="str">
        <f t="shared" si="3"/>
        <v xml:space="preserve">Pieter Jacobs </v>
      </c>
      <c r="D216">
        <v>2013</v>
      </c>
      <c r="E216">
        <v>2013</v>
      </c>
      <c r="F216" s="10">
        <f>Tabel3[[#This Row],[Lid Tot]]-Tabel3[[#This Row],[Lid sinds]]+1</f>
        <v>1</v>
      </c>
      <c r="G216" s="10"/>
      <c r="H216" s="10" t="s">
        <v>1230</v>
      </c>
      <c r="I216" s="10">
        <v>1</v>
      </c>
      <c r="K216" s="10"/>
      <c r="L216" s="10"/>
    </row>
    <row r="217" spans="1:12" x14ac:dyDescent="0.25">
      <c r="A217" s="10" t="s">
        <v>324</v>
      </c>
      <c r="B217" s="10" t="s">
        <v>325</v>
      </c>
      <c r="C217" t="str">
        <f t="shared" si="3"/>
        <v>Brecht  Ketelslegers</v>
      </c>
      <c r="D217">
        <v>2013</v>
      </c>
      <c r="E217">
        <v>2016</v>
      </c>
      <c r="F217" s="10">
        <f>Tabel3[[#This Row],[Lid Tot]]-Tabel3[[#This Row],[Lid sinds]]+1</f>
        <v>4</v>
      </c>
      <c r="G217" s="10"/>
      <c r="H217" s="10" t="s">
        <v>1230</v>
      </c>
      <c r="I217" s="10">
        <v>1</v>
      </c>
      <c r="K217" s="10"/>
      <c r="L217" s="10"/>
    </row>
    <row r="218" spans="1:12" x14ac:dyDescent="0.25">
      <c r="A218" s="2" t="s">
        <v>373</v>
      </c>
      <c r="B218" s="2" t="s">
        <v>374</v>
      </c>
      <c r="C218" t="str">
        <f t="shared" si="3"/>
        <v>Seppe  Loquet</v>
      </c>
      <c r="D218">
        <v>2013</v>
      </c>
      <c r="E218">
        <v>2013</v>
      </c>
      <c r="F218" s="10">
        <f>Tabel3[[#This Row],[Lid Tot]]-Tabel3[[#This Row],[Lid sinds]]+1</f>
        <v>1</v>
      </c>
      <c r="H218" t="s">
        <v>1230</v>
      </c>
      <c r="I218" s="10">
        <v>1</v>
      </c>
      <c r="K218" s="10"/>
      <c r="L218" s="10"/>
    </row>
    <row r="219" spans="1:12" x14ac:dyDescent="0.25">
      <c r="A219" s="10" t="s">
        <v>363</v>
      </c>
      <c r="B219" s="10" t="s">
        <v>364</v>
      </c>
      <c r="C219" t="str">
        <f t="shared" si="3"/>
        <v>Jérome Paris</v>
      </c>
      <c r="D219">
        <v>2013</v>
      </c>
      <c r="E219">
        <v>2013</v>
      </c>
      <c r="F219" s="10">
        <f>Tabel3[[#This Row],[Lid Tot]]-Tabel3[[#This Row],[Lid sinds]]+1</f>
        <v>1</v>
      </c>
      <c r="H219" t="s">
        <v>1230</v>
      </c>
      <c r="I219" s="10">
        <v>1</v>
      </c>
      <c r="K219" s="10"/>
      <c r="L219" s="10"/>
    </row>
    <row r="220" spans="1:12" x14ac:dyDescent="0.25">
      <c r="A220" s="10" t="s">
        <v>377</v>
      </c>
      <c r="B220" s="10" t="s">
        <v>378</v>
      </c>
      <c r="C220" t="str">
        <f t="shared" si="3"/>
        <v>Lina  Testelmans-Peeters</v>
      </c>
      <c r="D220">
        <v>2013</v>
      </c>
      <c r="E220">
        <v>2013</v>
      </c>
      <c r="F220" s="10">
        <f>Tabel3[[#This Row],[Lid Tot]]-Tabel3[[#This Row],[Lid sinds]]+1</f>
        <v>1</v>
      </c>
      <c r="G220" s="10"/>
      <c r="H220" s="10" t="s">
        <v>1230</v>
      </c>
      <c r="I220" s="10">
        <v>1</v>
      </c>
      <c r="K220" s="10"/>
      <c r="L220" s="10"/>
    </row>
    <row r="221" spans="1:12" x14ac:dyDescent="0.25">
      <c r="A221" s="10" t="s">
        <v>120</v>
      </c>
      <c r="B221" s="10" t="s">
        <v>208</v>
      </c>
      <c r="C221" t="str">
        <f t="shared" si="3"/>
        <v>Kobe Klaver</v>
      </c>
      <c r="D221">
        <v>2013</v>
      </c>
      <c r="E221">
        <v>2019</v>
      </c>
      <c r="F221" s="10">
        <f>Tabel3[[#This Row],[Lid Tot]]-Tabel3[[#This Row],[Lid sinds]]+1</f>
        <v>7</v>
      </c>
      <c r="G221" s="1">
        <v>2460</v>
      </c>
      <c r="H221" s="1" t="s">
        <v>1000</v>
      </c>
      <c r="I221" s="10">
        <v>1</v>
      </c>
      <c r="K221" s="10"/>
      <c r="L221" s="10"/>
    </row>
    <row r="222" spans="1:12" x14ac:dyDescent="0.25">
      <c r="A222" s="10" t="s">
        <v>339</v>
      </c>
      <c r="B222" s="10" t="s">
        <v>340</v>
      </c>
      <c r="C222" t="str">
        <f t="shared" si="3"/>
        <v>Sabrina van thienen</v>
      </c>
      <c r="D222">
        <v>2013</v>
      </c>
      <c r="E222">
        <v>2013</v>
      </c>
      <c r="F222" s="10">
        <f>Tabel3[[#This Row],[Lid Tot]]-Tabel3[[#This Row],[Lid sinds]]+1</f>
        <v>1</v>
      </c>
      <c r="H222" t="s">
        <v>1230</v>
      </c>
      <c r="I222" s="10">
        <v>1</v>
      </c>
      <c r="K222" s="10"/>
      <c r="L222" s="10"/>
    </row>
    <row r="223" spans="1:12" x14ac:dyDescent="0.25">
      <c r="A223" s="10" t="s">
        <v>335</v>
      </c>
      <c r="B223" s="10" t="s">
        <v>303</v>
      </c>
      <c r="C223" t="str">
        <f t="shared" si="3"/>
        <v>Lien Vergauwen</v>
      </c>
      <c r="D223">
        <v>2013</v>
      </c>
      <c r="E223">
        <v>2017</v>
      </c>
      <c r="F223" s="10">
        <f>Tabel3[[#This Row],[Lid Tot]]-Tabel3[[#This Row],[Lid sinds]]+1</f>
        <v>5</v>
      </c>
      <c r="G223" s="10"/>
      <c r="H223" s="10" t="s">
        <v>1230</v>
      </c>
      <c r="I223" s="10">
        <v>1</v>
      </c>
      <c r="K223" s="10"/>
      <c r="L223" s="10"/>
    </row>
    <row r="224" spans="1:12" x14ac:dyDescent="0.25">
      <c r="A224" s="10" t="s">
        <v>371</v>
      </c>
      <c r="B224" s="10" t="s">
        <v>372</v>
      </c>
      <c r="C224" t="str">
        <f t="shared" si="3"/>
        <v>Patricia  Vervoort</v>
      </c>
      <c r="D224">
        <v>2013</v>
      </c>
      <c r="E224">
        <v>2013</v>
      </c>
      <c r="F224" s="10">
        <f>Tabel3[[#This Row],[Lid Tot]]-Tabel3[[#This Row],[Lid sinds]]+1</f>
        <v>1</v>
      </c>
      <c r="G224" s="10"/>
      <c r="H224" s="10" t="s">
        <v>1230</v>
      </c>
      <c r="I224" s="10">
        <v>1</v>
      </c>
      <c r="K224" s="10"/>
      <c r="L224" s="10"/>
    </row>
    <row r="225" spans="1:12" x14ac:dyDescent="0.25">
      <c r="A225" s="10" t="s">
        <v>341</v>
      </c>
      <c r="B225" s="10" t="s">
        <v>342</v>
      </c>
      <c r="C225" t="str">
        <f t="shared" si="3"/>
        <v>Iris Weichler</v>
      </c>
      <c r="D225">
        <v>2013</v>
      </c>
      <c r="E225">
        <v>2013</v>
      </c>
      <c r="F225" s="10">
        <f>Tabel3[[#This Row],[Lid Tot]]-Tabel3[[#This Row],[Lid sinds]]+1</f>
        <v>1</v>
      </c>
      <c r="H225" t="s">
        <v>1230</v>
      </c>
      <c r="I225" s="10">
        <v>1</v>
      </c>
      <c r="K225" s="10"/>
      <c r="L225" s="10"/>
    </row>
    <row r="226" spans="1:12" x14ac:dyDescent="0.25">
      <c r="A226" s="10" t="s">
        <v>337</v>
      </c>
      <c r="B226" s="10" t="s">
        <v>338</v>
      </c>
      <c r="C226" t="str">
        <f t="shared" si="3"/>
        <v>Pascale Lovadina</v>
      </c>
      <c r="D226">
        <v>2013</v>
      </c>
      <c r="E226">
        <v>2019</v>
      </c>
      <c r="F226" s="10">
        <f>Tabel3[[#This Row],[Lid Tot]]-Tabel3[[#This Row],[Lid sinds]]+1</f>
        <v>7</v>
      </c>
      <c r="G226" s="10">
        <v>2440</v>
      </c>
      <c r="H226" s="10" t="s">
        <v>1001</v>
      </c>
      <c r="I226" s="10">
        <v>1</v>
      </c>
      <c r="K226" s="10"/>
      <c r="L226" s="10"/>
    </row>
    <row r="227" spans="1:12" x14ac:dyDescent="0.25">
      <c r="A227" s="10" t="s">
        <v>185</v>
      </c>
      <c r="B227" s="10" t="s">
        <v>343</v>
      </c>
      <c r="C227" t="str">
        <f t="shared" si="3"/>
        <v>Myriam Mariën</v>
      </c>
      <c r="D227">
        <v>2013</v>
      </c>
      <c r="E227">
        <v>2017</v>
      </c>
      <c r="F227" s="10">
        <f>Tabel3[[#This Row],[Lid Tot]]-Tabel3[[#This Row],[Lid sinds]]+1</f>
        <v>5</v>
      </c>
      <c r="G227" s="10"/>
      <c r="H227" s="10" t="s">
        <v>1001</v>
      </c>
      <c r="I227" s="10">
        <v>1</v>
      </c>
      <c r="K227" s="10"/>
      <c r="L227" s="10"/>
    </row>
    <row r="228" spans="1:12" x14ac:dyDescent="0.25">
      <c r="A228" s="10" t="s">
        <v>354</v>
      </c>
      <c r="B228" s="10" t="s">
        <v>355</v>
      </c>
      <c r="C228" t="str">
        <f t="shared" si="3"/>
        <v>Jakob  mertens</v>
      </c>
      <c r="D228">
        <v>2013</v>
      </c>
      <c r="E228">
        <v>2019</v>
      </c>
      <c r="F228" s="10">
        <f>Tabel3[[#This Row],[Lid Tot]]-Tabel3[[#This Row],[Lid sinds]]+1</f>
        <v>7</v>
      </c>
      <c r="G228" s="10"/>
      <c r="H228" s="10" t="s">
        <v>306</v>
      </c>
      <c r="I228" s="10">
        <v>1</v>
      </c>
      <c r="K228" s="10"/>
      <c r="L228" s="10"/>
    </row>
    <row r="229" spans="1:12" x14ac:dyDescent="0.25">
      <c r="A229" s="11" t="s">
        <v>220</v>
      </c>
      <c r="B229" s="4" t="s">
        <v>454</v>
      </c>
      <c r="C229" t="str">
        <f t="shared" si="3"/>
        <v>Lune Michiels</v>
      </c>
      <c r="D229">
        <v>2013</v>
      </c>
      <c r="E229">
        <v>2015</v>
      </c>
      <c r="F229" s="10">
        <f>Tabel3[[#This Row],[Lid Tot]]-Tabel3[[#This Row],[Lid sinds]]+1</f>
        <v>3</v>
      </c>
      <c r="H229" t="s">
        <v>306</v>
      </c>
      <c r="I229" s="10">
        <v>1</v>
      </c>
      <c r="K229" s="10"/>
      <c r="L229" s="10"/>
    </row>
    <row r="230" spans="1:12" x14ac:dyDescent="0.25">
      <c r="A230" s="10" t="s">
        <v>370</v>
      </c>
      <c r="B230" s="10" t="s">
        <v>768</v>
      </c>
      <c r="C230" t="str">
        <f t="shared" si="3"/>
        <v>Nena Moke</v>
      </c>
      <c r="D230">
        <v>2013</v>
      </c>
      <c r="E230">
        <v>2019</v>
      </c>
      <c r="F230" s="10">
        <f>Tabel3[[#This Row],[Lid Tot]]-Tabel3[[#This Row],[Lid sinds]]+1</f>
        <v>7</v>
      </c>
      <c r="H230" t="s">
        <v>1000</v>
      </c>
      <c r="I230" s="10">
        <v>1</v>
      </c>
      <c r="K230" s="10"/>
      <c r="L230" s="10"/>
    </row>
    <row r="231" spans="1:12" x14ac:dyDescent="0.25">
      <c r="A231" s="10" t="s">
        <v>120</v>
      </c>
      <c r="B231" s="10" t="s">
        <v>369</v>
      </c>
      <c r="C231" t="str">
        <f t="shared" si="3"/>
        <v xml:space="preserve">Kobe Moke </v>
      </c>
      <c r="D231">
        <v>2013</v>
      </c>
      <c r="E231">
        <v>2013</v>
      </c>
      <c r="F231" s="10">
        <f>Tabel3[[#This Row],[Lid Tot]]-Tabel3[[#This Row],[Lid sinds]]+1</f>
        <v>1</v>
      </c>
      <c r="H231" t="s">
        <v>1000</v>
      </c>
      <c r="I231" s="10">
        <v>1</v>
      </c>
      <c r="K231" s="10"/>
      <c r="L231" s="10"/>
    </row>
    <row r="232" spans="1:12" x14ac:dyDescent="0.25">
      <c r="A232" s="36" t="s">
        <v>269</v>
      </c>
      <c r="B232" s="6" t="s">
        <v>93</v>
      </c>
      <c r="C232" t="str">
        <f t="shared" si="3"/>
        <v>Milan Moyson</v>
      </c>
      <c r="D232">
        <v>2013</v>
      </c>
      <c r="E232">
        <v>2015</v>
      </c>
      <c r="F232" s="10">
        <f>Tabel3[[#This Row],[Lid Tot]]-Tabel3[[#This Row],[Lid sinds]]+1</f>
        <v>3</v>
      </c>
      <c r="G232" s="1">
        <v>2200</v>
      </c>
      <c r="H232" s="1" t="s">
        <v>304</v>
      </c>
      <c r="I232" s="10">
        <v>1</v>
      </c>
      <c r="K232" s="10"/>
      <c r="L232" s="10"/>
    </row>
    <row r="233" spans="1:12" x14ac:dyDescent="0.25">
      <c r="A233" s="10" t="s">
        <v>228</v>
      </c>
      <c r="B233" s="10" t="s">
        <v>22</v>
      </c>
      <c r="C233" t="str">
        <f t="shared" si="3"/>
        <v>Stan Pauwels</v>
      </c>
      <c r="D233">
        <v>2013</v>
      </c>
      <c r="E233">
        <v>2019</v>
      </c>
      <c r="F233" s="10">
        <f>Tabel3[[#This Row],[Lid Tot]]-Tabel3[[#This Row],[Lid sinds]]+1</f>
        <v>7</v>
      </c>
      <c r="G233" s="1">
        <v>2260</v>
      </c>
      <c r="H233" s="1" t="s">
        <v>982</v>
      </c>
      <c r="I233" s="10">
        <v>1</v>
      </c>
      <c r="K233" s="10"/>
      <c r="L233" s="10"/>
    </row>
    <row r="234" spans="1:12" x14ac:dyDescent="0.25">
      <c r="A234" s="10" t="s">
        <v>350</v>
      </c>
      <c r="B234" s="10" t="s">
        <v>351</v>
      </c>
      <c r="C234" t="str">
        <f t="shared" si="3"/>
        <v>hans sels</v>
      </c>
      <c r="D234">
        <v>2013</v>
      </c>
      <c r="E234">
        <v>2018</v>
      </c>
      <c r="F234" s="10">
        <f>Tabel3[[#This Row],[Lid Tot]]-Tabel3[[#This Row],[Lid sinds]]+1</f>
        <v>6</v>
      </c>
      <c r="G234" s="1">
        <v>2440</v>
      </c>
      <c r="H234" s="1" t="s">
        <v>1001</v>
      </c>
      <c r="I234" s="10">
        <v>1</v>
      </c>
      <c r="K234" s="10"/>
      <c r="L234" s="10"/>
    </row>
    <row r="235" spans="1:12" x14ac:dyDescent="0.25">
      <c r="A235" s="11" t="s">
        <v>478</v>
      </c>
      <c r="B235" s="4" t="s">
        <v>320</v>
      </c>
      <c r="C235" t="str">
        <f t="shared" si="3"/>
        <v>vic somers</v>
      </c>
      <c r="D235">
        <v>2013</v>
      </c>
      <c r="E235">
        <v>2015</v>
      </c>
      <c r="F235" s="10">
        <f>Tabel3[[#This Row],[Lid Tot]]-Tabel3[[#This Row],[Lid sinds]]+1</f>
        <v>3</v>
      </c>
      <c r="H235" t="s">
        <v>1007</v>
      </c>
      <c r="I235" s="10">
        <v>1</v>
      </c>
      <c r="K235" s="10"/>
      <c r="L235" s="10"/>
    </row>
    <row r="236" spans="1:12" x14ac:dyDescent="0.25">
      <c r="A236" s="10" t="s">
        <v>322</v>
      </c>
      <c r="B236" s="10" t="s">
        <v>323</v>
      </c>
      <c r="C236" t="str">
        <f t="shared" si="3"/>
        <v>Teun  Van Dijck</v>
      </c>
      <c r="D236">
        <v>2013</v>
      </c>
      <c r="E236">
        <v>2019</v>
      </c>
      <c r="F236" s="10">
        <f>Tabel3[[#This Row],[Lid Tot]]-Tabel3[[#This Row],[Lid sinds]]+1</f>
        <v>7</v>
      </c>
      <c r="G236" s="10"/>
      <c r="H236" s="10" t="s">
        <v>304</v>
      </c>
      <c r="I236" s="10">
        <v>1</v>
      </c>
      <c r="K236" s="10"/>
      <c r="L236" s="10"/>
    </row>
    <row r="237" spans="1:12" x14ac:dyDescent="0.25">
      <c r="A237" s="10" t="s">
        <v>360</v>
      </c>
      <c r="B237" s="10" t="s">
        <v>260</v>
      </c>
      <c r="C237" t="str">
        <f t="shared" si="3"/>
        <v>Aiko Van Tendeloo</v>
      </c>
      <c r="D237">
        <v>2013</v>
      </c>
      <c r="E237">
        <v>2016</v>
      </c>
      <c r="F237" s="10">
        <f>Tabel3[[#This Row],[Lid Tot]]-Tabel3[[#This Row],[Lid sinds]]+1</f>
        <v>4</v>
      </c>
      <c r="G237" s="1">
        <v>2290</v>
      </c>
      <c r="H237" s="1" t="s">
        <v>1045</v>
      </c>
      <c r="I237" s="10">
        <v>1</v>
      </c>
      <c r="K237" s="10"/>
      <c r="L237" s="10"/>
    </row>
    <row r="238" spans="1:12" x14ac:dyDescent="0.25">
      <c r="A238" s="10" t="s">
        <v>319</v>
      </c>
      <c r="B238" s="10" t="s">
        <v>268</v>
      </c>
      <c r="C238" t="str">
        <f t="shared" si="3"/>
        <v>marie Van Wolputte</v>
      </c>
      <c r="D238">
        <v>2013</v>
      </c>
      <c r="E238">
        <v>2019</v>
      </c>
      <c r="F238" s="10">
        <f>Tabel3[[#This Row],[Lid Tot]]-Tabel3[[#This Row],[Lid sinds]]+1</f>
        <v>7</v>
      </c>
      <c r="G238" s="1">
        <v>2200</v>
      </c>
      <c r="H238" s="1" t="s">
        <v>304</v>
      </c>
      <c r="I238" s="10">
        <v>1</v>
      </c>
      <c r="K238" s="10"/>
      <c r="L238" s="10"/>
    </row>
    <row r="239" spans="1:12" x14ac:dyDescent="0.25">
      <c r="A239" s="10" t="s">
        <v>352</v>
      </c>
      <c r="B239" s="10" t="s">
        <v>353</v>
      </c>
      <c r="C239" t="str">
        <f t="shared" si="3"/>
        <v>Griet van Kerckhoven</v>
      </c>
      <c r="D239">
        <v>2013</v>
      </c>
      <c r="E239">
        <v>2018</v>
      </c>
      <c r="F239" s="10">
        <f>Tabel3[[#This Row],[Lid Tot]]-Tabel3[[#This Row],[Lid sinds]]+1</f>
        <v>6</v>
      </c>
      <c r="G239" s="10"/>
      <c r="H239" s="10" t="s">
        <v>1001</v>
      </c>
      <c r="I239" s="10">
        <v>1</v>
      </c>
      <c r="K239" s="10"/>
      <c r="L239" s="10"/>
    </row>
    <row r="240" spans="1:12" x14ac:dyDescent="0.25">
      <c r="A240" s="34" t="s">
        <v>393</v>
      </c>
      <c r="B240" s="34" t="s">
        <v>394</v>
      </c>
      <c r="C240" t="str">
        <f t="shared" si="3"/>
        <v>Pitou Baeyens</v>
      </c>
      <c r="D240">
        <v>2014</v>
      </c>
      <c r="E240">
        <v>2019</v>
      </c>
      <c r="F240" s="10">
        <f>Tabel3[[#This Row],[Lid Tot]]-Tabel3[[#This Row],[Lid sinds]]+1</f>
        <v>6</v>
      </c>
      <c r="G240" s="10"/>
      <c r="H240" s="10" t="s">
        <v>304</v>
      </c>
      <c r="I240" s="10">
        <v>1</v>
      </c>
      <c r="K240" s="10"/>
      <c r="L240" s="10"/>
    </row>
    <row r="241" spans="1:12" x14ac:dyDescent="0.25">
      <c r="A241" s="34" t="s">
        <v>418</v>
      </c>
      <c r="B241" s="34" t="s">
        <v>419</v>
      </c>
      <c r="C241" t="str">
        <f t="shared" si="3"/>
        <v>Siebe Bauwens</v>
      </c>
      <c r="D241">
        <v>2014</v>
      </c>
      <c r="E241">
        <v>2019</v>
      </c>
      <c r="F241" s="10">
        <f>Tabel3[[#This Row],[Lid Tot]]-Tabel3[[#This Row],[Lid sinds]]+1</f>
        <v>6</v>
      </c>
      <c r="G241" s="10"/>
      <c r="H241" s="10" t="s">
        <v>1268</v>
      </c>
      <c r="I241" s="10">
        <v>1</v>
      </c>
      <c r="K241" s="10"/>
      <c r="L241" s="10"/>
    </row>
    <row r="242" spans="1:12" x14ac:dyDescent="0.25">
      <c r="A242" s="12" t="s">
        <v>389</v>
      </c>
      <c r="B242" s="12" t="s">
        <v>390</v>
      </c>
      <c r="C242" t="str">
        <f t="shared" si="3"/>
        <v>Saffira Box</v>
      </c>
      <c r="D242">
        <v>2014</v>
      </c>
      <c r="E242">
        <v>2019</v>
      </c>
      <c r="F242" s="10">
        <f>Tabel3[[#This Row],[Lid Tot]]-Tabel3[[#This Row],[Lid sinds]]+1</f>
        <v>6</v>
      </c>
      <c r="G242" s="10"/>
      <c r="H242" s="10" t="s">
        <v>1045</v>
      </c>
      <c r="I242" s="10">
        <v>1</v>
      </c>
      <c r="K242" s="10"/>
      <c r="L242" s="10"/>
    </row>
    <row r="243" spans="1:12" x14ac:dyDescent="0.25">
      <c r="A243" s="12" t="s">
        <v>471</v>
      </c>
      <c r="B243" s="12" t="s">
        <v>472</v>
      </c>
      <c r="C243" t="str">
        <f t="shared" si="3"/>
        <v>Arne Cannaerts</v>
      </c>
      <c r="D243">
        <v>2014</v>
      </c>
      <c r="E243">
        <v>2019</v>
      </c>
      <c r="F243" s="10">
        <f>Tabel3[[#This Row],[Lid Tot]]-Tabel3[[#This Row],[Lid sinds]]+1</f>
        <v>6</v>
      </c>
      <c r="H243" t="s">
        <v>306</v>
      </c>
      <c r="I243" s="10">
        <v>1</v>
      </c>
      <c r="K243" s="10"/>
      <c r="L243" s="10"/>
    </row>
    <row r="244" spans="1:12" x14ac:dyDescent="0.25">
      <c r="A244" s="36" t="s">
        <v>474</v>
      </c>
      <c r="B244" s="6" t="s">
        <v>472</v>
      </c>
      <c r="C244" t="str">
        <f t="shared" si="3"/>
        <v>Zeb Cannaerts</v>
      </c>
      <c r="D244">
        <v>2014</v>
      </c>
      <c r="E244">
        <v>2018</v>
      </c>
      <c r="F244" s="10">
        <f>Tabel3[[#This Row],[Lid Tot]]-Tabel3[[#This Row],[Lid sinds]]+1</f>
        <v>5</v>
      </c>
      <c r="H244" t="s">
        <v>306</v>
      </c>
      <c r="I244" s="10">
        <v>1</v>
      </c>
      <c r="K244" s="10"/>
      <c r="L244" s="10"/>
    </row>
    <row r="245" spans="1:12" x14ac:dyDescent="0.25">
      <c r="A245" s="10" t="s">
        <v>65</v>
      </c>
      <c r="B245" s="9" t="s">
        <v>70</v>
      </c>
      <c r="C245" t="str">
        <f t="shared" si="3"/>
        <v>Brants Cas</v>
      </c>
      <c r="D245">
        <v>2014</v>
      </c>
      <c r="E245">
        <v>2014</v>
      </c>
      <c r="F245" s="10">
        <f>Tabel3[[#This Row],[Lid Tot]]-Tabel3[[#This Row],[Lid sinds]]+1</f>
        <v>1</v>
      </c>
      <c r="H245" t="s">
        <v>306</v>
      </c>
      <c r="I245" s="10">
        <v>1</v>
      </c>
      <c r="K245" s="10"/>
      <c r="L245" s="10"/>
    </row>
    <row r="246" spans="1:12" x14ac:dyDescent="0.25">
      <c r="A246" s="12" t="s">
        <v>396</v>
      </c>
      <c r="B246" s="12" t="s">
        <v>397</v>
      </c>
      <c r="C246" t="str">
        <f t="shared" si="3"/>
        <v>Hannah De Moor</v>
      </c>
      <c r="D246">
        <v>2014</v>
      </c>
      <c r="E246">
        <v>2019</v>
      </c>
      <c r="F246" s="10">
        <f>Tabel3[[#This Row],[Lid Tot]]-Tabel3[[#This Row],[Lid sinds]]+1</f>
        <v>6</v>
      </c>
      <c r="G246" s="10"/>
      <c r="H246" s="10" t="s">
        <v>1127</v>
      </c>
      <c r="I246" s="10">
        <v>1</v>
      </c>
      <c r="K246" s="10"/>
      <c r="L246" s="10"/>
    </row>
    <row r="247" spans="1:12" x14ac:dyDescent="0.25">
      <c r="A247" s="12" t="s">
        <v>387</v>
      </c>
      <c r="B247" s="12" t="s">
        <v>87</v>
      </c>
      <c r="C247" t="str">
        <f t="shared" si="3"/>
        <v>Alexander Follet</v>
      </c>
      <c r="D247">
        <v>2014</v>
      </c>
      <c r="E247">
        <v>2019</v>
      </c>
      <c r="F247" s="10">
        <f>Tabel3[[#This Row],[Lid Tot]]-Tabel3[[#This Row],[Lid sinds]]+1</f>
        <v>6</v>
      </c>
      <c r="G247" s="1">
        <v>2275</v>
      </c>
      <c r="H247" s="1" t="s">
        <v>309</v>
      </c>
      <c r="I247" s="10">
        <v>1</v>
      </c>
      <c r="K247" s="10"/>
      <c r="L247" s="10"/>
    </row>
    <row r="248" spans="1:12" x14ac:dyDescent="0.25">
      <c r="A248" s="10" t="s">
        <v>380</v>
      </c>
      <c r="B248" s="10" t="s">
        <v>349</v>
      </c>
      <c r="C248" t="str">
        <f t="shared" si="3"/>
        <v>florian Goukens</v>
      </c>
      <c r="D248">
        <v>2014</v>
      </c>
      <c r="E248">
        <v>2019</v>
      </c>
      <c r="F248" s="10">
        <f>Tabel3[[#This Row],[Lid Tot]]-Tabel3[[#This Row],[Lid sinds]]+1</f>
        <v>6</v>
      </c>
      <c r="H248" t="s">
        <v>304</v>
      </c>
      <c r="I248" s="10">
        <v>1</v>
      </c>
      <c r="K248" s="10"/>
      <c r="L248" s="10"/>
    </row>
    <row r="249" spans="1:12" x14ac:dyDescent="0.25">
      <c r="A249" s="36" t="s">
        <v>388</v>
      </c>
      <c r="B249" s="6" t="s">
        <v>349</v>
      </c>
      <c r="C249" t="str">
        <f t="shared" si="3"/>
        <v>Linus Goukens</v>
      </c>
      <c r="D249">
        <v>2014</v>
      </c>
      <c r="E249">
        <v>2019</v>
      </c>
      <c r="F249" s="10">
        <f>Tabel3[[#This Row],[Lid Tot]]-Tabel3[[#This Row],[Lid sinds]]+1</f>
        <v>6</v>
      </c>
      <c r="G249" s="10"/>
      <c r="H249" s="10" t="s">
        <v>304</v>
      </c>
      <c r="I249" s="10">
        <v>1</v>
      </c>
      <c r="K249" s="10"/>
      <c r="L249" s="10"/>
    </row>
    <row r="250" spans="1:12" x14ac:dyDescent="0.25">
      <c r="A250" s="10" t="s">
        <v>490</v>
      </c>
      <c r="B250" s="3" t="s">
        <v>26</v>
      </c>
      <c r="C250" t="str">
        <f t="shared" si="3"/>
        <v>Fons Hoeylaerts</v>
      </c>
      <c r="D250">
        <v>2014</v>
      </c>
      <c r="E250">
        <v>2015</v>
      </c>
      <c r="F250" s="10">
        <f>Tabel3[[#This Row],[Lid Tot]]-Tabel3[[#This Row],[Lid sinds]]+1</f>
        <v>2</v>
      </c>
      <c r="G250" s="1">
        <v>2200</v>
      </c>
      <c r="H250" s="1" t="s">
        <v>304</v>
      </c>
      <c r="I250" s="10">
        <v>1</v>
      </c>
      <c r="K250" s="10"/>
      <c r="L250" s="10"/>
    </row>
    <row r="251" spans="1:12" x14ac:dyDescent="0.25">
      <c r="A251" s="36" t="s">
        <v>266</v>
      </c>
      <c r="B251" s="6" t="s">
        <v>359</v>
      </c>
      <c r="C251" t="str">
        <f t="shared" si="3"/>
        <v>Amélie Langewouters</v>
      </c>
      <c r="D251">
        <v>2014</v>
      </c>
      <c r="E251">
        <v>2019</v>
      </c>
      <c r="F251" s="10">
        <f>Tabel3[[#This Row],[Lid Tot]]-Tabel3[[#This Row],[Lid sinds]]+1</f>
        <v>6</v>
      </c>
      <c r="G251" s="1">
        <v>2200</v>
      </c>
      <c r="H251" s="1" t="s">
        <v>304</v>
      </c>
      <c r="I251" s="10">
        <v>1</v>
      </c>
      <c r="K251" s="10"/>
      <c r="L251" s="10"/>
    </row>
    <row r="252" spans="1:12" x14ac:dyDescent="0.25">
      <c r="A252" s="34" t="s">
        <v>422</v>
      </c>
      <c r="B252" s="34" t="s">
        <v>423</v>
      </c>
      <c r="C252" t="str">
        <f t="shared" si="3"/>
        <v>Mila Clymans</v>
      </c>
      <c r="D252">
        <v>2014</v>
      </c>
      <c r="E252">
        <v>2014</v>
      </c>
      <c r="F252" s="10">
        <f>Tabel3[[#This Row],[Lid Tot]]-Tabel3[[#This Row],[Lid sinds]]+1</f>
        <v>1</v>
      </c>
      <c r="G252" s="10"/>
      <c r="H252" s="10" t="s">
        <v>1230</v>
      </c>
      <c r="I252" s="10">
        <v>1</v>
      </c>
      <c r="K252" s="10"/>
      <c r="L252" s="10"/>
    </row>
    <row r="253" spans="1:12" x14ac:dyDescent="0.25">
      <c r="A253" s="12" t="s">
        <v>391</v>
      </c>
      <c r="B253" s="12" t="s">
        <v>392</v>
      </c>
      <c r="C253" t="str">
        <f t="shared" si="3"/>
        <v>Wolf De Bont</v>
      </c>
      <c r="D253">
        <v>2014</v>
      </c>
      <c r="E253">
        <v>2014</v>
      </c>
      <c r="F253" s="10">
        <f>Tabel3[[#This Row],[Lid Tot]]-Tabel3[[#This Row],[Lid sinds]]+1</f>
        <v>1</v>
      </c>
      <c r="H253" t="s">
        <v>1230</v>
      </c>
      <c r="I253" s="10">
        <v>1</v>
      </c>
      <c r="K253" s="10"/>
      <c r="L253" s="10"/>
    </row>
    <row r="254" spans="1:12" x14ac:dyDescent="0.25">
      <c r="A254" s="10" t="s">
        <v>491</v>
      </c>
      <c r="B254" s="3" t="s">
        <v>492</v>
      </c>
      <c r="C254" t="str">
        <f t="shared" si="3"/>
        <v>Yvette De Groof</v>
      </c>
      <c r="D254">
        <v>2014</v>
      </c>
      <c r="E254">
        <v>2016</v>
      </c>
      <c r="F254" s="10">
        <f>Tabel3[[#This Row],[Lid Tot]]-Tabel3[[#This Row],[Lid sinds]]+1</f>
        <v>3</v>
      </c>
      <c r="G254" s="10"/>
      <c r="H254" s="10" t="s">
        <v>1230</v>
      </c>
      <c r="I254" s="10">
        <v>1</v>
      </c>
      <c r="K254" s="10"/>
      <c r="L254" s="10"/>
    </row>
    <row r="255" spans="1:12" x14ac:dyDescent="0.25">
      <c r="A255" s="34" t="s">
        <v>137</v>
      </c>
      <c r="B255" s="12" t="s">
        <v>35</v>
      </c>
      <c r="C255" t="str">
        <f t="shared" si="3"/>
        <v>Marie Embrechts</v>
      </c>
      <c r="D255">
        <v>2014</v>
      </c>
      <c r="E255">
        <v>2014</v>
      </c>
      <c r="F255" s="10">
        <f>Tabel3[[#This Row],[Lid Tot]]-Tabel3[[#This Row],[Lid sinds]]+1</f>
        <v>1</v>
      </c>
      <c r="G255" s="10"/>
      <c r="H255" s="10" t="s">
        <v>1230</v>
      </c>
      <c r="I255" s="10">
        <v>1</v>
      </c>
      <c r="K255" s="10"/>
      <c r="L255" s="10"/>
    </row>
    <row r="256" spans="1:12" x14ac:dyDescent="0.25">
      <c r="A256" s="34" t="s">
        <v>420</v>
      </c>
      <c r="B256" s="34" t="s">
        <v>421</v>
      </c>
      <c r="C256" t="str">
        <f t="shared" si="3"/>
        <v>Nand Lukas Helsen</v>
      </c>
      <c r="D256">
        <v>2014</v>
      </c>
      <c r="E256">
        <v>2014</v>
      </c>
      <c r="F256" s="10">
        <f>Tabel3[[#This Row],[Lid Tot]]-Tabel3[[#This Row],[Lid sinds]]+1</f>
        <v>1</v>
      </c>
      <c r="H256" t="s">
        <v>1230</v>
      </c>
      <c r="I256" s="10">
        <v>1</v>
      </c>
      <c r="K256" s="10"/>
      <c r="L256" s="10"/>
    </row>
    <row r="257" spans="1:12" x14ac:dyDescent="0.25">
      <c r="A257" s="10" t="s">
        <v>65</v>
      </c>
      <c r="B257" s="9" t="s">
        <v>64</v>
      </c>
      <c r="C257" t="str">
        <f t="shared" si="3"/>
        <v>Brants Jan</v>
      </c>
      <c r="D257">
        <v>2014</v>
      </c>
      <c r="E257">
        <v>2014</v>
      </c>
      <c r="F257" s="10">
        <f>Tabel3[[#This Row],[Lid Tot]]-Tabel3[[#This Row],[Lid sinds]]+1</f>
        <v>1</v>
      </c>
      <c r="G257" s="10"/>
      <c r="H257" s="10" t="s">
        <v>1230</v>
      </c>
      <c r="I257" s="10">
        <v>1</v>
      </c>
      <c r="K257" s="10"/>
      <c r="L257" s="10"/>
    </row>
    <row r="258" spans="1:12" x14ac:dyDescent="0.25">
      <c r="A258" s="8" t="s">
        <v>300</v>
      </c>
      <c r="B258" s="8" t="s">
        <v>297</v>
      </c>
      <c r="C258" t="str">
        <f t="shared" ref="C258:C321" si="4">A258&amp;" " &amp;B258</f>
        <v>Noor Mertens</v>
      </c>
      <c r="D258">
        <v>2014</v>
      </c>
      <c r="E258">
        <v>2014</v>
      </c>
      <c r="F258" s="10">
        <f>Tabel3[[#This Row],[Lid Tot]]-Tabel3[[#This Row],[Lid sinds]]+1</f>
        <v>1</v>
      </c>
      <c r="G258" s="10"/>
      <c r="H258" s="10" t="s">
        <v>1230</v>
      </c>
      <c r="I258" s="10">
        <v>1</v>
      </c>
      <c r="K258" s="10"/>
      <c r="L258" s="10"/>
    </row>
    <row r="259" spans="1:12" x14ac:dyDescent="0.25">
      <c r="A259" s="10" t="s">
        <v>209</v>
      </c>
      <c r="B259" s="10" t="s">
        <v>398</v>
      </c>
      <c r="C259" t="str">
        <f t="shared" si="4"/>
        <v>Mats Naulaerts</v>
      </c>
      <c r="D259">
        <v>2014</v>
      </c>
      <c r="E259">
        <v>2014</v>
      </c>
      <c r="F259" s="10">
        <f>Tabel3[[#This Row],[Lid Tot]]-Tabel3[[#This Row],[Lid sinds]]+1</f>
        <v>1</v>
      </c>
      <c r="G259" s="10"/>
      <c r="H259" s="10" t="s">
        <v>1230</v>
      </c>
      <c r="I259" s="10">
        <v>1</v>
      </c>
      <c r="K259" s="10"/>
      <c r="L259" s="10"/>
    </row>
    <row r="260" spans="1:12" x14ac:dyDescent="0.25">
      <c r="A260" s="10" t="s">
        <v>26</v>
      </c>
      <c r="B260" s="9" t="s">
        <v>66</v>
      </c>
      <c r="C260" t="str">
        <f t="shared" si="4"/>
        <v>Hoeylaerts Miguel</v>
      </c>
      <c r="D260">
        <v>2014</v>
      </c>
      <c r="E260">
        <v>2014</v>
      </c>
      <c r="F260" s="10">
        <f>Tabel3[[#This Row],[Lid Tot]]-Tabel3[[#This Row],[Lid sinds]]+1</f>
        <v>1</v>
      </c>
      <c r="H260" t="s">
        <v>304</v>
      </c>
      <c r="I260" s="10">
        <v>1</v>
      </c>
      <c r="K260" s="10"/>
      <c r="L260" s="10"/>
    </row>
    <row r="261" spans="1:12" x14ac:dyDescent="0.25">
      <c r="A261" s="34" t="s">
        <v>406</v>
      </c>
      <c r="B261" s="34" t="s">
        <v>407</v>
      </c>
      <c r="C261" t="str">
        <f t="shared" si="4"/>
        <v>Saron provoost</v>
      </c>
      <c r="D261">
        <v>2014</v>
      </c>
      <c r="E261">
        <v>2014</v>
      </c>
      <c r="F261" s="10">
        <f>Tabel3[[#This Row],[Lid Tot]]-Tabel3[[#This Row],[Lid sinds]]+1</f>
        <v>1</v>
      </c>
      <c r="G261" s="10"/>
      <c r="H261" s="10" t="s">
        <v>1230</v>
      </c>
      <c r="I261" s="10">
        <v>1</v>
      </c>
      <c r="K261" s="10"/>
      <c r="L261" s="10"/>
    </row>
    <row r="262" spans="1:12" x14ac:dyDescent="0.25">
      <c r="A262" s="12" t="s">
        <v>395</v>
      </c>
      <c r="B262" s="12" t="s">
        <v>93</v>
      </c>
      <c r="C262" t="str">
        <f t="shared" si="4"/>
        <v>Sil Moyson</v>
      </c>
      <c r="D262">
        <v>2014</v>
      </c>
      <c r="E262">
        <v>2014</v>
      </c>
      <c r="F262" s="10">
        <f>Tabel3[[#This Row],[Lid Tot]]-Tabel3[[#This Row],[Lid sinds]]+1</f>
        <v>1</v>
      </c>
      <c r="G262" s="1">
        <v>2200</v>
      </c>
      <c r="H262" s="1" t="s">
        <v>304</v>
      </c>
      <c r="I262" s="10">
        <v>1</v>
      </c>
      <c r="K262" s="10"/>
      <c r="L262" s="10"/>
    </row>
    <row r="263" spans="1:12" x14ac:dyDescent="0.25">
      <c r="A263" s="34" t="s">
        <v>412</v>
      </c>
      <c r="B263" s="34" t="s">
        <v>413</v>
      </c>
      <c r="C263" t="str">
        <f t="shared" si="4"/>
        <v>Charl Renders</v>
      </c>
      <c r="D263">
        <v>2014</v>
      </c>
      <c r="E263">
        <v>2014</v>
      </c>
      <c r="F263" s="10">
        <f>Tabel3[[#This Row],[Lid Tot]]-Tabel3[[#This Row],[Lid sinds]]+1</f>
        <v>1</v>
      </c>
      <c r="H263" t="s">
        <v>1230</v>
      </c>
      <c r="I263" s="10">
        <v>1</v>
      </c>
      <c r="K263" s="10"/>
      <c r="L263" s="10"/>
    </row>
    <row r="264" spans="1:12" x14ac:dyDescent="0.25">
      <c r="A264" s="34" t="s">
        <v>399</v>
      </c>
      <c r="B264" s="34" t="s">
        <v>400</v>
      </c>
      <c r="C264" t="str">
        <f t="shared" si="4"/>
        <v>Lotte Swaan</v>
      </c>
      <c r="D264">
        <v>2014</v>
      </c>
      <c r="E264">
        <v>2014</v>
      </c>
      <c r="F264" s="10">
        <f>Tabel3[[#This Row],[Lid Tot]]-Tabel3[[#This Row],[Lid sinds]]+1</f>
        <v>1</v>
      </c>
      <c r="H264" t="s">
        <v>1230</v>
      </c>
      <c r="I264" s="10">
        <v>1</v>
      </c>
      <c r="K264" s="10"/>
      <c r="L264" s="10"/>
    </row>
    <row r="265" spans="1:12" x14ac:dyDescent="0.25">
      <c r="A265" s="36" t="s">
        <v>51</v>
      </c>
      <c r="B265" s="6" t="s">
        <v>382</v>
      </c>
      <c r="C265" t="str">
        <f t="shared" si="4"/>
        <v>Aline Ooms</v>
      </c>
      <c r="D265">
        <v>2014</v>
      </c>
      <c r="E265">
        <v>2019</v>
      </c>
      <c r="F265" s="10">
        <f>Tabel3[[#This Row],[Lid Tot]]-Tabel3[[#This Row],[Lid sinds]]+1</f>
        <v>6</v>
      </c>
      <c r="G265">
        <v>2222</v>
      </c>
      <c r="H265" t="s">
        <v>1176</v>
      </c>
      <c r="I265" s="10">
        <v>1</v>
      </c>
      <c r="K265" s="10"/>
      <c r="L265" s="10"/>
    </row>
    <row r="266" spans="1:12" x14ac:dyDescent="0.25">
      <c r="A266" s="34" t="s">
        <v>416</v>
      </c>
      <c r="B266" s="34" t="s">
        <v>417</v>
      </c>
      <c r="C266" t="str">
        <f t="shared" si="4"/>
        <v>pepijn van den brink</v>
      </c>
      <c r="D266">
        <v>2014</v>
      </c>
      <c r="E266">
        <v>2016</v>
      </c>
      <c r="F266" s="10">
        <f>Tabel3[[#This Row],[Lid Tot]]-Tabel3[[#This Row],[Lid sinds]]+1</f>
        <v>3</v>
      </c>
      <c r="G266" s="10"/>
      <c r="H266" s="10" t="s">
        <v>1230</v>
      </c>
      <c r="I266" s="10">
        <v>1</v>
      </c>
      <c r="K266" s="10"/>
      <c r="L266" s="10"/>
    </row>
    <row r="267" spans="1:12" x14ac:dyDescent="0.25">
      <c r="A267" s="8" t="s">
        <v>401</v>
      </c>
      <c r="B267" s="8" t="s">
        <v>402</v>
      </c>
      <c r="C267" t="str">
        <f t="shared" si="4"/>
        <v>Milla Oostvogels</v>
      </c>
      <c r="D267">
        <v>2014</v>
      </c>
      <c r="E267">
        <v>2015</v>
      </c>
      <c r="F267" s="10">
        <f>Tabel3[[#This Row],[Lid Tot]]-Tabel3[[#This Row],[Lid sinds]]+1</f>
        <v>2</v>
      </c>
      <c r="G267" s="10"/>
      <c r="H267" s="10" t="s">
        <v>1294</v>
      </c>
      <c r="I267" s="10">
        <v>1</v>
      </c>
      <c r="K267" s="10"/>
      <c r="L267" s="10"/>
    </row>
    <row r="268" spans="1:12" x14ac:dyDescent="0.25">
      <c r="A268" s="34" t="s">
        <v>422</v>
      </c>
      <c r="B268" s="34" t="s">
        <v>426</v>
      </c>
      <c r="C268" t="str">
        <f t="shared" si="4"/>
        <v>Mila Van Rooy</v>
      </c>
      <c r="D268">
        <v>2014</v>
      </c>
      <c r="E268">
        <v>2014</v>
      </c>
      <c r="F268" s="10">
        <f>Tabel3[[#This Row],[Lid Tot]]-Tabel3[[#This Row],[Lid sinds]]+1</f>
        <v>1</v>
      </c>
      <c r="G268" s="10"/>
      <c r="H268" s="10" t="s">
        <v>1230</v>
      </c>
      <c r="I268" s="10">
        <v>1</v>
      </c>
      <c r="K268" s="10"/>
      <c r="L268" s="10"/>
    </row>
    <row r="269" spans="1:12" x14ac:dyDescent="0.25">
      <c r="A269" s="34" t="s">
        <v>424</v>
      </c>
      <c r="B269" s="34" t="s">
        <v>425</v>
      </c>
      <c r="C269" t="str">
        <f t="shared" si="4"/>
        <v>Len Verellen</v>
      </c>
      <c r="D269">
        <v>2014</v>
      </c>
      <c r="E269">
        <v>2015</v>
      </c>
      <c r="F269" s="10">
        <f>Tabel3[[#This Row],[Lid Tot]]-Tabel3[[#This Row],[Lid sinds]]+1</f>
        <v>2</v>
      </c>
      <c r="G269" s="10"/>
      <c r="H269" s="10" t="s">
        <v>1230</v>
      </c>
      <c r="I269" s="10">
        <v>1</v>
      </c>
      <c r="K269" s="10"/>
      <c r="L269" s="10"/>
    </row>
    <row r="270" spans="1:12" x14ac:dyDescent="0.25">
      <c r="A270" s="34" t="s">
        <v>408</v>
      </c>
      <c r="B270" s="34" t="s">
        <v>409</v>
      </c>
      <c r="C270" t="str">
        <f t="shared" si="4"/>
        <v>Dinhe Verhauwen</v>
      </c>
      <c r="D270">
        <v>2014</v>
      </c>
      <c r="E270">
        <v>2015</v>
      </c>
      <c r="F270" s="10">
        <f>Tabel3[[#This Row],[Lid Tot]]-Tabel3[[#This Row],[Lid sinds]]+1</f>
        <v>2</v>
      </c>
      <c r="G270" s="10"/>
      <c r="H270" s="10" t="s">
        <v>1230</v>
      </c>
      <c r="I270" s="10">
        <v>1</v>
      </c>
      <c r="K270" s="10"/>
      <c r="L270" s="10"/>
    </row>
    <row r="271" spans="1:12" x14ac:dyDescent="0.25">
      <c r="A271" s="34" t="s">
        <v>410</v>
      </c>
      <c r="B271" s="34" t="s">
        <v>411</v>
      </c>
      <c r="C271" t="str">
        <f t="shared" si="4"/>
        <v>Erin Verrezen</v>
      </c>
      <c r="D271">
        <v>2014</v>
      </c>
      <c r="E271">
        <v>2015</v>
      </c>
      <c r="F271" s="10">
        <f>Tabel3[[#This Row],[Lid Tot]]-Tabel3[[#This Row],[Lid sinds]]+1</f>
        <v>2</v>
      </c>
      <c r="G271" s="10"/>
      <c r="H271" s="10" t="s">
        <v>1230</v>
      </c>
      <c r="I271" s="10">
        <v>1</v>
      </c>
      <c r="K271" s="10"/>
      <c r="L271" s="10"/>
    </row>
    <row r="272" spans="1:12" x14ac:dyDescent="0.25">
      <c r="A272" s="34" t="s">
        <v>414</v>
      </c>
      <c r="B272" s="34" t="s">
        <v>415</v>
      </c>
      <c r="C272" t="str">
        <f t="shared" si="4"/>
        <v>lucas verstappen</v>
      </c>
      <c r="D272">
        <v>2014</v>
      </c>
      <c r="E272">
        <v>2015</v>
      </c>
      <c r="F272" s="10">
        <f>Tabel3[[#This Row],[Lid Tot]]-Tabel3[[#This Row],[Lid sinds]]+1</f>
        <v>2</v>
      </c>
      <c r="G272" s="10"/>
      <c r="H272" s="10" t="s">
        <v>1230</v>
      </c>
      <c r="I272" s="10">
        <v>1</v>
      </c>
      <c r="K272" s="10"/>
      <c r="L272" s="10"/>
    </row>
    <row r="273" spans="1:12" x14ac:dyDescent="0.25">
      <c r="A273" s="36" t="s">
        <v>385</v>
      </c>
      <c r="B273" s="6" t="s">
        <v>386</v>
      </c>
      <c r="C273" t="str">
        <f t="shared" si="4"/>
        <v>Quinten Winkelman</v>
      </c>
      <c r="D273">
        <v>2014</v>
      </c>
      <c r="E273">
        <v>2016</v>
      </c>
      <c r="F273" s="10">
        <f>Tabel3[[#This Row],[Lid Tot]]-Tabel3[[#This Row],[Lid sinds]]+1</f>
        <v>3</v>
      </c>
      <c r="H273" t="s">
        <v>1230</v>
      </c>
      <c r="I273" s="10">
        <v>1</v>
      </c>
      <c r="K273" s="10"/>
      <c r="L273" s="10"/>
    </row>
    <row r="274" spans="1:12" x14ac:dyDescent="0.25">
      <c r="A274" s="8" t="s">
        <v>23</v>
      </c>
      <c r="B274" s="8" t="s">
        <v>29</v>
      </c>
      <c r="C274" t="str">
        <f t="shared" si="4"/>
        <v>Seppe Peeters</v>
      </c>
      <c r="D274">
        <v>2014</v>
      </c>
      <c r="E274">
        <v>2019</v>
      </c>
      <c r="F274" s="10">
        <f>Tabel3[[#This Row],[Lid Tot]]-Tabel3[[#This Row],[Lid sinds]]+1</f>
        <v>6</v>
      </c>
      <c r="H274" t="s">
        <v>309</v>
      </c>
      <c r="I274" s="10">
        <v>1</v>
      </c>
      <c r="K274" s="10"/>
      <c r="L274" s="10"/>
    </row>
    <row r="275" spans="1:12" x14ac:dyDescent="0.25">
      <c r="A275" s="10" t="s">
        <v>38</v>
      </c>
      <c r="B275" s="10" t="s">
        <v>336</v>
      </c>
      <c r="C275" t="str">
        <f t="shared" si="4"/>
        <v>Jens Robyn</v>
      </c>
      <c r="D275">
        <v>2014</v>
      </c>
      <c r="E275">
        <v>2015</v>
      </c>
      <c r="F275" s="10">
        <f>Tabel3[[#This Row],[Lid Tot]]-Tabel3[[#This Row],[Lid sinds]]+1</f>
        <v>2</v>
      </c>
      <c r="G275" s="1">
        <v>2340</v>
      </c>
      <c r="H275" s="1" t="s">
        <v>1007</v>
      </c>
      <c r="I275" s="10">
        <v>1</v>
      </c>
      <c r="K275" s="10"/>
      <c r="L275" s="10"/>
    </row>
    <row r="276" spans="1:12" ht="15" customHeight="1" x14ac:dyDescent="0.25">
      <c r="A276" s="36" t="s">
        <v>383</v>
      </c>
      <c r="B276" s="6" t="s">
        <v>384</v>
      </c>
      <c r="C276" t="str">
        <f t="shared" si="4"/>
        <v>jitse smets</v>
      </c>
      <c r="D276">
        <v>2014</v>
      </c>
      <c r="E276">
        <v>2019</v>
      </c>
      <c r="F276" s="10">
        <f>Tabel3[[#This Row],[Lid Tot]]-Tabel3[[#This Row],[Lid sinds]]+1</f>
        <v>6</v>
      </c>
      <c r="G276" s="10"/>
      <c r="H276" s="10" t="s">
        <v>1294</v>
      </c>
      <c r="I276" s="10">
        <v>1</v>
      </c>
      <c r="K276" s="10"/>
      <c r="L276" s="10"/>
    </row>
    <row r="277" spans="1:12" x14ac:dyDescent="0.25">
      <c r="A277" s="10" t="s">
        <v>228</v>
      </c>
      <c r="B277" s="9" t="s">
        <v>427</v>
      </c>
      <c r="C277" t="str">
        <f t="shared" si="4"/>
        <v xml:space="preserve">Stan Swinnen </v>
      </c>
      <c r="D277">
        <v>2014</v>
      </c>
      <c r="E277">
        <v>2014</v>
      </c>
      <c r="F277" s="10">
        <f>Tabel3[[#This Row],[Lid Tot]]-Tabel3[[#This Row],[Lid sinds]]+1</f>
        <v>1</v>
      </c>
      <c r="H277" t="s">
        <v>997</v>
      </c>
      <c r="I277" s="10">
        <v>1</v>
      </c>
      <c r="K277" s="10"/>
      <c r="L277" s="10"/>
    </row>
    <row r="278" spans="1:12" x14ac:dyDescent="0.25">
      <c r="A278" s="34" t="s">
        <v>42</v>
      </c>
      <c r="B278" s="12" t="s">
        <v>83</v>
      </c>
      <c r="C278" t="str">
        <f t="shared" si="4"/>
        <v>Fabian Thys</v>
      </c>
      <c r="D278">
        <v>2014</v>
      </c>
      <c r="E278">
        <v>2019</v>
      </c>
      <c r="F278" s="10">
        <f>Tabel3[[#This Row],[Lid Tot]]-Tabel3[[#This Row],[Lid sinds]]+1</f>
        <v>6</v>
      </c>
      <c r="G278" s="1">
        <v>2340</v>
      </c>
      <c r="H278" s="1" t="s">
        <v>1298</v>
      </c>
      <c r="I278" s="10">
        <v>1</v>
      </c>
      <c r="K278" s="10"/>
      <c r="L278" s="10"/>
    </row>
    <row r="279" spans="1:12" x14ac:dyDescent="0.25">
      <c r="A279" s="34" t="s">
        <v>405</v>
      </c>
      <c r="B279" s="12" t="s">
        <v>96</v>
      </c>
      <c r="C279" t="str">
        <f t="shared" si="4"/>
        <v>Lowie Verreydt</v>
      </c>
      <c r="D279">
        <v>2014</v>
      </c>
      <c r="E279">
        <v>2016</v>
      </c>
      <c r="F279" s="10">
        <f>Tabel3[[#This Row],[Lid Tot]]-Tabel3[[#This Row],[Lid sinds]]+1</f>
        <v>3</v>
      </c>
      <c r="G279" s="10"/>
      <c r="H279" s="10" t="s">
        <v>1045</v>
      </c>
      <c r="I279" s="10">
        <v>1</v>
      </c>
      <c r="K279" s="10"/>
      <c r="L279" s="10"/>
    </row>
    <row r="280" spans="1:12" x14ac:dyDescent="0.25">
      <c r="A280" s="34" t="s">
        <v>68</v>
      </c>
      <c r="B280" s="34" t="s">
        <v>372</v>
      </c>
      <c r="C280" t="str">
        <f t="shared" si="4"/>
        <v>Andreas Vervoort</v>
      </c>
      <c r="D280">
        <v>2014</v>
      </c>
      <c r="E280">
        <v>2019</v>
      </c>
      <c r="F280" s="10">
        <f>Tabel3[[#This Row],[Lid Tot]]-Tabel3[[#This Row],[Lid sinds]]+1</f>
        <v>6</v>
      </c>
      <c r="H280" t="s">
        <v>304</v>
      </c>
      <c r="I280" s="10">
        <v>1</v>
      </c>
      <c r="K280" s="10"/>
      <c r="L280" s="10"/>
    </row>
    <row r="281" spans="1:12" x14ac:dyDescent="0.25">
      <c r="A281" s="34" t="s">
        <v>403</v>
      </c>
      <c r="B281" s="12" t="s">
        <v>404</v>
      </c>
      <c r="C281" t="str">
        <f t="shared" si="4"/>
        <v>Toon Vrijsen</v>
      </c>
      <c r="D281">
        <v>2014</v>
      </c>
      <c r="E281">
        <v>2019</v>
      </c>
      <c r="F281" s="10">
        <f>Tabel3[[#This Row],[Lid Tot]]-Tabel3[[#This Row],[Lid sinds]]+1</f>
        <v>6</v>
      </c>
      <c r="G281" s="10"/>
      <c r="H281" s="10" t="s">
        <v>1051</v>
      </c>
      <c r="I281" s="10">
        <v>1</v>
      </c>
      <c r="K281" s="10"/>
      <c r="L281" s="10"/>
    </row>
    <row r="282" spans="1:12" x14ac:dyDescent="0.25">
      <c r="A282" s="28" t="s">
        <v>286</v>
      </c>
      <c r="B282" s="28" t="s">
        <v>419</v>
      </c>
      <c r="C282" t="str">
        <f t="shared" si="4"/>
        <v>Silke Bauwens</v>
      </c>
      <c r="D282">
        <v>2015</v>
      </c>
      <c r="E282">
        <v>2015</v>
      </c>
      <c r="F282" s="10">
        <f>Tabel3[[#This Row],[Lid Tot]]-Tabel3[[#This Row],[Lid sinds]]+1</f>
        <v>1</v>
      </c>
      <c r="H282" t="s">
        <v>1268</v>
      </c>
      <c r="I282" s="10">
        <v>1</v>
      </c>
      <c r="K282" s="10"/>
      <c r="L282" s="10"/>
    </row>
    <row r="283" spans="1:12" x14ac:dyDescent="0.25">
      <c r="A283" s="28" t="s">
        <v>435</v>
      </c>
      <c r="B283" s="28" t="s">
        <v>390</v>
      </c>
      <c r="C283" t="str">
        <f t="shared" si="4"/>
        <v>Ayla Box</v>
      </c>
      <c r="D283">
        <v>2015</v>
      </c>
      <c r="E283">
        <v>2019</v>
      </c>
      <c r="F283" s="10">
        <f>Tabel3[[#This Row],[Lid Tot]]-Tabel3[[#This Row],[Lid sinds]]+1</f>
        <v>5</v>
      </c>
      <c r="G283" s="10"/>
      <c r="H283" s="10" t="s">
        <v>1045</v>
      </c>
      <c r="I283" s="10">
        <v>1</v>
      </c>
      <c r="K283" s="10"/>
      <c r="L283" s="10"/>
    </row>
    <row r="284" spans="1:12" x14ac:dyDescent="0.25">
      <c r="A284" s="28" t="s">
        <v>429</v>
      </c>
      <c r="B284" s="28" t="s">
        <v>430</v>
      </c>
      <c r="C284" t="str">
        <f t="shared" si="4"/>
        <v>Bette breugelmans</v>
      </c>
      <c r="D284">
        <v>2015</v>
      </c>
      <c r="E284">
        <v>2017</v>
      </c>
      <c r="F284" s="10">
        <f>Tabel3[[#This Row],[Lid Tot]]-Tabel3[[#This Row],[Lid sinds]]+1</f>
        <v>3</v>
      </c>
      <c r="H284" t="s">
        <v>304</v>
      </c>
      <c r="I284" s="10">
        <v>1</v>
      </c>
      <c r="K284" s="10"/>
      <c r="L284" s="10"/>
    </row>
    <row r="285" spans="1:12" x14ac:dyDescent="0.25">
      <c r="A285" s="28" t="s">
        <v>441</v>
      </c>
      <c r="B285" s="28" t="s">
        <v>442</v>
      </c>
      <c r="C285" t="str">
        <f t="shared" si="4"/>
        <v>Bas Bulteel</v>
      </c>
      <c r="D285">
        <v>2015</v>
      </c>
      <c r="E285">
        <v>2019</v>
      </c>
      <c r="F285" s="10">
        <f>Tabel3[[#This Row],[Lid Tot]]-Tabel3[[#This Row],[Lid sinds]]+1</f>
        <v>5</v>
      </c>
      <c r="H285" t="s">
        <v>1051</v>
      </c>
      <c r="I285" s="10">
        <v>1</v>
      </c>
      <c r="K285" s="10"/>
      <c r="L285" s="10"/>
    </row>
    <row r="286" spans="1:12" x14ac:dyDescent="0.25">
      <c r="A286" s="14" t="s">
        <v>428</v>
      </c>
      <c r="B286" s="28" t="s">
        <v>43</v>
      </c>
      <c r="C286" t="str">
        <f t="shared" si="4"/>
        <v>Swana Dillen</v>
      </c>
      <c r="D286">
        <v>2015</v>
      </c>
      <c r="E286">
        <v>2019</v>
      </c>
      <c r="F286" s="10">
        <f>Tabel3[[#This Row],[Lid Tot]]-Tabel3[[#This Row],[Lid sinds]]+1</f>
        <v>5</v>
      </c>
      <c r="G286" s="1">
        <v>2200</v>
      </c>
      <c r="H286" s="1" t="s">
        <v>304</v>
      </c>
      <c r="I286" s="10">
        <v>1</v>
      </c>
      <c r="K286" s="10"/>
      <c r="L286" s="10"/>
    </row>
    <row r="287" spans="1:12" x14ac:dyDescent="0.25">
      <c r="A287" s="12" t="s">
        <v>462</v>
      </c>
      <c r="B287" s="12" t="s">
        <v>463</v>
      </c>
      <c r="C287" t="str">
        <f t="shared" si="4"/>
        <v>Dag Gevers</v>
      </c>
      <c r="D287">
        <v>2015</v>
      </c>
      <c r="E287">
        <v>2018</v>
      </c>
      <c r="F287" s="10">
        <f>Tabel3[[#This Row],[Lid Tot]]-Tabel3[[#This Row],[Lid sinds]]+1</f>
        <v>4</v>
      </c>
      <c r="G287" s="10"/>
      <c r="H287" s="10" t="s">
        <v>309</v>
      </c>
      <c r="I287" s="10">
        <v>1</v>
      </c>
      <c r="K287" s="10"/>
      <c r="L287" s="10"/>
    </row>
    <row r="288" spans="1:12" x14ac:dyDescent="0.25">
      <c r="A288" s="8" t="s">
        <v>440</v>
      </c>
      <c r="B288" s="7" t="s">
        <v>505</v>
      </c>
      <c r="C288" t="str">
        <f t="shared" si="4"/>
        <v>Jasper Greeve Somers</v>
      </c>
      <c r="D288">
        <v>2015</v>
      </c>
      <c r="E288">
        <v>2019</v>
      </c>
      <c r="F288" s="10">
        <f>Tabel3[[#This Row],[Lid Tot]]-Tabel3[[#This Row],[Lid sinds]]+1</f>
        <v>5</v>
      </c>
      <c r="H288" t="s">
        <v>1045</v>
      </c>
      <c r="I288" s="10">
        <v>1</v>
      </c>
      <c r="K288" s="10"/>
      <c r="L288" s="10"/>
    </row>
    <row r="289" spans="1:12" x14ac:dyDescent="0.25">
      <c r="A289" s="8" t="s">
        <v>108</v>
      </c>
      <c r="B289" s="7" t="s">
        <v>505</v>
      </c>
      <c r="C289" t="str">
        <f t="shared" si="4"/>
        <v>Jonas Greeve Somers</v>
      </c>
      <c r="D289">
        <v>2015</v>
      </c>
      <c r="E289">
        <v>2019</v>
      </c>
      <c r="F289" s="10">
        <f>Tabel3[[#This Row],[Lid Tot]]-Tabel3[[#This Row],[Lid sinds]]+1</f>
        <v>5</v>
      </c>
      <c r="H289" t="s">
        <v>1045</v>
      </c>
      <c r="I289" s="10">
        <v>1</v>
      </c>
      <c r="K289" s="10"/>
      <c r="L289" s="10"/>
    </row>
    <row r="290" spans="1:12" x14ac:dyDescent="0.25">
      <c r="A290" s="28" t="s">
        <v>443</v>
      </c>
      <c r="B290" s="28" t="s">
        <v>444</v>
      </c>
      <c r="C290" t="str">
        <f t="shared" si="4"/>
        <v>Brend Lenaerts</v>
      </c>
      <c r="D290">
        <v>2015</v>
      </c>
      <c r="E290">
        <v>2019</v>
      </c>
      <c r="F290" s="10">
        <f>Tabel3[[#This Row],[Lid Tot]]-Tabel3[[#This Row],[Lid sinds]]+1</f>
        <v>5</v>
      </c>
      <c r="G290" s="10"/>
      <c r="H290" s="10" t="s">
        <v>306</v>
      </c>
      <c r="I290" s="10">
        <v>1</v>
      </c>
      <c r="K290" s="10"/>
      <c r="L290" s="10"/>
    </row>
    <row r="291" spans="1:12" x14ac:dyDescent="0.25">
      <c r="A291" s="12" t="s">
        <v>457</v>
      </c>
      <c r="B291" s="12" t="s">
        <v>458</v>
      </c>
      <c r="C291" t="str">
        <f t="shared" si="4"/>
        <v>Emily Lievens</v>
      </c>
      <c r="D291">
        <v>2015</v>
      </c>
      <c r="E291">
        <v>2017</v>
      </c>
      <c r="F291" s="10">
        <f>Tabel3[[#This Row],[Lid Tot]]-Tabel3[[#This Row],[Lid sinds]]+1</f>
        <v>3</v>
      </c>
      <c r="G291" s="10"/>
      <c r="H291" s="10" t="s">
        <v>1021</v>
      </c>
      <c r="I291" s="10">
        <v>1</v>
      </c>
      <c r="K291" s="10"/>
      <c r="L291" s="10"/>
    </row>
    <row r="292" spans="1:12" x14ac:dyDescent="0.25">
      <c r="A292" s="28" t="s">
        <v>453</v>
      </c>
      <c r="B292" s="28" t="s">
        <v>454</v>
      </c>
      <c r="C292" t="str">
        <f t="shared" si="4"/>
        <v>Sett Michiels</v>
      </c>
      <c r="D292">
        <v>2015</v>
      </c>
      <c r="E292">
        <v>2015</v>
      </c>
      <c r="F292" s="10">
        <f>Tabel3[[#This Row],[Lid Tot]]-Tabel3[[#This Row],[Lid sinds]]+1</f>
        <v>1</v>
      </c>
      <c r="G292" s="10"/>
      <c r="H292" s="10" t="s">
        <v>306</v>
      </c>
      <c r="I292" s="10">
        <v>1</v>
      </c>
      <c r="K292" s="10"/>
      <c r="L292" s="10"/>
    </row>
    <row r="293" spans="1:12" x14ac:dyDescent="0.25">
      <c r="A293" s="13" t="s">
        <v>455</v>
      </c>
      <c r="B293" s="13" t="s">
        <v>456</v>
      </c>
      <c r="C293" t="str">
        <f t="shared" si="4"/>
        <v>Schoofs Bavo</v>
      </c>
      <c r="D293">
        <v>2015</v>
      </c>
      <c r="E293">
        <v>2016</v>
      </c>
      <c r="F293" s="10">
        <f>Tabel3[[#This Row],[Lid Tot]]-Tabel3[[#This Row],[Lid sinds]]+1</f>
        <v>2</v>
      </c>
      <c r="H293" t="s">
        <v>1230</v>
      </c>
      <c r="I293" s="10">
        <v>1</v>
      </c>
      <c r="K293" s="10"/>
      <c r="L293" s="10"/>
    </row>
    <row r="294" spans="1:12" x14ac:dyDescent="0.25">
      <c r="A294" s="28" t="s">
        <v>70</v>
      </c>
      <c r="B294" s="28" t="s">
        <v>432</v>
      </c>
      <c r="C294" t="str">
        <f t="shared" si="4"/>
        <v>Cas Bogaerts</v>
      </c>
      <c r="D294">
        <v>2015</v>
      </c>
      <c r="E294">
        <v>2016</v>
      </c>
      <c r="F294" s="10">
        <f>Tabel3[[#This Row],[Lid Tot]]-Tabel3[[#This Row],[Lid sinds]]+1</f>
        <v>2</v>
      </c>
      <c r="H294" t="s">
        <v>1230</v>
      </c>
      <c r="I294" s="10">
        <v>1</v>
      </c>
      <c r="K294" s="10"/>
      <c r="L294" s="10"/>
    </row>
    <row r="295" spans="1:12" x14ac:dyDescent="0.25">
      <c r="A295" s="12" t="s">
        <v>464</v>
      </c>
      <c r="B295" s="12" t="s">
        <v>465</v>
      </c>
      <c r="C295" t="str">
        <f t="shared" si="4"/>
        <v>Duarte De Jesus Batista Vieira Alves</v>
      </c>
      <c r="D295">
        <v>2015</v>
      </c>
      <c r="E295">
        <v>2015</v>
      </c>
      <c r="F295" s="10">
        <f>Tabel3[[#This Row],[Lid Tot]]-Tabel3[[#This Row],[Lid sinds]]+1</f>
        <v>1</v>
      </c>
      <c r="G295" s="10"/>
      <c r="H295" s="10" t="s">
        <v>1230</v>
      </c>
      <c r="I295" s="10">
        <v>1</v>
      </c>
      <c r="K295" s="10"/>
      <c r="L295" s="10"/>
    </row>
    <row r="296" spans="1:12" x14ac:dyDescent="0.25">
      <c r="A296" s="28" t="s">
        <v>438</v>
      </c>
      <c r="B296" s="28" t="s">
        <v>439</v>
      </c>
      <c r="C296" t="str">
        <f t="shared" si="4"/>
        <v>Aiden ghoos</v>
      </c>
      <c r="D296">
        <v>2015</v>
      </c>
      <c r="E296">
        <v>2017</v>
      </c>
      <c r="F296" s="10">
        <f>Tabel3[[#This Row],[Lid Tot]]-Tabel3[[#This Row],[Lid sinds]]+1</f>
        <v>3</v>
      </c>
      <c r="G296" s="10"/>
      <c r="H296" s="10" t="s">
        <v>1230</v>
      </c>
      <c r="I296" s="10">
        <v>1</v>
      </c>
      <c r="K296" s="10"/>
      <c r="L296" s="10"/>
    </row>
    <row r="297" spans="1:12" x14ac:dyDescent="0.25">
      <c r="A297" s="28" t="s">
        <v>445</v>
      </c>
      <c r="B297" s="28" t="s">
        <v>446</v>
      </c>
      <c r="C297" t="str">
        <f t="shared" si="4"/>
        <v>Lenderd Jacobs</v>
      </c>
      <c r="D297">
        <v>2015</v>
      </c>
      <c r="E297">
        <v>2015</v>
      </c>
      <c r="F297" s="10">
        <f>Tabel3[[#This Row],[Lid Tot]]-Tabel3[[#This Row],[Lid sinds]]+1</f>
        <v>1</v>
      </c>
      <c r="G297" s="10"/>
      <c r="H297" s="10" t="s">
        <v>1230</v>
      </c>
      <c r="I297" s="10">
        <v>1</v>
      </c>
      <c r="K297" s="10"/>
      <c r="L297" s="10"/>
    </row>
    <row r="298" spans="1:12" x14ac:dyDescent="0.25">
      <c r="A298" s="28" t="s">
        <v>451</v>
      </c>
      <c r="B298" s="28" t="s">
        <v>452</v>
      </c>
      <c r="C298" t="str">
        <f t="shared" si="4"/>
        <v>Vic Vandermaesen</v>
      </c>
      <c r="D298">
        <v>2015</v>
      </c>
      <c r="E298">
        <v>2015</v>
      </c>
      <c r="F298" s="10">
        <f>Tabel3[[#This Row],[Lid Tot]]-Tabel3[[#This Row],[Lid sinds]]+1</f>
        <v>1</v>
      </c>
      <c r="G298" s="10"/>
      <c r="H298" s="10" t="s">
        <v>1230</v>
      </c>
      <c r="I298" s="10">
        <v>1</v>
      </c>
      <c r="K298" s="10"/>
      <c r="L298" s="10"/>
    </row>
    <row r="299" spans="1:12" x14ac:dyDescent="0.25">
      <c r="A299" s="28" t="s">
        <v>143</v>
      </c>
      <c r="B299" s="28" t="s">
        <v>425</v>
      </c>
      <c r="C299" t="str">
        <f t="shared" si="4"/>
        <v>Kaat Verellen</v>
      </c>
      <c r="D299">
        <v>2015</v>
      </c>
      <c r="E299">
        <v>2015</v>
      </c>
      <c r="F299" s="10">
        <f>Tabel3[[#This Row],[Lid Tot]]-Tabel3[[#This Row],[Lid sinds]]+1</f>
        <v>1</v>
      </c>
      <c r="G299" s="10"/>
      <c r="H299" s="10" t="s">
        <v>1230</v>
      </c>
      <c r="I299" s="10">
        <v>1</v>
      </c>
      <c r="K299" s="10"/>
      <c r="L299" s="10"/>
    </row>
    <row r="300" spans="1:12" x14ac:dyDescent="0.25">
      <c r="A300" s="28" t="s">
        <v>80</v>
      </c>
      <c r="B300" s="28" t="s">
        <v>372</v>
      </c>
      <c r="C300" t="str">
        <f t="shared" si="4"/>
        <v>Lore Vervoort</v>
      </c>
      <c r="D300">
        <v>2015</v>
      </c>
      <c r="E300">
        <v>2017</v>
      </c>
      <c r="F300" s="10">
        <f>Tabel3[[#This Row],[Lid Tot]]-Tabel3[[#This Row],[Lid sinds]]+1</f>
        <v>3</v>
      </c>
      <c r="G300" s="10"/>
      <c r="H300" s="10" t="s">
        <v>1230</v>
      </c>
      <c r="I300" s="10">
        <v>1</v>
      </c>
      <c r="K300" s="10"/>
      <c r="L300" s="10"/>
    </row>
    <row r="301" spans="1:12" x14ac:dyDescent="0.25">
      <c r="A301" s="12" t="s">
        <v>98</v>
      </c>
      <c r="B301" s="12" t="s">
        <v>459</v>
      </c>
      <c r="C301" t="str">
        <f t="shared" si="4"/>
        <v>Daan Slegers</v>
      </c>
      <c r="D301">
        <v>2015</v>
      </c>
      <c r="E301">
        <v>2019</v>
      </c>
      <c r="F301" s="10">
        <f>Tabel3[[#This Row],[Lid Tot]]-Tabel3[[#This Row],[Lid sinds]]+1</f>
        <v>5</v>
      </c>
      <c r="G301" s="10"/>
      <c r="H301" s="10" t="s">
        <v>1001</v>
      </c>
      <c r="I301" s="10">
        <v>1</v>
      </c>
      <c r="K301" s="10"/>
      <c r="L301" s="10"/>
    </row>
    <row r="302" spans="1:12" x14ac:dyDescent="0.25">
      <c r="A302" s="28" t="s">
        <v>436</v>
      </c>
      <c r="B302" s="28" t="s">
        <v>437</v>
      </c>
      <c r="C302" t="str">
        <f t="shared" si="4"/>
        <v>Leene Smets</v>
      </c>
      <c r="D302">
        <v>2015</v>
      </c>
      <c r="E302">
        <v>2019</v>
      </c>
      <c r="F302" s="10">
        <f>Tabel3[[#This Row],[Lid Tot]]-Tabel3[[#This Row],[Lid sinds]]+1</f>
        <v>5</v>
      </c>
      <c r="G302" s="10"/>
      <c r="H302" s="10" t="s">
        <v>1294</v>
      </c>
      <c r="I302" s="10">
        <v>1</v>
      </c>
      <c r="K302" s="10"/>
      <c r="L302" s="10"/>
    </row>
    <row r="303" spans="1:12" x14ac:dyDescent="0.25">
      <c r="A303" s="12" t="s">
        <v>466</v>
      </c>
      <c r="B303" s="12" t="s">
        <v>467</v>
      </c>
      <c r="C303" t="str">
        <f t="shared" si="4"/>
        <v>Casper Turelinckx</v>
      </c>
      <c r="D303">
        <v>2015</v>
      </c>
      <c r="E303">
        <v>2019</v>
      </c>
      <c r="F303" s="10">
        <f>Tabel3[[#This Row],[Lid Tot]]-Tabel3[[#This Row],[Lid sinds]]+1</f>
        <v>5</v>
      </c>
      <c r="G303" s="10"/>
      <c r="H303" s="10" t="s">
        <v>304</v>
      </c>
      <c r="I303" s="10">
        <v>1</v>
      </c>
      <c r="K303" s="10"/>
      <c r="L303" s="10"/>
    </row>
    <row r="304" spans="1:12" x14ac:dyDescent="0.25">
      <c r="A304" s="12" t="s">
        <v>460</v>
      </c>
      <c r="B304" s="12" t="s">
        <v>461</v>
      </c>
      <c r="C304" t="str">
        <f t="shared" si="4"/>
        <v>Bent Van Dael</v>
      </c>
      <c r="D304">
        <v>2015</v>
      </c>
      <c r="E304">
        <v>2019</v>
      </c>
      <c r="F304" s="10">
        <f>Tabel3[[#This Row],[Lid Tot]]-Tabel3[[#This Row],[Lid sinds]]+1</f>
        <v>5</v>
      </c>
      <c r="G304" s="10">
        <v>2310</v>
      </c>
      <c r="H304" s="10" t="s">
        <v>1023</v>
      </c>
      <c r="I304" s="10">
        <v>1</v>
      </c>
      <c r="K304" s="10"/>
      <c r="L304" s="10"/>
    </row>
    <row r="305" spans="1:12" x14ac:dyDescent="0.25">
      <c r="A305" s="12" t="s">
        <v>469</v>
      </c>
      <c r="B305" s="12" t="s">
        <v>470</v>
      </c>
      <c r="C305" t="str">
        <f t="shared" si="4"/>
        <v>Floris van den Bouwhuijsen</v>
      </c>
      <c r="D305">
        <v>2015</v>
      </c>
      <c r="E305">
        <v>2019</v>
      </c>
      <c r="F305" s="10">
        <f>Tabel3[[#This Row],[Lid Tot]]-Tabel3[[#This Row],[Lid sinds]]+1</f>
        <v>5</v>
      </c>
      <c r="G305" s="10"/>
      <c r="H305" s="10" t="s">
        <v>1000</v>
      </c>
      <c r="I305" s="10">
        <v>1</v>
      </c>
      <c r="K305" s="10"/>
      <c r="L305" s="10"/>
    </row>
    <row r="306" spans="1:12" x14ac:dyDescent="0.25">
      <c r="A306" s="28" t="s">
        <v>45</v>
      </c>
      <c r="B306" s="28" t="s">
        <v>434</v>
      </c>
      <c r="C306" t="str">
        <f t="shared" si="4"/>
        <v>Amber Van Eyck</v>
      </c>
      <c r="D306">
        <v>2015</v>
      </c>
      <c r="E306">
        <v>2019</v>
      </c>
      <c r="F306" s="10">
        <f>Tabel3[[#This Row],[Lid Tot]]-Tabel3[[#This Row],[Lid sinds]]+1</f>
        <v>5</v>
      </c>
      <c r="G306" s="10"/>
      <c r="H306" s="10" t="s">
        <v>1021</v>
      </c>
      <c r="I306" s="10">
        <v>1</v>
      </c>
      <c r="K306" s="10"/>
      <c r="L306" s="10"/>
    </row>
    <row r="307" spans="1:12" x14ac:dyDescent="0.25">
      <c r="A307" s="28" t="s">
        <v>450</v>
      </c>
      <c r="B307" s="28" t="s">
        <v>449</v>
      </c>
      <c r="C307" t="str">
        <f t="shared" si="4"/>
        <v>Jacques Van Looke</v>
      </c>
      <c r="D307">
        <v>2015</v>
      </c>
      <c r="E307">
        <v>2019</v>
      </c>
      <c r="F307" s="10">
        <f>Tabel3[[#This Row],[Lid Tot]]-Tabel3[[#This Row],[Lid sinds]]+1</f>
        <v>5</v>
      </c>
      <c r="G307" s="10"/>
      <c r="H307" s="10" t="s">
        <v>306</v>
      </c>
      <c r="I307" s="10">
        <v>1</v>
      </c>
      <c r="K307" s="10"/>
      <c r="L307" s="10"/>
    </row>
    <row r="308" spans="1:12" x14ac:dyDescent="0.25">
      <c r="A308" s="28" t="s">
        <v>448</v>
      </c>
      <c r="B308" s="28" t="s">
        <v>449</v>
      </c>
      <c r="C308" t="str">
        <f t="shared" si="4"/>
        <v>Fiana Van Looke</v>
      </c>
      <c r="D308">
        <v>2015</v>
      </c>
      <c r="E308">
        <v>2016</v>
      </c>
      <c r="F308" s="10">
        <f>Tabel3[[#This Row],[Lid Tot]]-Tabel3[[#This Row],[Lid sinds]]+1</f>
        <v>2</v>
      </c>
      <c r="G308" s="10"/>
      <c r="H308" s="10" t="s">
        <v>306</v>
      </c>
      <c r="I308" s="10">
        <v>1</v>
      </c>
      <c r="K308" s="10"/>
      <c r="L308" s="10"/>
    </row>
    <row r="309" spans="1:12" x14ac:dyDescent="0.25">
      <c r="A309" s="28" t="s">
        <v>495</v>
      </c>
      <c r="B309" s="28" t="s">
        <v>8</v>
      </c>
      <c r="C309" t="str">
        <f t="shared" si="4"/>
        <v>Lukas Verguts</v>
      </c>
      <c r="D309">
        <v>2015</v>
      </c>
      <c r="E309">
        <v>2019</v>
      </c>
      <c r="F309" s="10">
        <f>Tabel3[[#This Row],[Lid Tot]]-Tabel3[[#This Row],[Lid sinds]]+1</f>
        <v>5</v>
      </c>
      <c r="G309" s="10">
        <v>2230</v>
      </c>
      <c r="H309" s="10" t="s">
        <v>1116</v>
      </c>
      <c r="I309" s="10">
        <v>1</v>
      </c>
      <c r="K309" s="10"/>
      <c r="L309" s="10"/>
    </row>
    <row r="310" spans="1:12" x14ac:dyDescent="0.25">
      <c r="A310" s="12" t="s">
        <v>416</v>
      </c>
      <c r="B310" s="12" t="s">
        <v>468</v>
      </c>
      <c r="C310" t="str">
        <f t="shared" si="4"/>
        <v>pepijn verhaert</v>
      </c>
      <c r="D310">
        <v>2015</v>
      </c>
      <c r="E310">
        <v>2015</v>
      </c>
      <c r="F310" s="10">
        <f>Tabel3[[#This Row],[Lid Tot]]-Tabel3[[#This Row],[Lid sinds]]+1</f>
        <v>1</v>
      </c>
      <c r="G310" s="1">
        <v>2260</v>
      </c>
      <c r="H310" s="1" t="s">
        <v>982</v>
      </c>
      <c r="I310" s="10">
        <v>1</v>
      </c>
      <c r="K310" s="10"/>
      <c r="L310" s="10"/>
    </row>
    <row r="311" spans="1:12" x14ac:dyDescent="0.25">
      <c r="A311" s="28" t="s">
        <v>447</v>
      </c>
      <c r="B311" s="28" t="s">
        <v>96</v>
      </c>
      <c r="C311" t="str">
        <f t="shared" si="4"/>
        <v>Roos Verreydt</v>
      </c>
      <c r="D311">
        <v>2015</v>
      </c>
      <c r="E311">
        <v>2016</v>
      </c>
      <c r="F311" s="10">
        <f>Tabel3[[#This Row],[Lid Tot]]-Tabel3[[#This Row],[Lid sinds]]+1</f>
        <v>2</v>
      </c>
      <c r="H311" t="s">
        <v>1045</v>
      </c>
      <c r="I311" s="10">
        <v>1</v>
      </c>
      <c r="K311" s="10"/>
      <c r="L311" s="10"/>
    </row>
    <row r="312" spans="1:12" x14ac:dyDescent="0.25">
      <c r="A312" s="28" t="s">
        <v>314</v>
      </c>
      <c r="B312" s="28" t="s">
        <v>404</v>
      </c>
      <c r="C312" t="str">
        <f t="shared" si="4"/>
        <v>Hanne Vrijsen</v>
      </c>
      <c r="D312">
        <v>2015</v>
      </c>
      <c r="E312">
        <v>2019</v>
      </c>
      <c r="F312" s="10">
        <f>Tabel3[[#This Row],[Lid Tot]]-Tabel3[[#This Row],[Lid sinds]]+1</f>
        <v>5</v>
      </c>
      <c r="H312" t="s">
        <v>1051</v>
      </c>
      <c r="I312" s="10">
        <v>1</v>
      </c>
      <c r="K312" s="10"/>
      <c r="L312" s="10"/>
    </row>
    <row r="313" spans="1:12" x14ac:dyDescent="0.25">
      <c r="A313" s="28" t="s">
        <v>431</v>
      </c>
      <c r="B313" s="28" t="s">
        <v>404</v>
      </c>
      <c r="C313" t="str">
        <f t="shared" si="4"/>
        <v>Wout Vrijsen</v>
      </c>
      <c r="D313">
        <v>2015</v>
      </c>
      <c r="E313">
        <v>2019</v>
      </c>
      <c r="F313" s="10">
        <f>Tabel3[[#This Row],[Lid Tot]]-Tabel3[[#This Row],[Lid sinds]]+1</f>
        <v>5</v>
      </c>
      <c r="G313" s="10"/>
      <c r="H313" s="10" t="s">
        <v>1051</v>
      </c>
      <c r="I313" s="10">
        <v>1</v>
      </c>
      <c r="K313" s="10"/>
      <c r="L313" s="10"/>
    </row>
    <row r="314" spans="1:12" x14ac:dyDescent="0.25">
      <c r="A314" s="28" t="s">
        <v>433</v>
      </c>
      <c r="B314" s="28" t="s">
        <v>244</v>
      </c>
      <c r="C314" t="str">
        <f t="shared" si="4"/>
        <v>merel willemsen</v>
      </c>
      <c r="D314">
        <v>2015</v>
      </c>
      <c r="E314">
        <v>2017</v>
      </c>
      <c r="F314" s="10">
        <f>Tabel3[[#This Row],[Lid Tot]]-Tabel3[[#This Row],[Lid sinds]]+1</f>
        <v>3</v>
      </c>
      <c r="G314" s="1">
        <v>2275</v>
      </c>
      <c r="H314" s="1" t="s">
        <v>309</v>
      </c>
      <c r="I314" s="10">
        <v>1</v>
      </c>
      <c r="K314" s="10"/>
      <c r="L314" s="10"/>
    </row>
    <row r="315" spans="1:12" x14ac:dyDescent="0.25">
      <c r="A315" s="8" t="s">
        <v>507</v>
      </c>
      <c r="B315" s="7" t="s">
        <v>508</v>
      </c>
      <c r="C315" t="str">
        <f t="shared" si="4"/>
        <v>Sebastiaan Abtahi</v>
      </c>
      <c r="D315">
        <v>2016</v>
      </c>
      <c r="E315">
        <v>2019</v>
      </c>
      <c r="F315" s="10">
        <f>Tabel3[[#This Row],[Lid Tot]]-Tabel3[[#This Row],[Lid sinds]]+1</f>
        <v>4</v>
      </c>
      <c r="H315" t="s">
        <v>304</v>
      </c>
      <c r="I315" s="10">
        <v>1</v>
      </c>
      <c r="K315" s="10"/>
      <c r="L315" s="10"/>
    </row>
    <row r="316" spans="1:12" x14ac:dyDescent="0.25">
      <c r="A316" s="34" t="s">
        <v>568</v>
      </c>
      <c r="B316" s="6" t="s">
        <v>197</v>
      </c>
      <c r="C316" t="str">
        <f t="shared" si="4"/>
        <v>Vicky Aerts</v>
      </c>
      <c r="D316">
        <v>2016</v>
      </c>
      <c r="E316">
        <v>2017</v>
      </c>
      <c r="F316" s="10">
        <f>Tabel3[[#This Row],[Lid Tot]]-Tabel3[[#This Row],[Lid sinds]]+1</f>
        <v>2</v>
      </c>
      <c r="H316" t="s">
        <v>1000</v>
      </c>
      <c r="I316" s="10">
        <v>1</v>
      </c>
      <c r="K316" s="10"/>
      <c r="L316" s="10"/>
    </row>
    <row r="317" spans="1:12" x14ac:dyDescent="0.25">
      <c r="A317" s="8" t="s">
        <v>501</v>
      </c>
      <c r="B317" s="7" t="s">
        <v>197</v>
      </c>
      <c r="C317" t="str">
        <f t="shared" si="4"/>
        <v>Lander Aerts</v>
      </c>
      <c r="D317">
        <v>2016</v>
      </c>
      <c r="E317">
        <v>2019</v>
      </c>
      <c r="F317" s="10">
        <f>Tabel3[[#This Row],[Lid Tot]]-Tabel3[[#This Row],[Lid sinds]]+1</f>
        <v>4</v>
      </c>
      <c r="H317" t="s">
        <v>1000</v>
      </c>
      <c r="I317" s="10">
        <v>1</v>
      </c>
      <c r="K317" s="10"/>
      <c r="L317" s="10"/>
    </row>
    <row r="318" spans="1:12" x14ac:dyDescent="0.25">
      <c r="A318" s="34" t="s">
        <v>556</v>
      </c>
      <c r="B318" s="12" t="s">
        <v>557</v>
      </c>
      <c r="C318" t="str">
        <f t="shared" si="4"/>
        <v>Janne Borgmans</v>
      </c>
      <c r="D318">
        <v>2016</v>
      </c>
      <c r="E318">
        <v>2018</v>
      </c>
      <c r="F318" s="10">
        <f>Tabel3[[#This Row],[Lid Tot]]-Tabel3[[#This Row],[Lid sinds]]+1</f>
        <v>3</v>
      </c>
      <c r="G318">
        <v>2235</v>
      </c>
      <c r="H318" t="s">
        <v>1028</v>
      </c>
      <c r="I318" s="10">
        <v>1</v>
      </c>
      <c r="K318" s="10"/>
      <c r="L318" s="10"/>
    </row>
    <row r="319" spans="1:12" x14ac:dyDescent="0.25">
      <c r="A319" s="34" t="s">
        <v>98</v>
      </c>
      <c r="B319" s="34" t="s">
        <v>526</v>
      </c>
      <c r="C319" t="str">
        <f t="shared" si="4"/>
        <v>Daan Bosch</v>
      </c>
      <c r="D319">
        <v>2016</v>
      </c>
      <c r="E319">
        <v>2019</v>
      </c>
      <c r="F319" s="10">
        <f>Tabel3[[#This Row],[Lid Tot]]-Tabel3[[#This Row],[Lid sinds]]+1</f>
        <v>4</v>
      </c>
      <c r="H319" t="s">
        <v>304</v>
      </c>
      <c r="I319" s="10">
        <v>1</v>
      </c>
      <c r="K319" s="10"/>
      <c r="L319" s="10"/>
    </row>
    <row r="320" spans="1:12" x14ac:dyDescent="0.25">
      <c r="A320" s="8" t="s">
        <v>525</v>
      </c>
      <c r="B320" s="8" t="s">
        <v>526</v>
      </c>
      <c r="C320" t="str">
        <f t="shared" si="4"/>
        <v>Noah Bosch</v>
      </c>
      <c r="D320">
        <v>2016</v>
      </c>
      <c r="E320">
        <v>2019</v>
      </c>
      <c r="F320" s="10">
        <f>Tabel3[[#This Row],[Lid Tot]]-Tabel3[[#This Row],[Lid sinds]]+1</f>
        <v>4</v>
      </c>
      <c r="G320" s="10"/>
      <c r="H320" s="10" t="s">
        <v>304</v>
      </c>
      <c r="I320" s="10">
        <v>1</v>
      </c>
      <c r="K320" s="10"/>
      <c r="L320" s="10"/>
    </row>
    <row r="321" spans="1:12" x14ac:dyDescent="0.25">
      <c r="A321" s="36" t="s">
        <v>509</v>
      </c>
      <c r="B321" s="6" t="s">
        <v>510</v>
      </c>
      <c r="C321" t="str">
        <f t="shared" si="4"/>
        <v>Elijah Bosman</v>
      </c>
      <c r="D321">
        <v>2016</v>
      </c>
      <c r="E321">
        <v>2016</v>
      </c>
      <c r="F321" s="10">
        <f>Tabel3[[#This Row],[Lid Tot]]-Tabel3[[#This Row],[Lid sinds]]+1</f>
        <v>1</v>
      </c>
      <c r="H321" t="s">
        <v>304</v>
      </c>
      <c r="I321" s="10">
        <v>1</v>
      </c>
      <c r="K321" s="10"/>
      <c r="L321" s="10"/>
    </row>
    <row r="322" spans="1:12" x14ac:dyDescent="0.25">
      <c r="A322" s="8" t="s">
        <v>511</v>
      </c>
      <c r="B322" s="7" t="s">
        <v>510</v>
      </c>
      <c r="C322" t="str">
        <f t="shared" ref="C322:C385" si="5">A322&amp;" " &amp;B322</f>
        <v>Samuel Bosman</v>
      </c>
      <c r="D322">
        <v>2016</v>
      </c>
      <c r="E322">
        <v>2016</v>
      </c>
      <c r="F322" s="10">
        <f>Tabel3[[#This Row],[Lid Tot]]-Tabel3[[#This Row],[Lid sinds]]+1</f>
        <v>1</v>
      </c>
      <c r="G322" s="10"/>
      <c r="H322" s="10" t="s">
        <v>304</v>
      </c>
      <c r="I322" s="10">
        <v>1</v>
      </c>
      <c r="K322" s="10"/>
      <c r="L322" s="10"/>
    </row>
    <row r="323" spans="1:12" x14ac:dyDescent="0.25">
      <c r="A323" s="34" t="s">
        <v>581</v>
      </c>
      <c r="B323" s="6" t="s">
        <v>430</v>
      </c>
      <c r="C323" t="str">
        <f t="shared" si="5"/>
        <v>Hilde breugelmans</v>
      </c>
      <c r="D323">
        <v>2016</v>
      </c>
      <c r="E323">
        <v>2017</v>
      </c>
      <c r="F323" s="10">
        <f>Tabel3[[#This Row],[Lid Tot]]-Tabel3[[#This Row],[Lid sinds]]+1</f>
        <v>2</v>
      </c>
      <c r="G323" s="10"/>
      <c r="H323" s="10" t="s">
        <v>304</v>
      </c>
      <c r="I323" s="10">
        <v>1</v>
      </c>
      <c r="K323" s="10"/>
      <c r="L323" s="10"/>
    </row>
    <row r="324" spans="1:12" x14ac:dyDescent="0.25">
      <c r="A324" s="34" t="s">
        <v>144</v>
      </c>
      <c r="B324" s="6" t="s">
        <v>442</v>
      </c>
      <c r="C324" t="str">
        <f t="shared" si="5"/>
        <v>Lies Bulteel</v>
      </c>
      <c r="D324">
        <v>2016</v>
      </c>
      <c r="E324">
        <v>2017</v>
      </c>
      <c r="F324" s="10">
        <f>Tabel3[[#This Row],[Lid Tot]]-Tabel3[[#This Row],[Lid sinds]]+1</f>
        <v>2</v>
      </c>
      <c r="H324" t="s">
        <v>1051</v>
      </c>
      <c r="I324" s="10">
        <v>1</v>
      </c>
      <c r="K324" s="10"/>
      <c r="L324" s="10"/>
    </row>
    <row r="325" spans="1:12" x14ac:dyDescent="0.25">
      <c r="A325" s="34" t="s">
        <v>242</v>
      </c>
      <c r="B325" s="12" t="s">
        <v>560</v>
      </c>
      <c r="C325" t="str">
        <f t="shared" si="5"/>
        <v>Lucas Caeymaex</v>
      </c>
      <c r="D325">
        <v>2016</v>
      </c>
      <c r="E325">
        <v>2017</v>
      </c>
      <c r="F325" s="10">
        <f>Tabel3[[#This Row],[Lid Tot]]-Tabel3[[#This Row],[Lid sinds]]+1</f>
        <v>2</v>
      </c>
      <c r="G325" s="10"/>
      <c r="H325" s="10" t="s">
        <v>306</v>
      </c>
      <c r="I325" s="10">
        <v>1</v>
      </c>
      <c r="K325" s="10"/>
      <c r="L325" s="10"/>
    </row>
    <row r="326" spans="1:12" x14ac:dyDescent="0.25">
      <c r="A326" s="34" t="s">
        <v>567</v>
      </c>
      <c r="B326" s="6" t="s">
        <v>472</v>
      </c>
      <c r="C326" t="str">
        <f t="shared" si="5"/>
        <v>Tom Cannaerts</v>
      </c>
      <c r="D326">
        <v>2016</v>
      </c>
      <c r="E326">
        <v>2019</v>
      </c>
      <c r="F326" s="10">
        <f>Tabel3[[#This Row],[Lid Tot]]-Tabel3[[#This Row],[Lid sinds]]+1</f>
        <v>4</v>
      </c>
      <c r="G326" s="10"/>
      <c r="H326" s="10" t="s">
        <v>306</v>
      </c>
      <c r="I326" s="10">
        <v>1</v>
      </c>
      <c r="K326" s="10"/>
      <c r="L326" s="10"/>
    </row>
    <row r="327" spans="1:12" x14ac:dyDescent="0.25">
      <c r="A327" s="15" t="s">
        <v>539</v>
      </c>
      <c r="B327" s="15" t="s">
        <v>540</v>
      </c>
      <c r="C327" t="str">
        <f t="shared" si="5"/>
        <v>Ella Celis</v>
      </c>
      <c r="D327">
        <v>2016</v>
      </c>
      <c r="E327">
        <v>2016</v>
      </c>
      <c r="F327" s="10">
        <f>Tabel3[[#This Row],[Lid Tot]]-Tabel3[[#This Row],[Lid sinds]]+1</f>
        <v>1</v>
      </c>
      <c r="G327" s="10"/>
      <c r="H327" s="10" t="s">
        <v>304</v>
      </c>
      <c r="I327" s="10">
        <v>1</v>
      </c>
      <c r="K327" s="10"/>
      <c r="L327" s="10"/>
    </row>
    <row r="328" spans="1:12" x14ac:dyDescent="0.25">
      <c r="A328" s="34" t="s">
        <v>530</v>
      </c>
      <c r="B328" s="12" t="s">
        <v>531</v>
      </c>
      <c r="C328" t="str">
        <f t="shared" si="5"/>
        <v>Stern Cortens</v>
      </c>
      <c r="D328">
        <v>2016</v>
      </c>
      <c r="E328">
        <v>2017</v>
      </c>
      <c r="F328" s="10">
        <f>Tabel3[[#This Row],[Lid Tot]]-Tabel3[[#This Row],[Lid sinds]]+1</f>
        <v>2</v>
      </c>
      <c r="H328" t="s">
        <v>1001</v>
      </c>
      <c r="I328" s="10">
        <v>1</v>
      </c>
      <c r="K328" s="10"/>
      <c r="L328" s="10"/>
    </row>
    <row r="329" spans="1:12" x14ac:dyDescent="0.25">
      <c r="A329" s="8" t="s">
        <v>484</v>
      </c>
      <c r="B329" s="7" t="s">
        <v>79</v>
      </c>
      <c r="C329" t="str">
        <f t="shared" si="5"/>
        <v>Dries Goethals</v>
      </c>
      <c r="D329">
        <v>2016</v>
      </c>
      <c r="E329">
        <v>2019</v>
      </c>
      <c r="F329" s="10">
        <f>Tabel3[[#This Row],[Lid Tot]]-Tabel3[[#This Row],[Lid sinds]]+1</f>
        <v>4</v>
      </c>
      <c r="H329" t="s">
        <v>306</v>
      </c>
      <c r="I329" s="10">
        <v>1</v>
      </c>
      <c r="K329" s="10"/>
      <c r="L329" s="10"/>
    </row>
    <row r="330" spans="1:12" x14ac:dyDescent="0.25">
      <c r="A330" s="8" t="s">
        <v>528</v>
      </c>
      <c r="B330" s="10" t="s">
        <v>264</v>
      </c>
      <c r="C330" t="str">
        <f t="shared" si="5"/>
        <v>Berre Goossens</v>
      </c>
      <c r="D330">
        <v>2016</v>
      </c>
      <c r="E330">
        <v>2016</v>
      </c>
      <c r="F330" s="10">
        <f>Tabel3[[#This Row],[Lid Tot]]-Tabel3[[#This Row],[Lid sinds]]+1</f>
        <v>1</v>
      </c>
      <c r="G330" s="1">
        <v>2260</v>
      </c>
      <c r="H330" s="1" t="s">
        <v>982</v>
      </c>
      <c r="I330" s="10">
        <v>1</v>
      </c>
      <c r="K330" s="10"/>
      <c r="L330" s="10"/>
    </row>
    <row r="331" spans="1:12" x14ac:dyDescent="0.25">
      <c r="A331" s="15" t="s">
        <v>537</v>
      </c>
      <c r="B331" s="15" t="s">
        <v>195</v>
      </c>
      <c r="C331" t="str">
        <f t="shared" si="5"/>
        <v>Nelle Heylen</v>
      </c>
      <c r="D331">
        <v>2016</v>
      </c>
      <c r="E331">
        <v>2016</v>
      </c>
      <c r="F331" s="10">
        <f>Tabel3[[#This Row],[Lid Tot]]-Tabel3[[#This Row],[Lid sinds]]+1</f>
        <v>1</v>
      </c>
      <c r="G331" s="10"/>
      <c r="H331" s="10" t="s">
        <v>304</v>
      </c>
      <c r="I331" s="10">
        <v>1</v>
      </c>
      <c r="K331" s="10"/>
      <c r="L331" s="10"/>
    </row>
    <row r="332" spans="1:12" x14ac:dyDescent="0.25">
      <c r="A332" s="33" t="s">
        <v>561</v>
      </c>
      <c r="B332" s="27" t="s">
        <v>195</v>
      </c>
      <c r="C332" t="str">
        <f t="shared" si="5"/>
        <v>Thommy Heylen</v>
      </c>
      <c r="D332">
        <v>2016</v>
      </c>
      <c r="E332">
        <v>2019</v>
      </c>
      <c r="F332" s="10">
        <f>Tabel3[[#This Row],[Lid Tot]]-Tabel3[[#This Row],[Lid sinds]]+1</f>
        <v>4</v>
      </c>
      <c r="G332" s="10"/>
      <c r="H332" s="10" t="s">
        <v>1045</v>
      </c>
      <c r="I332" s="10">
        <v>1</v>
      </c>
      <c r="K332" s="10"/>
      <c r="L332" s="10"/>
    </row>
    <row r="333" spans="1:12" x14ac:dyDescent="0.25">
      <c r="A333" s="8" t="s">
        <v>484</v>
      </c>
      <c r="B333" s="7" t="s">
        <v>476</v>
      </c>
      <c r="C333" t="str">
        <f t="shared" si="5"/>
        <v>Dries Kennes</v>
      </c>
      <c r="D333">
        <v>2016</v>
      </c>
      <c r="E333">
        <v>2016</v>
      </c>
      <c r="F333" s="10">
        <f>Tabel3[[#This Row],[Lid Tot]]-Tabel3[[#This Row],[Lid sinds]]+1</f>
        <v>1</v>
      </c>
      <c r="G333" s="1">
        <v>2260</v>
      </c>
      <c r="H333" s="1" t="s">
        <v>1295</v>
      </c>
      <c r="I333" s="10">
        <v>1</v>
      </c>
      <c r="K333" s="10"/>
      <c r="L333" s="10"/>
    </row>
    <row r="334" spans="1:12" x14ac:dyDescent="0.25">
      <c r="A334" s="8" t="s">
        <v>532</v>
      </c>
      <c r="B334" s="10" t="s">
        <v>533</v>
      </c>
      <c r="C334" t="str">
        <f t="shared" si="5"/>
        <v>Olivier Keutgens</v>
      </c>
      <c r="D334">
        <v>2016</v>
      </c>
      <c r="E334">
        <v>2019</v>
      </c>
      <c r="F334" s="10">
        <f>Tabel3[[#This Row],[Lid Tot]]-Tabel3[[#This Row],[Lid sinds]]+1</f>
        <v>4</v>
      </c>
      <c r="H334" t="s">
        <v>304</v>
      </c>
      <c r="I334" s="10">
        <v>1</v>
      </c>
      <c r="K334" s="10"/>
      <c r="L334" s="10"/>
    </row>
    <row r="335" spans="1:12" x14ac:dyDescent="0.25">
      <c r="A335" s="34" t="s">
        <v>514</v>
      </c>
      <c r="B335" s="6" t="s">
        <v>237</v>
      </c>
      <c r="C335" t="str">
        <f t="shared" si="5"/>
        <v>Marlotte Loyens</v>
      </c>
      <c r="D335">
        <v>2016</v>
      </c>
      <c r="E335">
        <v>2016</v>
      </c>
      <c r="F335" s="10">
        <f>Tabel3[[#This Row],[Lid Tot]]-Tabel3[[#This Row],[Lid sinds]]+1</f>
        <v>1</v>
      </c>
      <c r="G335" s="1">
        <v>2275</v>
      </c>
      <c r="H335" s="1" t="s">
        <v>1294</v>
      </c>
      <c r="I335" s="10">
        <v>1</v>
      </c>
      <c r="K335" s="10"/>
      <c r="L335" s="10"/>
    </row>
    <row r="336" spans="1:12" x14ac:dyDescent="0.25">
      <c r="A336" s="34" t="s">
        <v>451</v>
      </c>
      <c r="B336" s="12" t="s">
        <v>521</v>
      </c>
      <c r="C336" t="str">
        <f t="shared" si="5"/>
        <v>Vic Luyten</v>
      </c>
      <c r="D336">
        <v>2016</v>
      </c>
      <c r="E336">
        <v>2019</v>
      </c>
      <c r="F336" s="10">
        <f>Tabel3[[#This Row],[Lid Tot]]-Tabel3[[#This Row],[Lid sinds]]+1</f>
        <v>4</v>
      </c>
      <c r="G336" s="10"/>
      <c r="H336" s="10" t="s">
        <v>1302</v>
      </c>
      <c r="I336" s="10">
        <v>1</v>
      </c>
      <c r="K336" s="10"/>
      <c r="L336" s="10"/>
    </row>
    <row r="337" spans="1:12" x14ac:dyDescent="0.25">
      <c r="A337" s="36" t="s">
        <v>575</v>
      </c>
      <c r="B337" s="6" t="s">
        <v>576</v>
      </c>
      <c r="C337" t="str">
        <f t="shared" si="5"/>
        <v>Kim Matthieu</v>
      </c>
      <c r="D337">
        <v>2016</v>
      </c>
      <c r="E337">
        <v>2016</v>
      </c>
      <c r="F337" s="10">
        <f>Tabel3[[#This Row],[Lid Tot]]-Tabel3[[#This Row],[Lid sinds]]+1</f>
        <v>1</v>
      </c>
      <c r="H337" t="s">
        <v>1010</v>
      </c>
      <c r="I337" s="10">
        <v>1</v>
      </c>
      <c r="K337" s="10"/>
      <c r="L337" s="10"/>
    </row>
    <row r="338" spans="1:12" x14ac:dyDescent="0.25">
      <c r="A338" s="34" t="s">
        <v>498</v>
      </c>
      <c r="B338" s="6" t="s">
        <v>297</v>
      </c>
      <c r="C338" t="str">
        <f t="shared" si="5"/>
        <v>Magdalena Mertens</v>
      </c>
      <c r="D338">
        <v>2016</v>
      </c>
      <c r="E338">
        <v>2019</v>
      </c>
      <c r="F338" s="10">
        <f>Tabel3[[#This Row],[Lid Tot]]-Tabel3[[#This Row],[Lid sinds]]+1</f>
        <v>4</v>
      </c>
      <c r="G338" s="10"/>
      <c r="H338" s="10" t="s">
        <v>306</v>
      </c>
      <c r="I338" s="10">
        <v>1</v>
      </c>
      <c r="K338" s="10"/>
      <c r="L338" s="10"/>
    </row>
    <row r="339" spans="1:12" x14ac:dyDescent="0.25">
      <c r="A339" s="8" t="s">
        <v>504</v>
      </c>
      <c r="B339" s="7" t="s">
        <v>382</v>
      </c>
      <c r="C339" t="str">
        <f t="shared" si="5"/>
        <v>Brecht Ooms</v>
      </c>
      <c r="D339">
        <v>2016</v>
      </c>
      <c r="E339">
        <v>2019</v>
      </c>
      <c r="F339" s="10">
        <f>Tabel3[[#This Row],[Lid Tot]]-Tabel3[[#This Row],[Lid sinds]]+1</f>
        <v>4</v>
      </c>
      <c r="H339" t="s">
        <v>997</v>
      </c>
      <c r="I339" s="10">
        <v>1</v>
      </c>
      <c r="K339" s="10"/>
      <c r="L339" s="10"/>
    </row>
    <row r="340" spans="1:12" x14ac:dyDescent="0.25">
      <c r="A340" s="34" t="s">
        <v>558</v>
      </c>
      <c r="B340" s="12" t="s">
        <v>559</v>
      </c>
      <c r="C340" t="str">
        <f t="shared" si="5"/>
        <v>ward op de beeck</v>
      </c>
      <c r="D340">
        <v>2016</v>
      </c>
      <c r="E340">
        <v>2019</v>
      </c>
      <c r="F340" s="10">
        <f>Tabel3[[#This Row],[Lid Tot]]-Tabel3[[#This Row],[Lid sinds]]+1</f>
        <v>4</v>
      </c>
      <c r="H340" t="s">
        <v>1122</v>
      </c>
      <c r="I340" s="10">
        <v>1</v>
      </c>
      <c r="K340" s="10"/>
      <c r="L340" s="10"/>
    </row>
    <row r="341" spans="1:12" x14ac:dyDescent="0.25">
      <c r="A341" s="36" t="s">
        <v>573</v>
      </c>
      <c r="B341" s="6" t="s">
        <v>574</v>
      </c>
      <c r="C341" t="str">
        <f t="shared" si="5"/>
        <v>Marleen Raeymaekers</v>
      </c>
      <c r="D341">
        <v>2016</v>
      </c>
      <c r="E341">
        <v>2017</v>
      </c>
      <c r="F341" s="10">
        <f>Tabel3[[#This Row],[Lid Tot]]-Tabel3[[#This Row],[Lid sinds]]+1</f>
        <v>2</v>
      </c>
      <c r="H341" t="s">
        <v>1294</v>
      </c>
      <c r="I341" s="10">
        <v>1</v>
      </c>
      <c r="K341" s="10"/>
      <c r="L341" s="10"/>
    </row>
    <row r="342" spans="1:12" x14ac:dyDescent="0.25">
      <c r="A342" s="15" t="s">
        <v>447</v>
      </c>
      <c r="B342" s="15" t="s">
        <v>541</v>
      </c>
      <c r="C342" t="str">
        <f t="shared" si="5"/>
        <v>Roos Budts</v>
      </c>
      <c r="D342">
        <v>2016</v>
      </c>
      <c r="E342">
        <v>2016</v>
      </c>
      <c r="F342" s="10">
        <f>Tabel3[[#This Row],[Lid Tot]]-Tabel3[[#This Row],[Lid sinds]]+1</f>
        <v>1</v>
      </c>
      <c r="G342" s="10"/>
      <c r="H342" s="10" t="s">
        <v>1230</v>
      </c>
      <c r="I342" s="10">
        <v>1</v>
      </c>
      <c r="K342" s="10"/>
      <c r="L342" s="10"/>
    </row>
    <row r="343" spans="1:12" x14ac:dyDescent="0.25">
      <c r="A343" s="15" t="s">
        <v>199</v>
      </c>
      <c r="B343" s="15" t="s">
        <v>538</v>
      </c>
      <c r="C343" t="str">
        <f t="shared" si="5"/>
        <v>Trees Buermans</v>
      </c>
      <c r="D343">
        <v>2016</v>
      </c>
      <c r="E343">
        <v>2016</v>
      </c>
      <c r="F343" s="10">
        <f>Tabel3[[#This Row],[Lid Tot]]-Tabel3[[#This Row],[Lid sinds]]+1</f>
        <v>1</v>
      </c>
      <c r="G343" s="10"/>
      <c r="H343" s="10" t="s">
        <v>1230</v>
      </c>
      <c r="I343" s="10">
        <v>1</v>
      </c>
      <c r="K343" s="10"/>
      <c r="L343" s="10"/>
    </row>
    <row r="344" spans="1:12" x14ac:dyDescent="0.25">
      <c r="A344" s="34" t="s">
        <v>562</v>
      </c>
      <c r="B344" s="6" t="s">
        <v>563</v>
      </c>
      <c r="C344" t="str">
        <f t="shared" si="5"/>
        <v>Kassandra Driezen</v>
      </c>
      <c r="D344">
        <v>2016</v>
      </c>
      <c r="E344">
        <v>2016</v>
      </c>
      <c r="F344" s="10">
        <f>Tabel3[[#This Row],[Lid Tot]]-Tabel3[[#This Row],[Lid sinds]]+1</f>
        <v>1</v>
      </c>
      <c r="G344" s="10"/>
      <c r="H344" s="10" t="s">
        <v>1230</v>
      </c>
      <c r="I344" s="10">
        <v>1</v>
      </c>
      <c r="K344" s="10"/>
      <c r="L344" s="10"/>
    </row>
    <row r="345" spans="1:12" x14ac:dyDescent="0.25">
      <c r="A345" s="8" t="s">
        <v>527</v>
      </c>
      <c r="B345" s="10" t="s">
        <v>276</v>
      </c>
      <c r="C345" t="str">
        <f t="shared" si="5"/>
        <v>Tist Scholliers</v>
      </c>
      <c r="D345">
        <v>2016</v>
      </c>
      <c r="E345">
        <v>2018</v>
      </c>
      <c r="F345" s="10">
        <f>Tabel3[[#This Row],[Lid Tot]]-Tabel3[[#This Row],[Lid sinds]]+1</f>
        <v>3</v>
      </c>
      <c r="G345" s="1">
        <v>2200</v>
      </c>
      <c r="H345" s="1" t="s">
        <v>304</v>
      </c>
      <c r="I345" s="10">
        <v>1</v>
      </c>
      <c r="K345" s="10"/>
      <c r="L345" s="10"/>
    </row>
    <row r="346" spans="1:12" x14ac:dyDescent="0.25">
      <c r="A346" s="34" t="s">
        <v>45</v>
      </c>
      <c r="B346" s="12" t="s">
        <v>536</v>
      </c>
      <c r="C346" t="str">
        <f t="shared" si="5"/>
        <v>Amber Eyckmans</v>
      </c>
      <c r="D346">
        <v>2016</v>
      </c>
      <c r="E346">
        <v>2017</v>
      </c>
      <c r="F346" s="10">
        <f>Tabel3[[#This Row],[Lid Tot]]-Tabel3[[#This Row],[Lid sinds]]+1</f>
        <v>2</v>
      </c>
      <c r="H346" t="s">
        <v>1230</v>
      </c>
      <c r="I346" s="10">
        <v>1</v>
      </c>
      <c r="K346" s="10"/>
      <c r="L346" s="10"/>
    </row>
    <row r="347" spans="1:12" x14ac:dyDescent="0.25">
      <c r="A347" s="8" t="s">
        <v>569</v>
      </c>
      <c r="B347" s="7" t="s">
        <v>570</v>
      </c>
      <c r="C347" t="str">
        <f t="shared" si="5"/>
        <v>Evelyn Goris</v>
      </c>
      <c r="D347">
        <v>2016</v>
      </c>
      <c r="E347">
        <v>2016</v>
      </c>
      <c r="F347" s="10">
        <f>Tabel3[[#This Row],[Lid Tot]]-Tabel3[[#This Row],[Lid sinds]]+1</f>
        <v>1</v>
      </c>
      <c r="H347" t="s">
        <v>1230</v>
      </c>
      <c r="I347" s="10">
        <v>1</v>
      </c>
      <c r="K347" s="10"/>
      <c r="L347" s="10"/>
    </row>
    <row r="348" spans="1:12" x14ac:dyDescent="0.25">
      <c r="A348" s="8" t="s">
        <v>242</v>
      </c>
      <c r="B348" s="10" t="s">
        <v>518</v>
      </c>
      <c r="C348" t="str">
        <f t="shared" si="5"/>
        <v>Lucas Lusangi</v>
      </c>
      <c r="D348">
        <v>2016</v>
      </c>
      <c r="E348">
        <v>2016</v>
      </c>
      <c r="F348" s="10">
        <f>Tabel3[[#This Row],[Lid Tot]]-Tabel3[[#This Row],[Lid sinds]]+1</f>
        <v>1</v>
      </c>
      <c r="G348" s="10"/>
      <c r="H348" s="10" t="s">
        <v>1230</v>
      </c>
      <c r="I348" s="10">
        <v>1</v>
      </c>
      <c r="K348" s="10"/>
      <c r="L348" s="10"/>
    </row>
    <row r="349" spans="1:12" x14ac:dyDescent="0.25">
      <c r="A349" s="34" t="s">
        <v>489</v>
      </c>
      <c r="B349" s="6" t="s">
        <v>459</v>
      </c>
      <c r="C349" t="str">
        <f t="shared" si="5"/>
        <v>Kris Slegers</v>
      </c>
      <c r="D349">
        <v>2016</v>
      </c>
      <c r="E349">
        <v>2018</v>
      </c>
      <c r="F349" s="10">
        <f>Tabel3[[#This Row],[Lid Tot]]-Tabel3[[#This Row],[Lid sinds]]+1</f>
        <v>3</v>
      </c>
      <c r="H349" t="s">
        <v>1001</v>
      </c>
      <c r="I349" s="10">
        <v>1</v>
      </c>
      <c r="K349" s="10"/>
      <c r="L349" s="10"/>
    </row>
    <row r="350" spans="1:12" x14ac:dyDescent="0.25">
      <c r="A350" s="34" t="s">
        <v>522</v>
      </c>
      <c r="B350" s="12" t="s">
        <v>521</v>
      </c>
      <c r="C350" t="str">
        <f t="shared" si="5"/>
        <v>Emiel Luyten</v>
      </c>
      <c r="D350">
        <v>2016</v>
      </c>
      <c r="E350">
        <v>2016</v>
      </c>
      <c r="F350" s="10">
        <f>Tabel3[[#This Row],[Lid Tot]]-Tabel3[[#This Row],[Lid sinds]]+1</f>
        <v>1</v>
      </c>
      <c r="H350" t="s">
        <v>1230</v>
      </c>
      <c r="I350" s="10">
        <v>1</v>
      </c>
      <c r="K350" s="10"/>
      <c r="L350" s="10"/>
    </row>
    <row r="351" spans="1:12" x14ac:dyDescent="0.25">
      <c r="A351" s="8" t="s">
        <v>228</v>
      </c>
      <c r="B351" s="7" t="s">
        <v>515</v>
      </c>
      <c r="C351" t="str">
        <f t="shared" si="5"/>
        <v>Stan Martens</v>
      </c>
      <c r="D351">
        <v>2016</v>
      </c>
      <c r="E351">
        <v>2016</v>
      </c>
      <c r="F351" s="10">
        <f>Tabel3[[#This Row],[Lid Tot]]-Tabel3[[#This Row],[Lid sinds]]+1</f>
        <v>1</v>
      </c>
      <c r="H351" t="s">
        <v>1230</v>
      </c>
      <c r="I351" s="10">
        <v>1</v>
      </c>
      <c r="K351" s="10"/>
      <c r="L351" s="10"/>
    </row>
    <row r="352" spans="1:12" x14ac:dyDescent="0.25">
      <c r="A352" s="15" t="s">
        <v>542</v>
      </c>
      <c r="B352" s="15" t="s">
        <v>543</v>
      </c>
      <c r="C352" t="str">
        <f t="shared" si="5"/>
        <v>Liesl Matthys</v>
      </c>
      <c r="D352">
        <v>2016</v>
      </c>
      <c r="E352">
        <v>2016</v>
      </c>
      <c r="F352" s="10">
        <f>Tabel3[[#This Row],[Lid Tot]]-Tabel3[[#This Row],[Lid sinds]]+1</f>
        <v>1</v>
      </c>
      <c r="H352" t="s">
        <v>1230</v>
      </c>
      <c r="I352" s="10">
        <v>1</v>
      </c>
      <c r="K352" s="10"/>
      <c r="L352" s="10"/>
    </row>
    <row r="353" spans="1:12" x14ac:dyDescent="0.25">
      <c r="A353" s="34" t="s">
        <v>154</v>
      </c>
      <c r="B353" s="6" t="s">
        <v>297</v>
      </c>
      <c r="C353" t="str">
        <f t="shared" si="5"/>
        <v>Mieke Mertens</v>
      </c>
      <c r="D353">
        <v>2016</v>
      </c>
      <c r="E353">
        <v>2016</v>
      </c>
      <c r="F353" s="10">
        <f>Tabel3[[#This Row],[Lid Tot]]-Tabel3[[#This Row],[Lid sinds]]+1</f>
        <v>1</v>
      </c>
      <c r="H353" t="s">
        <v>1230</v>
      </c>
      <c r="I353" s="10">
        <v>1</v>
      </c>
      <c r="K353" s="10"/>
      <c r="L353" s="10"/>
    </row>
    <row r="354" spans="1:12" x14ac:dyDescent="0.25">
      <c r="A354" s="34" t="s">
        <v>534</v>
      </c>
      <c r="B354" s="12" t="s">
        <v>535</v>
      </c>
      <c r="C354" t="str">
        <f t="shared" si="5"/>
        <v>Ish Spaas</v>
      </c>
      <c r="D354">
        <v>2016</v>
      </c>
      <c r="E354">
        <v>2019</v>
      </c>
      <c r="F354" s="10">
        <f>Tabel3[[#This Row],[Lid Tot]]-Tabel3[[#This Row],[Lid sinds]]+1</f>
        <v>4</v>
      </c>
      <c r="H354" t="s">
        <v>1045</v>
      </c>
      <c r="I354" s="10">
        <v>1</v>
      </c>
      <c r="K354" s="10"/>
      <c r="L354" s="10"/>
    </row>
    <row r="355" spans="1:12" x14ac:dyDescent="0.25">
      <c r="A355" s="8" t="s">
        <v>571</v>
      </c>
      <c r="B355" s="7" t="s">
        <v>572</v>
      </c>
      <c r="C355" t="str">
        <f t="shared" si="5"/>
        <v>Christa Oostendorp</v>
      </c>
      <c r="D355">
        <v>2016</v>
      </c>
      <c r="E355">
        <v>2017</v>
      </c>
      <c r="F355" s="10">
        <f>Tabel3[[#This Row],[Lid Tot]]-Tabel3[[#This Row],[Lid sinds]]+1</f>
        <v>2</v>
      </c>
      <c r="G355" s="10"/>
      <c r="H355" s="10" t="s">
        <v>1230</v>
      </c>
      <c r="I355" s="10">
        <v>1</v>
      </c>
      <c r="K355" s="10"/>
      <c r="L355" s="10"/>
    </row>
    <row r="356" spans="1:12" x14ac:dyDescent="0.25">
      <c r="A356" s="34" t="s">
        <v>499</v>
      </c>
      <c r="B356" s="6" t="s">
        <v>500</v>
      </c>
      <c r="C356" t="str">
        <f t="shared" si="5"/>
        <v>Riva Swinnen</v>
      </c>
      <c r="D356">
        <v>2016</v>
      </c>
      <c r="E356">
        <v>2016</v>
      </c>
      <c r="F356" s="10">
        <f>Tabel3[[#This Row],[Lid Tot]]-Tabel3[[#This Row],[Lid sinds]]+1</f>
        <v>1</v>
      </c>
      <c r="H356" t="s">
        <v>997</v>
      </c>
      <c r="I356" s="10">
        <v>1</v>
      </c>
      <c r="K356" s="10"/>
      <c r="L356" s="10"/>
    </row>
    <row r="357" spans="1:12" x14ac:dyDescent="0.25">
      <c r="A357" s="34" t="s">
        <v>575</v>
      </c>
      <c r="B357" s="6" t="s">
        <v>29</v>
      </c>
      <c r="C357" t="str">
        <f t="shared" si="5"/>
        <v>Kim Peeters</v>
      </c>
      <c r="D357">
        <v>2016</v>
      </c>
      <c r="E357">
        <v>2016</v>
      </c>
      <c r="F357" s="10">
        <f>Tabel3[[#This Row],[Lid Tot]]-Tabel3[[#This Row],[Lid sinds]]+1</f>
        <v>1</v>
      </c>
      <c r="G357" s="10"/>
      <c r="H357" s="10" t="s">
        <v>1230</v>
      </c>
      <c r="I357" s="10">
        <v>1</v>
      </c>
      <c r="K357" s="10"/>
      <c r="L357" s="10"/>
    </row>
    <row r="358" spans="1:12" x14ac:dyDescent="0.25">
      <c r="A358" s="15" t="s">
        <v>544</v>
      </c>
      <c r="B358" s="15" t="s">
        <v>545</v>
      </c>
      <c r="C358" t="str">
        <f t="shared" si="5"/>
        <v>Margaux Simons</v>
      </c>
      <c r="D358">
        <v>2016</v>
      </c>
      <c r="E358">
        <v>2016</v>
      </c>
      <c r="F358" s="10">
        <f>Tabel3[[#This Row],[Lid Tot]]-Tabel3[[#This Row],[Lid sinds]]+1</f>
        <v>1</v>
      </c>
      <c r="G358" s="10"/>
      <c r="H358" s="10" t="s">
        <v>1230</v>
      </c>
      <c r="I358" s="10">
        <v>1</v>
      </c>
      <c r="K358" s="10"/>
      <c r="L358" s="10"/>
    </row>
    <row r="359" spans="1:12" x14ac:dyDescent="0.25">
      <c r="A359" s="15" t="s">
        <v>137</v>
      </c>
      <c r="B359" s="15" t="s">
        <v>545</v>
      </c>
      <c r="C359" t="str">
        <f t="shared" si="5"/>
        <v>Marie Simons</v>
      </c>
      <c r="D359">
        <v>2016</v>
      </c>
      <c r="E359">
        <v>2016</v>
      </c>
      <c r="F359" s="10">
        <f>Tabel3[[#This Row],[Lid Tot]]-Tabel3[[#This Row],[Lid sinds]]+1</f>
        <v>1</v>
      </c>
      <c r="G359" s="10"/>
      <c r="H359" s="10" t="s">
        <v>1230</v>
      </c>
      <c r="I359" s="10">
        <v>1</v>
      </c>
      <c r="K359" s="10"/>
      <c r="L359" s="10"/>
    </row>
    <row r="360" spans="1:12" x14ac:dyDescent="0.25">
      <c r="A360" s="8" t="s">
        <v>471</v>
      </c>
      <c r="B360" s="8" t="s">
        <v>524</v>
      </c>
      <c r="C360" t="str">
        <f t="shared" si="5"/>
        <v>Arne Soontjens</v>
      </c>
      <c r="D360">
        <v>2016</v>
      </c>
      <c r="E360">
        <v>2016</v>
      </c>
      <c r="F360" s="10">
        <f>Tabel3[[#This Row],[Lid Tot]]-Tabel3[[#This Row],[Lid sinds]]+1</f>
        <v>1</v>
      </c>
      <c r="G360" s="10"/>
      <c r="H360" s="10" t="s">
        <v>1230</v>
      </c>
      <c r="I360" s="10">
        <v>1</v>
      </c>
      <c r="K360" s="10"/>
      <c r="L360" s="10"/>
    </row>
    <row r="361" spans="1:12" x14ac:dyDescent="0.25">
      <c r="A361" s="8" t="s">
        <v>523</v>
      </c>
      <c r="B361" s="8" t="s">
        <v>524</v>
      </c>
      <c r="C361" t="str">
        <f t="shared" si="5"/>
        <v>Tibe Soontjens</v>
      </c>
      <c r="D361">
        <v>2016</v>
      </c>
      <c r="E361">
        <v>2016</v>
      </c>
      <c r="F361" s="10">
        <f>Tabel3[[#This Row],[Lid Tot]]-Tabel3[[#This Row],[Lid sinds]]+1</f>
        <v>1</v>
      </c>
      <c r="H361" t="s">
        <v>1230</v>
      </c>
      <c r="I361" s="10">
        <v>1</v>
      </c>
      <c r="K361" s="10"/>
      <c r="L361" s="10"/>
    </row>
    <row r="362" spans="1:12" x14ac:dyDescent="0.25">
      <c r="A362" s="18" t="s">
        <v>503</v>
      </c>
      <c r="B362" s="6" t="s">
        <v>83</v>
      </c>
      <c r="C362" t="str">
        <f t="shared" si="5"/>
        <v>Wiktoria  Thys</v>
      </c>
      <c r="D362">
        <v>2016</v>
      </c>
      <c r="E362">
        <v>2019</v>
      </c>
      <c r="F362" s="10">
        <f>Tabel3[[#This Row],[Lid Tot]]-Tabel3[[#This Row],[Lid sinds]]+1</f>
        <v>4</v>
      </c>
      <c r="G362" s="1">
        <v>2340</v>
      </c>
      <c r="H362" s="1" t="s">
        <v>1298</v>
      </c>
      <c r="I362" s="10">
        <v>1</v>
      </c>
      <c r="K362" s="10"/>
      <c r="L362" s="10"/>
    </row>
    <row r="363" spans="1:12" x14ac:dyDescent="0.25">
      <c r="A363" s="34" t="s">
        <v>490</v>
      </c>
      <c r="B363" s="6" t="s">
        <v>467</v>
      </c>
      <c r="C363" t="str">
        <f t="shared" si="5"/>
        <v>Fons Turelinckx</v>
      </c>
      <c r="D363">
        <v>2016</v>
      </c>
      <c r="E363">
        <v>2016</v>
      </c>
      <c r="F363" s="10">
        <f>Tabel3[[#This Row],[Lid Tot]]-Tabel3[[#This Row],[Lid sinds]]+1</f>
        <v>1</v>
      </c>
      <c r="G363" s="10"/>
      <c r="H363" s="10" t="s">
        <v>304</v>
      </c>
      <c r="I363" s="10">
        <v>1</v>
      </c>
      <c r="K363" s="10"/>
      <c r="L363" s="10"/>
    </row>
    <row r="364" spans="1:12" x14ac:dyDescent="0.25">
      <c r="A364" s="8" t="s">
        <v>28</v>
      </c>
      <c r="B364" s="10" t="s">
        <v>529</v>
      </c>
      <c r="C364" t="str">
        <f t="shared" si="5"/>
        <v>Emma ten Napel</v>
      </c>
      <c r="D364">
        <v>2016</v>
      </c>
      <c r="E364">
        <v>2017</v>
      </c>
      <c r="F364" s="10">
        <f>Tabel3[[#This Row],[Lid Tot]]-Tabel3[[#This Row],[Lid sinds]]+1</f>
        <v>2</v>
      </c>
      <c r="G364" s="10"/>
      <c r="H364" s="10" t="s">
        <v>1230</v>
      </c>
      <c r="I364" s="10">
        <v>1</v>
      </c>
      <c r="K364" s="10"/>
      <c r="L364" s="10"/>
    </row>
    <row r="365" spans="1:12" x14ac:dyDescent="0.25">
      <c r="A365" s="15" t="s">
        <v>167</v>
      </c>
      <c r="B365" s="15" t="s">
        <v>549</v>
      </c>
      <c r="C365" t="str">
        <f t="shared" si="5"/>
        <v>Sara Van De Perre</v>
      </c>
      <c r="D365">
        <v>2016</v>
      </c>
      <c r="E365">
        <v>2016</v>
      </c>
      <c r="F365" s="10">
        <f>Tabel3[[#This Row],[Lid Tot]]-Tabel3[[#This Row],[Lid sinds]]+1</f>
        <v>1</v>
      </c>
      <c r="G365" s="10"/>
      <c r="H365" s="10" t="s">
        <v>1230</v>
      </c>
      <c r="I365" s="10">
        <v>1</v>
      </c>
      <c r="K365" s="10"/>
      <c r="L365" s="10"/>
    </row>
    <row r="366" spans="1:12" x14ac:dyDescent="0.25">
      <c r="A366" s="8" t="s">
        <v>519</v>
      </c>
      <c r="B366" s="10" t="s">
        <v>520</v>
      </c>
      <c r="C366" t="str">
        <f t="shared" si="5"/>
        <v>Stig Van Eijnde</v>
      </c>
      <c r="D366">
        <v>2016</v>
      </c>
      <c r="E366">
        <v>2016</v>
      </c>
      <c r="F366" s="10">
        <f>Tabel3[[#This Row],[Lid Tot]]-Tabel3[[#This Row],[Lid sinds]]+1</f>
        <v>1</v>
      </c>
      <c r="G366" s="10"/>
      <c r="H366" s="10" t="s">
        <v>1230</v>
      </c>
      <c r="I366" s="10">
        <v>1</v>
      </c>
      <c r="K366" s="10"/>
      <c r="L366" s="10"/>
    </row>
    <row r="367" spans="1:12" x14ac:dyDescent="0.25">
      <c r="A367" s="34" t="s">
        <v>497</v>
      </c>
      <c r="B367" s="6" t="s">
        <v>89</v>
      </c>
      <c r="C367" t="str">
        <f t="shared" si="5"/>
        <v>Neel Van Bel</v>
      </c>
      <c r="D367">
        <v>2016</v>
      </c>
      <c r="E367">
        <v>2016</v>
      </c>
      <c r="F367" s="10">
        <f>Tabel3[[#This Row],[Lid Tot]]-Tabel3[[#This Row],[Lid sinds]]+1</f>
        <v>1</v>
      </c>
      <c r="G367" s="1">
        <v>2260</v>
      </c>
      <c r="H367" s="1" t="s">
        <v>982</v>
      </c>
      <c r="I367" s="10">
        <v>1</v>
      </c>
      <c r="K367" s="10"/>
      <c r="L367" s="10"/>
    </row>
    <row r="368" spans="1:12" x14ac:dyDescent="0.25">
      <c r="A368" s="34" t="s">
        <v>577</v>
      </c>
      <c r="B368" s="6" t="s">
        <v>578</v>
      </c>
      <c r="C368" t="str">
        <f t="shared" si="5"/>
        <v>Anick Bosmans</v>
      </c>
      <c r="D368">
        <v>2016</v>
      </c>
      <c r="E368">
        <v>2018</v>
      </c>
      <c r="F368" s="10">
        <f>Tabel3[[#This Row],[Lid Tot]]-Tabel3[[#This Row],[Lid sinds]]+1</f>
        <v>3</v>
      </c>
      <c r="G368" s="10"/>
      <c r="H368" s="10" t="s">
        <v>304</v>
      </c>
      <c r="I368" s="10">
        <v>1</v>
      </c>
      <c r="K368" s="10"/>
      <c r="L368" s="10"/>
    </row>
    <row r="369" spans="1:12" x14ac:dyDescent="0.25">
      <c r="A369" s="15" t="s">
        <v>546</v>
      </c>
      <c r="B369" s="15" t="s">
        <v>547</v>
      </c>
      <c r="C369" t="str">
        <f t="shared" si="5"/>
        <v>Liene Van Craen</v>
      </c>
      <c r="D369">
        <v>2016</v>
      </c>
      <c r="E369">
        <v>2016</v>
      </c>
      <c r="F369" s="10">
        <f>Tabel3[[#This Row],[Lid Tot]]-Tabel3[[#This Row],[Lid sinds]]+1</f>
        <v>1</v>
      </c>
      <c r="G369" s="10"/>
      <c r="H369" s="10" t="s">
        <v>1001</v>
      </c>
      <c r="I369" s="10">
        <v>1</v>
      </c>
      <c r="K369" s="10"/>
      <c r="L369" s="10"/>
    </row>
    <row r="370" spans="1:12" x14ac:dyDescent="0.25">
      <c r="A370" s="14" t="s">
        <v>64</v>
      </c>
      <c r="B370" s="29" t="s">
        <v>461</v>
      </c>
      <c r="C370" t="str">
        <f t="shared" si="5"/>
        <v>Jan Van Dael</v>
      </c>
      <c r="D370">
        <v>2016</v>
      </c>
      <c r="E370">
        <v>2019</v>
      </c>
      <c r="F370" s="10">
        <f>Tabel3[[#This Row],[Lid Tot]]-Tabel3[[#This Row],[Lid sinds]]+1</f>
        <v>4</v>
      </c>
      <c r="G370" s="10">
        <v>2310</v>
      </c>
      <c r="H370" s="10" t="s">
        <v>1023</v>
      </c>
      <c r="I370" s="10">
        <v>1</v>
      </c>
      <c r="K370" s="10"/>
      <c r="L370" s="10"/>
    </row>
    <row r="371" spans="1:12" x14ac:dyDescent="0.25">
      <c r="A371" s="15" t="s">
        <v>550</v>
      </c>
      <c r="B371" s="15" t="s">
        <v>551</v>
      </c>
      <c r="C371" t="str">
        <f t="shared" si="5"/>
        <v>Fien Vekemans</v>
      </c>
      <c r="D371">
        <v>2016</v>
      </c>
      <c r="E371">
        <v>2016</v>
      </c>
      <c r="F371" s="10">
        <f>Tabel3[[#This Row],[Lid Tot]]-Tabel3[[#This Row],[Lid sinds]]+1</f>
        <v>1</v>
      </c>
      <c r="H371" t="s">
        <v>1230</v>
      </c>
      <c r="I371" s="10">
        <v>1</v>
      </c>
      <c r="K371" s="10"/>
      <c r="L371" s="10"/>
    </row>
    <row r="372" spans="1:12" x14ac:dyDescent="0.25">
      <c r="A372" s="15" t="s">
        <v>554</v>
      </c>
      <c r="B372" s="15" t="s">
        <v>555</v>
      </c>
      <c r="C372" t="str">
        <f t="shared" si="5"/>
        <v>Bijou Verhaegen</v>
      </c>
      <c r="D372">
        <v>2016</v>
      </c>
      <c r="E372">
        <v>2016</v>
      </c>
      <c r="F372" s="10">
        <f>Tabel3[[#This Row],[Lid Tot]]-Tabel3[[#This Row],[Lid sinds]]+1</f>
        <v>1</v>
      </c>
      <c r="G372" s="10"/>
      <c r="H372" s="10" t="s">
        <v>1230</v>
      </c>
      <c r="I372" s="10">
        <v>1</v>
      </c>
      <c r="K372" s="10"/>
      <c r="L372" s="10"/>
    </row>
    <row r="373" spans="1:12" x14ac:dyDescent="0.25">
      <c r="A373" s="34" t="s">
        <v>506</v>
      </c>
      <c r="B373" s="6" t="s">
        <v>386</v>
      </c>
      <c r="C373" t="str">
        <f t="shared" si="5"/>
        <v>Xander Winkelman</v>
      </c>
      <c r="D373">
        <v>2016</v>
      </c>
      <c r="E373">
        <v>2016</v>
      </c>
      <c r="F373" s="10">
        <f>Tabel3[[#This Row],[Lid Tot]]-Tabel3[[#This Row],[Lid sinds]]+1</f>
        <v>1</v>
      </c>
      <c r="H373" t="s">
        <v>1230</v>
      </c>
      <c r="I373" s="10">
        <v>1</v>
      </c>
      <c r="K373" s="10"/>
      <c r="L373" s="10"/>
    </row>
    <row r="374" spans="1:12" x14ac:dyDescent="0.25">
      <c r="A374" s="15" t="s">
        <v>552</v>
      </c>
      <c r="B374" s="15" t="s">
        <v>19</v>
      </c>
      <c r="C374" t="str">
        <f t="shared" si="5"/>
        <v>Anne Wouters</v>
      </c>
      <c r="D374">
        <v>2016</v>
      </c>
      <c r="E374">
        <v>2016</v>
      </c>
      <c r="F374" s="10">
        <f>Tabel3[[#This Row],[Lid Tot]]-Tabel3[[#This Row],[Lid sinds]]+1</f>
        <v>1</v>
      </c>
      <c r="G374" s="10"/>
      <c r="H374" s="10" t="s">
        <v>1230</v>
      </c>
      <c r="I374" s="10">
        <v>1</v>
      </c>
      <c r="K374" s="10"/>
      <c r="L374" s="10"/>
    </row>
    <row r="375" spans="1:12" x14ac:dyDescent="0.25">
      <c r="A375" s="15" t="s">
        <v>553</v>
      </c>
      <c r="B375" s="15" t="s">
        <v>19</v>
      </c>
      <c r="C375" t="str">
        <f t="shared" si="5"/>
        <v>Shanya Wouters</v>
      </c>
      <c r="D375">
        <v>2016</v>
      </c>
      <c r="E375">
        <v>2016</v>
      </c>
      <c r="F375" s="10">
        <f>Tabel3[[#This Row],[Lid Tot]]-Tabel3[[#This Row],[Lid sinds]]+1</f>
        <v>1</v>
      </c>
      <c r="G375" s="10"/>
      <c r="H375" s="10" t="s">
        <v>1230</v>
      </c>
      <c r="I375" s="10">
        <v>1</v>
      </c>
      <c r="K375" s="10"/>
      <c r="L375" s="10"/>
    </row>
    <row r="376" spans="1:12" x14ac:dyDescent="0.25">
      <c r="A376" s="15" t="s">
        <v>548</v>
      </c>
      <c r="B376" s="15" t="s">
        <v>323</v>
      </c>
      <c r="C376" t="str">
        <f t="shared" si="5"/>
        <v>Rune Van Dijck</v>
      </c>
      <c r="D376">
        <v>2016</v>
      </c>
      <c r="E376">
        <v>2016</v>
      </c>
      <c r="F376" s="10">
        <f>Tabel3[[#This Row],[Lid Tot]]-Tabel3[[#This Row],[Lid sinds]]+1</f>
        <v>1</v>
      </c>
      <c r="G376" s="10"/>
      <c r="H376" s="10" t="s">
        <v>304</v>
      </c>
      <c r="I376" s="10">
        <v>1</v>
      </c>
      <c r="K376" s="10"/>
      <c r="L376" s="10"/>
    </row>
    <row r="377" spans="1:12" x14ac:dyDescent="0.25">
      <c r="A377" s="34" t="s">
        <v>564</v>
      </c>
      <c r="B377" s="6" t="s">
        <v>565</v>
      </c>
      <c r="C377" t="str">
        <f t="shared" si="5"/>
        <v>Nina Van Dyck</v>
      </c>
      <c r="D377">
        <v>2016</v>
      </c>
      <c r="E377">
        <v>2017</v>
      </c>
      <c r="F377" s="10">
        <f>Tabel3[[#This Row],[Lid Tot]]-Tabel3[[#This Row],[Lid sinds]]+1</f>
        <v>2</v>
      </c>
      <c r="G377" s="10"/>
      <c r="H377" s="10" t="s">
        <v>304</v>
      </c>
      <c r="I377" s="10">
        <v>1</v>
      </c>
      <c r="K377" s="10"/>
      <c r="L377" s="10"/>
    </row>
    <row r="378" spans="1:12" x14ac:dyDescent="0.25">
      <c r="A378" s="34" t="s">
        <v>379</v>
      </c>
      <c r="B378" s="6" t="s">
        <v>468</v>
      </c>
      <c r="C378" t="str">
        <f t="shared" si="5"/>
        <v>wannes verhaert</v>
      </c>
      <c r="D378">
        <v>2016</v>
      </c>
      <c r="E378">
        <v>2019</v>
      </c>
      <c r="F378" s="10">
        <f>Tabel3[[#This Row],[Lid Tot]]-Tabel3[[#This Row],[Lid sinds]]+1</f>
        <v>4</v>
      </c>
      <c r="G378" s="1">
        <v>2250</v>
      </c>
      <c r="H378" s="1" t="s">
        <v>1043</v>
      </c>
      <c r="I378" s="10">
        <v>1</v>
      </c>
      <c r="K378" s="10"/>
      <c r="L378" s="10"/>
    </row>
    <row r="379" spans="1:12" x14ac:dyDescent="0.25">
      <c r="A379" s="34" t="s">
        <v>579</v>
      </c>
      <c r="B379" s="6" t="s">
        <v>580</v>
      </c>
      <c r="C379" t="str">
        <f t="shared" si="5"/>
        <v>Marjan  Vanderhoven</v>
      </c>
      <c r="D379">
        <v>2016</v>
      </c>
      <c r="E379">
        <v>2018</v>
      </c>
      <c r="F379" s="10">
        <f>Tabel3[[#This Row],[Lid Tot]]-Tabel3[[#This Row],[Lid sinds]]+1</f>
        <v>3</v>
      </c>
      <c r="H379" t="s">
        <v>1001</v>
      </c>
      <c r="I379" s="10">
        <v>1</v>
      </c>
      <c r="K379" s="10"/>
      <c r="L379" s="10"/>
    </row>
    <row r="380" spans="1:12" x14ac:dyDescent="0.25">
      <c r="A380" s="34" t="s">
        <v>516</v>
      </c>
      <c r="B380" s="6" t="s">
        <v>517</v>
      </c>
      <c r="C380" t="str">
        <f t="shared" si="5"/>
        <v>Fleur Verlinden</v>
      </c>
      <c r="D380">
        <v>2016</v>
      </c>
      <c r="E380">
        <v>2019</v>
      </c>
      <c r="F380" s="10">
        <f>Tabel3[[#This Row],[Lid Tot]]-Tabel3[[#This Row],[Lid sinds]]+1</f>
        <v>4</v>
      </c>
      <c r="H380" t="s">
        <v>306</v>
      </c>
      <c r="I380" s="10">
        <v>1</v>
      </c>
      <c r="K380" s="10"/>
      <c r="L380" s="10"/>
    </row>
    <row r="381" spans="1:12" x14ac:dyDescent="0.25">
      <c r="A381" s="34" t="s">
        <v>314</v>
      </c>
      <c r="B381" s="6" t="s">
        <v>502</v>
      </c>
      <c r="C381" t="str">
        <f t="shared" si="5"/>
        <v>Hanne Vermeiren</v>
      </c>
      <c r="D381">
        <v>2016</v>
      </c>
      <c r="E381">
        <v>2017</v>
      </c>
      <c r="F381" s="10">
        <f>Tabel3[[#This Row],[Lid Tot]]-Tabel3[[#This Row],[Lid sinds]]+1</f>
        <v>2</v>
      </c>
      <c r="G381" s="10"/>
      <c r="H381" s="10" t="s">
        <v>304</v>
      </c>
      <c r="I381" s="10">
        <v>1</v>
      </c>
      <c r="K381" s="10"/>
      <c r="L381" s="10"/>
    </row>
    <row r="382" spans="1:12" x14ac:dyDescent="0.25">
      <c r="A382" s="8" t="s">
        <v>512</v>
      </c>
      <c r="B382" s="7" t="s">
        <v>513</v>
      </c>
      <c r="C382" t="str">
        <f t="shared" si="5"/>
        <v>Raven Van Noten</v>
      </c>
      <c r="D382">
        <v>2016</v>
      </c>
      <c r="E382">
        <v>2018</v>
      </c>
      <c r="F382" s="10">
        <f>Tabel3[[#This Row],[Lid Tot]]-Tabel3[[#This Row],[Lid sinds]]+1</f>
        <v>3</v>
      </c>
      <c r="G382" s="10"/>
      <c r="H382" s="10" t="s">
        <v>1294</v>
      </c>
      <c r="I382" s="10">
        <v>1</v>
      </c>
      <c r="K382" s="10"/>
      <c r="L382" s="10"/>
    </row>
    <row r="383" spans="1:12" x14ac:dyDescent="0.25">
      <c r="A383" s="34" t="s">
        <v>566</v>
      </c>
      <c r="B383" s="6" t="s">
        <v>372</v>
      </c>
      <c r="C383" t="str">
        <f t="shared" si="5"/>
        <v>Raf Vervoort</v>
      </c>
      <c r="D383">
        <v>2016</v>
      </c>
      <c r="E383">
        <v>2019</v>
      </c>
      <c r="F383" s="10">
        <f>Tabel3[[#This Row],[Lid Tot]]-Tabel3[[#This Row],[Lid sinds]]+1</f>
        <v>4</v>
      </c>
      <c r="G383" s="10"/>
      <c r="H383" s="10" t="s">
        <v>304</v>
      </c>
      <c r="I383" s="10">
        <v>1</v>
      </c>
      <c r="K383" s="10"/>
      <c r="L383" s="10"/>
    </row>
    <row r="384" spans="1:12" x14ac:dyDescent="0.25">
      <c r="A384" s="26" t="s">
        <v>105</v>
      </c>
      <c r="B384" s="26" t="s">
        <v>197</v>
      </c>
      <c r="C384" t="str">
        <f t="shared" si="5"/>
        <v>Simon Aerts</v>
      </c>
      <c r="D384">
        <v>2017</v>
      </c>
      <c r="E384">
        <v>2019</v>
      </c>
      <c r="F384" s="10">
        <f>Tabel3[[#This Row],[Lid Tot]]-Tabel3[[#This Row],[Lid sinds]]+1</f>
        <v>3</v>
      </c>
      <c r="G384" s="10"/>
      <c r="H384" s="10" t="s">
        <v>1000</v>
      </c>
      <c r="I384" s="10">
        <v>1</v>
      </c>
      <c r="K384" s="10"/>
      <c r="L384" s="10"/>
    </row>
    <row r="385" spans="1:12" x14ac:dyDescent="0.25">
      <c r="A385" s="16" t="s">
        <v>615</v>
      </c>
      <c r="B385" s="13" t="s">
        <v>616</v>
      </c>
      <c r="C385" t="str">
        <f t="shared" si="5"/>
        <v>Nio Andries</v>
      </c>
      <c r="D385">
        <v>2017</v>
      </c>
      <c r="E385">
        <v>2018</v>
      </c>
      <c r="F385" s="10">
        <f>Tabel3[[#This Row],[Lid Tot]]-Tabel3[[#This Row],[Lid sinds]]+1</f>
        <v>2</v>
      </c>
      <c r="G385" s="10"/>
      <c r="H385" s="10" t="s">
        <v>1025</v>
      </c>
      <c r="I385" s="10">
        <v>1</v>
      </c>
      <c r="K385" s="10"/>
      <c r="L385" s="10"/>
    </row>
    <row r="386" spans="1:12" x14ac:dyDescent="0.25">
      <c r="A386" s="16" t="s">
        <v>589</v>
      </c>
      <c r="B386" s="13" t="s">
        <v>394</v>
      </c>
      <c r="C386" t="str">
        <f t="shared" ref="C386:C449" si="6">A386&amp;" " &amp;B386</f>
        <v>Firas Baeyens</v>
      </c>
      <c r="D386">
        <v>2017</v>
      </c>
      <c r="E386">
        <v>2019</v>
      </c>
      <c r="F386" s="10">
        <f>Tabel3[[#This Row],[Lid Tot]]-Tabel3[[#This Row],[Lid sinds]]+1</f>
        <v>3</v>
      </c>
      <c r="H386" t="s">
        <v>304</v>
      </c>
      <c r="I386" s="10">
        <v>1</v>
      </c>
      <c r="K386" s="10"/>
      <c r="L386" s="10"/>
    </row>
    <row r="387" spans="1:12" x14ac:dyDescent="0.25">
      <c r="A387" s="31" t="s">
        <v>590</v>
      </c>
      <c r="B387" s="13" t="s">
        <v>394</v>
      </c>
      <c r="C387" t="str">
        <f t="shared" si="6"/>
        <v>Tichert Baeyens</v>
      </c>
      <c r="D387">
        <v>2017</v>
      </c>
      <c r="E387">
        <v>2019</v>
      </c>
      <c r="F387" s="10">
        <f>Tabel3[[#This Row],[Lid Tot]]-Tabel3[[#This Row],[Lid sinds]]+1</f>
        <v>3</v>
      </c>
      <c r="G387" s="10"/>
      <c r="H387" s="10" t="s">
        <v>304</v>
      </c>
      <c r="I387" s="10">
        <v>1</v>
      </c>
      <c r="K387" s="10"/>
      <c r="L387" s="10"/>
    </row>
    <row r="388" spans="1:12" x14ac:dyDescent="0.25">
      <c r="A388" s="26" t="s">
        <v>653</v>
      </c>
      <c r="B388" s="26" t="s">
        <v>654</v>
      </c>
      <c r="C388" t="str">
        <f t="shared" si="6"/>
        <v>Ilano Boermans</v>
      </c>
      <c r="D388">
        <v>2017</v>
      </c>
      <c r="E388">
        <v>2017</v>
      </c>
      <c r="F388" s="10">
        <f>Tabel3[[#This Row],[Lid Tot]]-Tabel3[[#This Row],[Lid sinds]]+1</f>
        <v>1</v>
      </c>
      <c r="G388" s="10"/>
      <c r="H388" s="10" t="s">
        <v>1010</v>
      </c>
      <c r="I388" s="10">
        <v>1</v>
      </c>
      <c r="K388" s="10"/>
      <c r="L388" s="10"/>
    </row>
    <row r="389" spans="1:12" x14ac:dyDescent="0.25">
      <c r="A389" s="19" t="s">
        <v>41</v>
      </c>
      <c r="B389" s="19" t="s">
        <v>642</v>
      </c>
      <c r="C389" t="str">
        <f t="shared" si="6"/>
        <v>Eline Broeckx</v>
      </c>
      <c r="D389">
        <v>2017</v>
      </c>
      <c r="E389">
        <v>2019</v>
      </c>
      <c r="F389" s="10">
        <f>Tabel3[[#This Row],[Lid Tot]]-Tabel3[[#This Row],[Lid sinds]]+1</f>
        <v>3</v>
      </c>
      <c r="G389" s="10"/>
      <c r="H389" s="10" t="s">
        <v>1010</v>
      </c>
      <c r="I389" s="10">
        <v>1</v>
      </c>
      <c r="K389" s="10"/>
      <c r="L389" s="10"/>
    </row>
    <row r="390" spans="1:12" x14ac:dyDescent="0.25">
      <c r="A390" s="20" t="s">
        <v>300</v>
      </c>
      <c r="B390" s="21" t="s">
        <v>442</v>
      </c>
      <c r="C390" t="str">
        <f t="shared" si="6"/>
        <v>Noor Bulteel</v>
      </c>
      <c r="D390">
        <v>2017</v>
      </c>
      <c r="E390">
        <v>2019</v>
      </c>
      <c r="F390" s="10">
        <f>Tabel3[[#This Row],[Lid Tot]]-Tabel3[[#This Row],[Lid sinds]]+1</f>
        <v>3</v>
      </c>
      <c r="G390" s="10"/>
      <c r="H390" s="10" t="s">
        <v>1051</v>
      </c>
      <c r="I390" s="10">
        <v>1</v>
      </c>
      <c r="K390" s="10"/>
      <c r="L390" s="10"/>
    </row>
    <row r="391" spans="1:12" x14ac:dyDescent="0.25">
      <c r="A391" s="12" t="s">
        <v>688</v>
      </c>
      <c r="B391" s="12" t="s">
        <v>472</v>
      </c>
      <c r="C391" t="str">
        <f t="shared" si="6"/>
        <v>gert Cannaerts</v>
      </c>
      <c r="D391">
        <v>2017</v>
      </c>
      <c r="E391">
        <v>2017</v>
      </c>
      <c r="F391" s="10">
        <f>Tabel3[[#This Row],[Lid Tot]]-Tabel3[[#This Row],[Lid sinds]]+1</f>
        <v>1</v>
      </c>
      <c r="G391" s="10"/>
      <c r="H391" s="10" t="s">
        <v>306</v>
      </c>
      <c r="I391" s="10">
        <v>1</v>
      </c>
      <c r="K391" s="10"/>
      <c r="L391" s="10"/>
    </row>
    <row r="392" spans="1:12" x14ac:dyDescent="0.25">
      <c r="A392" s="23" t="s">
        <v>53</v>
      </c>
      <c r="B392" s="24" t="s">
        <v>472</v>
      </c>
      <c r="C392" t="str">
        <f t="shared" si="6"/>
        <v>Thomas Cannaerts</v>
      </c>
      <c r="D392">
        <v>2017</v>
      </c>
      <c r="E392">
        <v>2019</v>
      </c>
      <c r="F392" s="10">
        <f>Tabel3[[#This Row],[Lid Tot]]-Tabel3[[#This Row],[Lid sinds]]+1</f>
        <v>3</v>
      </c>
      <c r="H392" t="s">
        <v>1045</v>
      </c>
      <c r="I392" s="10">
        <v>1</v>
      </c>
      <c r="K392" s="10"/>
      <c r="L392" s="10"/>
    </row>
    <row r="393" spans="1:12" x14ac:dyDescent="0.25">
      <c r="A393" s="26" t="s">
        <v>683</v>
      </c>
      <c r="B393" s="26" t="s">
        <v>540</v>
      </c>
      <c r="C393" t="str">
        <f t="shared" si="6"/>
        <v>Riemé Celis</v>
      </c>
      <c r="D393">
        <v>2017</v>
      </c>
      <c r="E393">
        <v>2019</v>
      </c>
      <c r="F393" s="10">
        <f>Tabel3[[#This Row],[Lid Tot]]-Tabel3[[#This Row],[Lid sinds]]+1</f>
        <v>3</v>
      </c>
      <c r="G393" s="10"/>
      <c r="H393" s="10" t="s">
        <v>1010</v>
      </c>
      <c r="I393" s="10">
        <v>1</v>
      </c>
      <c r="K393" s="10"/>
      <c r="L393" s="10"/>
    </row>
    <row r="394" spans="1:12" x14ac:dyDescent="0.25">
      <c r="A394" s="26" t="s">
        <v>687</v>
      </c>
      <c r="B394" s="26" t="s">
        <v>540</v>
      </c>
      <c r="C394" t="str">
        <f t="shared" si="6"/>
        <v>Rissa Celis</v>
      </c>
      <c r="D394">
        <v>2017</v>
      </c>
      <c r="E394">
        <v>2019</v>
      </c>
      <c r="F394" s="10">
        <f>Tabel3[[#This Row],[Lid Tot]]-Tabel3[[#This Row],[Lid sinds]]+1</f>
        <v>3</v>
      </c>
      <c r="G394" s="10"/>
      <c r="H394" s="10" t="s">
        <v>1010</v>
      </c>
      <c r="I394" s="10">
        <v>1</v>
      </c>
      <c r="K394" s="10"/>
      <c r="L394" s="10"/>
    </row>
    <row r="395" spans="1:12" x14ac:dyDescent="0.25">
      <c r="A395" s="17" t="s">
        <v>598</v>
      </c>
      <c r="B395" s="15" t="s">
        <v>675</v>
      </c>
      <c r="C395" t="str">
        <f t="shared" si="6"/>
        <v>Tuur Christis</v>
      </c>
      <c r="D395">
        <v>2017</v>
      </c>
      <c r="E395">
        <v>2019</v>
      </c>
      <c r="F395" s="10">
        <f>Tabel3[[#This Row],[Lid Tot]]-Tabel3[[#This Row],[Lid sinds]]+1</f>
        <v>3</v>
      </c>
      <c r="G395" s="10"/>
      <c r="H395" s="10" t="s">
        <v>304</v>
      </c>
      <c r="I395" s="10">
        <v>1</v>
      </c>
      <c r="K395" s="10"/>
      <c r="L395" s="10"/>
    </row>
    <row r="396" spans="1:12" x14ac:dyDescent="0.25">
      <c r="A396" s="26" t="s">
        <v>637</v>
      </c>
      <c r="B396" s="26" t="s">
        <v>638</v>
      </c>
      <c r="C396" t="str">
        <f t="shared" si="6"/>
        <v>Manu Coppieters</v>
      </c>
      <c r="D396">
        <v>2017</v>
      </c>
      <c r="E396">
        <v>2019</v>
      </c>
      <c r="F396" s="10">
        <f>Tabel3[[#This Row],[Lid Tot]]-Tabel3[[#This Row],[Lid sinds]]+1</f>
        <v>3</v>
      </c>
      <c r="G396" s="10"/>
      <c r="H396" s="10" t="s">
        <v>304</v>
      </c>
      <c r="I396" s="10">
        <v>1</v>
      </c>
      <c r="K396" s="10"/>
      <c r="L396" s="10"/>
    </row>
    <row r="397" spans="1:12" x14ac:dyDescent="0.25">
      <c r="A397" s="32" t="s">
        <v>595</v>
      </c>
      <c r="B397" s="33" t="s">
        <v>596</v>
      </c>
      <c r="C397" t="str">
        <f t="shared" si="6"/>
        <v>An Criel</v>
      </c>
      <c r="D397">
        <v>2017</v>
      </c>
      <c r="E397">
        <v>2018</v>
      </c>
      <c r="F397" s="10">
        <f>Tabel3[[#This Row],[Lid Tot]]-Tabel3[[#This Row],[Lid sinds]]+1</f>
        <v>2</v>
      </c>
      <c r="G397" s="10"/>
      <c r="H397" s="10" t="s">
        <v>306</v>
      </c>
      <c r="I397" s="10">
        <v>1</v>
      </c>
      <c r="K397" s="10"/>
      <c r="L397" s="10"/>
    </row>
    <row r="398" spans="1:12" x14ac:dyDescent="0.25">
      <c r="A398" s="30" t="s">
        <v>154</v>
      </c>
      <c r="B398" s="21" t="s">
        <v>582</v>
      </c>
      <c r="C398" t="str">
        <f t="shared" si="6"/>
        <v>Mieke Daniels</v>
      </c>
      <c r="D398">
        <v>2017</v>
      </c>
      <c r="E398">
        <v>2018</v>
      </c>
      <c r="F398" s="10">
        <f>Tabel3[[#This Row],[Lid Tot]]-Tabel3[[#This Row],[Lid sinds]]+1</f>
        <v>2</v>
      </c>
      <c r="G398">
        <v>2260</v>
      </c>
      <c r="H398" t="s">
        <v>982</v>
      </c>
      <c r="I398" s="10">
        <v>1</v>
      </c>
      <c r="K398" s="10"/>
      <c r="L398" s="10"/>
    </row>
    <row r="399" spans="1:12" x14ac:dyDescent="0.25">
      <c r="A399" s="12" t="s">
        <v>661</v>
      </c>
      <c r="B399" s="12" t="s">
        <v>662</v>
      </c>
      <c r="C399" t="str">
        <f t="shared" si="6"/>
        <v>Maarten De Decker</v>
      </c>
      <c r="D399">
        <v>2017</v>
      </c>
      <c r="E399">
        <v>2019</v>
      </c>
      <c r="F399" s="10">
        <f>Tabel3[[#This Row],[Lid Tot]]-Tabel3[[#This Row],[Lid sinds]]+1</f>
        <v>3</v>
      </c>
      <c r="H399" t="s">
        <v>1010</v>
      </c>
      <c r="I399" s="10">
        <v>1</v>
      </c>
      <c r="K399" s="10"/>
      <c r="L399" s="10"/>
    </row>
    <row r="400" spans="1:12" x14ac:dyDescent="0.25">
      <c r="A400" s="26" t="s">
        <v>663</v>
      </c>
      <c r="B400" s="26" t="s">
        <v>604</v>
      </c>
      <c r="C400" t="str">
        <f t="shared" si="6"/>
        <v>Giel De Peuter</v>
      </c>
      <c r="D400">
        <v>2017</v>
      </c>
      <c r="E400">
        <v>2019</v>
      </c>
      <c r="F400" s="10">
        <f>Tabel3[[#This Row],[Lid Tot]]-Tabel3[[#This Row],[Lid sinds]]+1</f>
        <v>3</v>
      </c>
      <c r="H400" t="s">
        <v>1000</v>
      </c>
      <c r="I400" s="10">
        <v>1</v>
      </c>
      <c r="K400" s="10"/>
      <c r="L400" s="10"/>
    </row>
    <row r="401" spans="1:12" x14ac:dyDescent="0.25">
      <c r="A401" s="16" t="s">
        <v>523</v>
      </c>
      <c r="B401" s="13" t="s">
        <v>604</v>
      </c>
      <c r="C401" t="str">
        <f t="shared" si="6"/>
        <v>Tibe De Peuter</v>
      </c>
      <c r="D401">
        <v>2017</v>
      </c>
      <c r="E401">
        <v>2019</v>
      </c>
      <c r="F401" s="10">
        <f>Tabel3[[#This Row],[Lid Tot]]-Tabel3[[#This Row],[Lid sinds]]+1</f>
        <v>3</v>
      </c>
      <c r="H401" t="s">
        <v>1000</v>
      </c>
      <c r="I401" s="10">
        <v>1</v>
      </c>
      <c r="K401" s="10"/>
      <c r="L401" s="10"/>
    </row>
    <row r="402" spans="1:12" x14ac:dyDescent="0.25">
      <c r="A402" s="26" t="s">
        <v>680</v>
      </c>
      <c r="B402" s="26" t="s">
        <v>103</v>
      </c>
      <c r="C402" t="str">
        <f t="shared" si="6"/>
        <v>Polle Geerts</v>
      </c>
      <c r="D402">
        <v>2017</v>
      </c>
      <c r="E402">
        <v>2018</v>
      </c>
      <c r="F402" s="10">
        <f>Tabel3[[#This Row],[Lid Tot]]-Tabel3[[#This Row],[Lid sinds]]+1</f>
        <v>2</v>
      </c>
      <c r="G402" s="10"/>
      <c r="H402" s="10" t="s">
        <v>304</v>
      </c>
      <c r="I402" s="10">
        <v>1</v>
      </c>
      <c r="K402" s="10"/>
      <c r="L402" s="10"/>
    </row>
    <row r="403" spans="1:12" x14ac:dyDescent="0.25">
      <c r="A403" s="20" t="s">
        <v>608</v>
      </c>
      <c r="B403" s="21" t="s">
        <v>463</v>
      </c>
      <c r="C403" t="str">
        <f t="shared" si="6"/>
        <v>Per Gevers</v>
      </c>
      <c r="D403">
        <v>2017</v>
      </c>
      <c r="E403">
        <v>2017</v>
      </c>
      <c r="F403" s="10">
        <f>Tabel3[[#This Row],[Lid Tot]]-Tabel3[[#This Row],[Lid sinds]]+1</f>
        <v>1</v>
      </c>
      <c r="H403" t="s">
        <v>309</v>
      </c>
      <c r="I403" s="10">
        <v>1</v>
      </c>
      <c r="K403" s="10"/>
      <c r="L403" s="10"/>
    </row>
    <row r="404" spans="1:12" x14ac:dyDescent="0.25">
      <c r="A404" s="19" t="s">
        <v>639</v>
      </c>
      <c r="B404" s="19" t="s">
        <v>640</v>
      </c>
      <c r="C404" t="str">
        <f t="shared" si="6"/>
        <v>camiel goegebeur</v>
      </c>
      <c r="D404">
        <v>2017</v>
      </c>
      <c r="E404">
        <v>2019</v>
      </c>
      <c r="F404" s="10">
        <f>Tabel3[[#This Row],[Lid Tot]]-Tabel3[[#This Row],[Lid sinds]]+1</f>
        <v>3</v>
      </c>
      <c r="H404" t="s">
        <v>1294</v>
      </c>
      <c r="I404" s="10">
        <v>1</v>
      </c>
      <c r="K404" s="10"/>
      <c r="L404" s="10"/>
    </row>
    <row r="405" spans="1:12" x14ac:dyDescent="0.25">
      <c r="A405" s="26" t="s">
        <v>431</v>
      </c>
      <c r="B405" s="26" t="s">
        <v>79</v>
      </c>
      <c r="C405" t="str">
        <f t="shared" si="6"/>
        <v>Wout Goethals</v>
      </c>
      <c r="D405">
        <v>2017</v>
      </c>
      <c r="E405">
        <v>2019</v>
      </c>
      <c r="F405" s="10">
        <f>Tabel3[[#This Row],[Lid Tot]]-Tabel3[[#This Row],[Lid sinds]]+1</f>
        <v>3</v>
      </c>
      <c r="H405" t="s">
        <v>306</v>
      </c>
      <c r="I405" s="10">
        <v>1</v>
      </c>
      <c r="K405" s="10"/>
      <c r="L405" s="10"/>
    </row>
    <row r="406" spans="1:12" x14ac:dyDescent="0.25">
      <c r="A406" s="12" t="s">
        <v>314</v>
      </c>
      <c r="B406" s="12" t="s">
        <v>691</v>
      </c>
      <c r="C406" t="str">
        <f t="shared" si="6"/>
        <v>Hanne Habraken</v>
      </c>
      <c r="D406">
        <v>2017</v>
      </c>
      <c r="E406">
        <v>2017</v>
      </c>
      <c r="F406" s="10">
        <f>Tabel3[[#This Row],[Lid Tot]]-Tabel3[[#This Row],[Lid sinds]]+1</f>
        <v>1</v>
      </c>
      <c r="H406" t="s">
        <v>1294</v>
      </c>
      <c r="I406" s="10">
        <v>1</v>
      </c>
      <c r="K406" s="10"/>
      <c r="L406" s="10"/>
    </row>
    <row r="407" spans="1:12" x14ac:dyDescent="0.25">
      <c r="A407" s="16" t="s">
        <v>620</v>
      </c>
      <c r="B407" s="13" t="s">
        <v>321</v>
      </c>
      <c r="C407" t="str">
        <f t="shared" si="6"/>
        <v>kenny Hermans</v>
      </c>
      <c r="D407">
        <v>2017</v>
      </c>
      <c r="E407">
        <v>2017</v>
      </c>
      <c r="F407" s="10">
        <f>Tabel3[[#This Row],[Lid Tot]]-Tabel3[[#This Row],[Lid sinds]]+1</f>
        <v>1</v>
      </c>
      <c r="H407" t="s">
        <v>304</v>
      </c>
      <c r="I407" s="10">
        <v>1</v>
      </c>
      <c r="K407" s="10"/>
      <c r="L407" s="10"/>
    </row>
    <row r="408" spans="1:12" x14ac:dyDescent="0.25">
      <c r="A408" s="16" t="s">
        <v>433</v>
      </c>
      <c r="B408" s="13" t="s">
        <v>321</v>
      </c>
      <c r="C408" t="str">
        <f t="shared" si="6"/>
        <v>merel Hermans</v>
      </c>
      <c r="D408">
        <v>2017</v>
      </c>
      <c r="E408">
        <v>2017</v>
      </c>
      <c r="F408" s="10">
        <f>Tabel3[[#This Row],[Lid Tot]]-Tabel3[[#This Row],[Lid sinds]]+1</f>
        <v>1</v>
      </c>
      <c r="H408" t="s">
        <v>304</v>
      </c>
      <c r="I408" s="10">
        <v>1</v>
      </c>
      <c r="K408" s="10"/>
      <c r="L408" s="10"/>
    </row>
    <row r="409" spans="1:12" x14ac:dyDescent="0.25">
      <c r="A409" s="10" t="s">
        <v>677</v>
      </c>
      <c r="B409" s="10" t="s">
        <v>195</v>
      </c>
      <c r="C409" t="str">
        <f t="shared" si="6"/>
        <v>Finn Heylen</v>
      </c>
      <c r="D409">
        <v>2017</v>
      </c>
      <c r="E409">
        <v>2019</v>
      </c>
      <c r="F409" s="10">
        <f>Tabel3[[#This Row],[Lid Tot]]-Tabel3[[#This Row],[Lid sinds]]+1</f>
        <v>3</v>
      </c>
      <c r="G409" s="10"/>
      <c r="H409" s="10" t="s">
        <v>304</v>
      </c>
      <c r="I409" s="10">
        <v>1</v>
      </c>
      <c r="K409" s="10"/>
      <c r="L409" s="10"/>
    </row>
    <row r="410" spans="1:12" x14ac:dyDescent="0.25">
      <c r="A410" s="12" t="s">
        <v>698</v>
      </c>
      <c r="B410" s="12" t="s">
        <v>699</v>
      </c>
      <c r="C410" t="str">
        <f t="shared" si="6"/>
        <v>Inge Hoorelbeke</v>
      </c>
      <c r="D410">
        <v>2017</v>
      </c>
      <c r="E410">
        <v>2017</v>
      </c>
      <c r="F410" s="10">
        <f>Tabel3[[#This Row],[Lid Tot]]-Tabel3[[#This Row],[Lid sinds]]+1</f>
        <v>1</v>
      </c>
      <c r="G410" s="10">
        <v>2288</v>
      </c>
      <c r="H410" s="10" t="s">
        <v>1207</v>
      </c>
      <c r="I410" s="10">
        <v>1</v>
      </c>
      <c r="K410" s="10"/>
      <c r="L410" s="10"/>
    </row>
    <row r="411" spans="1:12" x14ac:dyDescent="0.25">
      <c r="A411" s="26" t="s">
        <v>266</v>
      </c>
      <c r="B411" s="26" t="s">
        <v>610</v>
      </c>
      <c r="C411" t="str">
        <f t="shared" si="6"/>
        <v>Amélie Hufken</v>
      </c>
      <c r="D411">
        <v>2017</v>
      </c>
      <c r="E411">
        <v>2017</v>
      </c>
      <c r="F411" s="10">
        <f>Tabel3[[#This Row],[Lid Tot]]-Tabel3[[#This Row],[Lid sinds]]+1</f>
        <v>1</v>
      </c>
      <c r="H411" t="s">
        <v>304</v>
      </c>
      <c r="I411" s="10">
        <v>1</v>
      </c>
      <c r="K411" s="10"/>
      <c r="L411" s="10"/>
    </row>
    <row r="412" spans="1:12" x14ac:dyDescent="0.25">
      <c r="A412" s="12" t="s">
        <v>644</v>
      </c>
      <c r="B412" s="12" t="s">
        <v>645</v>
      </c>
      <c r="C412" t="str">
        <f t="shared" si="6"/>
        <v>Felix Huybrechts</v>
      </c>
      <c r="D412">
        <v>2017</v>
      </c>
      <c r="E412">
        <v>2019</v>
      </c>
      <c r="F412" s="10">
        <f>Tabel3[[#This Row],[Lid Tot]]-Tabel3[[#This Row],[Lid sinds]]+1</f>
        <v>3</v>
      </c>
      <c r="H412" t="s">
        <v>1010</v>
      </c>
      <c r="I412" s="10">
        <v>1</v>
      </c>
      <c r="K412" s="10"/>
      <c r="L412" s="10"/>
    </row>
    <row r="413" spans="1:12" x14ac:dyDescent="0.25">
      <c r="A413" s="26" t="s">
        <v>496</v>
      </c>
      <c r="B413" s="26" t="s">
        <v>641</v>
      </c>
      <c r="C413" t="str">
        <f t="shared" si="6"/>
        <v>elias janssen</v>
      </c>
      <c r="D413">
        <v>2017</v>
      </c>
      <c r="E413">
        <v>2019</v>
      </c>
      <c r="F413" s="10">
        <f>Tabel3[[#This Row],[Lid Tot]]-Tabel3[[#This Row],[Lid sinds]]+1</f>
        <v>3</v>
      </c>
      <c r="G413" s="10"/>
      <c r="H413" s="10" t="s">
        <v>1010</v>
      </c>
      <c r="I413" s="10">
        <v>1</v>
      </c>
      <c r="K413" s="10"/>
      <c r="L413" s="10"/>
    </row>
    <row r="414" spans="1:12" x14ac:dyDescent="0.25">
      <c r="A414" s="19" t="s">
        <v>669</v>
      </c>
      <c r="B414" s="19" t="s">
        <v>46</v>
      </c>
      <c r="C414" t="str">
        <f t="shared" si="6"/>
        <v>Nard Janssens</v>
      </c>
      <c r="D414">
        <v>2017</v>
      </c>
      <c r="E414">
        <v>2019</v>
      </c>
      <c r="F414" s="10">
        <f>Tabel3[[#This Row],[Lid Tot]]-Tabel3[[#This Row],[Lid sinds]]+1</f>
        <v>3</v>
      </c>
      <c r="G414" s="10"/>
      <c r="H414" s="10" t="s">
        <v>1010</v>
      </c>
      <c r="I414" s="10">
        <v>1</v>
      </c>
      <c r="K414" s="10"/>
      <c r="L414" s="10"/>
    </row>
    <row r="415" spans="1:12" x14ac:dyDescent="0.25">
      <c r="A415" s="12" t="s">
        <v>664</v>
      </c>
      <c r="B415" s="12" t="s">
        <v>665</v>
      </c>
      <c r="C415" t="str">
        <f t="shared" si="6"/>
        <v>Madieke Kums</v>
      </c>
      <c r="D415">
        <v>2017</v>
      </c>
      <c r="E415">
        <v>2019</v>
      </c>
      <c r="F415" s="10">
        <f>Tabel3[[#This Row],[Lid Tot]]-Tabel3[[#This Row],[Lid sinds]]+1</f>
        <v>3</v>
      </c>
      <c r="G415" s="10"/>
      <c r="H415" s="10" t="s">
        <v>1010</v>
      </c>
      <c r="I415" s="10">
        <v>1</v>
      </c>
      <c r="K415" s="10"/>
      <c r="L415" s="10"/>
    </row>
    <row r="416" spans="1:12" x14ac:dyDescent="0.25">
      <c r="A416" s="19" t="s">
        <v>655</v>
      </c>
      <c r="B416" s="19" t="s">
        <v>656</v>
      </c>
      <c r="C416" t="str">
        <f t="shared" si="6"/>
        <v>Joos Lavrysen</v>
      </c>
      <c r="D416">
        <v>2017</v>
      </c>
      <c r="E416">
        <v>2019</v>
      </c>
      <c r="F416" s="10">
        <f>Tabel3[[#This Row],[Lid Tot]]-Tabel3[[#This Row],[Lid sinds]]+1</f>
        <v>3</v>
      </c>
      <c r="G416" s="10"/>
      <c r="H416" s="10" t="s">
        <v>1010</v>
      </c>
      <c r="I416" s="10">
        <v>1</v>
      </c>
      <c r="K416" s="10"/>
      <c r="L416" s="10"/>
    </row>
    <row r="417" spans="1:12" x14ac:dyDescent="0.25">
      <c r="A417" s="17" t="s">
        <v>548</v>
      </c>
      <c r="B417" s="15" t="s">
        <v>686</v>
      </c>
      <c r="C417" t="str">
        <f t="shared" si="6"/>
        <v>Rune Lemmens</v>
      </c>
      <c r="D417">
        <v>2017</v>
      </c>
      <c r="E417">
        <v>2018</v>
      </c>
      <c r="F417" s="10">
        <f>Tabel3[[#This Row],[Lid Tot]]-Tabel3[[#This Row],[Lid sinds]]+1</f>
        <v>2</v>
      </c>
      <c r="G417" s="10"/>
      <c r="H417" s="10" t="s">
        <v>304</v>
      </c>
      <c r="I417" s="10">
        <v>1</v>
      </c>
      <c r="K417" s="10"/>
      <c r="L417" s="10"/>
    </row>
    <row r="418" spans="1:12" x14ac:dyDescent="0.25">
      <c r="A418" s="23" t="s">
        <v>591</v>
      </c>
      <c r="B418" s="25" t="s">
        <v>592</v>
      </c>
      <c r="C418" t="str">
        <f t="shared" si="6"/>
        <v>peggy leysen</v>
      </c>
      <c r="D418">
        <v>2017</v>
      </c>
      <c r="E418">
        <v>2017</v>
      </c>
      <c r="F418" s="10">
        <f>Tabel3[[#This Row],[Lid Tot]]-Tabel3[[#This Row],[Lid sinds]]+1</f>
        <v>1</v>
      </c>
      <c r="H418" t="s">
        <v>304</v>
      </c>
      <c r="I418" s="10">
        <v>1</v>
      </c>
      <c r="K418" s="10"/>
      <c r="L418" s="10"/>
    </row>
    <row r="419" spans="1:12" x14ac:dyDescent="0.25">
      <c r="A419" s="26" t="s">
        <v>635</v>
      </c>
      <c r="B419" s="26" t="s">
        <v>636</v>
      </c>
      <c r="C419" t="str">
        <f t="shared" si="6"/>
        <v>jente moons</v>
      </c>
      <c r="D419">
        <v>2017</v>
      </c>
      <c r="E419">
        <v>2017</v>
      </c>
      <c r="F419" s="10">
        <f>Tabel3[[#This Row],[Lid Tot]]-Tabel3[[#This Row],[Lid sinds]]+1</f>
        <v>1</v>
      </c>
      <c r="G419" s="1">
        <v>2250</v>
      </c>
      <c r="H419" s="1" t="s">
        <v>306</v>
      </c>
      <c r="I419" s="10">
        <v>1</v>
      </c>
      <c r="K419" s="10"/>
      <c r="L419" s="10"/>
    </row>
    <row r="420" spans="1:12" x14ac:dyDescent="0.25">
      <c r="A420" s="31" t="s">
        <v>165</v>
      </c>
      <c r="B420" s="13" t="s">
        <v>48</v>
      </c>
      <c r="C420" t="str">
        <f t="shared" si="6"/>
        <v>Robin Moris</v>
      </c>
      <c r="D420">
        <v>2017</v>
      </c>
      <c r="E420">
        <v>2019</v>
      </c>
      <c r="F420" s="10">
        <f>Tabel3[[#This Row],[Lid Tot]]-Tabel3[[#This Row],[Lid sinds]]+1</f>
        <v>3</v>
      </c>
      <c r="H420" t="s">
        <v>1010</v>
      </c>
      <c r="I420" s="10">
        <v>1</v>
      </c>
      <c r="K420" s="10"/>
      <c r="L420" s="10"/>
    </row>
    <row r="421" spans="1:12" x14ac:dyDescent="0.25">
      <c r="A421" s="31" t="s">
        <v>120</v>
      </c>
      <c r="B421" s="13" t="s">
        <v>659</v>
      </c>
      <c r="C421" t="str">
        <f t="shared" si="6"/>
        <v>Kobe Nevelsteen</v>
      </c>
      <c r="D421">
        <v>2017</v>
      </c>
      <c r="E421">
        <v>2019</v>
      </c>
      <c r="F421" s="10">
        <f>Tabel3[[#This Row],[Lid Tot]]-Tabel3[[#This Row],[Lid sinds]]+1</f>
        <v>3</v>
      </c>
      <c r="G421" s="1">
        <v>2340</v>
      </c>
      <c r="H421" s="1" t="s">
        <v>1007</v>
      </c>
      <c r="I421" s="10">
        <v>1</v>
      </c>
      <c r="K421" s="10"/>
      <c r="L421" s="10"/>
    </row>
    <row r="422" spans="1:12" x14ac:dyDescent="0.25">
      <c r="A422" s="26" t="s">
        <v>657</v>
      </c>
      <c r="B422" s="26" t="s">
        <v>658</v>
      </c>
      <c r="C422" t="str">
        <f t="shared" si="6"/>
        <v>Kayla Peelmans</v>
      </c>
      <c r="D422">
        <v>2017</v>
      </c>
      <c r="E422">
        <v>2019</v>
      </c>
      <c r="F422" s="10">
        <f>Tabel3[[#This Row],[Lid Tot]]-Tabel3[[#This Row],[Lid sinds]]+1</f>
        <v>3</v>
      </c>
      <c r="G422" s="10">
        <v>2330</v>
      </c>
      <c r="H422" s="10" t="s">
        <v>1027</v>
      </c>
      <c r="I422" s="10">
        <v>1</v>
      </c>
      <c r="K422" s="10"/>
      <c r="L422" s="10"/>
    </row>
    <row r="423" spans="1:12" x14ac:dyDescent="0.25">
      <c r="A423" s="12" t="s">
        <v>689</v>
      </c>
      <c r="B423" s="12" t="s">
        <v>690</v>
      </c>
      <c r="C423" t="str">
        <f t="shared" si="6"/>
        <v>Lieve Peetermans</v>
      </c>
      <c r="D423">
        <v>2017</v>
      </c>
      <c r="E423">
        <v>2017</v>
      </c>
      <c r="F423" s="10">
        <f>Tabel3[[#This Row],[Lid Tot]]-Tabel3[[#This Row],[Lid sinds]]+1</f>
        <v>1</v>
      </c>
      <c r="G423" s="1">
        <v>2260</v>
      </c>
      <c r="H423" s="1" t="s">
        <v>1295</v>
      </c>
      <c r="I423" s="10">
        <v>1</v>
      </c>
      <c r="K423" s="10"/>
      <c r="L423" s="10"/>
    </row>
    <row r="424" spans="1:12" x14ac:dyDescent="0.25">
      <c r="A424" s="26" t="s">
        <v>494</v>
      </c>
      <c r="B424" s="26" t="s">
        <v>29</v>
      </c>
      <c r="C424" t="str">
        <f t="shared" si="6"/>
        <v>Nette Peeters</v>
      </c>
      <c r="D424">
        <v>2017</v>
      </c>
      <c r="E424">
        <v>2019</v>
      </c>
      <c r="F424" s="10">
        <f>Tabel3[[#This Row],[Lid Tot]]-Tabel3[[#This Row],[Lid sinds]]+1</f>
        <v>3</v>
      </c>
      <c r="G424" s="10"/>
      <c r="H424" s="10" t="s">
        <v>1126</v>
      </c>
      <c r="I424" s="10">
        <v>1</v>
      </c>
      <c r="K424" s="10"/>
      <c r="L424" s="10"/>
    </row>
    <row r="425" spans="1:12" x14ac:dyDescent="0.25">
      <c r="A425" s="26" t="s">
        <v>672</v>
      </c>
      <c r="B425" s="26" t="s">
        <v>673</v>
      </c>
      <c r="C425" t="str">
        <f t="shared" si="6"/>
        <v>Nils Peeters van Sprundel</v>
      </c>
      <c r="D425">
        <v>2017</v>
      </c>
      <c r="E425">
        <v>2018</v>
      </c>
      <c r="F425" s="10">
        <f>Tabel3[[#This Row],[Lid Tot]]-Tabel3[[#This Row],[Lid sinds]]+1</f>
        <v>2</v>
      </c>
      <c r="H425" t="s">
        <v>304</v>
      </c>
      <c r="I425" s="10">
        <v>1</v>
      </c>
      <c r="K425" s="10"/>
      <c r="L425" s="10"/>
    </row>
    <row r="426" spans="1:12" x14ac:dyDescent="0.25">
      <c r="A426" s="31" t="s">
        <v>676</v>
      </c>
      <c r="B426" s="13" t="s">
        <v>673</v>
      </c>
      <c r="C426" t="str">
        <f t="shared" si="6"/>
        <v>Mira Peeters van Sprundel</v>
      </c>
      <c r="D426">
        <v>2017</v>
      </c>
      <c r="E426">
        <v>2019</v>
      </c>
      <c r="F426" s="10">
        <f>Tabel3[[#This Row],[Lid Tot]]-Tabel3[[#This Row],[Lid sinds]]+1</f>
        <v>3</v>
      </c>
      <c r="H426" t="s">
        <v>304</v>
      </c>
      <c r="I426" s="10">
        <v>1</v>
      </c>
      <c r="K426" s="10"/>
      <c r="L426" s="10"/>
    </row>
    <row r="427" spans="1:12" x14ac:dyDescent="0.25">
      <c r="A427" s="16" t="s">
        <v>612</v>
      </c>
      <c r="B427" s="13" t="s">
        <v>613</v>
      </c>
      <c r="C427" t="str">
        <f t="shared" si="6"/>
        <v>marleen pelsmaekers</v>
      </c>
      <c r="D427">
        <v>2017</v>
      </c>
      <c r="E427">
        <v>2019</v>
      </c>
      <c r="F427" s="10">
        <f>Tabel3[[#This Row],[Lid Tot]]-Tabel3[[#This Row],[Lid sinds]]+1</f>
        <v>3</v>
      </c>
      <c r="H427" t="s">
        <v>307</v>
      </c>
      <c r="I427" s="10">
        <v>1</v>
      </c>
      <c r="K427" s="10"/>
      <c r="L427" s="10"/>
    </row>
    <row r="428" spans="1:12" x14ac:dyDescent="0.25">
      <c r="A428" s="17" t="s">
        <v>53</v>
      </c>
      <c r="B428" s="15" t="s">
        <v>587</v>
      </c>
      <c r="C428" t="str">
        <f t="shared" si="6"/>
        <v>Thomas Renap</v>
      </c>
      <c r="D428">
        <v>2017</v>
      </c>
      <c r="E428">
        <v>2017</v>
      </c>
      <c r="F428" s="10">
        <f>Tabel3[[#This Row],[Lid Tot]]-Tabel3[[#This Row],[Lid sinds]]+1</f>
        <v>1</v>
      </c>
      <c r="G428" s="10"/>
      <c r="H428" s="10" t="s">
        <v>1028</v>
      </c>
      <c r="I428" s="10">
        <v>1</v>
      </c>
      <c r="K428" s="10"/>
      <c r="L428" s="10"/>
    </row>
    <row r="429" spans="1:12" x14ac:dyDescent="0.25">
      <c r="A429" s="26" t="s">
        <v>494</v>
      </c>
      <c r="B429" s="26" t="s">
        <v>674</v>
      </c>
      <c r="C429" t="str">
        <f t="shared" si="6"/>
        <v>Nette Robben</v>
      </c>
      <c r="D429">
        <v>2017</v>
      </c>
      <c r="E429">
        <v>2019</v>
      </c>
      <c r="F429" s="10">
        <f>Tabel3[[#This Row],[Lid Tot]]-Tabel3[[#This Row],[Lid sinds]]+1</f>
        <v>3</v>
      </c>
      <c r="G429" s="10"/>
      <c r="H429" s="10" t="s">
        <v>1010</v>
      </c>
      <c r="I429" s="10">
        <v>1</v>
      </c>
      <c r="K429" s="10"/>
      <c r="L429" s="10"/>
    </row>
    <row r="430" spans="1:12" x14ac:dyDescent="0.25">
      <c r="A430" s="17" t="s">
        <v>410</v>
      </c>
      <c r="B430" s="26" t="s">
        <v>643</v>
      </c>
      <c r="C430" t="str">
        <f t="shared" si="6"/>
        <v>Erin Schramme</v>
      </c>
      <c r="D430">
        <v>2017</v>
      </c>
      <c r="E430">
        <v>2019</v>
      </c>
      <c r="F430" s="10">
        <f>Tabel3[[#This Row],[Lid Tot]]-Tabel3[[#This Row],[Lid sinds]]+1</f>
        <v>3</v>
      </c>
      <c r="G430" s="10"/>
      <c r="H430" s="10" t="s">
        <v>1126</v>
      </c>
      <c r="I430" s="10">
        <v>1</v>
      </c>
      <c r="K430" s="10"/>
      <c r="L430" s="10"/>
    </row>
    <row r="431" spans="1:12" x14ac:dyDescent="0.25">
      <c r="A431" s="16" t="s">
        <v>617</v>
      </c>
      <c r="B431" s="13" t="s">
        <v>618</v>
      </c>
      <c r="C431" t="str">
        <f t="shared" si="6"/>
        <v>rietje smits</v>
      </c>
      <c r="D431">
        <v>2017</v>
      </c>
      <c r="E431">
        <v>2018</v>
      </c>
      <c r="F431" s="10">
        <f>Tabel3[[#This Row],[Lid Tot]]-Tabel3[[#This Row],[Lid sinds]]+1</f>
        <v>2</v>
      </c>
      <c r="G431" s="10"/>
      <c r="H431" s="10" t="s">
        <v>982</v>
      </c>
      <c r="I431" s="10">
        <v>1</v>
      </c>
      <c r="K431" s="10"/>
      <c r="L431" s="10"/>
    </row>
    <row r="432" spans="1:12" x14ac:dyDescent="0.25">
      <c r="A432" s="12" t="s">
        <v>681</v>
      </c>
      <c r="B432" s="12" t="s">
        <v>682</v>
      </c>
      <c r="C432" t="str">
        <f t="shared" si="6"/>
        <v>Ils Smolders</v>
      </c>
      <c r="D432">
        <v>2017</v>
      </c>
      <c r="E432">
        <v>2017</v>
      </c>
      <c r="F432" s="10">
        <f>Tabel3[[#This Row],[Lid Tot]]-Tabel3[[#This Row],[Lid sinds]]+1</f>
        <v>1</v>
      </c>
      <c r="H432" t="s">
        <v>304</v>
      </c>
      <c r="I432" s="10">
        <v>1</v>
      </c>
      <c r="K432" s="10"/>
      <c r="L432" s="10"/>
    </row>
    <row r="433" spans="1:12" x14ac:dyDescent="0.25">
      <c r="A433" s="20" t="s">
        <v>594</v>
      </c>
      <c r="B433" s="22" t="s">
        <v>83</v>
      </c>
      <c r="C433" t="str">
        <f t="shared" si="6"/>
        <v>Veerle Thys</v>
      </c>
      <c r="D433">
        <v>2017</v>
      </c>
      <c r="E433">
        <v>2017</v>
      </c>
      <c r="F433" s="10">
        <f>Tabel3[[#This Row],[Lid Tot]]-Tabel3[[#This Row],[Lid sinds]]+1</f>
        <v>1</v>
      </c>
      <c r="G433" s="1">
        <v>2340</v>
      </c>
      <c r="H433" s="1" t="s">
        <v>1298</v>
      </c>
      <c r="I433" s="10">
        <v>1</v>
      </c>
      <c r="K433" s="10"/>
      <c r="L433" s="10"/>
    </row>
    <row r="434" spans="1:12" x14ac:dyDescent="0.25">
      <c r="A434" s="16" t="s">
        <v>631</v>
      </c>
      <c r="B434" s="13" t="s">
        <v>632</v>
      </c>
      <c r="C434" t="str">
        <f t="shared" si="6"/>
        <v>Senne Toremans</v>
      </c>
      <c r="D434">
        <v>2017</v>
      </c>
      <c r="E434">
        <v>2019</v>
      </c>
      <c r="F434" s="10">
        <f>Tabel3[[#This Row],[Lid Tot]]-Tabel3[[#This Row],[Lid sinds]]+1</f>
        <v>3</v>
      </c>
      <c r="G434" s="10"/>
      <c r="H434" s="10" t="s">
        <v>304</v>
      </c>
      <c r="I434" s="10">
        <v>1</v>
      </c>
      <c r="K434" s="10"/>
      <c r="L434" s="10"/>
    </row>
    <row r="435" spans="1:12" x14ac:dyDescent="0.25">
      <c r="A435" s="26" t="s">
        <v>69</v>
      </c>
      <c r="B435" s="26" t="s">
        <v>668</v>
      </c>
      <c r="C435" t="str">
        <f t="shared" si="6"/>
        <v>Mathieu Van Assche</v>
      </c>
      <c r="D435">
        <v>2017</v>
      </c>
      <c r="E435">
        <v>2019</v>
      </c>
      <c r="F435" s="10">
        <f>Tabel3[[#This Row],[Lid Tot]]-Tabel3[[#This Row],[Lid sinds]]+1</f>
        <v>3</v>
      </c>
      <c r="G435" s="10"/>
      <c r="H435" s="10" t="s">
        <v>1010</v>
      </c>
      <c r="I435" s="10">
        <v>1</v>
      </c>
      <c r="K435" s="10"/>
      <c r="L435" s="10"/>
    </row>
    <row r="436" spans="1:12" x14ac:dyDescent="0.25">
      <c r="A436" s="26" t="s">
        <v>278</v>
      </c>
      <c r="B436" s="26" t="s">
        <v>650</v>
      </c>
      <c r="C436" t="str">
        <f t="shared" si="6"/>
        <v>Hasse Van Ballaer</v>
      </c>
      <c r="D436">
        <v>2017</v>
      </c>
      <c r="E436">
        <v>2019</v>
      </c>
      <c r="F436" s="10">
        <f>Tabel3[[#This Row],[Lid Tot]]-Tabel3[[#This Row],[Lid sinds]]+1</f>
        <v>3</v>
      </c>
      <c r="G436" s="10"/>
      <c r="H436" s="10" t="s">
        <v>307</v>
      </c>
      <c r="I436" s="10">
        <v>1</v>
      </c>
      <c r="K436" s="10"/>
      <c r="L436" s="10"/>
    </row>
    <row r="437" spans="1:12" x14ac:dyDescent="0.25">
      <c r="A437" s="17" t="s">
        <v>649</v>
      </c>
      <c r="B437" s="15" t="s">
        <v>650</v>
      </c>
      <c r="C437" t="str">
        <f t="shared" si="6"/>
        <v>Gijs  Van Ballaer</v>
      </c>
      <c r="D437">
        <v>2017</v>
      </c>
      <c r="E437">
        <v>2017</v>
      </c>
      <c r="F437" s="10">
        <f>Tabel3[[#This Row],[Lid Tot]]-Tabel3[[#This Row],[Lid sinds]]+1</f>
        <v>1</v>
      </c>
      <c r="G437" s="10"/>
      <c r="H437" s="10" t="s">
        <v>307</v>
      </c>
      <c r="I437" s="10">
        <v>1</v>
      </c>
      <c r="K437" s="10"/>
      <c r="L437" s="10"/>
    </row>
    <row r="438" spans="1:12" x14ac:dyDescent="0.25">
      <c r="A438" s="12" t="s">
        <v>697</v>
      </c>
      <c r="B438" s="12" t="s">
        <v>650</v>
      </c>
      <c r="C438" t="str">
        <f t="shared" si="6"/>
        <v>Wies Van Ballaer</v>
      </c>
      <c r="D438">
        <v>2017</v>
      </c>
      <c r="E438">
        <v>2019</v>
      </c>
      <c r="F438" s="10">
        <f>Tabel3[[#This Row],[Lid Tot]]-Tabel3[[#This Row],[Lid sinds]]+1</f>
        <v>3</v>
      </c>
      <c r="G438" s="10"/>
      <c r="H438" s="10" t="s">
        <v>307</v>
      </c>
      <c r="I438" s="10">
        <v>1</v>
      </c>
      <c r="K438" s="10"/>
      <c r="L438" s="10"/>
    </row>
    <row r="439" spans="1:12" x14ac:dyDescent="0.25">
      <c r="A439" s="26" t="s">
        <v>548</v>
      </c>
      <c r="B439" s="26" t="s">
        <v>634</v>
      </c>
      <c r="C439" t="str">
        <f t="shared" si="6"/>
        <v>Rune Van De Voorde</v>
      </c>
      <c r="D439">
        <v>2017</v>
      </c>
      <c r="E439">
        <v>2019</v>
      </c>
      <c r="F439" s="10">
        <f>Tabel3[[#This Row],[Lid Tot]]-Tabel3[[#This Row],[Lid sinds]]+1</f>
        <v>3</v>
      </c>
      <c r="G439" s="10"/>
      <c r="H439" s="10" t="s">
        <v>1294</v>
      </c>
      <c r="I439" s="10">
        <v>1</v>
      </c>
      <c r="K439" s="10"/>
      <c r="L439" s="10"/>
    </row>
    <row r="440" spans="1:12" x14ac:dyDescent="0.25">
      <c r="A440" s="16" t="s">
        <v>621</v>
      </c>
      <c r="B440" s="13" t="s">
        <v>622</v>
      </c>
      <c r="C440" t="str">
        <f t="shared" si="6"/>
        <v>Vincent Van den Bosch</v>
      </c>
      <c r="D440">
        <v>2017</v>
      </c>
      <c r="E440">
        <v>2019</v>
      </c>
      <c r="F440" s="10">
        <f>Tabel3[[#This Row],[Lid Tot]]-Tabel3[[#This Row],[Lid sinds]]+1</f>
        <v>3</v>
      </c>
      <c r="G440" s="10"/>
      <c r="H440" s="10" t="s">
        <v>304</v>
      </c>
      <c r="I440" s="10">
        <v>1</v>
      </c>
      <c r="K440" s="10"/>
      <c r="L440" s="10"/>
    </row>
    <row r="441" spans="1:12" x14ac:dyDescent="0.25">
      <c r="A441" s="20" t="s">
        <v>605</v>
      </c>
      <c r="B441" s="21" t="s">
        <v>606</v>
      </c>
      <c r="C441" t="str">
        <f t="shared" si="6"/>
        <v>Sam Aerts Van der Aa</v>
      </c>
      <c r="D441">
        <v>2017</v>
      </c>
      <c r="E441">
        <v>2017</v>
      </c>
      <c r="F441" s="10">
        <f>Tabel3[[#This Row],[Lid Tot]]-Tabel3[[#This Row],[Lid sinds]]+1</f>
        <v>1</v>
      </c>
      <c r="G441" s="10"/>
      <c r="H441" s="10" t="s">
        <v>1230</v>
      </c>
      <c r="I441" s="10">
        <v>1</v>
      </c>
      <c r="K441" s="10"/>
      <c r="L441" s="10"/>
    </row>
    <row r="442" spans="1:12" x14ac:dyDescent="0.25">
      <c r="A442" s="20" t="s">
        <v>98</v>
      </c>
      <c r="B442" s="21" t="s">
        <v>597</v>
      </c>
      <c r="C442" t="str">
        <f t="shared" si="6"/>
        <v>Daan Biermans</v>
      </c>
      <c r="D442">
        <v>2017</v>
      </c>
      <c r="E442">
        <v>2017</v>
      </c>
      <c r="F442" s="10">
        <f>Tabel3[[#This Row],[Lid Tot]]-Tabel3[[#This Row],[Lid sinds]]+1</f>
        <v>1</v>
      </c>
      <c r="G442" s="10"/>
      <c r="H442" s="10" t="s">
        <v>1230</v>
      </c>
      <c r="I442" s="10">
        <v>1</v>
      </c>
      <c r="K442" s="10"/>
      <c r="L442" s="10"/>
    </row>
    <row r="443" spans="1:12" ht="15" customHeight="1" x14ac:dyDescent="0.25">
      <c r="A443" s="20" t="s">
        <v>296</v>
      </c>
      <c r="B443" s="21" t="s">
        <v>609</v>
      </c>
      <c r="C443" t="str">
        <f t="shared" si="6"/>
        <v>Warre Boven</v>
      </c>
      <c r="D443">
        <v>2017</v>
      </c>
      <c r="E443">
        <v>2019</v>
      </c>
      <c r="F443" s="10">
        <f>Tabel3[[#This Row],[Lid Tot]]-Tabel3[[#This Row],[Lid sinds]]+1</f>
        <v>3</v>
      </c>
      <c r="G443" s="10"/>
      <c r="H443" s="10" t="s">
        <v>1230</v>
      </c>
      <c r="I443" s="10">
        <v>1</v>
      </c>
      <c r="K443" s="10"/>
      <c r="L443" s="10"/>
    </row>
    <row r="444" spans="1:12" x14ac:dyDescent="0.25">
      <c r="A444" s="26" t="s">
        <v>695</v>
      </c>
      <c r="B444" s="26" t="s">
        <v>696</v>
      </c>
      <c r="C444" t="str">
        <f t="shared" si="6"/>
        <v>Thalya Crols</v>
      </c>
      <c r="D444">
        <v>2017</v>
      </c>
      <c r="E444">
        <v>2017</v>
      </c>
      <c r="F444" s="10">
        <f>Tabel3[[#This Row],[Lid Tot]]-Tabel3[[#This Row],[Lid sinds]]+1</f>
        <v>1</v>
      </c>
      <c r="G444" s="10"/>
      <c r="H444" s="10" t="s">
        <v>1230</v>
      </c>
      <c r="I444" s="10">
        <v>1</v>
      </c>
      <c r="K444" s="10"/>
      <c r="L444" s="10"/>
    </row>
    <row r="445" spans="1:12" x14ac:dyDescent="0.25">
      <c r="A445" s="17" t="s">
        <v>627</v>
      </c>
      <c r="B445" s="15" t="s">
        <v>628</v>
      </c>
      <c r="C445" t="str">
        <f t="shared" si="6"/>
        <v>Briek De Beuckeleer</v>
      </c>
      <c r="D445">
        <v>2017</v>
      </c>
      <c r="E445">
        <v>2017</v>
      </c>
      <c r="F445" s="10">
        <f>Tabel3[[#This Row],[Lid Tot]]-Tabel3[[#This Row],[Lid sinds]]+1</f>
        <v>1</v>
      </c>
      <c r="G445" s="10"/>
      <c r="H445" s="10" t="s">
        <v>1230</v>
      </c>
      <c r="I445" s="10">
        <v>1</v>
      </c>
      <c r="K445" s="10"/>
      <c r="L445" s="10"/>
    </row>
    <row r="446" spans="1:12" x14ac:dyDescent="0.25">
      <c r="A446" s="16" t="s">
        <v>447</v>
      </c>
      <c r="B446" s="13" t="s">
        <v>614</v>
      </c>
      <c r="C446" t="str">
        <f t="shared" si="6"/>
        <v>Roos De mesel</v>
      </c>
      <c r="D446">
        <v>2017</v>
      </c>
      <c r="E446">
        <v>2017</v>
      </c>
      <c r="F446" s="10">
        <f>Tabel3[[#This Row],[Lid Tot]]-Tabel3[[#This Row],[Lid sinds]]+1</f>
        <v>1</v>
      </c>
      <c r="G446" s="10"/>
      <c r="H446" s="10" t="s">
        <v>1230</v>
      </c>
      <c r="I446" s="10">
        <v>1</v>
      </c>
      <c r="K446" s="10"/>
      <c r="L446" s="10"/>
    </row>
    <row r="447" spans="1:12" x14ac:dyDescent="0.25">
      <c r="A447" s="12" t="s">
        <v>678</v>
      </c>
      <c r="B447" s="12" t="s">
        <v>679</v>
      </c>
      <c r="C447" t="str">
        <f t="shared" si="6"/>
        <v>Roman Dederen</v>
      </c>
      <c r="D447">
        <v>2017</v>
      </c>
      <c r="E447">
        <v>2017</v>
      </c>
      <c r="F447" s="10">
        <f>Tabel3[[#This Row],[Lid Tot]]-Tabel3[[#This Row],[Lid sinds]]+1</f>
        <v>1</v>
      </c>
      <c r="G447" s="10"/>
      <c r="H447" s="10" t="s">
        <v>1230</v>
      </c>
      <c r="I447" s="10">
        <v>1</v>
      </c>
      <c r="K447" s="10"/>
      <c r="L447" s="10"/>
    </row>
    <row r="448" spans="1:12" x14ac:dyDescent="0.25">
      <c r="A448" s="12" t="s">
        <v>666</v>
      </c>
      <c r="B448" s="12" t="s">
        <v>667</v>
      </c>
      <c r="C448" t="str">
        <f t="shared" si="6"/>
        <v>Mano Van Nueten</v>
      </c>
      <c r="D448">
        <v>2017</v>
      </c>
      <c r="E448">
        <v>2019</v>
      </c>
      <c r="F448" s="10">
        <f>Tabel3[[#This Row],[Lid Tot]]-Tabel3[[#This Row],[Lid sinds]]+1</f>
        <v>3</v>
      </c>
      <c r="G448" s="10"/>
      <c r="H448" s="10" t="s">
        <v>304</v>
      </c>
      <c r="I448" s="10">
        <v>1</v>
      </c>
      <c r="K448" s="10"/>
      <c r="L448" s="10"/>
    </row>
    <row r="449" spans="1:12" x14ac:dyDescent="0.25">
      <c r="A449" s="16" t="s">
        <v>218</v>
      </c>
      <c r="B449" s="13" t="s">
        <v>633</v>
      </c>
      <c r="C449" t="str">
        <f t="shared" si="6"/>
        <v>Stef Faes</v>
      </c>
      <c r="D449">
        <v>2017</v>
      </c>
      <c r="E449">
        <v>2017</v>
      </c>
      <c r="F449" s="10">
        <f>Tabel3[[#This Row],[Lid Tot]]-Tabel3[[#This Row],[Lid sinds]]+1</f>
        <v>1</v>
      </c>
      <c r="H449" t="s">
        <v>1230</v>
      </c>
      <c r="I449" s="10">
        <v>1</v>
      </c>
      <c r="K449" s="10"/>
      <c r="L449" s="10"/>
    </row>
    <row r="450" spans="1:12" x14ac:dyDescent="0.25">
      <c r="A450" s="16" t="s">
        <v>611</v>
      </c>
      <c r="B450" s="13" t="s">
        <v>439</v>
      </c>
      <c r="C450" t="str">
        <f t="shared" ref="C450:C513" si="7">A450&amp;" " &amp;B450</f>
        <v>kaylin ghoos</v>
      </c>
      <c r="D450">
        <v>2017</v>
      </c>
      <c r="E450">
        <v>2017</v>
      </c>
      <c r="F450" s="10">
        <f>Tabel3[[#This Row],[Lid Tot]]-Tabel3[[#This Row],[Lid sinds]]+1</f>
        <v>1</v>
      </c>
      <c r="G450" s="10"/>
      <c r="H450" s="10" t="s">
        <v>1230</v>
      </c>
      <c r="I450" s="10">
        <v>1</v>
      </c>
      <c r="K450" s="10"/>
      <c r="L450" s="10"/>
    </row>
    <row r="451" spans="1:12" x14ac:dyDescent="0.25">
      <c r="A451" s="20" t="s">
        <v>228</v>
      </c>
      <c r="B451" s="21" t="s">
        <v>603</v>
      </c>
      <c r="C451" t="str">
        <f t="shared" si="7"/>
        <v>Stan Sleeckx</v>
      </c>
      <c r="D451">
        <v>2017</v>
      </c>
      <c r="E451">
        <v>2017</v>
      </c>
      <c r="F451" s="10">
        <f>Tabel3[[#This Row],[Lid Tot]]-Tabel3[[#This Row],[Lid sinds]]+1</f>
        <v>1</v>
      </c>
      <c r="H451" t="s">
        <v>1230</v>
      </c>
      <c r="I451" s="10">
        <v>1</v>
      </c>
      <c r="K451" s="10"/>
      <c r="L451" s="10"/>
    </row>
    <row r="452" spans="1:12" x14ac:dyDescent="0.25">
      <c r="A452" s="30" t="s">
        <v>607</v>
      </c>
      <c r="B452" s="21" t="s">
        <v>529</v>
      </c>
      <c r="C452" t="str">
        <f t="shared" si="7"/>
        <v>Rosalie ten Napel</v>
      </c>
      <c r="D452">
        <v>2017</v>
      </c>
      <c r="E452">
        <v>2017</v>
      </c>
      <c r="F452" s="10">
        <f>Tabel3[[#This Row],[Lid Tot]]-Tabel3[[#This Row],[Lid sinds]]+1</f>
        <v>1</v>
      </c>
      <c r="H452" t="s">
        <v>1230</v>
      </c>
      <c r="I452" s="10">
        <v>1</v>
      </c>
      <c r="K452" s="10"/>
      <c r="L452" s="10"/>
    </row>
    <row r="453" spans="1:12" x14ac:dyDescent="0.25">
      <c r="A453" s="12" t="s">
        <v>88</v>
      </c>
      <c r="B453" s="12" t="s">
        <v>646</v>
      </c>
      <c r="C453" t="str">
        <f t="shared" si="7"/>
        <v>Ferre Van Santvliet</v>
      </c>
      <c r="D453">
        <v>2017</v>
      </c>
      <c r="E453">
        <v>2019</v>
      </c>
      <c r="F453" s="10">
        <f>Tabel3[[#This Row],[Lid Tot]]-Tabel3[[#This Row],[Lid sinds]]+1</f>
        <v>3</v>
      </c>
      <c r="G453" s="10">
        <v>2310</v>
      </c>
      <c r="H453" s="10" t="s">
        <v>1023</v>
      </c>
      <c r="I453" s="10">
        <v>1</v>
      </c>
      <c r="K453" s="10"/>
      <c r="L453" s="10"/>
    </row>
    <row r="454" spans="1:12" x14ac:dyDescent="0.25">
      <c r="A454" s="10" t="s">
        <v>585</v>
      </c>
      <c r="B454" s="10" t="s">
        <v>586</v>
      </c>
      <c r="C454" t="str">
        <f t="shared" si="7"/>
        <v>Akke Van Beers</v>
      </c>
      <c r="D454">
        <v>2017</v>
      </c>
      <c r="E454">
        <v>2017</v>
      </c>
      <c r="F454" s="10">
        <f>Tabel3[[#This Row],[Lid Tot]]-Tabel3[[#This Row],[Lid sinds]]+1</f>
        <v>1</v>
      </c>
      <c r="H454" t="s">
        <v>1230</v>
      </c>
      <c r="I454" s="10">
        <v>1</v>
      </c>
      <c r="K454" s="10"/>
      <c r="L454" s="10"/>
    </row>
    <row r="455" spans="1:12" x14ac:dyDescent="0.25">
      <c r="A455" s="17" t="s">
        <v>220</v>
      </c>
      <c r="B455" s="15" t="s">
        <v>660</v>
      </c>
      <c r="C455" t="str">
        <f t="shared" si="7"/>
        <v>Lune Van de looverbosch</v>
      </c>
      <c r="D455">
        <v>2017</v>
      </c>
      <c r="E455">
        <v>2017</v>
      </c>
      <c r="F455" s="10">
        <f>Tabel3[[#This Row],[Lid Tot]]-Tabel3[[#This Row],[Lid sinds]]+1</f>
        <v>1</v>
      </c>
      <c r="H455" t="s">
        <v>1230</v>
      </c>
      <c r="I455" s="10">
        <v>1</v>
      </c>
      <c r="K455" s="10"/>
      <c r="L455" s="10"/>
    </row>
    <row r="456" spans="1:12" x14ac:dyDescent="0.25">
      <c r="A456" s="17" t="s">
        <v>593</v>
      </c>
      <c r="B456" s="15" t="s">
        <v>268</v>
      </c>
      <c r="C456" t="str">
        <f t="shared" si="7"/>
        <v>Stijn Van Wolputte</v>
      </c>
      <c r="D456">
        <v>2017</v>
      </c>
      <c r="E456">
        <v>2018</v>
      </c>
      <c r="F456" s="10">
        <f>Tabel3[[#This Row],[Lid Tot]]-Tabel3[[#This Row],[Lid sinds]]+1</f>
        <v>2</v>
      </c>
      <c r="G456" s="1">
        <v>2200</v>
      </c>
      <c r="H456" s="1" t="s">
        <v>304</v>
      </c>
      <c r="I456" s="10">
        <v>1</v>
      </c>
      <c r="K456" s="10"/>
      <c r="L456" s="10"/>
    </row>
    <row r="457" spans="1:12" x14ac:dyDescent="0.25">
      <c r="A457" s="32" t="s">
        <v>598</v>
      </c>
      <c r="B457" s="24" t="s">
        <v>599</v>
      </c>
      <c r="C457" t="str">
        <f t="shared" si="7"/>
        <v>Tuur Van Ryne</v>
      </c>
      <c r="D457">
        <v>2017</v>
      </c>
      <c r="E457">
        <v>2019</v>
      </c>
      <c r="F457" s="10">
        <f>Tabel3[[#This Row],[Lid Tot]]-Tabel3[[#This Row],[Lid sinds]]+1</f>
        <v>3</v>
      </c>
      <c r="G457" s="10"/>
      <c r="H457" s="10" t="s">
        <v>1230</v>
      </c>
      <c r="I457" s="10">
        <v>1</v>
      </c>
      <c r="K457" s="10"/>
      <c r="L457" s="10"/>
    </row>
    <row r="458" spans="1:12" x14ac:dyDescent="0.25">
      <c r="A458" s="19" t="s">
        <v>550</v>
      </c>
      <c r="B458" s="19" t="s">
        <v>648</v>
      </c>
      <c r="C458" t="str">
        <f t="shared" si="7"/>
        <v>Fien Vandenberghe</v>
      </c>
      <c r="D458">
        <v>2017</v>
      </c>
      <c r="E458">
        <v>2019</v>
      </c>
      <c r="F458" s="10">
        <f>Tabel3[[#This Row],[Lid Tot]]-Tabel3[[#This Row],[Lid sinds]]+1</f>
        <v>3</v>
      </c>
      <c r="G458" s="10"/>
      <c r="H458" s="10" t="s">
        <v>1010</v>
      </c>
      <c r="I458" s="10">
        <v>1</v>
      </c>
      <c r="K458" s="10"/>
      <c r="L458" s="10"/>
    </row>
    <row r="459" spans="1:12" x14ac:dyDescent="0.25">
      <c r="A459" s="16" t="s">
        <v>403</v>
      </c>
      <c r="B459" s="13" t="s">
        <v>648</v>
      </c>
      <c r="C459" t="str">
        <f t="shared" si="7"/>
        <v>Toon Vandenberghe</v>
      </c>
      <c r="D459">
        <v>2017</v>
      </c>
      <c r="E459">
        <v>2019</v>
      </c>
      <c r="F459" s="10">
        <f>Tabel3[[#This Row],[Lid Tot]]-Tabel3[[#This Row],[Lid sinds]]+1</f>
        <v>3</v>
      </c>
      <c r="G459" s="10"/>
      <c r="H459" s="10" t="s">
        <v>1010</v>
      </c>
      <c r="I459" s="10">
        <v>1</v>
      </c>
      <c r="K459" s="10"/>
      <c r="L459" s="10"/>
    </row>
    <row r="460" spans="1:12" x14ac:dyDescent="0.25">
      <c r="A460" s="20" t="s">
        <v>600</v>
      </c>
      <c r="B460" s="21" t="s">
        <v>601</v>
      </c>
      <c r="C460" t="str">
        <f t="shared" si="7"/>
        <v>Owen Vandekerkhof</v>
      </c>
      <c r="D460">
        <v>2017</v>
      </c>
      <c r="E460">
        <v>2019</v>
      </c>
      <c r="F460" s="10">
        <f>Tabel3[[#This Row],[Lid Tot]]-Tabel3[[#This Row],[Lid sinds]]+1</f>
        <v>3</v>
      </c>
      <c r="G460" s="10"/>
      <c r="H460" s="10" t="s">
        <v>1230</v>
      </c>
      <c r="I460" s="10">
        <v>1</v>
      </c>
      <c r="K460" s="10"/>
      <c r="L460" s="10"/>
    </row>
    <row r="461" spans="1:12" x14ac:dyDescent="0.25">
      <c r="A461" s="16" t="s">
        <v>70</v>
      </c>
      <c r="B461" s="13" t="s">
        <v>619</v>
      </c>
      <c r="C461" t="str">
        <f t="shared" si="7"/>
        <v>Cas Vanooteghem</v>
      </c>
      <c r="D461">
        <v>2017</v>
      </c>
      <c r="E461">
        <v>2017</v>
      </c>
      <c r="F461" s="10">
        <f>Tabel3[[#This Row],[Lid Tot]]-Tabel3[[#This Row],[Lid sinds]]+1</f>
        <v>1</v>
      </c>
      <c r="G461" s="10"/>
      <c r="H461" s="10" t="s">
        <v>1230</v>
      </c>
      <c r="I461" s="10">
        <v>1</v>
      </c>
      <c r="K461" s="10"/>
      <c r="L461" s="10"/>
    </row>
    <row r="462" spans="1:12" x14ac:dyDescent="0.25">
      <c r="A462" s="12" t="s">
        <v>694</v>
      </c>
      <c r="B462" s="12" t="s">
        <v>372</v>
      </c>
      <c r="C462" t="str">
        <f t="shared" si="7"/>
        <v>Rosa Vervoort</v>
      </c>
      <c r="D462">
        <v>2017</v>
      </c>
      <c r="E462">
        <v>2017</v>
      </c>
      <c r="F462" s="10">
        <f>Tabel3[[#This Row],[Lid Tot]]-Tabel3[[#This Row],[Lid sinds]]+1</f>
        <v>1</v>
      </c>
      <c r="H462" t="s">
        <v>1230</v>
      </c>
      <c r="I462" s="10">
        <v>1</v>
      </c>
      <c r="K462" s="10"/>
      <c r="L462" s="10"/>
    </row>
    <row r="463" spans="1:12" x14ac:dyDescent="0.25">
      <c r="A463" s="26" t="s">
        <v>651</v>
      </c>
      <c r="B463" s="26" t="s">
        <v>652</v>
      </c>
      <c r="C463" t="str">
        <f t="shared" si="7"/>
        <v>Ianto Boes</v>
      </c>
      <c r="D463">
        <v>2017</v>
      </c>
      <c r="E463">
        <v>2018</v>
      </c>
      <c r="F463" s="10">
        <f>Tabel3[[#This Row],[Lid Tot]]-Tabel3[[#This Row],[Lid sinds]]+1</f>
        <v>2</v>
      </c>
      <c r="G463" s="10"/>
      <c r="H463" s="10" t="s">
        <v>1023</v>
      </c>
      <c r="I463" s="10">
        <v>1</v>
      </c>
      <c r="K463" s="10"/>
      <c r="L463" s="10"/>
    </row>
    <row r="464" spans="1:12" x14ac:dyDescent="0.25">
      <c r="A464" s="16" t="s">
        <v>104</v>
      </c>
      <c r="B464" s="13" t="s">
        <v>624</v>
      </c>
      <c r="C464" t="str">
        <f t="shared" si="7"/>
        <v>Elien Verbiest</v>
      </c>
      <c r="D464">
        <v>2017</v>
      </c>
      <c r="E464">
        <v>2019</v>
      </c>
      <c r="F464" s="10">
        <f>Tabel3[[#This Row],[Lid Tot]]-Tabel3[[#This Row],[Lid sinds]]+1</f>
        <v>3</v>
      </c>
      <c r="G464" s="10"/>
      <c r="H464" s="10" t="s">
        <v>306</v>
      </c>
      <c r="I464" s="10">
        <v>1</v>
      </c>
      <c r="K464" s="10"/>
      <c r="L464" s="10"/>
    </row>
    <row r="465" spans="1:12" x14ac:dyDescent="0.25">
      <c r="A465" s="16" t="s">
        <v>623</v>
      </c>
      <c r="B465" s="13" t="s">
        <v>624</v>
      </c>
      <c r="C465" t="str">
        <f t="shared" si="7"/>
        <v>Febe Verbiest</v>
      </c>
      <c r="D465">
        <v>2017</v>
      </c>
      <c r="E465">
        <v>2019</v>
      </c>
      <c r="F465" s="10">
        <f>Tabel3[[#This Row],[Lid Tot]]-Tabel3[[#This Row],[Lid sinds]]+1</f>
        <v>3</v>
      </c>
      <c r="H465" t="s">
        <v>306</v>
      </c>
      <c r="I465" s="10">
        <v>1</v>
      </c>
      <c r="K465" s="10"/>
      <c r="L465" s="10"/>
    </row>
    <row r="466" spans="1:12" x14ac:dyDescent="0.25">
      <c r="A466" s="31" t="s">
        <v>684</v>
      </c>
      <c r="B466" s="13" t="s">
        <v>685</v>
      </c>
      <c r="C466" t="str">
        <f t="shared" si="7"/>
        <v>Indra van Sprundel</v>
      </c>
      <c r="D466">
        <v>2017</v>
      </c>
      <c r="E466">
        <v>2018</v>
      </c>
      <c r="F466" s="10">
        <f>Tabel3[[#This Row],[Lid Tot]]-Tabel3[[#This Row],[Lid sinds]]+1</f>
        <v>2</v>
      </c>
      <c r="H466" t="s">
        <v>304</v>
      </c>
      <c r="I466" s="10">
        <v>1</v>
      </c>
      <c r="K466" s="10"/>
      <c r="L466" s="10"/>
    </row>
    <row r="467" spans="1:12" x14ac:dyDescent="0.25">
      <c r="A467" s="16" t="s">
        <v>625</v>
      </c>
      <c r="B467" s="13" t="s">
        <v>626</v>
      </c>
      <c r="C467" t="str">
        <f t="shared" si="7"/>
        <v>Jan-alexander Driesen</v>
      </c>
      <c r="D467">
        <v>2017</v>
      </c>
      <c r="E467">
        <v>2018</v>
      </c>
      <c r="F467" s="10">
        <f>Tabel3[[#This Row],[Lid Tot]]-Tabel3[[#This Row],[Lid sinds]]+1</f>
        <v>2</v>
      </c>
      <c r="G467" s="10"/>
      <c r="H467" s="10" t="s">
        <v>1000</v>
      </c>
      <c r="I467" s="10">
        <v>1</v>
      </c>
      <c r="K467" s="10"/>
      <c r="L467" s="10"/>
    </row>
    <row r="468" spans="1:12" x14ac:dyDescent="0.25">
      <c r="A468" s="31" t="s">
        <v>692</v>
      </c>
      <c r="B468" s="13" t="s">
        <v>693</v>
      </c>
      <c r="C468" t="str">
        <f t="shared" si="7"/>
        <v>justin liesmee</v>
      </c>
      <c r="D468">
        <v>2017</v>
      </c>
      <c r="E468">
        <v>2018</v>
      </c>
      <c r="F468" s="10">
        <f>Tabel3[[#This Row],[Lid Tot]]-Tabel3[[#This Row],[Lid sinds]]+1</f>
        <v>2</v>
      </c>
      <c r="G468" s="10"/>
      <c r="H468" s="10" t="s">
        <v>304</v>
      </c>
      <c r="I468" s="10">
        <v>1</v>
      </c>
      <c r="K468" s="10"/>
      <c r="L468" s="10"/>
    </row>
    <row r="469" spans="1:12" x14ac:dyDescent="0.25">
      <c r="A469" s="16" t="s">
        <v>588</v>
      </c>
      <c r="B469" s="13" t="s">
        <v>468</v>
      </c>
      <c r="C469" t="str">
        <f t="shared" si="7"/>
        <v>Moran verhaert</v>
      </c>
      <c r="D469">
        <v>2017</v>
      </c>
      <c r="E469">
        <v>2017</v>
      </c>
      <c r="F469" s="10">
        <f>Tabel3[[#This Row],[Lid Tot]]-Tabel3[[#This Row],[Lid sinds]]+1</f>
        <v>1</v>
      </c>
      <c r="G469" s="1">
        <v>2260</v>
      </c>
      <c r="H469" s="1" t="s">
        <v>982</v>
      </c>
      <c r="I469" s="10">
        <v>1</v>
      </c>
      <c r="K469" s="10"/>
      <c r="L469" s="10"/>
    </row>
    <row r="470" spans="1:12" x14ac:dyDescent="0.25">
      <c r="A470" s="23" t="s">
        <v>602</v>
      </c>
      <c r="B470" s="24" t="s">
        <v>517</v>
      </c>
      <c r="C470" t="str">
        <f t="shared" si="7"/>
        <v>Ben Verlinden</v>
      </c>
      <c r="D470">
        <v>2017</v>
      </c>
      <c r="E470">
        <v>2019</v>
      </c>
      <c r="F470" s="10">
        <f>Tabel3[[#This Row],[Lid Tot]]-Tabel3[[#This Row],[Lid sinds]]+1</f>
        <v>3</v>
      </c>
      <c r="G470" s="10"/>
      <c r="H470" s="10" t="s">
        <v>306</v>
      </c>
      <c r="I470" s="10">
        <v>1</v>
      </c>
      <c r="K470" s="10"/>
      <c r="L470" s="10"/>
    </row>
    <row r="471" spans="1:12" x14ac:dyDescent="0.25">
      <c r="A471" s="26" t="s">
        <v>697</v>
      </c>
      <c r="B471" s="26" t="s">
        <v>265</v>
      </c>
      <c r="C471" t="str">
        <f t="shared" si="7"/>
        <v>Wies Versmissen</v>
      </c>
      <c r="D471">
        <v>2017</v>
      </c>
      <c r="E471">
        <v>2018</v>
      </c>
      <c r="F471" s="10">
        <f>Tabel3[[#This Row],[Lid Tot]]-Tabel3[[#This Row],[Lid sinds]]+1</f>
        <v>2</v>
      </c>
      <c r="G471" s="1">
        <v>2200</v>
      </c>
      <c r="H471" s="1" t="s">
        <v>304</v>
      </c>
      <c r="I471" s="10">
        <v>1</v>
      </c>
      <c r="K471" s="10"/>
      <c r="L471" s="10"/>
    </row>
    <row r="472" spans="1:12" x14ac:dyDescent="0.25">
      <c r="A472" s="26" t="s">
        <v>670</v>
      </c>
      <c r="B472" s="26" t="s">
        <v>671</v>
      </c>
      <c r="C472" t="str">
        <f t="shared" si="7"/>
        <v>Nell Verstraelen</v>
      </c>
      <c r="D472">
        <v>2017</v>
      </c>
      <c r="E472">
        <v>2018</v>
      </c>
      <c r="F472" s="10">
        <f>Tabel3[[#This Row],[Lid Tot]]-Tabel3[[#This Row],[Lid sinds]]+1</f>
        <v>2</v>
      </c>
      <c r="G472" s="10"/>
      <c r="H472" s="10" t="s">
        <v>1010</v>
      </c>
      <c r="I472" s="10">
        <v>1</v>
      </c>
      <c r="K472" s="10"/>
      <c r="L472" s="10"/>
    </row>
    <row r="473" spans="1:12" x14ac:dyDescent="0.25">
      <c r="A473" s="26" t="s">
        <v>550</v>
      </c>
      <c r="B473" s="37" t="s">
        <v>647</v>
      </c>
      <c r="C473" t="str">
        <f t="shared" si="7"/>
        <v>Fien wynants</v>
      </c>
      <c r="D473">
        <v>2017</v>
      </c>
      <c r="E473">
        <v>2017</v>
      </c>
      <c r="F473" s="10">
        <f>Tabel3[[#This Row],[Lid Tot]]-Tabel3[[#This Row],[Lid sinds]]+1</f>
        <v>1</v>
      </c>
      <c r="G473" s="10"/>
      <c r="H473" s="10" t="s">
        <v>306</v>
      </c>
      <c r="I473" s="10">
        <v>1</v>
      </c>
      <c r="K473" s="10"/>
      <c r="L473" s="10"/>
    </row>
    <row r="474" spans="1:12" x14ac:dyDescent="0.25">
      <c r="A474" s="16" t="s">
        <v>629</v>
      </c>
      <c r="B474" s="13" t="s">
        <v>630</v>
      </c>
      <c r="C474" t="str">
        <f t="shared" si="7"/>
        <v>Yesse Wynants</v>
      </c>
      <c r="D474">
        <v>2017</v>
      </c>
      <c r="E474">
        <v>2017</v>
      </c>
      <c r="F474" s="10">
        <f>Tabel3[[#This Row],[Lid Tot]]-Tabel3[[#This Row],[Lid sinds]]+1</f>
        <v>1</v>
      </c>
      <c r="G474" s="10"/>
      <c r="H474" s="10" t="s">
        <v>306</v>
      </c>
      <c r="I474" s="10">
        <v>1</v>
      </c>
      <c r="K474" s="10"/>
      <c r="L474" s="10"/>
    </row>
    <row r="475" spans="1:12" x14ac:dyDescent="0.25">
      <c r="A475" s="10" t="s">
        <v>809</v>
      </c>
      <c r="B475" s="10" t="s">
        <v>142</v>
      </c>
      <c r="C475" t="str">
        <f t="shared" si="7"/>
        <v>Karel Aristizabal</v>
      </c>
      <c r="D475">
        <v>2018</v>
      </c>
      <c r="E475">
        <v>2019</v>
      </c>
      <c r="F475" s="10">
        <f>Tabel3[[#This Row],[Lid Tot]]-Tabel3[[#This Row],[Lid sinds]]+1</f>
        <v>2</v>
      </c>
      <c r="G475" s="10"/>
      <c r="H475" s="10" t="s">
        <v>1294</v>
      </c>
      <c r="I475" s="10">
        <v>1</v>
      </c>
      <c r="K475" s="10"/>
      <c r="L475" s="10"/>
    </row>
    <row r="476" spans="1:12" x14ac:dyDescent="0.25">
      <c r="A476" s="10" t="s">
        <v>812</v>
      </c>
      <c r="B476" s="10" t="s">
        <v>200</v>
      </c>
      <c r="C476" t="str">
        <f t="shared" si="7"/>
        <v>Arto Bellens</v>
      </c>
      <c r="D476">
        <v>2018</v>
      </c>
      <c r="E476">
        <v>2019</v>
      </c>
      <c r="F476" s="10">
        <f>Tabel3[[#This Row],[Lid Tot]]-Tabel3[[#This Row],[Lid sinds]]+1</f>
        <v>2</v>
      </c>
      <c r="H476" t="s">
        <v>1046</v>
      </c>
      <c r="I476" s="10">
        <v>1</v>
      </c>
      <c r="K476" s="10"/>
      <c r="L476" s="10"/>
    </row>
    <row r="477" spans="1:12" x14ac:dyDescent="0.25">
      <c r="A477" s="10" t="s">
        <v>112</v>
      </c>
      <c r="B477" s="10" t="s">
        <v>200</v>
      </c>
      <c r="C477" t="str">
        <f t="shared" si="7"/>
        <v>Klaas Bellens</v>
      </c>
      <c r="D477">
        <v>2018</v>
      </c>
      <c r="E477">
        <v>2018</v>
      </c>
      <c r="F477" s="10">
        <f>Tabel3[[#This Row],[Lid Tot]]-Tabel3[[#This Row],[Lid sinds]]+1</f>
        <v>1</v>
      </c>
      <c r="G477" s="10"/>
      <c r="H477" s="10" t="s">
        <v>1046</v>
      </c>
      <c r="I477" s="10">
        <v>1</v>
      </c>
      <c r="K477" s="10"/>
      <c r="L477" s="10"/>
    </row>
    <row r="478" spans="1:12" x14ac:dyDescent="0.25">
      <c r="A478" s="10" t="s">
        <v>796</v>
      </c>
      <c r="B478" s="10" t="s">
        <v>200</v>
      </c>
      <c r="C478" t="str">
        <f t="shared" si="7"/>
        <v>Yuna Bellens</v>
      </c>
      <c r="D478">
        <v>2018</v>
      </c>
      <c r="E478">
        <v>2018</v>
      </c>
      <c r="F478" s="10">
        <f>Tabel3[[#This Row],[Lid Tot]]-Tabel3[[#This Row],[Lid sinds]]+1</f>
        <v>1</v>
      </c>
      <c r="G478" s="10"/>
      <c r="H478" s="10" t="s">
        <v>1046</v>
      </c>
      <c r="I478" s="10">
        <v>1</v>
      </c>
      <c r="K478" s="10"/>
      <c r="L478" s="10"/>
    </row>
    <row r="479" spans="1:12" x14ac:dyDescent="0.25">
      <c r="A479" s="10" t="s">
        <v>816</v>
      </c>
      <c r="B479" s="10" t="s">
        <v>817</v>
      </c>
      <c r="C479" t="str">
        <f t="shared" si="7"/>
        <v>Cis Benijts</v>
      </c>
      <c r="D479">
        <v>2018</v>
      </c>
      <c r="E479">
        <v>2019</v>
      </c>
      <c r="F479" s="10">
        <f>Tabel3[[#This Row],[Lid Tot]]-Tabel3[[#This Row],[Lid sinds]]+1</f>
        <v>2</v>
      </c>
      <c r="H479" t="s">
        <v>306</v>
      </c>
      <c r="I479" s="10">
        <v>1</v>
      </c>
      <c r="K479" s="10"/>
      <c r="L479" s="10"/>
    </row>
    <row r="480" spans="1:12" x14ac:dyDescent="0.25">
      <c r="A480" s="10" t="s">
        <v>704</v>
      </c>
      <c r="B480" s="10" t="s">
        <v>705</v>
      </c>
      <c r="C480" t="str">
        <f t="shared" si="7"/>
        <v>Annabel Bracke</v>
      </c>
      <c r="D480">
        <v>2018</v>
      </c>
      <c r="E480">
        <v>2019</v>
      </c>
      <c r="F480" s="10">
        <f>Tabel3[[#This Row],[Lid Tot]]-Tabel3[[#This Row],[Lid sinds]]+1</f>
        <v>2</v>
      </c>
      <c r="G480" s="10"/>
      <c r="H480" s="10" t="s">
        <v>1001</v>
      </c>
      <c r="I480" s="10">
        <v>1</v>
      </c>
      <c r="K480" s="10"/>
      <c r="L480" s="10"/>
    </row>
    <row r="481" spans="1:12" x14ac:dyDescent="0.25">
      <c r="A481" s="10" t="s">
        <v>740</v>
      </c>
      <c r="B481" s="10" t="s">
        <v>202</v>
      </c>
      <c r="C481" t="str">
        <f t="shared" si="7"/>
        <v>Anna Breugelmans</v>
      </c>
      <c r="D481">
        <v>2018</v>
      </c>
      <c r="E481">
        <v>2019</v>
      </c>
      <c r="F481" s="10">
        <f>Tabel3[[#This Row],[Lid Tot]]-Tabel3[[#This Row],[Lid sinds]]+1</f>
        <v>2</v>
      </c>
      <c r="G481" s="10"/>
      <c r="H481" s="10" t="s">
        <v>304</v>
      </c>
      <c r="I481" s="10">
        <v>1</v>
      </c>
      <c r="K481" s="10"/>
      <c r="L481" s="10"/>
    </row>
    <row r="482" spans="1:12" x14ac:dyDescent="0.25">
      <c r="A482" s="10" t="s">
        <v>745</v>
      </c>
      <c r="B482" s="10" t="s">
        <v>347</v>
      </c>
      <c r="C482" t="str">
        <f t="shared" si="7"/>
        <v>Fil Breynaert</v>
      </c>
      <c r="D482">
        <v>2018</v>
      </c>
      <c r="E482">
        <v>2019</v>
      </c>
      <c r="F482" s="10">
        <f>Tabel3[[#This Row],[Lid Tot]]-Tabel3[[#This Row],[Lid sinds]]+1</f>
        <v>2</v>
      </c>
      <c r="H482" t="s">
        <v>1268</v>
      </c>
      <c r="I482" s="10">
        <v>1</v>
      </c>
      <c r="K482" s="10"/>
      <c r="L482" s="10"/>
    </row>
    <row r="483" spans="1:12" x14ac:dyDescent="0.25">
      <c r="A483" s="10" t="s">
        <v>797</v>
      </c>
      <c r="B483" s="10" t="s">
        <v>642</v>
      </c>
      <c r="C483" t="str">
        <f t="shared" si="7"/>
        <v>Jip Broeckx</v>
      </c>
      <c r="D483">
        <v>2018</v>
      </c>
      <c r="E483">
        <v>2018</v>
      </c>
      <c r="F483" s="10">
        <f>Tabel3[[#This Row],[Lid Tot]]-Tabel3[[#This Row],[Lid sinds]]+1</f>
        <v>1</v>
      </c>
      <c r="H483" t="s">
        <v>1010</v>
      </c>
      <c r="I483" s="10">
        <v>1</v>
      </c>
      <c r="K483" s="10"/>
      <c r="L483" s="10"/>
    </row>
    <row r="484" spans="1:12" x14ac:dyDescent="0.25">
      <c r="A484" s="10" t="s">
        <v>803</v>
      </c>
      <c r="B484" s="10" t="s">
        <v>802</v>
      </c>
      <c r="C484" t="str">
        <f t="shared" si="7"/>
        <v>Bindi Brouwers</v>
      </c>
      <c r="D484">
        <v>2018</v>
      </c>
      <c r="E484">
        <v>2019</v>
      </c>
      <c r="F484" s="10">
        <f>Tabel3[[#This Row],[Lid Tot]]-Tabel3[[#This Row],[Lid sinds]]+1</f>
        <v>2</v>
      </c>
      <c r="G484" s="10"/>
      <c r="H484" s="10" t="s">
        <v>1126</v>
      </c>
      <c r="I484" s="10">
        <v>1</v>
      </c>
      <c r="K484" s="10"/>
      <c r="L484" s="10"/>
    </row>
    <row r="485" spans="1:12" x14ac:dyDescent="0.25">
      <c r="A485" s="10" t="s">
        <v>801</v>
      </c>
      <c r="B485" s="10" t="s">
        <v>802</v>
      </c>
      <c r="C485" t="str">
        <f t="shared" si="7"/>
        <v>Tilak Brouwers</v>
      </c>
      <c r="D485">
        <v>2018</v>
      </c>
      <c r="E485">
        <v>2019</v>
      </c>
      <c r="F485" s="10">
        <f>Tabel3[[#This Row],[Lid Tot]]-Tabel3[[#This Row],[Lid sinds]]+1</f>
        <v>2</v>
      </c>
      <c r="G485" s="10"/>
      <c r="H485" s="10" t="s">
        <v>1126</v>
      </c>
      <c r="I485" s="10">
        <v>1</v>
      </c>
      <c r="K485" s="10"/>
      <c r="L485" s="10"/>
    </row>
    <row r="486" spans="1:12" x14ac:dyDescent="0.25">
      <c r="A486" s="10" t="s">
        <v>724</v>
      </c>
      <c r="B486" s="10" t="s">
        <v>442</v>
      </c>
      <c r="C486" t="str">
        <f t="shared" si="7"/>
        <v>Bram Bulteel</v>
      </c>
      <c r="D486">
        <v>2018</v>
      </c>
      <c r="E486">
        <v>2019</v>
      </c>
      <c r="F486" s="10">
        <f>Tabel3[[#This Row],[Lid Tot]]-Tabel3[[#This Row],[Lid sinds]]+1</f>
        <v>2</v>
      </c>
      <c r="G486" s="10"/>
      <c r="H486" s="10" t="s">
        <v>1051</v>
      </c>
      <c r="I486" s="10">
        <v>1</v>
      </c>
      <c r="K486" s="10"/>
      <c r="L486" s="10"/>
    </row>
    <row r="487" spans="1:12" x14ac:dyDescent="0.25">
      <c r="A487" s="10" t="s">
        <v>556</v>
      </c>
      <c r="B487" s="10" t="s">
        <v>442</v>
      </c>
      <c r="C487" t="str">
        <f t="shared" si="7"/>
        <v>Janne Bulteel</v>
      </c>
      <c r="D487">
        <v>2018</v>
      </c>
      <c r="E487">
        <v>2019</v>
      </c>
      <c r="F487" s="10">
        <f>Tabel3[[#This Row],[Lid Tot]]-Tabel3[[#This Row],[Lid sinds]]+1</f>
        <v>2</v>
      </c>
      <c r="G487" s="10"/>
      <c r="H487" s="10" t="s">
        <v>1051</v>
      </c>
      <c r="I487" s="10">
        <v>1</v>
      </c>
      <c r="K487" s="10"/>
      <c r="L487" s="10"/>
    </row>
    <row r="488" spans="1:12" x14ac:dyDescent="0.25">
      <c r="A488" s="10" t="s">
        <v>516</v>
      </c>
      <c r="B488" s="10" t="s">
        <v>560</v>
      </c>
      <c r="C488" t="str">
        <f t="shared" si="7"/>
        <v>Fleur Caeymaex</v>
      </c>
      <c r="D488">
        <v>2018</v>
      </c>
      <c r="E488">
        <v>2019</v>
      </c>
      <c r="F488" s="10">
        <f>Tabel3[[#This Row],[Lid Tot]]-Tabel3[[#This Row],[Lid sinds]]+1</f>
        <v>2</v>
      </c>
      <c r="H488" t="s">
        <v>306</v>
      </c>
      <c r="I488" s="10">
        <v>1</v>
      </c>
      <c r="K488" s="10"/>
      <c r="L488" s="10"/>
    </row>
    <row r="489" spans="1:12" x14ac:dyDescent="0.25">
      <c r="A489" s="10" t="s">
        <v>749</v>
      </c>
      <c r="B489" s="10" t="s">
        <v>472</v>
      </c>
      <c r="C489" t="str">
        <f t="shared" si="7"/>
        <v>Anouk Cannaerts</v>
      </c>
      <c r="D489">
        <v>2018</v>
      </c>
      <c r="E489">
        <v>2019</v>
      </c>
      <c r="F489" s="10">
        <f>Tabel3[[#This Row],[Lid Tot]]-Tabel3[[#This Row],[Lid sinds]]+1</f>
        <v>2</v>
      </c>
      <c r="G489" s="10"/>
      <c r="H489" s="10" t="s">
        <v>1045</v>
      </c>
      <c r="I489" s="10">
        <v>1</v>
      </c>
      <c r="K489" s="10"/>
      <c r="L489" s="10"/>
    </row>
    <row r="490" spans="1:12" x14ac:dyDescent="0.25">
      <c r="A490" s="10" t="s">
        <v>300</v>
      </c>
      <c r="B490" s="10" t="s">
        <v>128</v>
      </c>
      <c r="C490" t="str">
        <f t="shared" si="7"/>
        <v>Noor Claes</v>
      </c>
      <c r="D490">
        <v>2018</v>
      </c>
      <c r="E490">
        <v>2019</v>
      </c>
      <c r="F490" s="10">
        <f>Tabel3[[#This Row],[Lid Tot]]-Tabel3[[#This Row],[Lid sinds]]+1</f>
        <v>2</v>
      </c>
      <c r="G490" s="10"/>
      <c r="H490" s="10" t="s">
        <v>1010</v>
      </c>
      <c r="I490" s="10">
        <v>1</v>
      </c>
      <c r="K490" s="10"/>
      <c r="L490" s="10"/>
    </row>
    <row r="491" spans="1:12" x14ac:dyDescent="0.25">
      <c r="A491" s="10" t="s">
        <v>722</v>
      </c>
      <c r="B491" s="10" t="s">
        <v>723</v>
      </c>
      <c r="C491" t="str">
        <f t="shared" si="7"/>
        <v>Gijs Cools</v>
      </c>
      <c r="D491">
        <v>2018</v>
      </c>
      <c r="E491">
        <v>2019</v>
      </c>
      <c r="F491" s="10">
        <f>Tabel3[[#This Row],[Lid Tot]]-Tabel3[[#This Row],[Lid sinds]]+1</f>
        <v>2</v>
      </c>
      <c r="G491" s="10"/>
      <c r="H491" s="10" t="s">
        <v>304</v>
      </c>
      <c r="I491" s="10">
        <v>1</v>
      </c>
      <c r="K491" s="10"/>
      <c r="L491" s="10"/>
    </row>
    <row r="492" spans="1:12" x14ac:dyDescent="0.25">
      <c r="A492" s="10" t="s">
        <v>735</v>
      </c>
      <c r="B492" s="10" t="s">
        <v>723</v>
      </c>
      <c r="C492" t="str">
        <f t="shared" si="7"/>
        <v>Kasper Cools</v>
      </c>
      <c r="D492">
        <v>2018</v>
      </c>
      <c r="E492">
        <v>2019</v>
      </c>
      <c r="F492" s="10">
        <f>Tabel3[[#This Row],[Lid Tot]]-Tabel3[[#This Row],[Lid sinds]]+1</f>
        <v>2</v>
      </c>
      <c r="G492" s="10"/>
      <c r="H492" s="10" t="s">
        <v>1045</v>
      </c>
      <c r="I492" s="10">
        <v>1</v>
      </c>
      <c r="K492" s="10"/>
      <c r="L492" s="10"/>
    </row>
    <row r="493" spans="1:12" x14ac:dyDescent="0.25">
      <c r="A493" s="10" t="s">
        <v>760</v>
      </c>
      <c r="B493" s="10" t="s">
        <v>723</v>
      </c>
      <c r="C493" t="str">
        <f t="shared" si="7"/>
        <v>Mies Cools</v>
      </c>
      <c r="D493">
        <v>2018</v>
      </c>
      <c r="E493">
        <v>2019</v>
      </c>
      <c r="F493" s="10">
        <f>Tabel3[[#This Row],[Lid Tot]]-Tabel3[[#This Row],[Lid sinds]]+1</f>
        <v>2</v>
      </c>
      <c r="G493" s="10"/>
      <c r="H493" s="10" t="s">
        <v>304</v>
      </c>
      <c r="I493" s="10">
        <v>1</v>
      </c>
      <c r="K493" s="10"/>
      <c r="L493" s="10"/>
    </row>
    <row r="494" spans="1:12" x14ac:dyDescent="0.25">
      <c r="A494" s="10" t="s">
        <v>672</v>
      </c>
      <c r="B494" s="10" t="s">
        <v>531</v>
      </c>
      <c r="C494" t="str">
        <f t="shared" si="7"/>
        <v>Nils Cortens</v>
      </c>
      <c r="D494">
        <v>2018</v>
      </c>
      <c r="E494">
        <v>2019</v>
      </c>
      <c r="F494" s="10">
        <f>Tabel3[[#This Row],[Lid Tot]]-Tabel3[[#This Row],[Lid sinds]]+1</f>
        <v>2</v>
      </c>
      <c r="G494" s="10"/>
      <c r="H494" s="10" t="s">
        <v>1001</v>
      </c>
      <c r="I494" s="10">
        <v>1</v>
      </c>
      <c r="K494" s="10"/>
      <c r="L494" s="10"/>
    </row>
    <row r="495" spans="1:12" x14ac:dyDescent="0.25">
      <c r="A495" s="10" t="s">
        <v>719</v>
      </c>
      <c r="B495" s="10" t="s">
        <v>50</v>
      </c>
      <c r="C495" t="str">
        <f t="shared" si="7"/>
        <v>Isa Daems</v>
      </c>
      <c r="D495">
        <v>2018</v>
      </c>
      <c r="E495">
        <v>2019</v>
      </c>
      <c r="F495" s="10">
        <f>Tabel3[[#This Row],[Lid Tot]]-Tabel3[[#This Row],[Lid sinds]]+1</f>
        <v>2</v>
      </c>
      <c r="G495" s="10"/>
      <c r="H495" s="10" t="s">
        <v>304</v>
      </c>
      <c r="I495" s="10">
        <v>1</v>
      </c>
      <c r="K495" s="10"/>
      <c r="L495" s="10"/>
    </row>
    <row r="496" spans="1:12" x14ac:dyDescent="0.25">
      <c r="A496" s="10" t="s">
        <v>738</v>
      </c>
      <c r="B496" s="10" t="s">
        <v>739</v>
      </c>
      <c r="C496" t="str">
        <f t="shared" si="7"/>
        <v>Brynn Daneels</v>
      </c>
      <c r="D496">
        <v>2018</v>
      </c>
      <c r="E496">
        <v>2019</v>
      </c>
      <c r="F496" s="10">
        <f>Tabel3[[#This Row],[Lid Tot]]-Tabel3[[#This Row],[Lid sinds]]+1</f>
        <v>2</v>
      </c>
      <c r="G496" s="10">
        <v>2260</v>
      </c>
      <c r="H496" s="10" t="s">
        <v>982</v>
      </c>
      <c r="I496" s="10">
        <v>1</v>
      </c>
      <c r="K496" s="10"/>
      <c r="L496" s="10"/>
    </row>
    <row r="497" spans="1:12" x14ac:dyDescent="0.25">
      <c r="A497" s="10" t="s">
        <v>273</v>
      </c>
      <c r="B497" s="10" t="s">
        <v>855</v>
      </c>
      <c r="C497" t="str">
        <f t="shared" si="7"/>
        <v>Lars De Backker</v>
      </c>
      <c r="D497">
        <v>2018</v>
      </c>
      <c r="E497">
        <v>2019</v>
      </c>
      <c r="F497" s="10">
        <f>Tabel3[[#This Row],[Lid Tot]]-Tabel3[[#This Row],[Lid sinds]]+1</f>
        <v>2</v>
      </c>
      <c r="G497" s="10">
        <v>2340</v>
      </c>
      <c r="H497" s="10" t="s">
        <v>1007</v>
      </c>
      <c r="I497" s="10">
        <v>1</v>
      </c>
      <c r="K497" s="10"/>
      <c r="L497" s="10"/>
    </row>
    <row r="498" spans="1:12" x14ac:dyDescent="0.25">
      <c r="A498" s="10" t="s">
        <v>827</v>
      </c>
      <c r="B498" s="10" t="s">
        <v>826</v>
      </c>
      <c r="C498" t="str">
        <f t="shared" si="7"/>
        <v>Alessia Fleerakkers</v>
      </c>
      <c r="D498">
        <v>2018</v>
      </c>
      <c r="E498">
        <v>2018</v>
      </c>
      <c r="F498" s="10">
        <f>Tabel3[[#This Row],[Lid Tot]]-Tabel3[[#This Row],[Lid sinds]]+1</f>
        <v>1</v>
      </c>
      <c r="G498" s="10"/>
      <c r="H498" s="10" t="s">
        <v>309</v>
      </c>
      <c r="I498" s="10">
        <v>1</v>
      </c>
      <c r="K498" s="10"/>
      <c r="L498" s="10"/>
    </row>
    <row r="499" spans="1:12" x14ac:dyDescent="0.25">
      <c r="A499" s="10" t="s">
        <v>623</v>
      </c>
      <c r="B499" s="10" t="s">
        <v>204</v>
      </c>
      <c r="C499" t="str">
        <f t="shared" si="7"/>
        <v>Febe De Bondt</v>
      </c>
      <c r="D499">
        <v>2018</v>
      </c>
      <c r="E499">
        <v>2019</v>
      </c>
      <c r="F499" s="10">
        <f>Tabel3[[#This Row],[Lid Tot]]-Tabel3[[#This Row],[Lid sinds]]+1</f>
        <v>2</v>
      </c>
      <c r="G499" s="10"/>
      <c r="H499" s="10" t="s">
        <v>306</v>
      </c>
      <c r="I499" s="10">
        <v>1</v>
      </c>
      <c r="K499" s="10"/>
      <c r="L499" s="10"/>
    </row>
    <row r="500" spans="1:12" x14ac:dyDescent="0.25">
      <c r="A500" s="10" t="s">
        <v>725</v>
      </c>
      <c r="B500" s="10" t="s">
        <v>848</v>
      </c>
      <c r="C500" t="str">
        <f t="shared" si="7"/>
        <v>Jeroen De Cnodder</v>
      </c>
      <c r="D500">
        <v>2018</v>
      </c>
      <c r="E500">
        <v>2019</v>
      </c>
      <c r="F500" s="10">
        <f>Tabel3[[#This Row],[Lid Tot]]-Tabel3[[#This Row],[Lid sinds]]+1</f>
        <v>2</v>
      </c>
      <c r="H500" t="s">
        <v>306</v>
      </c>
      <c r="I500" s="10">
        <v>1</v>
      </c>
      <c r="K500" s="10"/>
      <c r="L500" s="10"/>
    </row>
    <row r="501" spans="1:12" x14ac:dyDescent="0.25">
      <c r="A501" s="10" t="s">
        <v>548</v>
      </c>
      <c r="B501" s="10" t="s">
        <v>604</v>
      </c>
      <c r="C501" t="str">
        <f t="shared" si="7"/>
        <v>Rune De Peuter</v>
      </c>
      <c r="D501">
        <v>2018</v>
      </c>
      <c r="E501">
        <v>2019</v>
      </c>
      <c r="F501" s="10">
        <f>Tabel3[[#This Row],[Lid Tot]]-Tabel3[[#This Row],[Lid sinds]]+1</f>
        <v>2</v>
      </c>
      <c r="H501" t="s">
        <v>1000</v>
      </c>
      <c r="I501" s="10">
        <v>1</v>
      </c>
      <c r="K501" s="10"/>
      <c r="L501" s="10"/>
    </row>
    <row r="502" spans="1:12" x14ac:dyDescent="0.25">
      <c r="A502" s="10" t="s">
        <v>774</v>
      </c>
      <c r="B502" s="10" t="s">
        <v>853</v>
      </c>
      <c r="C502" t="str">
        <f t="shared" si="7"/>
        <v>LENTHE De Smedt</v>
      </c>
      <c r="D502">
        <v>2018</v>
      </c>
      <c r="E502">
        <v>2019</v>
      </c>
      <c r="F502" s="10">
        <f>Tabel3[[#This Row],[Lid Tot]]-Tabel3[[#This Row],[Lid sinds]]+1</f>
        <v>2</v>
      </c>
      <c r="G502" s="10"/>
      <c r="H502" s="10" t="s">
        <v>308</v>
      </c>
      <c r="I502" s="10">
        <v>1</v>
      </c>
      <c r="K502" s="10"/>
      <c r="L502" s="10"/>
    </row>
    <row r="503" spans="1:12" x14ac:dyDescent="0.25">
      <c r="A503" s="10" t="s">
        <v>706</v>
      </c>
      <c r="B503" s="10" t="s">
        <v>707</v>
      </c>
      <c r="C503" t="str">
        <f t="shared" si="7"/>
        <v>Eva Fransen</v>
      </c>
      <c r="D503">
        <v>2018</v>
      </c>
      <c r="E503">
        <v>2019</v>
      </c>
      <c r="F503" s="10">
        <f>Tabel3[[#This Row],[Lid Tot]]-Tabel3[[#This Row],[Lid sinds]]+1</f>
        <v>2</v>
      </c>
      <c r="G503" s="10"/>
      <c r="H503" s="10" t="s">
        <v>304</v>
      </c>
      <c r="I503" s="10">
        <v>1</v>
      </c>
      <c r="K503" s="10"/>
      <c r="L503" s="10"/>
    </row>
    <row r="504" spans="1:12" x14ac:dyDescent="0.25">
      <c r="A504" s="10" t="s">
        <v>842</v>
      </c>
      <c r="B504" s="10" t="s">
        <v>712</v>
      </c>
      <c r="C504" t="str">
        <f t="shared" si="7"/>
        <v>Sofía Geens</v>
      </c>
      <c r="D504">
        <v>2018</v>
      </c>
      <c r="E504">
        <v>2019</v>
      </c>
      <c r="F504" s="10">
        <f>Tabel3[[#This Row],[Lid Tot]]-Tabel3[[#This Row],[Lid sinds]]+1</f>
        <v>2</v>
      </c>
      <c r="G504" s="10"/>
      <c r="H504" s="10" t="s">
        <v>304</v>
      </c>
      <c r="I504" s="10">
        <v>1</v>
      </c>
      <c r="K504" s="10"/>
      <c r="L504" s="10"/>
    </row>
    <row r="505" spans="1:12" x14ac:dyDescent="0.25">
      <c r="A505" s="10" t="s">
        <v>621</v>
      </c>
      <c r="B505" s="10" t="s">
        <v>103</v>
      </c>
      <c r="C505" t="str">
        <f t="shared" si="7"/>
        <v>Vincent Geerts</v>
      </c>
      <c r="D505">
        <v>2018</v>
      </c>
      <c r="E505">
        <v>2019</v>
      </c>
      <c r="F505" s="10">
        <f>Tabel3[[#This Row],[Lid Tot]]-Tabel3[[#This Row],[Lid sinds]]+1</f>
        <v>2</v>
      </c>
      <c r="G505" s="10"/>
      <c r="H505" s="10" t="s">
        <v>304</v>
      </c>
      <c r="I505" s="10">
        <v>1</v>
      </c>
      <c r="K505" s="10"/>
      <c r="L505" s="10"/>
    </row>
    <row r="506" spans="1:12" x14ac:dyDescent="0.25">
      <c r="A506" s="10" t="s">
        <v>300</v>
      </c>
      <c r="B506" s="10" t="s">
        <v>150</v>
      </c>
      <c r="C506" t="str">
        <f t="shared" si="7"/>
        <v>Noor Gerits</v>
      </c>
      <c r="D506">
        <v>2018</v>
      </c>
      <c r="E506">
        <v>2019</v>
      </c>
      <c r="F506" s="10">
        <f>Tabel3[[#This Row],[Lid Tot]]-Tabel3[[#This Row],[Lid sinds]]+1</f>
        <v>2</v>
      </c>
      <c r="G506" s="1">
        <v>2560</v>
      </c>
      <c r="H506" s="1" t="s">
        <v>1009</v>
      </c>
      <c r="I506" s="10">
        <v>1</v>
      </c>
      <c r="K506" s="10"/>
      <c r="L506" s="10"/>
    </row>
    <row r="507" spans="1:12" x14ac:dyDescent="0.25">
      <c r="A507" s="10" t="s">
        <v>98</v>
      </c>
      <c r="B507" s="10" t="s">
        <v>833</v>
      </c>
      <c r="C507" t="str">
        <f t="shared" si="7"/>
        <v>Daan Geuens</v>
      </c>
      <c r="D507">
        <v>2018</v>
      </c>
      <c r="E507">
        <v>2019</v>
      </c>
      <c r="F507" s="10">
        <f>Tabel3[[#This Row],[Lid Tot]]-Tabel3[[#This Row],[Lid sinds]]+1</f>
        <v>2</v>
      </c>
      <c r="G507" s="10"/>
      <c r="H507" s="10" t="s">
        <v>1207</v>
      </c>
      <c r="I507" s="10">
        <v>1</v>
      </c>
      <c r="K507" s="10"/>
      <c r="L507" s="10"/>
    </row>
    <row r="508" spans="1:12" x14ac:dyDescent="0.25">
      <c r="A508" s="10" t="s">
        <v>728</v>
      </c>
      <c r="B508" s="10" t="s">
        <v>463</v>
      </c>
      <c r="C508" t="str">
        <f t="shared" si="7"/>
        <v>Fee Gevers</v>
      </c>
      <c r="D508">
        <v>2018</v>
      </c>
      <c r="E508">
        <v>2019</v>
      </c>
      <c r="F508" s="10">
        <f>Tabel3[[#This Row],[Lid Tot]]-Tabel3[[#This Row],[Lid sinds]]+1</f>
        <v>2</v>
      </c>
      <c r="H508" t="s">
        <v>309</v>
      </c>
      <c r="I508" s="10">
        <v>1</v>
      </c>
      <c r="K508" s="10"/>
      <c r="L508" s="10"/>
    </row>
    <row r="509" spans="1:12" x14ac:dyDescent="0.25">
      <c r="A509" s="10" t="s">
        <v>108</v>
      </c>
      <c r="B509" s="10" t="s">
        <v>762</v>
      </c>
      <c r="C509" t="str">
        <f t="shared" si="7"/>
        <v>Jonas Goetelen</v>
      </c>
      <c r="D509">
        <v>2018</v>
      </c>
      <c r="E509">
        <v>2019</v>
      </c>
      <c r="F509" s="10">
        <f>Tabel3[[#This Row],[Lid Tot]]-Tabel3[[#This Row],[Lid sinds]]+1</f>
        <v>2</v>
      </c>
      <c r="G509" s="10"/>
      <c r="H509" s="10" t="s">
        <v>1010</v>
      </c>
      <c r="I509" s="10">
        <v>1</v>
      </c>
      <c r="K509" s="10"/>
      <c r="L509" s="10"/>
    </row>
    <row r="510" spans="1:12" x14ac:dyDescent="0.25">
      <c r="A510" s="10" t="s">
        <v>804</v>
      </c>
      <c r="B510" s="10" t="s">
        <v>762</v>
      </c>
      <c r="C510" t="str">
        <f t="shared" si="7"/>
        <v>Maite Goetelen</v>
      </c>
      <c r="D510">
        <v>2018</v>
      </c>
      <c r="E510">
        <v>2019</v>
      </c>
      <c r="F510" s="10">
        <f>Tabel3[[#This Row],[Lid Tot]]-Tabel3[[#This Row],[Lid sinds]]+1</f>
        <v>2</v>
      </c>
      <c r="G510" s="10"/>
      <c r="H510" s="10" t="s">
        <v>1010</v>
      </c>
      <c r="I510" s="10">
        <v>1</v>
      </c>
      <c r="K510" s="10"/>
      <c r="L510" s="10"/>
    </row>
    <row r="511" spans="1:12" x14ac:dyDescent="0.25">
      <c r="A511" s="10" t="s">
        <v>761</v>
      </c>
      <c r="B511" s="10" t="s">
        <v>762</v>
      </c>
      <c r="C511" t="str">
        <f t="shared" si="7"/>
        <v>Tobe Goetelen</v>
      </c>
      <c r="D511">
        <v>2018</v>
      </c>
      <c r="E511">
        <v>2019</v>
      </c>
      <c r="F511" s="10">
        <f>Tabel3[[#This Row],[Lid Tot]]-Tabel3[[#This Row],[Lid sinds]]+1</f>
        <v>2</v>
      </c>
      <c r="H511" t="s">
        <v>1010</v>
      </c>
      <c r="I511" s="10">
        <v>1</v>
      </c>
      <c r="K511" s="10"/>
      <c r="L511" s="10"/>
    </row>
    <row r="512" spans="1:12" x14ac:dyDescent="0.25">
      <c r="A512" s="10" t="s">
        <v>702</v>
      </c>
      <c r="B512" s="10" t="s">
        <v>79</v>
      </c>
      <c r="C512" t="str">
        <f t="shared" si="7"/>
        <v>sam Goethals</v>
      </c>
      <c r="D512">
        <v>2018</v>
      </c>
      <c r="E512">
        <v>2019</v>
      </c>
      <c r="F512" s="10">
        <f>Tabel3[[#This Row],[Lid Tot]]-Tabel3[[#This Row],[Lid sinds]]+1</f>
        <v>2</v>
      </c>
      <c r="H512" t="s">
        <v>306</v>
      </c>
      <c r="I512" s="10">
        <v>1</v>
      </c>
      <c r="K512" s="10"/>
      <c r="L512" s="10"/>
    </row>
    <row r="513" spans="1:12" x14ac:dyDescent="0.25">
      <c r="A513" s="10" t="s">
        <v>494</v>
      </c>
      <c r="B513" s="10" t="s">
        <v>780</v>
      </c>
      <c r="C513" t="str">
        <f t="shared" si="7"/>
        <v>Nette Govers</v>
      </c>
      <c r="D513">
        <v>2018</v>
      </c>
      <c r="E513">
        <v>2019</v>
      </c>
      <c r="F513" s="10">
        <f>Tabel3[[#This Row],[Lid Tot]]-Tabel3[[#This Row],[Lid sinds]]+1</f>
        <v>2</v>
      </c>
      <c r="H513" t="s">
        <v>1046</v>
      </c>
      <c r="I513" s="10">
        <v>1</v>
      </c>
      <c r="K513" s="10"/>
      <c r="L513" s="10"/>
    </row>
    <row r="514" spans="1:12" x14ac:dyDescent="0.25">
      <c r="A514" s="10" t="s">
        <v>770</v>
      </c>
      <c r="B514" s="10" t="s">
        <v>771</v>
      </c>
      <c r="C514" t="str">
        <f t="shared" ref="C514:C577" si="8">A514&amp;" " &amp;B514</f>
        <v>Nioma Guldentops</v>
      </c>
      <c r="D514">
        <v>2018</v>
      </c>
      <c r="E514">
        <v>2019</v>
      </c>
      <c r="F514" s="10">
        <f>Tabel3[[#This Row],[Lid Tot]]-Tabel3[[#This Row],[Lid sinds]]+1</f>
        <v>2</v>
      </c>
      <c r="G514" s="10">
        <v>2430</v>
      </c>
      <c r="H514" s="10" t="s">
        <v>1303</v>
      </c>
      <c r="I514" s="10">
        <v>1</v>
      </c>
      <c r="K514" s="10"/>
      <c r="L514" s="10"/>
    </row>
    <row r="515" spans="1:12" x14ac:dyDescent="0.25">
      <c r="A515" s="10" t="s">
        <v>798</v>
      </c>
      <c r="B515" s="10" t="s">
        <v>799</v>
      </c>
      <c r="C515" t="str">
        <f t="shared" si="8"/>
        <v>Teo Gullentops</v>
      </c>
      <c r="D515">
        <v>2018</v>
      </c>
      <c r="E515">
        <v>2019</v>
      </c>
      <c r="F515" s="10">
        <f>Tabel3[[#This Row],[Lid Tot]]-Tabel3[[#This Row],[Lid sinds]]+1</f>
        <v>2</v>
      </c>
      <c r="H515" t="s">
        <v>1010</v>
      </c>
      <c r="I515" s="10">
        <v>1</v>
      </c>
      <c r="K515" s="10"/>
      <c r="L515" s="10"/>
    </row>
    <row r="516" spans="1:12" x14ac:dyDescent="0.25">
      <c r="A516" s="10" t="s">
        <v>593</v>
      </c>
      <c r="B516" s="10" t="s">
        <v>763</v>
      </c>
      <c r="C516" t="str">
        <f t="shared" si="8"/>
        <v>Stijn Hendrickx</v>
      </c>
      <c r="D516">
        <v>2018</v>
      </c>
      <c r="E516">
        <v>2018</v>
      </c>
      <c r="F516" s="10">
        <f>Tabel3[[#This Row],[Lid Tot]]-Tabel3[[#This Row],[Lid sinds]]+1</f>
        <v>1</v>
      </c>
      <c r="H516" t="s">
        <v>1010</v>
      </c>
      <c r="I516" s="10">
        <v>1</v>
      </c>
      <c r="K516" s="10"/>
      <c r="L516" s="10"/>
    </row>
    <row r="517" spans="1:12" x14ac:dyDescent="0.25">
      <c r="A517" s="10" t="s">
        <v>729</v>
      </c>
      <c r="B517" s="10" t="s">
        <v>26</v>
      </c>
      <c r="C517" t="str">
        <f t="shared" si="8"/>
        <v>Joep Hoeylaerts</v>
      </c>
      <c r="D517">
        <v>2018</v>
      </c>
      <c r="E517">
        <v>2019</v>
      </c>
      <c r="F517" s="10">
        <f>Tabel3[[#This Row],[Lid Tot]]-Tabel3[[#This Row],[Lid sinds]]+1</f>
        <v>2</v>
      </c>
      <c r="G517" s="1">
        <v>2200</v>
      </c>
      <c r="H517" s="1" t="s">
        <v>304</v>
      </c>
      <c r="I517" s="10">
        <v>1</v>
      </c>
      <c r="K517" s="10"/>
      <c r="L517" s="10"/>
    </row>
    <row r="518" spans="1:12" x14ac:dyDescent="0.25">
      <c r="A518" s="10" t="s">
        <v>708</v>
      </c>
      <c r="B518" s="10" t="s">
        <v>709</v>
      </c>
      <c r="C518" t="str">
        <f t="shared" si="8"/>
        <v>Jaro Horemans</v>
      </c>
      <c r="D518">
        <v>2018</v>
      </c>
      <c r="E518">
        <v>2019</v>
      </c>
      <c r="F518" s="10">
        <f>Tabel3[[#This Row],[Lid Tot]]-Tabel3[[#This Row],[Lid sinds]]+1</f>
        <v>2</v>
      </c>
      <c r="G518" s="10"/>
      <c r="H518" s="10" t="s">
        <v>304</v>
      </c>
      <c r="I518" s="10">
        <v>1</v>
      </c>
      <c r="K518" s="10"/>
      <c r="L518" s="10"/>
    </row>
    <row r="519" spans="1:12" x14ac:dyDescent="0.25">
      <c r="A519" s="10" t="s">
        <v>701</v>
      </c>
      <c r="B519" s="10" t="s">
        <v>375</v>
      </c>
      <c r="C519" t="str">
        <f t="shared" si="8"/>
        <v>Emile Jannes</v>
      </c>
      <c r="D519">
        <v>2018</v>
      </c>
      <c r="E519">
        <v>2019</v>
      </c>
      <c r="F519" s="10">
        <f>Tabel3[[#This Row],[Lid Tot]]-Tabel3[[#This Row],[Lid sinds]]+1</f>
        <v>2</v>
      </c>
      <c r="G519" s="10"/>
      <c r="H519" s="10" t="s">
        <v>1000</v>
      </c>
      <c r="I519" s="10">
        <v>1</v>
      </c>
      <c r="K519" s="10"/>
      <c r="L519" s="10"/>
    </row>
    <row r="520" spans="1:12" x14ac:dyDescent="0.25">
      <c r="A520" s="10" t="s">
        <v>44</v>
      </c>
      <c r="B520" s="10" t="s">
        <v>837</v>
      </c>
      <c r="C520" t="str">
        <f t="shared" si="8"/>
        <v>Dieter Jansen</v>
      </c>
      <c r="D520">
        <v>2018</v>
      </c>
      <c r="E520">
        <v>2018</v>
      </c>
      <c r="F520" s="10">
        <f>Tabel3[[#This Row],[Lid Tot]]-Tabel3[[#This Row],[Lid sinds]]+1</f>
        <v>1</v>
      </c>
      <c r="G520" s="10"/>
      <c r="H520" s="10" t="s">
        <v>1010</v>
      </c>
      <c r="I520" s="10">
        <v>1</v>
      </c>
      <c r="K520" s="10"/>
      <c r="L520" s="10"/>
    </row>
    <row r="521" spans="1:12" x14ac:dyDescent="0.25">
      <c r="A521" s="10" t="s">
        <v>793</v>
      </c>
      <c r="B521" s="10" t="s">
        <v>46</v>
      </c>
      <c r="C521" t="str">
        <f t="shared" si="8"/>
        <v>Wisse Janssens</v>
      </c>
      <c r="D521">
        <v>2018</v>
      </c>
      <c r="E521">
        <v>2019</v>
      </c>
      <c r="F521" s="10">
        <f>Tabel3[[#This Row],[Lid Tot]]-Tabel3[[#This Row],[Lid sinds]]+1</f>
        <v>2</v>
      </c>
      <c r="G521" s="10"/>
      <c r="H521" s="10" t="s">
        <v>1010</v>
      </c>
      <c r="I521" s="10">
        <v>1</v>
      </c>
      <c r="K521" s="10"/>
      <c r="L521" s="10"/>
    </row>
    <row r="522" spans="1:12" x14ac:dyDescent="0.25">
      <c r="A522" s="10" t="s">
        <v>755</v>
      </c>
      <c r="B522" s="10" t="s">
        <v>756</v>
      </c>
      <c r="C522" t="str">
        <f t="shared" si="8"/>
        <v>Phille Jennis</v>
      </c>
      <c r="D522">
        <v>2018</v>
      </c>
      <c r="E522">
        <v>2018</v>
      </c>
      <c r="F522" s="10">
        <f>Tabel3[[#This Row],[Lid Tot]]-Tabel3[[#This Row],[Lid sinds]]+1</f>
        <v>1</v>
      </c>
      <c r="G522" s="10"/>
      <c r="H522" s="10" t="s">
        <v>306</v>
      </c>
      <c r="I522" s="10">
        <v>1</v>
      </c>
      <c r="K522" s="10"/>
      <c r="L522" s="10"/>
    </row>
    <row r="523" spans="1:12" x14ac:dyDescent="0.25">
      <c r="A523" s="10" t="s">
        <v>821</v>
      </c>
      <c r="B523" s="10" t="s">
        <v>822</v>
      </c>
      <c r="C523" t="str">
        <f t="shared" si="8"/>
        <v>Alex Vangorp</v>
      </c>
      <c r="D523">
        <v>2018</v>
      </c>
      <c r="E523">
        <v>2018</v>
      </c>
      <c r="F523" s="10">
        <f>Tabel3[[#This Row],[Lid Tot]]-Tabel3[[#This Row],[Lid sinds]]+1</f>
        <v>1</v>
      </c>
      <c r="H523" t="s">
        <v>306</v>
      </c>
      <c r="I523" s="10">
        <v>1</v>
      </c>
      <c r="K523" s="10"/>
      <c r="L523" s="10"/>
    </row>
    <row r="524" spans="1:12" x14ac:dyDescent="0.25">
      <c r="A524" s="10" t="s">
        <v>800</v>
      </c>
      <c r="B524" s="10" t="s">
        <v>665</v>
      </c>
      <c r="C524" t="str">
        <f t="shared" si="8"/>
        <v>Lotta Kums</v>
      </c>
      <c r="D524">
        <v>2018</v>
      </c>
      <c r="E524">
        <v>2019</v>
      </c>
      <c r="F524" s="10">
        <f>Tabel3[[#This Row],[Lid Tot]]-Tabel3[[#This Row],[Lid sinds]]+1</f>
        <v>2</v>
      </c>
      <c r="H524" t="s">
        <v>1010</v>
      </c>
      <c r="I524" s="10">
        <v>1</v>
      </c>
      <c r="K524" s="10"/>
      <c r="L524" s="10"/>
    </row>
    <row r="525" spans="1:12" x14ac:dyDescent="0.25">
      <c r="A525" s="10" t="s">
        <v>783</v>
      </c>
      <c r="B525" s="10" t="s">
        <v>665</v>
      </c>
      <c r="C525" t="str">
        <f t="shared" si="8"/>
        <v>Rasmus Kums</v>
      </c>
      <c r="D525">
        <v>2018</v>
      </c>
      <c r="E525">
        <v>2019</v>
      </c>
      <c r="F525" s="10">
        <f>Tabel3[[#This Row],[Lid Tot]]-Tabel3[[#This Row],[Lid sinds]]+1</f>
        <v>2</v>
      </c>
      <c r="G525" s="10"/>
      <c r="H525" s="10" t="s">
        <v>1010</v>
      </c>
      <c r="I525" s="10">
        <v>1</v>
      </c>
      <c r="K525" s="10"/>
      <c r="L525" s="10"/>
    </row>
    <row r="526" spans="1:12" x14ac:dyDescent="0.25">
      <c r="A526" s="10" t="s">
        <v>713</v>
      </c>
      <c r="B526" s="10" t="s">
        <v>686</v>
      </c>
      <c r="C526" t="str">
        <f t="shared" si="8"/>
        <v>Tobias Lemmens</v>
      </c>
      <c r="D526">
        <v>2018</v>
      </c>
      <c r="E526">
        <v>2019</v>
      </c>
      <c r="F526" s="10">
        <f>Tabel3[[#This Row],[Lid Tot]]-Tabel3[[#This Row],[Lid sinds]]+1</f>
        <v>2</v>
      </c>
      <c r="G526" s="10"/>
      <c r="H526" s="10" t="s">
        <v>304</v>
      </c>
      <c r="I526" s="10">
        <v>1</v>
      </c>
      <c r="K526" s="10"/>
      <c r="L526" s="10"/>
    </row>
    <row r="527" spans="1:12" x14ac:dyDescent="0.25">
      <c r="A527" s="10" t="s">
        <v>746</v>
      </c>
      <c r="B527" s="10" t="s">
        <v>747</v>
      </c>
      <c r="C527" t="str">
        <f t="shared" si="8"/>
        <v>Rein Lemmers</v>
      </c>
      <c r="D527">
        <v>2018</v>
      </c>
      <c r="E527">
        <v>2019</v>
      </c>
      <c r="F527" s="10">
        <f>Tabel3[[#This Row],[Lid Tot]]-Tabel3[[#This Row],[Lid sinds]]+1</f>
        <v>2</v>
      </c>
      <c r="G527" s="10"/>
      <c r="H527" s="10" t="s">
        <v>304</v>
      </c>
      <c r="I527" s="10">
        <v>1</v>
      </c>
      <c r="K527" s="10"/>
      <c r="L527" s="10"/>
    </row>
    <row r="528" spans="1:12" x14ac:dyDescent="0.25">
      <c r="A528" s="10" t="s">
        <v>501</v>
      </c>
      <c r="B528" s="10" t="s">
        <v>458</v>
      </c>
      <c r="C528" t="str">
        <f t="shared" si="8"/>
        <v>Lander Lievens</v>
      </c>
      <c r="D528">
        <v>2018</v>
      </c>
      <c r="E528">
        <v>2019</v>
      </c>
      <c r="F528" s="10">
        <f>Tabel3[[#This Row],[Lid Tot]]-Tabel3[[#This Row],[Lid sinds]]+1</f>
        <v>2</v>
      </c>
      <c r="G528" s="10"/>
      <c r="H528" s="10" t="s">
        <v>1021</v>
      </c>
      <c r="I528" s="10">
        <v>1</v>
      </c>
      <c r="K528" s="10"/>
      <c r="L528" s="10"/>
    </row>
    <row r="529" spans="1:12" x14ac:dyDescent="0.25">
      <c r="A529" s="10" t="s">
        <v>396</v>
      </c>
      <c r="B529" s="10" t="s">
        <v>343</v>
      </c>
      <c r="C529" t="str">
        <f t="shared" si="8"/>
        <v>Hannah Mariën</v>
      </c>
      <c r="D529">
        <v>2018</v>
      </c>
      <c r="E529">
        <v>2019</v>
      </c>
      <c r="F529" s="10">
        <f>Tabel3[[#This Row],[Lid Tot]]-Tabel3[[#This Row],[Lid sinds]]+1</f>
        <v>2</v>
      </c>
      <c r="G529" s="10"/>
      <c r="H529" s="10" t="s">
        <v>1001</v>
      </c>
      <c r="I529" s="10">
        <v>1</v>
      </c>
      <c r="K529" s="10"/>
      <c r="L529" s="10"/>
    </row>
    <row r="530" spans="1:12" x14ac:dyDescent="0.25">
      <c r="A530" s="10" t="s">
        <v>296</v>
      </c>
      <c r="B530" s="10" t="s">
        <v>794</v>
      </c>
      <c r="C530" t="str">
        <f t="shared" si="8"/>
        <v>Warre Meerts</v>
      </c>
      <c r="D530">
        <v>2018</v>
      </c>
      <c r="E530">
        <v>2019</v>
      </c>
      <c r="F530" s="10">
        <f>Tabel3[[#This Row],[Lid Tot]]-Tabel3[[#This Row],[Lid sinds]]+1</f>
        <v>2</v>
      </c>
      <c r="H530" t="s">
        <v>1023</v>
      </c>
      <c r="I530" s="10">
        <v>1</v>
      </c>
      <c r="K530" s="10"/>
      <c r="L530" s="10"/>
    </row>
    <row r="531" spans="1:12" x14ac:dyDescent="0.25">
      <c r="A531" s="10" t="s">
        <v>785</v>
      </c>
      <c r="B531" s="10" t="s">
        <v>454</v>
      </c>
      <c r="C531" t="str">
        <f t="shared" si="8"/>
        <v>Sepp Michiels</v>
      </c>
      <c r="D531">
        <v>2018</v>
      </c>
      <c r="E531">
        <v>2019</v>
      </c>
      <c r="F531" s="10">
        <f>Tabel3[[#This Row],[Lid Tot]]-Tabel3[[#This Row],[Lid sinds]]+1</f>
        <v>2</v>
      </c>
      <c r="H531" t="s">
        <v>306</v>
      </c>
      <c r="I531" s="10">
        <v>1</v>
      </c>
      <c r="K531" s="10"/>
      <c r="L531" s="10"/>
    </row>
    <row r="532" spans="1:12" x14ac:dyDescent="0.25">
      <c r="A532" s="10" t="s">
        <v>830</v>
      </c>
      <c r="B532" s="10" t="s">
        <v>262</v>
      </c>
      <c r="C532" t="str">
        <f t="shared" si="8"/>
        <v>Femke Noyens</v>
      </c>
      <c r="D532">
        <v>2018</v>
      </c>
      <c r="E532">
        <v>2018</v>
      </c>
      <c r="F532" s="10">
        <f>Tabel3[[#This Row],[Lid Tot]]-Tabel3[[#This Row],[Lid sinds]]+1</f>
        <v>1</v>
      </c>
      <c r="G532" s="1">
        <v>2460</v>
      </c>
      <c r="H532" s="1" t="s">
        <v>1000</v>
      </c>
      <c r="I532" s="10">
        <v>1</v>
      </c>
      <c r="K532" s="10"/>
      <c r="L532" s="10"/>
    </row>
    <row r="533" spans="1:12" x14ac:dyDescent="0.25">
      <c r="A533" s="10" t="s">
        <v>537</v>
      </c>
      <c r="B533" s="10" t="s">
        <v>402</v>
      </c>
      <c r="C533" t="str">
        <f t="shared" si="8"/>
        <v>Nelle Oostvogels</v>
      </c>
      <c r="D533">
        <v>2018</v>
      </c>
      <c r="E533">
        <v>2019</v>
      </c>
      <c r="F533" s="10">
        <f>Tabel3[[#This Row],[Lid Tot]]-Tabel3[[#This Row],[Lid sinds]]+1</f>
        <v>2</v>
      </c>
      <c r="G533" s="10"/>
      <c r="H533" s="10" t="s">
        <v>1294</v>
      </c>
      <c r="I533" s="10">
        <v>1</v>
      </c>
      <c r="K533" s="10"/>
      <c r="L533" s="10"/>
    </row>
    <row r="534" spans="1:12" x14ac:dyDescent="0.25">
      <c r="A534" s="10" t="s">
        <v>791</v>
      </c>
      <c r="B534" s="10" t="s">
        <v>792</v>
      </c>
      <c r="C534" t="str">
        <f t="shared" si="8"/>
        <v>Lucie Oriot</v>
      </c>
      <c r="D534">
        <v>2018</v>
      </c>
      <c r="E534">
        <v>2019</v>
      </c>
      <c r="F534" s="10">
        <f>Tabel3[[#This Row],[Lid Tot]]-Tabel3[[#This Row],[Lid sinds]]+1</f>
        <v>2</v>
      </c>
      <c r="G534" s="10"/>
      <c r="H534" s="10" t="s">
        <v>1010</v>
      </c>
      <c r="I534" s="10">
        <v>1</v>
      </c>
      <c r="K534" s="10"/>
      <c r="L534" s="10"/>
    </row>
    <row r="535" spans="1:12" x14ac:dyDescent="0.25">
      <c r="A535" s="10" t="s">
        <v>805</v>
      </c>
      <c r="B535" s="10" t="s">
        <v>806</v>
      </c>
      <c r="C535" t="str">
        <f t="shared" si="8"/>
        <v>Klara PAULUSSEN</v>
      </c>
      <c r="D535">
        <v>2018</v>
      </c>
      <c r="E535">
        <v>2019</v>
      </c>
      <c r="F535" s="10">
        <f>Tabel3[[#This Row],[Lid Tot]]-Tabel3[[#This Row],[Lid sinds]]+1</f>
        <v>2</v>
      </c>
      <c r="G535" s="10"/>
      <c r="H535" s="10" t="s">
        <v>1010</v>
      </c>
      <c r="I535" s="10">
        <v>1</v>
      </c>
      <c r="K535" s="10"/>
      <c r="L535" s="10"/>
    </row>
    <row r="536" spans="1:12" x14ac:dyDescent="0.25">
      <c r="A536" s="10" t="s">
        <v>730</v>
      </c>
      <c r="B536" s="10" t="s">
        <v>731</v>
      </c>
      <c r="C536" t="str">
        <f t="shared" si="8"/>
        <v>Mel pluym</v>
      </c>
      <c r="D536">
        <v>2018</v>
      </c>
      <c r="E536">
        <v>2018</v>
      </c>
      <c r="F536" s="10">
        <f>Tabel3[[#This Row],[Lid Tot]]-Tabel3[[#This Row],[Lid sinds]]+1</f>
        <v>1</v>
      </c>
      <c r="G536" s="10"/>
      <c r="H536" s="10" t="s">
        <v>309</v>
      </c>
      <c r="I536" s="10">
        <v>1</v>
      </c>
      <c r="K536" s="10"/>
      <c r="L536" s="10"/>
    </row>
    <row r="537" spans="1:12" x14ac:dyDescent="0.25">
      <c r="A537" s="10" t="s">
        <v>317</v>
      </c>
      <c r="B537" s="10" t="s">
        <v>790</v>
      </c>
      <c r="C537" t="str">
        <f t="shared" si="8"/>
        <v>Elize Poels</v>
      </c>
      <c r="D537">
        <v>2018</v>
      </c>
      <c r="E537">
        <v>2019</v>
      </c>
      <c r="F537" s="10">
        <f>Tabel3[[#This Row],[Lid Tot]]-Tabel3[[#This Row],[Lid sinds]]+1</f>
        <v>2</v>
      </c>
      <c r="H537" t="s">
        <v>1126</v>
      </c>
      <c r="I537" s="10">
        <v>1</v>
      </c>
      <c r="K537" s="10"/>
      <c r="L537" s="10"/>
    </row>
    <row r="538" spans="1:12" x14ac:dyDescent="0.25">
      <c r="A538" s="10" t="s">
        <v>68</v>
      </c>
      <c r="B538" s="10" t="s">
        <v>622</v>
      </c>
      <c r="C538" t="str">
        <f t="shared" si="8"/>
        <v>Andreas Van den Bosch</v>
      </c>
      <c r="D538">
        <v>2018</v>
      </c>
      <c r="E538">
        <v>2018</v>
      </c>
      <c r="F538" s="10">
        <f>Tabel3[[#This Row],[Lid Tot]]-Tabel3[[#This Row],[Lid sinds]]+1</f>
        <v>1</v>
      </c>
      <c r="G538" s="10"/>
      <c r="H538" s="10" t="s">
        <v>304</v>
      </c>
      <c r="I538" s="10">
        <v>1</v>
      </c>
      <c r="K538" s="10"/>
      <c r="L538" s="10"/>
    </row>
    <row r="539" spans="1:12" x14ac:dyDescent="0.25">
      <c r="A539" s="10" t="s">
        <v>860</v>
      </c>
      <c r="B539" s="10" t="s">
        <v>769</v>
      </c>
      <c r="C539" t="str">
        <f t="shared" si="8"/>
        <v>Mélanie Roblain</v>
      </c>
      <c r="D539">
        <v>2018</v>
      </c>
      <c r="E539">
        <v>2019</v>
      </c>
      <c r="F539" s="10">
        <f>Tabel3[[#This Row],[Lid Tot]]-Tabel3[[#This Row],[Lid sinds]]+1</f>
        <v>2</v>
      </c>
      <c r="H539" t="s">
        <v>1294</v>
      </c>
      <c r="I539" s="10">
        <v>1</v>
      </c>
      <c r="K539" s="10"/>
      <c r="L539" s="10"/>
    </row>
    <row r="540" spans="1:12" x14ac:dyDescent="0.25">
      <c r="A540" s="10" t="s">
        <v>796</v>
      </c>
      <c r="B540" s="10" t="s">
        <v>643</v>
      </c>
      <c r="C540" t="str">
        <f t="shared" si="8"/>
        <v>Yuna Schramme</v>
      </c>
      <c r="D540">
        <v>2018</v>
      </c>
      <c r="E540">
        <v>2019</v>
      </c>
      <c r="F540" s="10">
        <f>Tabel3[[#This Row],[Lid Tot]]-Tabel3[[#This Row],[Lid sinds]]+1</f>
        <v>2</v>
      </c>
      <c r="H540" t="s">
        <v>1126</v>
      </c>
      <c r="I540" s="10">
        <v>1</v>
      </c>
      <c r="K540" s="10"/>
      <c r="L540" s="10"/>
    </row>
    <row r="541" spans="1:12" x14ac:dyDescent="0.25">
      <c r="A541" s="10" t="s">
        <v>539</v>
      </c>
      <c r="B541" s="10" t="s">
        <v>682</v>
      </c>
      <c r="C541" t="str">
        <f t="shared" si="8"/>
        <v>Ella Smolders</v>
      </c>
      <c r="D541">
        <v>2018</v>
      </c>
      <c r="E541">
        <v>2019</v>
      </c>
      <c r="F541" s="10">
        <f>Tabel3[[#This Row],[Lid Tot]]-Tabel3[[#This Row],[Lid sinds]]+1</f>
        <v>2</v>
      </c>
      <c r="G541" s="10"/>
      <c r="H541" s="10" t="s">
        <v>304</v>
      </c>
      <c r="I541" s="10">
        <v>1</v>
      </c>
      <c r="K541" s="10"/>
      <c r="L541" s="10"/>
    </row>
    <row r="542" spans="1:12" x14ac:dyDescent="0.25">
      <c r="A542" s="10" t="s">
        <v>61</v>
      </c>
      <c r="B542" s="10" t="s">
        <v>767</v>
      </c>
      <c r="C542" t="str">
        <f t="shared" si="8"/>
        <v>Sander Somers</v>
      </c>
      <c r="D542">
        <v>2018</v>
      </c>
      <c r="E542">
        <v>2019</v>
      </c>
      <c r="F542" s="10">
        <f>Tabel3[[#This Row],[Lid Tot]]-Tabel3[[#This Row],[Lid sinds]]+1</f>
        <v>2</v>
      </c>
      <c r="H542" t="s">
        <v>1007</v>
      </c>
      <c r="I542" s="10">
        <v>1</v>
      </c>
      <c r="K542" s="10"/>
      <c r="L542" s="10"/>
    </row>
    <row r="543" spans="1:12" x14ac:dyDescent="0.25">
      <c r="A543" s="10" t="s">
        <v>818</v>
      </c>
      <c r="B543" s="10" t="s">
        <v>819</v>
      </c>
      <c r="C543" t="str">
        <f t="shared" si="8"/>
        <v>Kyano Suetens</v>
      </c>
      <c r="D543">
        <v>2018</v>
      </c>
      <c r="E543">
        <v>2019</v>
      </c>
      <c r="F543" s="10">
        <f>Tabel3[[#This Row],[Lid Tot]]-Tabel3[[#This Row],[Lid sinds]]+1</f>
        <v>2</v>
      </c>
      <c r="G543" s="10"/>
      <c r="H543" s="10" t="s">
        <v>304</v>
      </c>
      <c r="I543" s="10">
        <v>1</v>
      </c>
      <c r="K543" s="10"/>
      <c r="L543" s="10"/>
    </row>
    <row r="544" spans="1:12" x14ac:dyDescent="0.25">
      <c r="A544" s="10" t="s">
        <v>753</v>
      </c>
      <c r="B544" s="10" t="s">
        <v>754</v>
      </c>
      <c r="C544" t="str">
        <f t="shared" si="8"/>
        <v>Niaz Talayhan</v>
      </c>
      <c r="D544">
        <v>2018</v>
      </c>
      <c r="E544">
        <v>2019</v>
      </c>
      <c r="F544" s="10">
        <f>Tabel3[[#This Row],[Lid Tot]]-Tabel3[[#This Row],[Lid sinds]]+1</f>
        <v>2</v>
      </c>
      <c r="G544" s="10"/>
      <c r="H544" s="10" t="s">
        <v>304</v>
      </c>
      <c r="I544" s="10">
        <v>1</v>
      </c>
      <c r="K544" s="10"/>
      <c r="L544" s="10"/>
    </row>
    <row r="545" spans="1:12" x14ac:dyDescent="0.25">
      <c r="A545" s="10" t="s">
        <v>779</v>
      </c>
      <c r="B545" s="10" t="s">
        <v>778</v>
      </c>
      <c r="C545" t="str">
        <f t="shared" si="8"/>
        <v>Arwen Talloen</v>
      </c>
      <c r="D545">
        <v>2018</v>
      </c>
      <c r="E545">
        <v>2019</v>
      </c>
      <c r="F545" s="10">
        <f>Tabel3[[#This Row],[Lid Tot]]-Tabel3[[#This Row],[Lid sinds]]+1</f>
        <v>2</v>
      </c>
      <c r="G545" s="10"/>
      <c r="H545" s="10" t="s">
        <v>304</v>
      </c>
      <c r="I545" s="10">
        <v>1</v>
      </c>
      <c r="K545" s="10"/>
      <c r="L545" s="10"/>
    </row>
    <row r="546" spans="1:12" x14ac:dyDescent="0.25">
      <c r="A546" s="10" t="s">
        <v>777</v>
      </c>
      <c r="B546" s="10" t="s">
        <v>778</v>
      </c>
      <c r="C546" t="str">
        <f t="shared" si="8"/>
        <v>Boaz Talloen</v>
      </c>
      <c r="D546">
        <v>2018</v>
      </c>
      <c r="E546">
        <v>2019</v>
      </c>
      <c r="F546" s="10">
        <f>Tabel3[[#This Row],[Lid Tot]]-Tabel3[[#This Row],[Lid sinds]]+1</f>
        <v>2</v>
      </c>
      <c r="G546" s="10"/>
      <c r="H546" s="10" t="s">
        <v>304</v>
      </c>
      <c r="I546" s="10">
        <v>1</v>
      </c>
      <c r="K546" s="10"/>
      <c r="L546" s="10"/>
    </row>
    <row r="547" spans="1:12" x14ac:dyDescent="0.25">
      <c r="A547" s="10" t="s">
        <v>57</v>
      </c>
      <c r="B547" s="10" t="s">
        <v>720</v>
      </c>
      <c r="C547" t="str">
        <f t="shared" si="8"/>
        <v>Jules Tops</v>
      </c>
      <c r="D547">
        <v>2018</v>
      </c>
      <c r="E547">
        <v>2019</v>
      </c>
      <c r="F547" s="10">
        <f>Tabel3[[#This Row],[Lid Tot]]-Tabel3[[#This Row],[Lid sinds]]+1</f>
        <v>2</v>
      </c>
      <c r="H547" t="s">
        <v>304</v>
      </c>
      <c r="I547" s="10">
        <v>1</v>
      </c>
      <c r="K547" s="10"/>
      <c r="L547" s="10"/>
    </row>
    <row r="548" spans="1:12" x14ac:dyDescent="0.25">
      <c r="A548" s="10" t="s">
        <v>53</v>
      </c>
      <c r="B548" s="10" t="s">
        <v>764</v>
      </c>
      <c r="C548" t="str">
        <f t="shared" si="8"/>
        <v>Thomas Urkens</v>
      </c>
      <c r="D548">
        <v>2018</v>
      </c>
      <c r="E548">
        <v>2019</v>
      </c>
      <c r="F548" s="10">
        <f>Tabel3[[#This Row],[Lid Tot]]-Tabel3[[#This Row],[Lid sinds]]+1</f>
        <v>2</v>
      </c>
      <c r="G548">
        <v>2340</v>
      </c>
      <c r="H548" t="s">
        <v>1007</v>
      </c>
      <c r="I548" s="10">
        <v>1</v>
      </c>
      <c r="K548" s="10"/>
      <c r="L548" s="10"/>
    </row>
    <row r="549" spans="1:12" x14ac:dyDescent="0.25">
      <c r="A549" s="10" t="s">
        <v>834</v>
      </c>
      <c r="B549" s="10" t="s">
        <v>241</v>
      </c>
      <c r="C549" t="str">
        <f t="shared" si="8"/>
        <v>Beau-Jay Valgaeren</v>
      </c>
      <c r="D549">
        <v>2018</v>
      </c>
      <c r="E549">
        <v>2018</v>
      </c>
      <c r="F549" s="10">
        <f>Tabel3[[#This Row],[Lid Tot]]-Tabel3[[#This Row],[Lid sinds]]+1</f>
        <v>1</v>
      </c>
      <c r="G549" s="1">
        <v>2460</v>
      </c>
      <c r="H549" s="1" t="s">
        <v>1000</v>
      </c>
      <c r="I549" s="10">
        <v>1</v>
      </c>
      <c r="K549" s="10"/>
      <c r="L549" s="10"/>
    </row>
    <row r="550" spans="1:12" x14ac:dyDescent="0.25">
      <c r="A550" s="10" t="s">
        <v>786</v>
      </c>
      <c r="B550" s="10" t="s">
        <v>854</v>
      </c>
      <c r="C550" t="str">
        <f t="shared" si="8"/>
        <v>Cisse Van Asbroeck</v>
      </c>
      <c r="D550">
        <v>2018</v>
      </c>
      <c r="E550">
        <v>2019</v>
      </c>
      <c r="F550" s="10">
        <f>Tabel3[[#This Row],[Lid Tot]]-Tabel3[[#This Row],[Lid sinds]]+1</f>
        <v>2</v>
      </c>
      <c r="H550" t="s">
        <v>306</v>
      </c>
      <c r="I550" s="10">
        <v>1</v>
      </c>
      <c r="K550" s="10"/>
      <c r="L550" s="10"/>
    </row>
    <row r="551" spans="1:12" x14ac:dyDescent="0.25">
      <c r="A551" s="10" t="s">
        <v>722</v>
      </c>
      <c r="B551" s="10" t="s">
        <v>650</v>
      </c>
      <c r="C551" t="str">
        <f t="shared" si="8"/>
        <v>Gijs Van Ballaer</v>
      </c>
      <c r="D551">
        <v>2018</v>
      </c>
      <c r="E551">
        <v>2019</v>
      </c>
      <c r="F551" s="10">
        <f>Tabel3[[#This Row],[Lid Tot]]-Tabel3[[#This Row],[Lid sinds]]+1</f>
        <v>2</v>
      </c>
      <c r="G551" s="10"/>
      <c r="H551" s="10" t="s">
        <v>307</v>
      </c>
      <c r="I551" s="10">
        <v>1</v>
      </c>
      <c r="K551" s="10"/>
      <c r="L551" s="10"/>
    </row>
    <row r="552" spans="1:12" x14ac:dyDescent="0.25">
      <c r="A552" s="10" t="s">
        <v>831</v>
      </c>
      <c r="B552" s="10" t="s">
        <v>832</v>
      </c>
      <c r="C552" t="str">
        <f t="shared" si="8"/>
        <v>Beau Sas</v>
      </c>
      <c r="D552">
        <v>2018</v>
      </c>
      <c r="E552">
        <v>2018</v>
      </c>
      <c r="F552" s="10">
        <f>Tabel3[[#This Row],[Lid Tot]]-Tabel3[[#This Row],[Lid sinds]]+1</f>
        <v>1</v>
      </c>
      <c r="G552" s="10"/>
      <c r="H552" s="10" t="s">
        <v>309</v>
      </c>
      <c r="I552" s="10">
        <v>1</v>
      </c>
      <c r="K552" s="10"/>
      <c r="L552" s="10"/>
    </row>
    <row r="553" spans="1:12" x14ac:dyDescent="0.25">
      <c r="A553" s="10" t="s">
        <v>550</v>
      </c>
      <c r="B553" s="10" t="s">
        <v>845</v>
      </c>
      <c r="C553" t="str">
        <f t="shared" si="8"/>
        <v>Fien Van de Vel</v>
      </c>
      <c r="D553">
        <v>2018</v>
      </c>
      <c r="E553">
        <v>2019</v>
      </c>
      <c r="F553" s="10">
        <f>Tabel3[[#This Row],[Lid Tot]]-Tabel3[[#This Row],[Lid sinds]]+1</f>
        <v>2</v>
      </c>
      <c r="G553" s="10"/>
      <c r="H553" s="10" t="s">
        <v>304</v>
      </c>
      <c r="I553" s="10">
        <v>1</v>
      </c>
      <c r="K553" s="10"/>
      <c r="L553" s="10"/>
    </row>
    <row r="554" spans="1:12" x14ac:dyDescent="0.25">
      <c r="A554" s="10" t="s">
        <v>757</v>
      </c>
      <c r="B554" s="10" t="s">
        <v>845</v>
      </c>
      <c r="C554" t="str">
        <f t="shared" si="8"/>
        <v>Stella Van de Vel</v>
      </c>
      <c r="D554">
        <v>2018</v>
      </c>
      <c r="E554">
        <v>2018</v>
      </c>
      <c r="F554" s="10">
        <f>Tabel3[[#This Row],[Lid Tot]]-Tabel3[[#This Row],[Lid sinds]]+1</f>
        <v>1</v>
      </c>
      <c r="G554" s="10"/>
      <c r="H554" s="10" t="s">
        <v>304</v>
      </c>
      <c r="I554" s="10">
        <v>1</v>
      </c>
      <c r="K554" s="10"/>
      <c r="L554" s="10"/>
    </row>
    <row r="555" spans="1:12" x14ac:dyDescent="0.25">
      <c r="A555" s="10" t="s">
        <v>785</v>
      </c>
      <c r="B555" s="10" t="s">
        <v>857</v>
      </c>
      <c r="C555" t="str">
        <f t="shared" si="8"/>
        <v>Sepp Van de Water</v>
      </c>
      <c r="D555">
        <v>2018</v>
      </c>
      <c r="E555">
        <v>2019</v>
      </c>
      <c r="F555" s="10">
        <f>Tabel3[[#This Row],[Lid Tot]]-Tabel3[[#This Row],[Lid sinds]]+1</f>
        <v>2</v>
      </c>
      <c r="H555" t="s">
        <v>306</v>
      </c>
      <c r="I555" s="10">
        <v>1</v>
      </c>
      <c r="K555" s="10"/>
      <c r="L555" s="10"/>
    </row>
    <row r="556" spans="1:12" x14ac:dyDescent="0.25">
      <c r="A556" s="10" t="s">
        <v>700</v>
      </c>
      <c r="B556" s="10" t="s">
        <v>843</v>
      </c>
      <c r="C556" t="str">
        <f t="shared" si="8"/>
        <v>luka Van den Bergh</v>
      </c>
      <c r="D556">
        <v>2018</v>
      </c>
      <c r="E556">
        <v>2019</v>
      </c>
      <c r="F556" s="10">
        <f>Tabel3[[#This Row],[Lid Tot]]-Tabel3[[#This Row],[Lid sinds]]+1</f>
        <v>2</v>
      </c>
      <c r="H556" t="s">
        <v>1010</v>
      </c>
      <c r="I556" s="10">
        <v>1</v>
      </c>
      <c r="K556" s="10"/>
      <c r="L556" s="10"/>
    </row>
    <row r="557" spans="1:12" x14ac:dyDescent="0.25">
      <c r="A557" s="10" t="s">
        <v>714</v>
      </c>
      <c r="B557" s="10" t="s">
        <v>715</v>
      </c>
      <c r="C557" t="str">
        <f t="shared" si="8"/>
        <v>Bes Goormans</v>
      </c>
      <c r="D557">
        <v>2018</v>
      </c>
      <c r="E557">
        <v>2018</v>
      </c>
      <c r="F557" s="10">
        <f>Tabel3[[#This Row],[Lid Tot]]-Tabel3[[#This Row],[Lid sinds]]+1</f>
        <v>1</v>
      </c>
      <c r="G557" s="10"/>
      <c r="H557" s="10" t="s">
        <v>1045</v>
      </c>
      <c r="I557" s="10">
        <v>1</v>
      </c>
      <c r="K557" s="10"/>
      <c r="L557" s="10"/>
    </row>
    <row r="558" spans="1:12" x14ac:dyDescent="0.25">
      <c r="A558" s="10" t="s">
        <v>741</v>
      </c>
      <c r="B558" s="10" t="s">
        <v>841</v>
      </c>
      <c r="C558" t="str">
        <f t="shared" si="8"/>
        <v>Diezel van Leent - Lambrecht</v>
      </c>
      <c r="D558">
        <v>2018</v>
      </c>
      <c r="E558">
        <v>2019</v>
      </c>
      <c r="F558" s="10">
        <f>Tabel3[[#This Row],[Lid Tot]]-Tabel3[[#This Row],[Lid sinds]]+1</f>
        <v>2</v>
      </c>
      <c r="G558" s="10"/>
      <c r="H558" s="10" t="s">
        <v>304</v>
      </c>
      <c r="I558" s="10">
        <v>1</v>
      </c>
      <c r="K558" s="10"/>
      <c r="L558" s="10"/>
    </row>
    <row r="559" spans="1:12" x14ac:dyDescent="0.25">
      <c r="A559" s="10" t="s">
        <v>326</v>
      </c>
      <c r="B559" s="10" t="s">
        <v>847</v>
      </c>
      <c r="C559" t="str">
        <f t="shared" si="8"/>
        <v>Finne Van Mensel</v>
      </c>
      <c r="D559">
        <v>2018</v>
      </c>
      <c r="E559">
        <v>2019</v>
      </c>
      <c r="F559" s="10">
        <f>Tabel3[[#This Row],[Lid Tot]]-Tabel3[[#This Row],[Lid sinds]]+1</f>
        <v>2</v>
      </c>
      <c r="G559" s="10"/>
      <c r="H559" s="10" t="s">
        <v>304</v>
      </c>
      <c r="I559" s="10">
        <v>1</v>
      </c>
      <c r="K559" s="10"/>
      <c r="L559" s="10"/>
    </row>
    <row r="560" spans="1:12" x14ac:dyDescent="0.25">
      <c r="A560" s="10" t="s">
        <v>772</v>
      </c>
      <c r="B560" s="10" t="s">
        <v>851</v>
      </c>
      <c r="C560" t="str">
        <f t="shared" si="8"/>
        <v>Inne Van noppen</v>
      </c>
      <c r="D560">
        <v>2018</v>
      </c>
      <c r="E560">
        <v>2019</v>
      </c>
      <c r="F560" s="10">
        <f>Tabel3[[#This Row],[Lid Tot]]-Tabel3[[#This Row],[Lid sinds]]+1</f>
        <v>2</v>
      </c>
      <c r="G560" s="10"/>
      <c r="H560" s="10" t="s">
        <v>1010</v>
      </c>
      <c r="I560" s="10">
        <v>1</v>
      </c>
      <c r="K560" s="10"/>
      <c r="L560" s="10"/>
    </row>
    <row r="561" spans="1:12" x14ac:dyDescent="0.25">
      <c r="A561" s="10" t="s">
        <v>743</v>
      </c>
      <c r="B561" s="10" t="s">
        <v>606</v>
      </c>
      <c r="C561" t="str">
        <f t="shared" si="8"/>
        <v>Cappi Aerts Van der Aa</v>
      </c>
      <c r="D561">
        <v>2018</v>
      </c>
      <c r="E561">
        <v>2018</v>
      </c>
      <c r="F561" s="10">
        <f>Tabel3[[#This Row],[Lid Tot]]-Tabel3[[#This Row],[Lid sinds]]+1</f>
        <v>1</v>
      </c>
      <c r="H561" t="s">
        <v>304</v>
      </c>
      <c r="I561" s="10">
        <v>1</v>
      </c>
      <c r="K561" s="10"/>
      <c r="L561" s="10"/>
    </row>
    <row r="562" spans="1:12" x14ac:dyDescent="0.25">
      <c r="A562" s="10" t="s">
        <v>773</v>
      </c>
      <c r="B562" s="10" t="s">
        <v>852</v>
      </c>
      <c r="C562" t="str">
        <f t="shared" si="8"/>
        <v>Marthe van Overveld</v>
      </c>
      <c r="D562">
        <v>2018</v>
      </c>
      <c r="E562">
        <v>2019</v>
      </c>
      <c r="F562" s="10">
        <f>Tabel3[[#This Row],[Lid Tot]]-Tabel3[[#This Row],[Lid sinds]]+1</f>
        <v>2</v>
      </c>
      <c r="H562" t="s">
        <v>1000</v>
      </c>
      <c r="I562" s="10">
        <v>1</v>
      </c>
      <c r="K562" s="10"/>
      <c r="L562" s="10"/>
    </row>
    <row r="563" spans="1:12" x14ac:dyDescent="0.25">
      <c r="A563" s="10" t="s">
        <v>752</v>
      </c>
      <c r="B563" s="10" t="s">
        <v>849</v>
      </c>
      <c r="C563" t="str">
        <f t="shared" si="8"/>
        <v>Dante Van Reusel</v>
      </c>
      <c r="D563">
        <v>2018</v>
      </c>
      <c r="E563">
        <v>2019</v>
      </c>
      <c r="F563" s="10">
        <f>Tabel3[[#This Row],[Lid Tot]]-Tabel3[[#This Row],[Lid sinds]]+1</f>
        <v>2</v>
      </c>
      <c r="G563" s="10"/>
      <c r="H563" s="10" t="s">
        <v>306</v>
      </c>
      <c r="I563" s="10">
        <v>1</v>
      </c>
      <c r="K563" s="10"/>
      <c r="L563" s="10"/>
    </row>
    <row r="564" spans="1:12" x14ac:dyDescent="0.25">
      <c r="A564" s="10" t="s">
        <v>751</v>
      </c>
      <c r="B564" s="10" t="s">
        <v>849</v>
      </c>
      <c r="C564" t="str">
        <f t="shared" si="8"/>
        <v>Gianluca Van Reusel</v>
      </c>
      <c r="D564">
        <v>2018</v>
      </c>
      <c r="E564">
        <v>2019</v>
      </c>
      <c r="F564" s="10">
        <f>Tabel3[[#This Row],[Lid Tot]]-Tabel3[[#This Row],[Lid sinds]]+1</f>
        <v>2</v>
      </c>
      <c r="G564" s="10"/>
      <c r="H564" s="10" t="s">
        <v>306</v>
      </c>
      <c r="I564" s="10">
        <v>1</v>
      </c>
      <c r="K564" s="10"/>
      <c r="L564" s="10"/>
    </row>
    <row r="565" spans="1:12" x14ac:dyDescent="0.25">
      <c r="A565" s="10" t="s">
        <v>758</v>
      </c>
      <c r="B565" s="10" t="s">
        <v>759</v>
      </c>
      <c r="C565" t="str">
        <f t="shared" si="8"/>
        <v>Eve Vansant</v>
      </c>
      <c r="D565">
        <v>2018</v>
      </c>
      <c r="E565">
        <v>2018</v>
      </c>
      <c r="F565" s="10">
        <f>Tabel3[[#This Row],[Lid Tot]]-Tabel3[[#This Row],[Lid sinds]]+1</f>
        <v>1</v>
      </c>
      <c r="G565" s="10"/>
      <c r="H565" s="10" t="s">
        <v>306</v>
      </c>
      <c r="I565" s="10">
        <v>1</v>
      </c>
      <c r="K565" s="10"/>
      <c r="L565" s="10"/>
    </row>
    <row r="566" spans="1:12" x14ac:dyDescent="0.25">
      <c r="A566" s="10" t="s">
        <v>627</v>
      </c>
      <c r="B566" s="10" t="s">
        <v>850</v>
      </c>
      <c r="C566" t="str">
        <f t="shared" si="8"/>
        <v>Briek Van Schel</v>
      </c>
      <c r="D566">
        <v>2018</v>
      </c>
      <c r="E566">
        <v>2019</v>
      </c>
      <c r="F566" s="10">
        <f>Tabel3[[#This Row],[Lid Tot]]-Tabel3[[#This Row],[Lid sinds]]+1</f>
        <v>2</v>
      </c>
      <c r="G566" s="10"/>
      <c r="H566" s="10" t="s">
        <v>304</v>
      </c>
      <c r="I566" s="10">
        <v>1</v>
      </c>
      <c r="K566" s="10"/>
      <c r="L566" s="10"/>
    </row>
    <row r="567" spans="1:12" x14ac:dyDescent="0.25">
      <c r="A567" s="10" t="s">
        <v>627</v>
      </c>
      <c r="B567" s="10" t="s">
        <v>268</v>
      </c>
      <c r="C567" t="str">
        <f t="shared" si="8"/>
        <v>Briek Van Wolputte</v>
      </c>
      <c r="D567">
        <v>2018</v>
      </c>
      <c r="E567">
        <v>2018</v>
      </c>
      <c r="F567" s="10">
        <f>Tabel3[[#This Row],[Lid Tot]]-Tabel3[[#This Row],[Lid sinds]]+1</f>
        <v>1</v>
      </c>
      <c r="G567" s="1">
        <v>2200</v>
      </c>
      <c r="H567" s="1" t="s">
        <v>304</v>
      </c>
      <c r="I567" s="10">
        <v>1</v>
      </c>
      <c r="K567" s="10"/>
      <c r="L567" s="10"/>
    </row>
    <row r="568" spans="1:12" x14ac:dyDescent="0.25">
      <c r="A568" s="10" t="s">
        <v>795</v>
      </c>
      <c r="B568" s="10" t="s">
        <v>856</v>
      </c>
      <c r="C568" t="str">
        <f t="shared" si="8"/>
        <v>Lily-Louise Vanden Driessche</v>
      </c>
      <c r="D568">
        <v>2018</v>
      </c>
      <c r="E568">
        <v>2019</v>
      </c>
      <c r="F568" s="10">
        <f>Tabel3[[#This Row],[Lid Tot]]-Tabel3[[#This Row],[Lid sinds]]+1</f>
        <v>2</v>
      </c>
      <c r="G568" s="10"/>
      <c r="H568" s="10" t="s">
        <v>1304</v>
      </c>
      <c r="I568" s="10">
        <v>1</v>
      </c>
      <c r="K568" s="10"/>
      <c r="L568" s="10"/>
    </row>
    <row r="569" spans="1:12" x14ac:dyDescent="0.25">
      <c r="A569" s="10" t="s">
        <v>781</v>
      </c>
      <c r="B569" s="10" t="s">
        <v>782</v>
      </c>
      <c r="C569" t="str">
        <f t="shared" si="8"/>
        <v>Jull Vandenberk</v>
      </c>
      <c r="D569">
        <v>2018</v>
      </c>
      <c r="E569">
        <v>2019</v>
      </c>
      <c r="F569" s="10">
        <f>Tabel3[[#This Row],[Lid Tot]]-Tabel3[[#This Row],[Lid sinds]]+1</f>
        <v>2</v>
      </c>
      <c r="H569" t="s">
        <v>1010</v>
      </c>
      <c r="I569" s="10">
        <v>1</v>
      </c>
      <c r="K569" s="10"/>
      <c r="L569" s="10"/>
    </row>
    <row r="570" spans="1:12" x14ac:dyDescent="0.25">
      <c r="A570" s="10" t="s">
        <v>550</v>
      </c>
      <c r="B570" s="10" t="s">
        <v>789</v>
      </c>
      <c r="C570" t="str">
        <f t="shared" si="8"/>
        <v>Fien Vandendriessche</v>
      </c>
      <c r="D570">
        <v>2018</v>
      </c>
      <c r="E570">
        <v>2019</v>
      </c>
      <c r="F570" s="10">
        <f>Tabel3[[#This Row],[Lid Tot]]-Tabel3[[#This Row],[Lid sinds]]+1</f>
        <v>2</v>
      </c>
      <c r="G570" s="10"/>
      <c r="H570" s="10" t="s">
        <v>1010</v>
      </c>
      <c r="I570" s="10">
        <v>1</v>
      </c>
      <c r="K570" s="10"/>
      <c r="L570" s="10"/>
    </row>
    <row r="571" spans="1:12" x14ac:dyDescent="0.25">
      <c r="A571" s="10" t="s">
        <v>516</v>
      </c>
      <c r="B571" s="10" t="s">
        <v>784</v>
      </c>
      <c r="C571" t="str">
        <f t="shared" si="8"/>
        <v>Fleur Baert</v>
      </c>
      <c r="D571">
        <v>2018</v>
      </c>
      <c r="E571">
        <v>2018</v>
      </c>
      <c r="F571" s="10">
        <f>Tabel3[[#This Row],[Lid Tot]]-Tabel3[[#This Row],[Lid sinds]]+1</f>
        <v>1</v>
      </c>
      <c r="H571" t="s">
        <v>1010</v>
      </c>
      <c r="I571" s="10">
        <v>1</v>
      </c>
      <c r="K571" s="10"/>
      <c r="L571" s="10"/>
    </row>
    <row r="572" spans="1:12" x14ac:dyDescent="0.25">
      <c r="A572" s="10" t="s">
        <v>736</v>
      </c>
      <c r="B572" s="10" t="s">
        <v>737</v>
      </c>
      <c r="C572" t="str">
        <f t="shared" si="8"/>
        <v>Storm Vandeven</v>
      </c>
      <c r="D572">
        <v>2018</v>
      </c>
      <c r="E572">
        <v>2019</v>
      </c>
      <c r="F572" s="10">
        <f>Tabel3[[#This Row],[Lid Tot]]-Tabel3[[#This Row],[Lid sinds]]+1</f>
        <v>2</v>
      </c>
      <c r="G572" s="10"/>
      <c r="H572" s="10" t="s">
        <v>1001</v>
      </c>
      <c r="I572" s="10">
        <v>1</v>
      </c>
      <c r="K572" s="10"/>
      <c r="L572" s="10"/>
    </row>
    <row r="573" spans="1:12" x14ac:dyDescent="0.25">
      <c r="A573" s="10" t="s">
        <v>69</v>
      </c>
      <c r="B573" s="10" t="s">
        <v>721</v>
      </c>
      <c r="C573" t="str">
        <f t="shared" si="8"/>
        <v>Mathieu Vandeweyer</v>
      </c>
      <c r="D573">
        <v>2018</v>
      </c>
      <c r="E573">
        <v>2018</v>
      </c>
      <c r="F573" s="10">
        <f>Tabel3[[#This Row],[Lid Tot]]-Tabel3[[#This Row],[Lid sinds]]+1</f>
        <v>1</v>
      </c>
      <c r="H573" t="s">
        <v>1001</v>
      </c>
      <c r="I573" s="10">
        <v>1</v>
      </c>
      <c r="K573" s="10"/>
      <c r="L573" s="10"/>
    </row>
    <row r="574" spans="1:12" x14ac:dyDescent="0.25">
      <c r="A574" s="10" t="s">
        <v>787</v>
      </c>
      <c r="B574" s="10" t="s">
        <v>788</v>
      </c>
      <c r="C574" t="str">
        <f t="shared" si="8"/>
        <v>Ewoud Vangampelaere</v>
      </c>
      <c r="D574">
        <v>2018</v>
      </c>
      <c r="E574">
        <v>2019</v>
      </c>
      <c r="F574" s="10">
        <f>Tabel3[[#This Row],[Lid Tot]]-Tabel3[[#This Row],[Lid sinds]]+1</f>
        <v>2</v>
      </c>
      <c r="H574" t="s">
        <v>1010</v>
      </c>
      <c r="I574" s="10">
        <v>1</v>
      </c>
      <c r="K574" s="10"/>
      <c r="L574" s="10"/>
    </row>
    <row r="575" spans="1:12" x14ac:dyDescent="0.25">
      <c r="A575" s="10" t="s">
        <v>469</v>
      </c>
      <c r="B575" s="10" t="s">
        <v>734</v>
      </c>
      <c r="C575" t="str">
        <f t="shared" si="8"/>
        <v>Floris Vansina</v>
      </c>
      <c r="D575">
        <v>2018</v>
      </c>
      <c r="E575">
        <v>2019</v>
      </c>
      <c r="F575" s="10">
        <f>Tabel3[[#This Row],[Lid Tot]]-Tabel3[[#This Row],[Lid sinds]]+1</f>
        <v>2</v>
      </c>
      <c r="G575" s="10"/>
      <c r="H575" s="10" t="s">
        <v>304</v>
      </c>
      <c r="I575" s="10">
        <v>1</v>
      </c>
      <c r="K575" s="10"/>
      <c r="L575" s="10"/>
    </row>
    <row r="576" spans="1:12" x14ac:dyDescent="0.25">
      <c r="A576" s="10" t="s">
        <v>169</v>
      </c>
      <c r="B576" s="10" t="s">
        <v>826</v>
      </c>
      <c r="C576" t="str">
        <f t="shared" si="8"/>
        <v>Barbara Fleerakkers</v>
      </c>
      <c r="D576">
        <v>2018</v>
      </c>
      <c r="E576">
        <v>2019</v>
      </c>
      <c r="F576" s="10">
        <f>Tabel3[[#This Row],[Lid Tot]]-Tabel3[[#This Row],[Lid sinds]]+1</f>
        <v>2</v>
      </c>
      <c r="H576" t="s">
        <v>1230</v>
      </c>
      <c r="I576" s="10">
        <v>1</v>
      </c>
      <c r="K576" s="10"/>
      <c r="L576" s="10"/>
    </row>
    <row r="577" spans="1:12" x14ac:dyDescent="0.25">
      <c r="A577" s="10" t="s">
        <v>838</v>
      </c>
      <c r="B577" s="10" t="s">
        <v>839</v>
      </c>
      <c r="C577" t="str">
        <f t="shared" si="8"/>
        <v>Kimi Hartmann</v>
      </c>
      <c r="D577">
        <v>2018</v>
      </c>
      <c r="E577">
        <v>2018</v>
      </c>
      <c r="F577" s="10">
        <f>Tabel3[[#This Row],[Lid Tot]]-Tabel3[[#This Row],[Lid sinds]]+1</f>
        <v>1</v>
      </c>
      <c r="G577" s="10"/>
      <c r="H577" s="10" t="s">
        <v>309</v>
      </c>
      <c r="I577" s="10">
        <v>1</v>
      </c>
      <c r="K577" s="10"/>
      <c r="L577" s="10"/>
    </row>
    <row r="578" spans="1:12" x14ac:dyDescent="0.25">
      <c r="A578" s="10" t="s">
        <v>820</v>
      </c>
      <c r="B578" s="10" t="s">
        <v>101</v>
      </c>
      <c r="C578" t="str">
        <f t="shared" ref="C578:C641" si="9">A578&amp;" " &amp;B578</f>
        <v>Lente Verheyen</v>
      </c>
      <c r="D578">
        <v>2018</v>
      </c>
      <c r="E578">
        <v>2018</v>
      </c>
      <c r="F578" s="10">
        <f>Tabel3[[#This Row],[Lid Tot]]-Tabel3[[#This Row],[Lid sinds]]+1</f>
        <v>1</v>
      </c>
      <c r="H578" t="s">
        <v>1122</v>
      </c>
      <c r="I578" s="10">
        <v>1</v>
      </c>
      <c r="K578" s="10"/>
      <c r="L578" s="10"/>
    </row>
    <row r="579" spans="1:12" x14ac:dyDescent="0.25">
      <c r="A579" s="10" t="s">
        <v>748</v>
      </c>
      <c r="B579" s="10" t="s">
        <v>515</v>
      </c>
      <c r="C579" t="str">
        <f t="shared" si="9"/>
        <v>Lieze Martens</v>
      </c>
      <c r="D579">
        <v>2018</v>
      </c>
      <c r="E579">
        <v>2018</v>
      </c>
      <c r="F579" s="10">
        <f>Tabel3[[#This Row],[Lid Tot]]-Tabel3[[#This Row],[Lid sinds]]+1</f>
        <v>1</v>
      </c>
      <c r="H579" t="s">
        <v>1001</v>
      </c>
      <c r="I579" s="10">
        <v>1</v>
      </c>
      <c r="K579" s="10"/>
      <c r="L579" s="10"/>
    </row>
    <row r="580" spans="1:12" x14ac:dyDescent="0.25">
      <c r="A580" s="10" t="s">
        <v>710</v>
      </c>
      <c r="B580" s="10" t="s">
        <v>711</v>
      </c>
      <c r="C580" t="str">
        <f t="shared" si="9"/>
        <v>Luca Baum</v>
      </c>
      <c r="D580">
        <v>2018</v>
      </c>
      <c r="E580">
        <v>2018</v>
      </c>
      <c r="F580" s="10">
        <f>Tabel3[[#This Row],[Lid Tot]]-Tabel3[[#This Row],[Lid sinds]]+1</f>
        <v>1</v>
      </c>
      <c r="H580" t="s">
        <v>1021</v>
      </c>
      <c r="I580" s="10">
        <v>1</v>
      </c>
      <c r="K580" s="10"/>
      <c r="L580" s="10"/>
    </row>
    <row r="581" spans="1:12" x14ac:dyDescent="0.25">
      <c r="A581" s="10" t="s">
        <v>726</v>
      </c>
      <c r="B581" s="10" t="s">
        <v>727</v>
      </c>
      <c r="C581" t="str">
        <f t="shared" si="9"/>
        <v>Maria Moeskops</v>
      </c>
      <c r="D581">
        <v>2018</v>
      </c>
      <c r="E581">
        <v>2018</v>
      </c>
      <c r="F581" s="10">
        <f>Tabel3[[#This Row],[Lid Tot]]-Tabel3[[#This Row],[Lid sinds]]+1</f>
        <v>1</v>
      </c>
      <c r="H581" t="s">
        <v>1001</v>
      </c>
      <c r="I581" s="10">
        <v>1</v>
      </c>
      <c r="K581" s="10"/>
      <c r="L581" s="10"/>
    </row>
    <row r="582" spans="1:12" x14ac:dyDescent="0.25">
      <c r="A582" s="10" t="s">
        <v>824</v>
      </c>
      <c r="B582" s="10" t="s">
        <v>825</v>
      </c>
      <c r="C582" t="str">
        <f t="shared" si="9"/>
        <v>Mathijs Hoet</v>
      </c>
      <c r="D582">
        <v>2018</v>
      </c>
      <c r="E582">
        <v>2018</v>
      </c>
      <c r="F582" s="10">
        <f>Tabel3[[#This Row],[Lid Tot]]-Tabel3[[#This Row],[Lid sinds]]+1</f>
        <v>1</v>
      </c>
      <c r="H582" t="s">
        <v>304</v>
      </c>
      <c r="I582" s="10">
        <v>1</v>
      </c>
      <c r="K582" s="10"/>
      <c r="L582" s="10"/>
    </row>
    <row r="583" spans="1:12" x14ac:dyDescent="0.25">
      <c r="A583" s="10" t="s">
        <v>209</v>
      </c>
      <c r="B583" s="10" t="s">
        <v>597</v>
      </c>
      <c r="C583" t="str">
        <f t="shared" si="9"/>
        <v>Mats Biermans</v>
      </c>
      <c r="D583">
        <v>2018</v>
      </c>
      <c r="E583">
        <v>2018</v>
      </c>
      <c r="F583" s="10">
        <f>Tabel3[[#This Row],[Lid Tot]]-Tabel3[[#This Row],[Lid sinds]]+1</f>
        <v>1</v>
      </c>
      <c r="H583" t="s">
        <v>1000</v>
      </c>
      <c r="I583" s="10">
        <v>1</v>
      </c>
      <c r="K583" s="10"/>
      <c r="L583" s="10"/>
    </row>
    <row r="584" spans="1:12" x14ac:dyDescent="0.25">
      <c r="A584" s="10" t="s">
        <v>840</v>
      </c>
      <c r="B584" s="10" t="s">
        <v>29</v>
      </c>
      <c r="C584" t="str">
        <f t="shared" si="9"/>
        <v>Michaela Peeters</v>
      </c>
      <c r="D584">
        <v>2018</v>
      </c>
      <c r="E584">
        <v>2018</v>
      </c>
      <c r="F584" s="10">
        <f>Tabel3[[#This Row],[Lid Tot]]-Tabel3[[#This Row],[Lid sinds]]+1</f>
        <v>1</v>
      </c>
      <c r="H584" t="s">
        <v>1010</v>
      </c>
      <c r="I584" s="10">
        <v>1</v>
      </c>
      <c r="K584" s="10"/>
      <c r="L584" s="10"/>
    </row>
    <row r="585" spans="1:12" x14ac:dyDescent="0.25">
      <c r="A585" s="10" t="s">
        <v>716</v>
      </c>
      <c r="B585" s="10" t="s">
        <v>96</v>
      </c>
      <c r="C585" t="str">
        <f t="shared" si="9"/>
        <v>Olivia Verreydt</v>
      </c>
      <c r="D585">
        <v>2018</v>
      </c>
      <c r="E585">
        <v>2019</v>
      </c>
      <c r="F585" s="10">
        <f>Tabel3[[#This Row],[Lid Tot]]-Tabel3[[#This Row],[Lid sinds]]+1</f>
        <v>2</v>
      </c>
      <c r="H585" t="s">
        <v>1045</v>
      </c>
      <c r="I585" s="10">
        <v>1</v>
      </c>
      <c r="K585" s="10"/>
      <c r="L585" s="10"/>
    </row>
    <row r="586" spans="1:12" x14ac:dyDescent="0.25">
      <c r="A586" s="10" t="s">
        <v>703</v>
      </c>
      <c r="B586" s="10" t="s">
        <v>844</v>
      </c>
      <c r="C586" t="str">
        <f t="shared" si="9"/>
        <v>Mie Van Pelt</v>
      </c>
      <c r="D586">
        <v>2018</v>
      </c>
      <c r="E586">
        <v>2018</v>
      </c>
      <c r="F586" s="10">
        <f>Tabel3[[#This Row],[Lid Tot]]-Tabel3[[#This Row],[Lid sinds]]+1</f>
        <v>1</v>
      </c>
      <c r="H586" t="s">
        <v>1010</v>
      </c>
      <c r="I586" s="10">
        <v>1</v>
      </c>
      <c r="K586" s="10"/>
      <c r="L586" s="10"/>
    </row>
    <row r="587" spans="1:12" x14ac:dyDescent="0.25">
      <c r="A587" s="10" t="s">
        <v>567</v>
      </c>
      <c r="B587" s="10" t="s">
        <v>765</v>
      </c>
      <c r="C587" t="str">
        <f t="shared" si="9"/>
        <v>Tom Verschuren</v>
      </c>
      <c r="D587">
        <v>2018</v>
      </c>
      <c r="E587">
        <v>2019</v>
      </c>
      <c r="F587" s="10">
        <f>Tabel3[[#This Row],[Lid Tot]]-Tabel3[[#This Row],[Lid sinds]]+1</f>
        <v>2</v>
      </c>
      <c r="H587" t="s">
        <v>1010</v>
      </c>
      <c r="I587" s="10">
        <v>1</v>
      </c>
      <c r="K587" s="10"/>
      <c r="L587" s="10"/>
    </row>
    <row r="588" spans="1:12" x14ac:dyDescent="0.25">
      <c r="A588" s="10" t="s">
        <v>724</v>
      </c>
      <c r="B588" s="10" t="s">
        <v>765</v>
      </c>
      <c r="C588" t="str">
        <f t="shared" si="9"/>
        <v>Bram Verschuren</v>
      </c>
      <c r="D588">
        <v>2018</v>
      </c>
      <c r="E588">
        <v>2018</v>
      </c>
      <c r="F588" s="10">
        <f>Tabel3[[#This Row],[Lid Tot]]-Tabel3[[#This Row],[Lid sinds]]+1</f>
        <v>1</v>
      </c>
      <c r="H588" t="s">
        <v>1010</v>
      </c>
      <c r="I588" s="10">
        <v>1</v>
      </c>
      <c r="K588" s="10"/>
      <c r="L588" s="10"/>
    </row>
    <row r="589" spans="1:12" x14ac:dyDescent="0.25">
      <c r="A589" s="10" t="s">
        <v>828</v>
      </c>
      <c r="B589" s="10" t="s">
        <v>859</v>
      </c>
      <c r="C589" t="str">
        <f t="shared" si="9"/>
        <v>Nicolas Van der Elst</v>
      </c>
      <c r="D589">
        <v>2018</v>
      </c>
      <c r="E589">
        <v>2018</v>
      </c>
      <c r="F589" s="10">
        <f>Tabel3[[#This Row],[Lid Tot]]-Tabel3[[#This Row],[Lid sinds]]+1</f>
        <v>1</v>
      </c>
      <c r="G589" s="10"/>
      <c r="H589" s="10" t="s">
        <v>304</v>
      </c>
      <c r="I589" s="10">
        <v>1</v>
      </c>
      <c r="K589" s="10"/>
      <c r="L589" s="10"/>
    </row>
    <row r="590" spans="1:12" x14ac:dyDescent="0.25">
      <c r="A590" s="10" t="s">
        <v>716</v>
      </c>
      <c r="B590" s="10" t="s">
        <v>717</v>
      </c>
      <c r="C590" t="str">
        <f t="shared" si="9"/>
        <v>Olivia Lenders</v>
      </c>
      <c r="D590">
        <v>2018</v>
      </c>
      <c r="E590">
        <v>2018</v>
      </c>
      <c r="F590" s="10">
        <f>Tabel3[[#This Row],[Lid Tot]]-Tabel3[[#This Row],[Lid sinds]]+1</f>
        <v>1</v>
      </c>
      <c r="G590" s="10"/>
      <c r="H590" s="10" t="s">
        <v>1025</v>
      </c>
      <c r="I590" s="10">
        <v>1</v>
      </c>
      <c r="K590" s="10"/>
      <c r="L590" s="10"/>
    </row>
    <row r="591" spans="1:12" x14ac:dyDescent="0.25">
      <c r="A591" s="10" t="s">
        <v>475</v>
      </c>
      <c r="B591" s="4" t="s">
        <v>372</v>
      </c>
      <c r="C591" t="str">
        <f t="shared" si="9"/>
        <v>Kato Vervoort</v>
      </c>
      <c r="D591">
        <v>2018</v>
      </c>
      <c r="E591">
        <v>2019</v>
      </c>
      <c r="F591" s="10">
        <f>Tabel3[[#This Row],[Lid Tot]]-Tabel3[[#This Row],[Lid sinds]]+1</f>
        <v>2</v>
      </c>
      <c r="G591" s="10"/>
      <c r="H591" s="10" t="s">
        <v>1001</v>
      </c>
      <c r="I591" s="10">
        <v>1</v>
      </c>
      <c r="K591" s="10"/>
      <c r="L591" s="10"/>
    </row>
    <row r="592" spans="1:12" x14ac:dyDescent="0.25">
      <c r="A592" s="10" t="s">
        <v>823</v>
      </c>
      <c r="B592" s="10" t="s">
        <v>858</v>
      </c>
      <c r="C592" t="str">
        <f t="shared" si="9"/>
        <v>Robbe De Bruyn</v>
      </c>
      <c r="D592">
        <v>2018</v>
      </c>
      <c r="E592">
        <v>2018</v>
      </c>
      <c r="F592" s="10">
        <f>Tabel3[[#This Row],[Lid Tot]]-Tabel3[[#This Row],[Lid sinds]]+1</f>
        <v>1</v>
      </c>
      <c r="G592" s="10"/>
      <c r="H592" s="10" t="s">
        <v>1045</v>
      </c>
      <c r="I592" s="10">
        <v>1</v>
      </c>
      <c r="K592" s="10"/>
      <c r="L592" s="10"/>
    </row>
    <row r="593" spans="1:12" x14ac:dyDescent="0.25">
      <c r="A593" s="10" t="s">
        <v>775</v>
      </c>
      <c r="B593" s="10" t="s">
        <v>776</v>
      </c>
      <c r="C593" t="str">
        <f t="shared" si="9"/>
        <v>SARA VERHOLEN</v>
      </c>
      <c r="D593">
        <v>2018</v>
      </c>
      <c r="E593">
        <v>2018</v>
      </c>
      <c r="F593" s="10">
        <f>Tabel3[[#This Row],[Lid Tot]]-Tabel3[[#This Row],[Lid sinds]]+1</f>
        <v>1</v>
      </c>
      <c r="G593" s="10"/>
      <c r="H593" s="10" t="s">
        <v>306</v>
      </c>
      <c r="I593" s="10">
        <v>1</v>
      </c>
      <c r="K593" s="10"/>
      <c r="L593" s="10"/>
    </row>
    <row r="594" spans="1:12" x14ac:dyDescent="0.25">
      <c r="A594" s="10" t="s">
        <v>99</v>
      </c>
      <c r="B594" s="10" t="s">
        <v>807</v>
      </c>
      <c r="C594" t="str">
        <f t="shared" si="9"/>
        <v>Joke Vochten</v>
      </c>
      <c r="D594">
        <v>2018</v>
      </c>
      <c r="E594">
        <v>2019</v>
      </c>
      <c r="F594" s="10">
        <f>Tabel3[[#This Row],[Lid Tot]]-Tabel3[[#This Row],[Lid sinds]]+1</f>
        <v>2</v>
      </c>
      <c r="G594" s="10"/>
      <c r="H594" s="10" t="s">
        <v>1010</v>
      </c>
      <c r="I594" s="10">
        <v>1</v>
      </c>
      <c r="K594" s="10"/>
      <c r="L594" s="10"/>
    </row>
    <row r="595" spans="1:12" x14ac:dyDescent="0.25">
      <c r="A595" s="10" t="s">
        <v>813</v>
      </c>
      <c r="B595" s="10" t="s">
        <v>814</v>
      </c>
      <c r="C595" t="str">
        <f t="shared" si="9"/>
        <v>Zander Wargnies</v>
      </c>
      <c r="D595">
        <v>2018</v>
      </c>
      <c r="E595">
        <v>2019</v>
      </c>
      <c r="F595" s="10">
        <f>Tabel3[[#This Row],[Lid Tot]]-Tabel3[[#This Row],[Lid sinds]]+1</f>
        <v>2</v>
      </c>
      <c r="G595" s="10">
        <v>2200</v>
      </c>
      <c r="H595" s="10" t="s">
        <v>1021</v>
      </c>
      <c r="I595" s="10">
        <v>1</v>
      </c>
      <c r="K595" s="10"/>
      <c r="L595" s="10"/>
    </row>
    <row r="596" spans="1:12" x14ac:dyDescent="0.25">
      <c r="A596" s="10" t="s">
        <v>815</v>
      </c>
      <c r="B596" s="10" t="s">
        <v>811</v>
      </c>
      <c r="C596" t="str">
        <f t="shared" si="9"/>
        <v>Kjelle Warpy</v>
      </c>
      <c r="D596">
        <v>2018</v>
      </c>
      <c r="E596">
        <v>2019</v>
      </c>
      <c r="F596" s="10">
        <f>Tabel3[[#This Row],[Lid Tot]]-Tabel3[[#This Row],[Lid sinds]]+1</f>
        <v>2</v>
      </c>
      <c r="G596" s="10"/>
      <c r="H596" s="10" t="s">
        <v>306</v>
      </c>
      <c r="I596" s="10">
        <v>1</v>
      </c>
      <c r="K596" s="10"/>
      <c r="L596" s="10"/>
    </row>
    <row r="597" spans="1:12" x14ac:dyDescent="0.25">
      <c r="A597" s="10" t="s">
        <v>810</v>
      </c>
      <c r="B597" s="10" t="s">
        <v>811</v>
      </c>
      <c r="C597" t="str">
        <f t="shared" si="9"/>
        <v>Wytze Warpy</v>
      </c>
      <c r="D597">
        <v>2018</v>
      </c>
      <c r="E597">
        <v>2019</v>
      </c>
      <c r="F597" s="10">
        <f>Tabel3[[#This Row],[Lid Tot]]-Tabel3[[#This Row],[Lid sinds]]+1</f>
        <v>2</v>
      </c>
      <c r="G597" s="10"/>
      <c r="H597" s="10" t="s">
        <v>306</v>
      </c>
      <c r="I597" s="10">
        <v>1</v>
      </c>
      <c r="K597" s="10"/>
      <c r="L597" s="10"/>
    </row>
    <row r="598" spans="1:12" x14ac:dyDescent="0.25">
      <c r="A598" s="10" t="s">
        <v>718</v>
      </c>
      <c r="B598" s="10" t="s">
        <v>846</v>
      </c>
      <c r="C598" t="str">
        <f t="shared" si="9"/>
        <v>Sky Mynendonckx Kox</v>
      </c>
      <c r="D598">
        <v>2018</v>
      </c>
      <c r="E598">
        <v>2018</v>
      </c>
      <c r="F598" s="10">
        <f>Tabel3[[#This Row],[Lid Tot]]-Tabel3[[#This Row],[Lid sinds]]+1</f>
        <v>1</v>
      </c>
      <c r="G598" s="10"/>
      <c r="H598" s="10" t="s">
        <v>1047</v>
      </c>
      <c r="I598" s="10">
        <v>1</v>
      </c>
      <c r="K598" s="10"/>
      <c r="L598" s="10"/>
    </row>
    <row r="599" spans="1:12" x14ac:dyDescent="0.25">
      <c r="A599" s="10" t="s">
        <v>750</v>
      </c>
      <c r="B599" s="10" t="s">
        <v>29</v>
      </c>
      <c r="C599" t="str">
        <f t="shared" si="9"/>
        <v>Tess Peeters</v>
      </c>
      <c r="D599">
        <v>2018</v>
      </c>
      <c r="E599">
        <v>2018</v>
      </c>
      <c r="F599" s="10">
        <f>Tabel3[[#This Row],[Lid Tot]]-Tabel3[[#This Row],[Lid sinds]]+1</f>
        <v>1</v>
      </c>
      <c r="G599" s="10"/>
      <c r="H599" s="10" t="s">
        <v>1021</v>
      </c>
      <c r="I599" s="10">
        <v>1</v>
      </c>
      <c r="K599" s="10"/>
      <c r="L599" s="10"/>
    </row>
    <row r="600" spans="1:12" x14ac:dyDescent="0.25">
      <c r="A600" s="10" t="s">
        <v>460</v>
      </c>
      <c r="B600" s="10" t="s">
        <v>584</v>
      </c>
      <c r="C600" t="str">
        <f t="shared" si="9"/>
        <v>Bent Willemsen</v>
      </c>
      <c r="D600">
        <v>2018</v>
      </c>
      <c r="E600">
        <v>2018</v>
      </c>
      <c r="F600" s="10">
        <f>Tabel3[[#This Row],[Lid Tot]]-Tabel3[[#This Row],[Lid sinds]]+1</f>
        <v>1</v>
      </c>
      <c r="G600" s="1">
        <v>2275</v>
      </c>
      <c r="H600" s="1" t="s">
        <v>309</v>
      </c>
      <c r="I600" s="10">
        <v>1</v>
      </c>
      <c r="K600" s="10"/>
      <c r="L600" s="10"/>
    </row>
    <row r="601" spans="1:12" x14ac:dyDescent="0.25">
      <c r="A601" s="10" t="s">
        <v>732</v>
      </c>
      <c r="B601" s="10" t="s">
        <v>733</v>
      </c>
      <c r="C601" t="str">
        <f t="shared" si="9"/>
        <v>Torre Thuy</v>
      </c>
      <c r="D601">
        <v>2018</v>
      </c>
      <c r="E601">
        <v>2018</v>
      </c>
      <c r="F601" s="10">
        <f>Tabel3[[#This Row],[Lid Tot]]-Tabel3[[#This Row],[Lid sinds]]+1</f>
        <v>1</v>
      </c>
      <c r="H601" t="s">
        <v>1010</v>
      </c>
      <c r="I601" s="10">
        <v>1</v>
      </c>
      <c r="K601" s="10"/>
      <c r="L601" s="10"/>
    </row>
    <row r="602" spans="1:12" x14ac:dyDescent="0.25">
      <c r="A602" s="10" t="s">
        <v>391</v>
      </c>
      <c r="B602" s="10" t="s">
        <v>808</v>
      </c>
      <c r="C602" t="str">
        <f t="shared" si="9"/>
        <v>Wolf Vanempten</v>
      </c>
      <c r="D602">
        <v>2018</v>
      </c>
      <c r="E602">
        <v>2018</v>
      </c>
      <c r="F602" s="10">
        <f>Tabel3[[#This Row],[Lid Tot]]-Tabel3[[#This Row],[Lid sinds]]+1</f>
        <v>1</v>
      </c>
      <c r="H602" t="s">
        <v>1305</v>
      </c>
      <c r="I602" s="10">
        <v>1</v>
      </c>
      <c r="K602" s="10"/>
      <c r="L602" s="10"/>
    </row>
    <row r="603" spans="1:12" x14ac:dyDescent="0.25">
      <c r="A603" s="10" t="s">
        <v>835</v>
      </c>
      <c r="B603" s="10" t="s">
        <v>836</v>
      </c>
      <c r="C603" t="str">
        <f t="shared" si="9"/>
        <v>Lonit Wolfs</v>
      </c>
      <c r="D603">
        <v>2018</v>
      </c>
      <c r="E603">
        <v>2019</v>
      </c>
      <c r="F603" s="10">
        <f>Tabel3[[#This Row],[Lid Tot]]-Tabel3[[#This Row],[Lid sinds]]+1</f>
        <v>2</v>
      </c>
      <c r="H603" t="s">
        <v>1230</v>
      </c>
      <c r="I603" s="10">
        <v>1</v>
      </c>
      <c r="K603" s="10"/>
      <c r="L603" s="10"/>
    </row>
    <row r="604" spans="1:12" x14ac:dyDescent="0.25">
      <c r="A604" s="10" t="s">
        <v>957</v>
      </c>
      <c r="B604" s="10" t="s">
        <v>958</v>
      </c>
      <c r="C604" t="str">
        <f t="shared" si="9"/>
        <v>Yacob Abdelamir Karim Al Said</v>
      </c>
      <c r="D604">
        <v>2019</v>
      </c>
      <c r="E604">
        <v>2019</v>
      </c>
      <c r="F604" s="10">
        <f>Tabel3[[#This Row],[Lid Tot]]-Tabel3[[#This Row],[Lid sinds]]+1</f>
        <v>1</v>
      </c>
      <c r="H604" t="s">
        <v>1207</v>
      </c>
      <c r="I604" s="10">
        <v>1</v>
      </c>
      <c r="K604" s="10"/>
      <c r="L604" s="10"/>
    </row>
    <row r="605" spans="1:12" x14ac:dyDescent="0.25">
      <c r="A605" s="10" t="s">
        <v>959</v>
      </c>
      <c r="B605" s="10" t="s">
        <v>958</v>
      </c>
      <c r="C605" t="str">
        <f t="shared" si="9"/>
        <v>Yilliano Abdelamir Karim Al Said</v>
      </c>
      <c r="D605">
        <v>2019</v>
      </c>
      <c r="E605">
        <v>2019</v>
      </c>
      <c r="F605" s="10">
        <f>Tabel3[[#This Row],[Lid Tot]]-Tabel3[[#This Row],[Lid sinds]]+1</f>
        <v>1</v>
      </c>
      <c r="G605" s="10"/>
      <c r="H605" s="10" t="s">
        <v>1207</v>
      </c>
      <c r="I605" s="10">
        <v>1</v>
      </c>
      <c r="K605" s="10"/>
      <c r="L605" s="10"/>
    </row>
    <row r="606" spans="1:12" x14ac:dyDescent="0.25">
      <c r="A606" s="10" t="s">
        <v>926</v>
      </c>
      <c r="B606" s="10" t="s">
        <v>927</v>
      </c>
      <c r="C606" t="str">
        <f t="shared" si="9"/>
        <v>Floor Adriaensens</v>
      </c>
      <c r="D606">
        <v>2019</v>
      </c>
      <c r="E606">
        <v>2019</v>
      </c>
      <c r="F606" s="10">
        <f>Tabel3[[#This Row],[Lid Tot]]-Tabel3[[#This Row],[Lid sinds]]+1</f>
        <v>1</v>
      </c>
      <c r="H606" t="s">
        <v>1010</v>
      </c>
      <c r="I606" s="10">
        <v>1</v>
      </c>
      <c r="K606" s="10"/>
      <c r="L606" s="10"/>
    </row>
    <row r="607" spans="1:12" x14ac:dyDescent="0.25">
      <c r="A607" s="10" t="s">
        <v>735</v>
      </c>
      <c r="B607" s="10" t="s">
        <v>896</v>
      </c>
      <c r="C607" t="str">
        <f t="shared" si="9"/>
        <v>Kasper Appau</v>
      </c>
      <c r="D607">
        <v>2019</v>
      </c>
      <c r="E607">
        <v>2019</v>
      </c>
      <c r="F607" s="10">
        <f>Tabel3[[#This Row],[Lid Tot]]-Tabel3[[#This Row],[Lid sinds]]+1</f>
        <v>1</v>
      </c>
      <c r="G607" s="10"/>
      <c r="H607" s="10" t="s">
        <v>304</v>
      </c>
      <c r="I607" s="10">
        <v>1</v>
      </c>
      <c r="K607" s="10"/>
      <c r="L607" s="10"/>
    </row>
    <row r="608" spans="1:12" x14ac:dyDescent="0.25">
      <c r="A608" s="10" t="s">
        <v>909</v>
      </c>
      <c r="B608" s="10" t="s">
        <v>910</v>
      </c>
      <c r="C608" t="str">
        <f t="shared" si="9"/>
        <v>Lene Beneens</v>
      </c>
      <c r="D608">
        <v>2019</v>
      </c>
      <c r="E608">
        <v>2019</v>
      </c>
      <c r="F608" s="10">
        <f>Tabel3[[#This Row],[Lid Tot]]-Tabel3[[#This Row],[Lid sinds]]+1</f>
        <v>1</v>
      </c>
      <c r="G608" s="10"/>
      <c r="H608" s="10" t="s">
        <v>982</v>
      </c>
      <c r="I608" s="10">
        <v>1</v>
      </c>
      <c r="K608" s="10"/>
      <c r="L608" s="10"/>
    </row>
    <row r="609" spans="1:12" x14ac:dyDescent="0.25">
      <c r="A609" s="10" t="s">
        <v>897</v>
      </c>
      <c r="B609" s="10" t="s">
        <v>898</v>
      </c>
      <c r="C609" t="str">
        <f t="shared" si="9"/>
        <v>Marlon Boogaerts</v>
      </c>
      <c r="D609">
        <v>2019</v>
      </c>
      <c r="E609">
        <v>2019</v>
      </c>
      <c r="F609" s="10">
        <f>Tabel3[[#This Row],[Lid Tot]]-Tabel3[[#This Row],[Lid sinds]]+1</f>
        <v>1</v>
      </c>
      <c r="G609" s="10">
        <v>2235</v>
      </c>
      <c r="H609" s="10" t="s">
        <v>1028</v>
      </c>
      <c r="I609" s="10">
        <v>1</v>
      </c>
      <c r="K609" s="10"/>
      <c r="L609" s="10"/>
    </row>
    <row r="610" spans="1:12" x14ac:dyDescent="0.25">
      <c r="A610" s="10" t="s">
        <v>954</v>
      </c>
      <c r="B610" s="10" t="s">
        <v>955</v>
      </c>
      <c r="C610" t="str">
        <f t="shared" si="9"/>
        <v>Witse Bos</v>
      </c>
      <c r="D610">
        <v>2019</v>
      </c>
      <c r="E610">
        <v>2019</v>
      </c>
      <c r="F610" s="10">
        <f>Tabel3[[#This Row],[Lid Tot]]-Tabel3[[#This Row],[Lid sinds]]+1</f>
        <v>1</v>
      </c>
      <c r="G610" s="10"/>
      <c r="H610" s="10" t="s">
        <v>304</v>
      </c>
      <c r="I610" s="10">
        <v>1</v>
      </c>
      <c r="K610" s="10"/>
      <c r="L610" s="10"/>
    </row>
    <row r="611" spans="1:12" x14ac:dyDescent="0.25">
      <c r="A611" s="10" t="s">
        <v>816</v>
      </c>
      <c r="B611" s="10" t="s">
        <v>705</v>
      </c>
      <c r="C611" t="str">
        <f t="shared" si="9"/>
        <v>Cis Bracke</v>
      </c>
      <c r="D611">
        <v>2019</v>
      </c>
      <c r="E611">
        <v>2019</v>
      </c>
      <c r="F611" s="10">
        <f>Tabel3[[#This Row],[Lid Tot]]-Tabel3[[#This Row],[Lid sinds]]+1</f>
        <v>1</v>
      </c>
      <c r="H611" t="s">
        <v>1001</v>
      </c>
      <c r="I611" s="10">
        <v>1</v>
      </c>
      <c r="K611" s="10"/>
      <c r="L611" s="10"/>
    </row>
    <row r="612" spans="1:12" x14ac:dyDescent="0.25">
      <c r="A612" s="10" t="s">
        <v>441</v>
      </c>
      <c r="B612" s="10" t="s">
        <v>347</v>
      </c>
      <c r="C612" t="str">
        <f t="shared" si="9"/>
        <v>Bas Breynaert</v>
      </c>
      <c r="D612">
        <v>2019</v>
      </c>
      <c r="E612">
        <v>2019</v>
      </c>
      <c r="F612" s="10">
        <f>Tabel3[[#This Row],[Lid Tot]]-Tabel3[[#This Row],[Lid sinds]]+1</f>
        <v>1</v>
      </c>
      <c r="H612" t="s">
        <v>1268</v>
      </c>
      <c r="I612" s="10">
        <v>1</v>
      </c>
      <c r="K612" s="10"/>
      <c r="L612" s="10"/>
    </row>
    <row r="613" spans="1:12" x14ac:dyDescent="0.25">
      <c r="A613" s="10" t="s">
        <v>431</v>
      </c>
      <c r="B613" s="10" t="s">
        <v>642</v>
      </c>
      <c r="C613" t="str">
        <f t="shared" si="9"/>
        <v>Wout Broeckx</v>
      </c>
      <c r="D613">
        <v>2019</v>
      </c>
      <c r="E613">
        <v>2019</v>
      </c>
      <c r="F613" s="10">
        <f>Tabel3[[#This Row],[Lid Tot]]-Tabel3[[#This Row],[Lid sinds]]+1</f>
        <v>1</v>
      </c>
      <c r="H613" t="s">
        <v>309</v>
      </c>
      <c r="I613" s="10">
        <v>1</v>
      </c>
      <c r="K613" s="10"/>
      <c r="L613" s="10"/>
    </row>
    <row r="614" spans="1:12" x14ac:dyDescent="0.25">
      <c r="A614" s="10" t="s">
        <v>953</v>
      </c>
      <c r="B614" s="10" t="s">
        <v>540</v>
      </c>
      <c r="C614" t="str">
        <f t="shared" si="9"/>
        <v>Arend Celis</v>
      </c>
      <c r="D614">
        <v>2019</v>
      </c>
      <c r="E614">
        <v>2019</v>
      </c>
      <c r="F614" s="10">
        <f>Tabel3[[#This Row],[Lid Tot]]-Tabel3[[#This Row],[Lid sinds]]+1</f>
        <v>1</v>
      </c>
      <c r="H614" t="s">
        <v>304</v>
      </c>
      <c r="I614" s="10">
        <v>1</v>
      </c>
      <c r="K614" s="10"/>
      <c r="L614" s="10"/>
    </row>
    <row r="615" spans="1:12" x14ac:dyDescent="0.25">
      <c r="A615" s="10" t="s">
        <v>903</v>
      </c>
      <c r="B615" s="10" t="s">
        <v>540</v>
      </c>
      <c r="C615" t="str">
        <f t="shared" si="9"/>
        <v>Hazel Celis</v>
      </c>
      <c r="D615">
        <v>2019</v>
      </c>
      <c r="E615">
        <v>2019</v>
      </c>
      <c r="F615" s="10">
        <f>Tabel3[[#This Row],[Lid Tot]]-Tabel3[[#This Row],[Lid sinds]]+1</f>
        <v>1</v>
      </c>
      <c r="G615" s="10"/>
      <c r="H615" s="10" t="s">
        <v>304</v>
      </c>
      <c r="I615" s="10">
        <v>1</v>
      </c>
      <c r="K615" s="10"/>
      <c r="L615" s="10"/>
    </row>
    <row r="616" spans="1:12" x14ac:dyDescent="0.25">
      <c r="A616" s="10" t="s">
        <v>904</v>
      </c>
      <c r="B616" s="10" t="s">
        <v>540</v>
      </c>
      <c r="C616" t="str">
        <f t="shared" si="9"/>
        <v>Sterre Celis</v>
      </c>
      <c r="D616">
        <v>2019</v>
      </c>
      <c r="E616">
        <v>2019</v>
      </c>
      <c r="F616" s="10">
        <f>Tabel3[[#This Row],[Lid Tot]]-Tabel3[[#This Row],[Lid sinds]]+1</f>
        <v>1</v>
      </c>
      <c r="G616" s="10"/>
      <c r="H616" s="10" t="s">
        <v>304</v>
      </c>
      <c r="I616" s="10">
        <v>1</v>
      </c>
      <c r="K616" s="10"/>
      <c r="L616" s="10"/>
    </row>
    <row r="617" spans="1:12" x14ac:dyDescent="0.25">
      <c r="A617" s="10" t="s">
        <v>725</v>
      </c>
      <c r="B617" s="10" t="s">
        <v>723</v>
      </c>
      <c r="C617" t="str">
        <f t="shared" si="9"/>
        <v>Jeroen Cools</v>
      </c>
      <c r="D617">
        <v>2019</v>
      </c>
      <c r="E617">
        <v>2019</v>
      </c>
      <c r="F617" s="10">
        <f>Tabel3[[#This Row],[Lid Tot]]-Tabel3[[#This Row],[Lid sinds]]+1</f>
        <v>1</v>
      </c>
      <c r="G617" s="10"/>
      <c r="H617" s="10" t="s">
        <v>304</v>
      </c>
      <c r="I617" s="10">
        <v>1</v>
      </c>
      <c r="K617" s="10"/>
      <c r="L617" s="10"/>
    </row>
    <row r="618" spans="1:12" x14ac:dyDescent="0.25">
      <c r="A618" s="10" t="s">
        <v>68</v>
      </c>
      <c r="B618" s="10" t="s">
        <v>920</v>
      </c>
      <c r="C618" t="str">
        <f t="shared" si="9"/>
        <v>Andreas Cremer</v>
      </c>
      <c r="D618">
        <v>2019</v>
      </c>
      <c r="E618">
        <v>2019</v>
      </c>
      <c r="F618" s="10">
        <f>Tabel3[[#This Row],[Lid Tot]]-Tabel3[[#This Row],[Lid sinds]]+1</f>
        <v>1</v>
      </c>
      <c r="G618" s="10"/>
      <c r="H618" s="10" t="s">
        <v>1127</v>
      </c>
      <c r="I618" s="10">
        <v>1</v>
      </c>
      <c r="K618" s="10"/>
      <c r="L618" s="10"/>
    </row>
    <row r="619" spans="1:12" x14ac:dyDescent="0.25">
      <c r="A619" s="10" t="s">
        <v>960</v>
      </c>
      <c r="B619" s="10" t="s">
        <v>961</v>
      </c>
      <c r="C619" t="str">
        <f t="shared" si="9"/>
        <v>Madou Dabou</v>
      </c>
      <c r="D619">
        <v>2019</v>
      </c>
      <c r="E619">
        <v>2019</v>
      </c>
      <c r="F619" s="10">
        <f>Tabel3[[#This Row],[Lid Tot]]-Tabel3[[#This Row],[Lid sinds]]+1</f>
        <v>1</v>
      </c>
      <c r="G619" s="10"/>
      <c r="H619" s="10" t="s">
        <v>1009</v>
      </c>
      <c r="I619" s="10">
        <v>1</v>
      </c>
      <c r="K619" s="10"/>
      <c r="L619" s="10"/>
    </row>
    <row r="620" spans="1:12" x14ac:dyDescent="0.25">
      <c r="A620" s="10" t="s">
        <v>422</v>
      </c>
      <c r="B620" s="10" t="s">
        <v>204</v>
      </c>
      <c r="C620" t="str">
        <f t="shared" si="9"/>
        <v>Mila De Bondt</v>
      </c>
      <c r="D620">
        <v>2019</v>
      </c>
      <c r="E620">
        <v>2019</v>
      </c>
      <c r="F620" s="10">
        <f>Tabel3[[#This Row],[Lid Tot]]-Tabel3[[#This Row],[Lid sinds]]+1</f>
        <v>1</v>
      </c>
      <c r="G620" s="10"/>
      <c r="H620" s="10" t="s">
        <v>306</v>
      </c>
      <c r="I620" s="10">
        <v>1</v>
      </c>
      <c r="K620" s="10"/>
      <c r="L620" s="10"/>
    </row>
    <row r="621" spans="1:12" x14ac:dyDescent="0.25">
      <c r="A621" s="10" t="s">
        <v>892</v>
      </c>
      <c r="B621" s="10" t="s">
        <v>848</v>
      </c>
      <c r="C621" t="str">
        <f t="shared" si="9"/>
        <v>Gloria De Cnodder</v>
      </c>
      <c r="D621">
        <v>2019</v>
      </c>
      <c r="E621">
        <v>2019</v>
      </c>
      <c r="F621" s="10">
        <f>Tabel3[[#This Row],[Lid Tot]]-Tabel3[[#This Row],[Lid sinds]]+1</f>
        <v>1</v>
      </c>
      <c r="G621" s="10"/>
      <c r="H621" s="10" t="s">
        <v>306</v>
      </c>
      <c r="I621" s="10">
        <v>1</v>
      </c>
      <c r="K621" s="10"/>
      <c r="L621" s="10"/>
    </row>
    <row r="622" spans="1:12" x14ac:dyDescent="0.25">
      <c r="A622" s="10" t="s">
        <v>899</v>
      </c>
      <c r="B622" s="10" t="s">
        <v>900</v>
      </c>
      <c r="C622" t="str">
        <f t="shared" si="9"/>
        <v>Adriaan Deckers</v>
      </c>
      <c r="D622">
        <v>2019</v>
      </c>
      <c r="E622">
        <v>2019</v>
      </c>
      <c r="F622" s="10">
        <f>Tabel3[[#This Row],[Lid Tot]]-Tabel3[[#This Row],[Lid sinds]]+1</f>
        <v>1</v>
      </c>
      <c r="G622" s="10"/>
      <c r="H622" s="10" t="s">
        <v>309</v>
      </c>
      <c r="I622" s="10">
        <v>1</v>
      </c>
      <c r="K622" s="10"/>
      <c r="L622" s="10"/>
    </row>
    <row r="623" spans="1:12" x14ac:dyDescent="0.25">
      <c r="A623" s="10" t="s">
        <v>914</v>
      </c>
      <c r="B623" s="10" t="s">
        <v>915</v>
      </c>
      <c r="C623" t="str">
        <f t="shared" si="9"/>
        <v>Artuur Dierckx</v>
      </c>
      <c r="D623">
        <v>2019</v>
      </c>
      <c r="E623">
        <v>2019</v>
      </c>
      <c r="F623" s="10">
        <f>Tabel3[[#This Row],[Lid Tot]]-Tabel3[[#This Row],[Lid sinds]]+1</f>
        <v>1</v>
      </c>
      <c r="H623" t="s">
        <v>1010</v>
      </c>
      <c r="I623" s="10">
        <v>1</v>
      </c>
      <c r="K623" s="10"/>
      <c r="L623" s="10"/>
    </row>
    <row r="624" spans="1:12" x14ac:dyDescent="0.25">
      <c r="A624" s="10" t="s">
        <v>661</v>
      </c>
      <c r="B624" s="10" t="s">
        <v>935</v>
      </c>
      <c r="C624" t="str">
        <f t="shared" si="9"/>
        <v>Maarten Dijckmans</v>
      </c>
      <c r="D624">
        <v>2019</v>
      </c>
      <c r="E624">
        <v>2019</v>
      </c>
      <c r="F624" s="10">
        <f>Tabel3[[#This Row],[Lid Tot]]-Tabel3[[#This Row],[Lid sinds]]+1</f>
        <v>1</v>
      </c>
      <c r="G624" s="10"/>
      <c r="H624" s="10" t="s">
        <v>1010</v>
      </c>
      <c r="I624" s="10">
        <v>1</v>
      </c>
      <c r="K624" s="10"/>
      <c r="L624" s="10"/>
    </row>
    <row r="625" spans="1:12" x14ac:dyDescent="0.25">
      <c r="A625" s="10" t="s">
        <v>867</v>
      </c>
      <c r="B625" s="10" t="s">
        <v>868</v>
      </c>
      <c r="C625" t="str">
        <f t="shared" si="9"/>
        <v>Ebbe Duerinck</v>
      </c>
      <c r="D625">
        <v>2019</v>
      </c>
      <c r="E625">
        <v>2019</v>
      </c>
      <c r="F625" s="10">
        <f>Tabel3[[#This Row],[Lid Tot]]-Tabel3[[#This Row],[Lid sinds]]+1</f>
        <v>1</v>
      </c>
      <c r="H625" t="s">
        <v>1294</v>
      </c>
      <c r="I625" s="10">
        <v>1</v>
      </c>
      <c r="K625" s="10"/>
      <c r="L625" s="10"/>
    </row>
    <row r="626" spans="1:12" x14ac:dyDescent="0.25">
      <c r="A626" s="10" t="s">
        <v>228</v>
      </c>
      <c r="B626" s="10" t="s">
        <v>870</v>
      </c>
      <c r="C626" t="str">
        <f t="shared" si="9"/>
        <v>Stan Elsen</v>
      </c>
      <c r="D626">
        <v>2019</v>
      </c>
      <c r="E626">
        <v>2019</v>
      </c>
      <c r="F626" s="10">
        <f>Tabel3[[#This Row],[Lid Tot]]-Tabel3[[#This Row],[Lid sinds]]+1</f>
        <v>1</v>
      </c>
      <c r="H626" t="s">
        <v>1001</v>
      </c>
      <c r="I626" s="10">
        <v>1</v>
      </c>
      <c r="K626" s="10"/>
      <c r="L626" s="10"/>
    </row>
    <row r="627" spans="1:12" x14ac:dyDescent="0.25">
      <c r="A627" s="10" t="s">
        <v>933</v>
      </c>
      <c r="B627" s="10" t="s">
        <v>829</v>
      </c>
      <c r="C627" t="str">
        <f t="shared" si="9"/>
        <v>Ditta Elst</v>
      </c>
      <c r="D627">
        <v>2019</v>
      </c>
      <c r="E627">
        <v>2019</v>
      </c>
      <c r="F627" s="10">
        <f>Tabel3[[#This Row],[Lid Tot]]-Tabel3[[#This Row],[Lid sinds]]+1</f>
        <v>1</v>
      </c>
      <c r="G627">
        <v>2310</v>
      </c>
      <c r="H627" t="s">
        <v>1023</v>
      </c>
      <c r="I627" s="10">
        <v>1</v>
      </c>
      <c r="K627" s="10"/>
      <c r="L627" s="10"/>
    </row>
    <row r="628" spans="1:12" x14ac:dyDescent="0.25">
      <c r="A628" s="10" t="s">
        <v>861</v>
      </c>
      <c r="B628" s="10" t="s">
        <v>862</v>
      </c>
      <c r="C628" t="str">
        <f t="shared" si="9"/>
        <v>nora gambacorta</v>
      </c>
      <c r="D628">
        <v>2019</v>
      </c>
      <c r="E628">
        <v>2019</v>
      </c>
      <c r="F628" s="10">
        <f>Tabel3[[#This Row],[Lid Tot]]-Tabel3[[#This Row],[Lid sinds]]+1</f>
        <v>1</v>
      </c>
      <c r="H628" t="s">
        <v>1001</v>
      </c>
      <c r="I628" s="10">
        <v>1</v>
      </c>
      <c r="K628" s="10"/>
      <c r="L628" s="10"/>
    </row>
    <row r="629" spans="1:12" x14ac:dyDescent="0.25">
      <c r="A629" s="10" t="s">
        <v>878</v>
      </c>
      <c r="B629" s="10" t="s">
        <v>879</v>
      </c>
      <c r="C629" t="str">
        <f t="shared" si="9"/>
        <v>Elouise Geluykens</v>
      </c>
      <c r="D629">
        <v>2019</v>
      </c>
      <c r="E629">
        <v>2019</v>
      </c>
      <c r="F629" s="10">
        <f>Tabel3[[#This Row],[Lid Tot]]-Tabel3[[#This Row],[Lid sinds]]+1</f>
        <v>1</v>
      </c>
      <c r="G629" s="10"/>
      <c r="H629" s="10" t="s">
        <v>1021</v>
      </c>
      <c r="I629" s="10">
        <v>1</v>
      </c>
      <c r="K629" s="10"/>
      <c r="L629" s="10"/>
    </row>
    <row r="630" spans="1:12" x14ac:dyDescent="0.25">
      <c r="A630" s="10" t="s">
        <v>943</v>
      </c>
      <c r="B630" s="10" t="s">
        <v>463</v>
      </c>
      <c r="C630" t="str">
        <f t="shared" si="9"/>
        <v>Sarah Gevers</v>
      </c>
      <c r="D630">
        <v>2019</v>
      </c>
      <c r="E630">
        <v>2019</v>
      </c>
      <c r="F630" s="10">
        <f>Tabel3[[#This Row],[Lid Tot]]-Tabel3[[#This Row],[Lid sinds]]+1</f>
        <v>1</v>
      </c>
      <c r="H630" t="s">
        <v>1010</v>
      </c>
      <c r="I630" s="10">
        <v>1</v>
      </c>
      <c r="K630" s="10"/>
      <c r="L630" s="10"/>
    </row>
    <row r="631" spans="1:12" x14ac:dyDescent="0.25">
      <c r="A631" s="10" t="s">
        <v>724</v>
      </c>
      <c r="B631" s="10" t="s">
        <v>970</v>
      </c>
      <c r="C631" t="str">
        <f t="shared" si="9"/>
        <v>Bram Goetschalckx</v>
      </c>
      <c r="D631">
        <v>2019</v>
      </c>
      <c r="E631">
        <v>2019</v>
      </c>
      <c r="F631" s="10">
        <f>Tabel3[[#This Row],[Lid Tot]]-Tabel3[[#This Row],[Lid sinds]]+1</f>
        <v>1</v>
      </c>
      <c r="G631">
        <v>2330</v>
      </c>
      <c r="H631" t="s">
        <v>1027</v>
      </c>
      <c r="I631" s="10">
        <v>1</v>
      </c>
      <c r="K631" s="10"/>
      <c r="L631" s="10"/>
    </row>
    <row r="632" spans="1:12" x14ac:dyDescent="0.25">
      <c r="A632" s="10" t="s">
        <v>367</v>
      </c>
      <c r="B632" s="10" t="s">
        <v>766</v>
      </c>
      <c r="C632" t="str">
        <f t="shared" si="9"/>
        <v>Pieter Greeve</v>
      </c>
      <c r="D632">
        <v>2019</v>
      </c>
      <c r="E632">
        <v>2019</v>
      </c>
      <c r="F632" s="10">
        <f>Tabel3[[#This Row],[Lid Tot]]-Tabel3[[#This Row],[Lid sinds]]+1</f>
        <v>1</v>
      </c>
      <c r="H632" t="s">
        <v>1045</v>
      </c>
      <c r="I632" s="10">
        <v>1</v>
      </c>
      <c r="K632" s="10"/>
      <c r="L632" s="10"/>
    </row>
    <row r="633" spans="1:12" x14ac:dyDescent="0.25">
      <c r="A633" s="10" t="s">
        <v>951</v>
      </c>
      <c r="B633" s="10" t="s">
        <v>952</v>
      </c>
      <c r="C633" t="str">
        <f t="shared" si="9"/>
        <v>Micah Haelen</v>
      </c>
      <c r="D633">
        <v>2019</v>
      </c>
      <c r="E633">
        <v>2019</v>
      </c>
      <c r="F633" s="10">
        <f>Tabel3[[#This Row],[Lid Tot]]-Tabel3[[#This Row],[Lid sinds]]+1</f>
        <v>1</v>
      </c>
      <c r="H633" t="s">
        <v>307</v>
      </c>
      <c r="I633" s="10">
        <v>1</v>
      </c>
      <c r="K633" s="10"/>
      <c r="L633" s="10"/>
    </row>
    <row r="634" spans="1:12" x14ac:dyDescent="0.25">
      <c r="A634" s="10" t="s">
        <v>939</v>
      </c>
      <c r="B634" s="10" t="s">
        <v>763</v>
      </c>
      <c r="C634" t="str">
        <f t="shared" si="9"/>
        <v>Korneel Hendrickx</v>
      </c>
      <c r="D634">
        <v>2019</v>
      </c>
      <c r="E634">
        <v>2019</v>
      </c>
      <c r="F634" s="10">
        <f>Tabel3[[#This Row],[Lid Tot]]-Tabel3[[#This Row],[Lid sinds]]+1</f>
        <v>1</v>
      </c>
      <c r="H634" t="s">
        <v>1010</v>
      </c>
      <c r="I634" s="10">
        <v>1</v>
      </c>
      <c r="K634" s="10"/>
      <c r="L634" s="10"/>
    </row>
    <row r="635" spans="1:12" x14ac:dyDescent="0.25">
      <c r="A635" s="10" t="s">
        <v>598</v>
      </c>
      <c r="B635" s="10" t="s">
        <v>763</v>
      </c>
      <c r="C635" t="str">
        <f t="shared" si="9"/>
        <v>Tuur Hendrickx</v>
      </c>
      <c r="D635">
        <v>2019</v>
      </c>
      <c r="E635">
        <v>2019</v>
      </c>
      <c r="F635" s="10">
        <f>Tabel3[[#This Row],[Lid Tot]]-Tabel3[[#This Row],[Lid sinds]]+1</f>
        <v>1</v>
      </c>
      <c r="H635" t="s">
        <v>1010</v>
      </c>
      <c r="I635" s="10">
        <v>1</v>
      </c>
      <c r="K635" s="10"/>
      <c r="L635" s="10"/>
    </row>
    <row r="636" spans="1:12" x14ac:dyDescent="0.25">
      <c r="A636" s="10" t="s">
        <v>884</v>
      </c>
      <c r="B636" s="10" t="s">
        <v>195</v>
      </c>
      <c r="C636" t="str">
        <f t="shared" si="9"/>
        <v>Lennes Heylen</v>
      </c>
      <c r="D636">
        <v>2019</v>
      </c>
      <c r="E636">
        <v>2019</v>
      </c>
      <c r="F636" s="10">
        <f>Tabel3[[#This Row],[Lid Tot]]-Tabel3[[#This Row],[Lid sinds]]+1</f>
        <v>1</v>
      </c>
      <c r="H636" t="s">
        <v>1306</v>
      </c>
      <c r="I636" s="10">
        <v>1</v>
      </c>
      <c r="K636" s="10"/>
      <c r="L636" s="10"/>
    </row>
    <row r="637" spans="1:12" x14ac:dyDescent="0.25">
      <c r="A637" s="10" t="s">
        <v>874</v>
      </c>
      <c r="B637" s="10" t="s">
        <v>875</v>
      </c>
      <c r="C637" t="str">
        <f t="shared" si="9"/>
        <v>Nelles Heyns</v>
      </c>
      <c r="D637">
        <v>2019</v>
      </c>
      <c r="E637">
        <v>2019</v>
      </c>
      <c r="F637" s="10">
        <f>Tabel3[[#This Row],[Lid Tot]]-Tabel3[[#This Row],[Lid sinds]]+1</f>
        <v>1</v>
      </c>
      <c r="H637" t="s">
        <v>304</v>
      </c>
      <c r="I637" s="10">
        <v>1</v>
      </c>
      <c r="K637" s="10"/>
      <c r="L637" s="10"/>
    </row>
    <row r="638" spans="1:12" x14ac:dyDescent="0.25">
      <c r="A638" s="10" t="s">
        <v>760</v>
      </c>
      <c r="B638" s="10" t="s">
        <v>26</v>
      </c>
      <c r="C638" t="str">
        <f t="shared" si="9"/>
        <v>Mies Hoeylaerts</v>
      </c>
      <c r="D638">
        <v>2019</v>
      </c>
      <c r="E638">
        <v>2019</v>
      </c>
      <c r="F638" s="10">
        <f>Tabel3[[#This Row],[Lid Tot]]-Tabel3[[#This Row],[Lid sinds]]+1</f>
        <v>1</v>
      </c>
      <c r="G638" s="1">
        <v>2200</v>
      </c>
      <c r="H638" s="1" t="s">
        <v>304</v>
      </c>
      <c r="I638" s="10">
        <v>1</v>
      </c>
      <c r="K638" s="10"/>
      <c r="L638" s="10"/>
    </row>
    <row r="639" spans="1:12" x14ac:dyDescent="0.25">
      <c r="A639" s="10" t="s">
        <v>257</v>
      </c>
      <c r="B639" s="10" t="s">
        <v>46</v>
      </c>
      <c r="C639" t="str">
        <f t="shared" si="9"/>
        <v>Willem Janssens</v>
      </c>
      <c r="D639">
        <v>2019</v>
      </c>
      <c r="E639">
        <v>2019</v>
      </c>
      <c r="F639" s="10">
        <f>Tabel3[[#This Row],[Lid Tot]]-Tabel3[[#This Row],[Lid sinds]]+1</f>
        <v>1</v>
      </c>
      <c r="G639" s="10"/>
      <c r="H639" s="10" t="s">
        <v>1010</v>
      </c>
      <c r="I639" s="10">
        <v>1</v>
      </c>
      <c r="K639" s="10"/>
      <c r="L639" s="10"/>
    </row>
    <row r="640" spans="1:12" x14ac:dyDescent="0.25">
      <c r="A640" s="10" t="s">
        <v>876</v>
      </c>
      <c r="B640" s="10" t="s">
        <v>877</v>
      </c>
      <c r="C640" t="str">
        <f t="shared" si="9"/>
        <v>Jerom Lambrechts</v>
      </c>
      <c r="D640">
        <v>2019</v>
      </c>
      <c r="E640">
        <v>2019</v>
      </c>
      <c r="F640" s="10">
        <f>Tabel3[[#This Row],[Lid Tot]]-Tabel3[[#This Row],[Lid sinds]]+1</f>
        <v>1</v>
      </c>
      <c r="G640" s="10"/>
      <c r="H640" s="10" t="s">
        <v>304</v>
      </c>
      <c r="I640" s="10">
        <v>1</v>
      </c>
      <c r="K640" s="10"/>
      <c r="L640" s="10"/>
    </row>
    <row r="641" spans="1:12" x14ac:dyDescent="0.25">
      <c r="A641" s="10" t="s">
        <v>287</v>
      </c>
      <c r="B641" s="10" t="s">
        <v>877</v>
      </c>
      <c r="C641" t="str">
        <f t="shared" si="9"/>
        <v>Nel Lambrechts</v>
      </c>
      <c r="D641">
        <v>2019</v>
      </c>
      <c r="E641">
        <v>2019</v>
      </c>
      <c r="F641" s="10">
        <f>Tabel3[[#This Row],[Lid Tot]]-Tabel3[[#This Row],[Lid sinds]]+1</f>
        <v>1</v>
      </c>
      <c r="G641" s="10"/>
      <c r="H641" s="10" t="s">
        <v>304</v>
      </c>
      <c r="I641" s="10">
        <v>1</v>
      </c>
      <c r="K641" s="10"/>
      <c r="L641" s="10"/>
    </row>
    <row r="642" spans="1:12" x14ac:dyDescent="0.25">
      <c r="A642" s="10" t="s">
        <v>269</v>
      </c>
      <c r="B642" s="10" t="s">
        <v>967</v>
      </c>
      <c r="C642" t="str">
        <f t="shared" ref="C642:C705" si="10">A642&amp;" " &amp;B642</f>
        <v>Milan Leysen</v>
      </c>
      <c r="D642">
        <v>2019</v>
      </c>
      <c r="E642">
        <v>2019</v>
      </c>
      <c r="F642" s="10">
        <f>Tabel3[[#This Row],[Lid Tot]]-Tabel3[[#This Row],[Lid sinds]]+1</f>
        <v>1</v>
      </c>
      <c r="G642" s="10"/>
      <c r="H642" s="10" t="s">
        <v>304</v>
      </c>
      <c r="I642" s="10">
        <v>1</v>
      </c>
      <c r="K642" s="10"/>
      <c r="L642" s="10"/>
    </row>
    <row r="643" spans="1:12" x14ac:dyDescent="0.25">
      <c r="A643" s="10" t="s">
        <v>537</v>
      </c>
      <c r="B643" s="10" t="s">
        <v>891</v>
      </c>
      <c r="C643" t="str">
        <f t="shared" si="10"/>
        <v>Nelle Mangelschots</v>
      </c>
      <c r="D643">
        <v>2019</v>
      </c>
      <c r="E643">
        <v>2019</v>
      </c>
      <c r="F643" s="10">
        <f>Tabel3[[#This Row],[Lid Tot]]-Tabel3[[#This Row],[Lid sinds]]+1</f>
        <v>1</v>
      </c>
      <c r="G643" s="10"/>
      <c r="H643" s="10" t="s">
        <v>306</v>
      </c>
      <c r="I643" s="10">
        <v>1</v>
      </c>
      <c r="K643" s="10"/>
      <c r="L643" s="10"/>
    </row>
    <row r="644" spans="1:12" x14ac:dyDescent="0.25">
      <c r="A644" s="10" t="s">
        <v>107</v>
      </c>
      <c r="B644" s="10" t="s">
        <v>343</v>
      </c>
      <c r="C644" t="str">
        <f t="shared" si="10"/>
        <v>Jochen Mariën</v>
      </c>
      <c r="D644">
        <v>2019</v>
      </c>
      <c r="E644">
        <v>2019</v>
      </c>
      <c r="F644" s="10">
        <f>Tabel3[[#This Row],[Lid Tot]]-Tabel3[[#This Row],[Lid sinds]]+1</f>
        <v>1</v>
      </c>
      <c r="G644" s="10"/>
      <c r="H644" s="10" t="s">
        <v>1001</v>
      </c>
      <c r="I644" s="10">
        <v>1</v>
      </c>
      <c r="K644" s="10"/>
      <c r="L644" s="10"/>
    </row>
    <row r="645" spans="1:12" x14ac:dyDescent="0.25">
      <c r="A645" s="10" t="s">
        <v>735</v>
      </c>
      <c r="B645" s="10" t="s">
        <v>343</v>
      </c>
      <c r="C645" t="str">
        <f t="shared" si="10"/>
        <v>Kasper Mariën</v>
      </c>
      <c r="D645">
        <v>2019</v>
      </c>
      <c r="E645">
        <v>2019</v>
      </c>
      <c r="F645" s="10">
        <f>Tabel3[[#This Row],[Lid Tot]]-Tabel3[[#This Row],[Lid sinds]]+1</f>
        <v>1</v>
      </c>
      <c r="G645" s="10"/>
      <c r="H645" s="10" t="s">
        <v>1001</v>
      </c>
      <c r="I645" s="10">
        <v>1</v>
      </c>
      <c r="K645" s="10"/>
      <c r="L645" s="10"/>
    </row>
    <row r="646" spans="1:12" x14ac:dyDescent="0.25">
      <c r="A646" s="10" t="s">
        <v>917</v>
      </c>
      <c r="B646" s="10" t="s">
        <v>918</v>
      </c>
      <c r="C646" t="str">
        <f t="shared" si="10"/>
        <v>Rube Marissen</v>
      </c>
      <c r="D646">
        <v>2019</v>
      </c>
      <c r="E646">
        <v>2019</v>
      </c>
      <c r="F646" s="10">
        <f>Tabel3[[#This Row],[Lid Tot]]-Tabel3[[#This Row],[Lid sinds]]+1</f>
        <v>1</v>
      </c>
      <c r="G646" s="10"/>
      <c r="H646" s="10" t="s">
        <v>307</v>
      </c>
      <c r="I646" s="10">
        <v>1</v>
      </c>
      <c r="K646" s="10"/>
      <c r="L646" s="10"/>
    </row>
    <row r="647" spans="1:12" x14ac:dyDescent="0.25">
      <c r="A647" s="10" t="s">
        <v>931</v>
      </c>
      <c r="B647" s="10" t="s">
        <v>932</v>
      </c>
      <c r="C647" t="str">
        <f t="shared" si="10"/>
        <v>FLORES MERTENS</v>
      </c>
      <c r="D647">
        <v>2019</v>
      </c>
      <c r="E647">
        <v>2019</v>
      </c>
      <c r="F647" s="10">
        <f>Tabel3[[#This Row],[Lid Tot]]-Tabel3[[#This Row],[Lid sinds]]+1</f>
        <v>1</v>
      </c>
      <c r="H647" t="s">
        <v>1010</v>
      </c>
      <c r="I647" s="10">
        <v>1</v>
      </c>
      <c r="K647" s="10"/>
      <c r="L647" s="10"/>
    </row>
    <row r="648" spans="1:12" x14ac:dyDescent="0.25">
      <c r="A648" s="10" t="s">
        <v>894</v>
      </c>
      <c r="B648" s="10" t="s">
        <v>895</v>
      </c>
      <c r="C648" t="str">
        <f t="shared" si="10"/>
        <v>Ayden Meylemans</v>
      </c>
      <c r="D648">
        <v>2019</v>
      </c>
      <c r="E648">
        <v>2019</v>
      </c>
      <c r="F648" s="10">
        <f>Tabel3[[#This Row],[Lid Tot]]-Tabel3[[#This Row],[Lid sinds]]+1</f>
        <v>1</v>
      </c>
      <c r="H648" t="s">
        <v>304</v>
      </c>
      <c r="I648" s="10">
        <v>1</v>
      </c>
      <c r="K648" s="10"/>
      <c r="L648" s="10"/>
    </row>
    <row r="649" spans="1:12" x14ac:dyDescent="0.25">
      <c r="A649" s="10" t="s">
        <v>820</v>
      </c>
      <c r="B649" s="10" t="s">
        <v>938</v>
      </c>
      <c r="C649" t="str">
        <f t="shared" si="10"/>
        <v>Lente Niewenweg</v>
      </c>
      <c r="D649">
        <v>2019</v>
      </c>
      <c r="E649">
        <v>2019</v>
      </c>
      <c r="F649" s="10">
        <f>Tabel3[[#This Row],[Lid Tot]]-Tabel3[[#This Row],[Lid sinds]]+1</f>
        <v>1</v>
      </c>
      <c r="H649" t="s">
        <v>1024</v>
      </c>
      <c r="I649" s="10">
        <v>1</v>
      </c>
      <c r="K649" s="10"/>
      <c r="L649" s="10"/>
    </row>
    <row r="650" spans="1:12" x14ac:dyDescent="0.25">
      <c r="A650" s="10" t="s">
        <v>904</v>
      </c>
      <c r="B650" s="10" t="s">
        <v>938</v>
      </c>
      <c r="C650" t="str">
        <f t="shared" si="10"/>
        <v>Sterre Niewenweg</v>
      </c>
      <c r="D650">
        <v>2019</v>
      </c>
      <c r="E650">
        <v>2019</v>
      </c>
      <c r="F650" s="10">
        <f>Tabel3[[#This Row],[Lid Tot]]-Tabel3[[#This Row],[Lid sinds]]+1</f>
        <v>1</v>
      </c>
      <c r="H650" t="s">
        <v>1024</v>
      </c>
      <c r="I650" s="10">
        <v>1</v>
      </c>
      <c r="K650" s="10"/>
      <c r="L650" s="10"/>
    </row>
    <row r="651" spans="1:12" x14ac:dyDescent="0.25">
      <c r="A651" s="10" t="s">
        <v>921</v>
      </c>
      <c r="B651" s="10" t="s">
        <v>922</v>
      </c>
      <c r="C651" t="str">
        <f t="shared" si="10"/>
        <v>Rhies Nijs</v>
      </c>
      <c r="D651">
        <v>2019</v>
      </c>
      <c r="E651">
        <v>2019</v>
      </c>
      <c r="F651" s="10">
        <f>Tabel3[[#This Row],[Lid Tot]]-Tabel3[[#This Row],[Lid sinds]]+1</f>
        <v>1</v>
      </c>
      <c r="H651" t="s">
        <v>306</v>
      </c>
      <c r="I651" s="10">
        <v>1</v>
      </c>
      <c r="K651" s="10"/>
      <c r="L651" s="10"/>
    </row>
    <row r="652" spans="1:12" x14ac:dyDescent="0.25">
      <c r="A652" s="10" t="s">
        <v>901</v>
      </c>
      <c r="B652" s="10" t="s">
        <v>902</v>
      </c>
      <c r="C652" t="str">
        <f t="shared" si="10"/>
        <v>Kiano Nuyts</v>
      </c>
      <c r="D652">
        <v>2019</v>
      </c>
      <c r="E652">
        <v>2019</v>
      </c>
      <c r="F652" s="10">
        <f>Tabel3[[#This Row],[Lid Tot]]-Tabel3[[#This Row],[Lid sinds]]+1</f>
        <v>1</v>
      </c>
      <c r="G652" s="10"/>
      <c r="H652" s="10" t="s">
        <v>304</v>
      </c>
      <c r="I652" s="10">
        <v>1</v>
      </c>
      <c r="K652" s="10"/>
      <c r="L652" s="10"/>
    </row>
    <row r="653" spans="1:12" x14ac:dyDescent="0.25">
      <c r="A653" s="10" t="s">
        <v>704</v>
      </c>
      <c r="B653" s="10" t="s">
        <v>882</v>
      </c>
      <c r="C653" t="str">
        <f t="shared" si="10"/>
        <v>Annabel Op de beeck</v>
      </c>
      <c r="D653">
        <v>2019</v>
      </c>
      <c r="E653">
        <v>2019</v>
      </c>
      <c r="F653" s="10">
        <f>Tabel3[[#This Row],[Lid Tot]]-Tabel3[[#This Row],[Lid sinds]]+1</f>
        <v>1</v>
      </c>
      <c r="H653" t="s">
        <v>1207</v>
      </c>
      <c r="I653" s="10">
        <v>1</v>
      </c>
      <c r="K653" s="10"/>
      <c r="L653" s="10"/>
    </row>
    <row r="654" spans="1:12" x14ac:dyDescent="0.25">
      <c r="A654" s="10" t="s">
        <v>80</v>
      </c>
      <c r="B654" s="10" t="s">
        <v>908</v>
      </c>
      <c r="C654" t="str">
        <f t="shared" si="10"/>
        <v>Lore Picavet</v>
      </c>
      <c r="D654">
        <v>2019</v>
      </c>
      <c r="E654">
        <v>2019</v>
      </c>
      <c r="F654" s="10">
        <f>Tabel3[[#This Row],[Lid Tot]]-Tabel3[[#This Row],[Lid sinds]]+1</f>
        <v>1</v>
      </c>
      <c r="H654" t="s">
        <v>1051</v>
      </c>
      <c r="I654" s="10">
        <v>1</v>
      </c>
      <c r="K654" s="10"/>
      <c r="L654" s="10"/>
    </row>
    <row r="655" spans="1:12" x14ac:dyDescent="0.25">
      <c r="A655" s="10" t="s">
        <v>104</v>
      </c>
      <c r="B655" s="10" t="s">
        <v>864</v>
      </c>
      <c r="C655" t="str">
        <f t="shared" si="10"/>
        <v>Elien Raemen</v>
      </c>
      <c r="D655">
        <v>2019</v>
      </c>
      <c r="E655">
        <v>2019</v>
      </c>
      <c r="F655" s="10">
        <f>Tabel3[[#This Row],[Lid Tot]]-Tabel3[[#This Row],[Lid sinds]]+1</f>
        <v>1</v>
      </c>
      <c r="G655" s="10"/>
      <c r="H655" s="10" t="s">
        <v>1122</v>
      </c>
      <c r="I655" s="10">
        <v>1</v>
      </c>
      <c r="K655" s="10"/>
      <c r="L655" s="10"/>
    </row>
    <row r="656" spans="1:12" x14ac:dyDescent="0.25">
      <c r="A656" s="10" t="s">
        <v>863</v>
      </c>
      <c r="B656" s="10" t="s">
        <v>864</v>
      </c>
      <c r="C656" t="str">
        <f t="shared" si="10"/>
        <v>Lize Raemen</v>
      </c>
      <c r="D656">
        <v>2019</v>
      </c>
      <c r="E656">
        <v>2019</v>
      </c>
      <c r="F656" s="10">
        <f>Tabel3[[#This Row],[Lid Tot]]-Tabel3[[#This Row],[Lid sinds]]+1</f>
        <v>1</v>
      </c>
      <c r="G656" s="10"/>
      <c r="H656" s="10" t="s">
        <v>1122</v>
      </c>
      <c r="I656" s="10">
        <v>1</v>
      </c>
      <c r="K656" s="10"/>
      <c r="L656" s="10"/>
    </row>
    <row r="657" spans="1:12" x14ac:dyDescent="0.25">
      <c r="A657" s="10" t="s">
        <v>143</v>
      </c>
      <c r="B657" s="10" t="s">
        <v>574</v>
      </c>
      <c r="C657" t="str">
        <f t="shared" si="10"/>
        <v>Kaat Raeymaekers</v>
      </c>
      <c r="D657">
        <v>2019</v>
      </c>
      <c r="E657">
        <v>2019</v>
      </c>
      <c r="F657" s="10">
        <f>Tabel3[[#This Row],[Lid Tot]]-Tabel3[[#This Row],[Lid sinds]]+1</f>
        <v>1</v>
      </c>
      <c r="G657" s="10"/>
      <c r="H657" s="10" t="s">
        <v>1294</v>
      </c>
      <c r="I657" s="10">
        <v>1</v>
      </c>
      <c r="K657" s="10"/>
      <c r="L657" s="10"/>
    </row>
    <row r="658" spans="1:12" x14ac:dyDescent="0.25">
      <c r="A658" s="10" t="s">
        <v>944</v>
      </c>
      <c r="B658" s="10" t="s">
        <v>945</v>
      </c>
      <c r="C658" t="str">
        <f t="shared" si="10"/>
        <v>Clara Renneboog</v>
      </c>
      <c r="D658">
        <v>2019</v>
      </c>
      <c r="E658">
        <v>2019</v>
      </c>
      <c r="F658" s="10">
        <f>Tabel3[[#This Row],[Lid Tot]]-Tabel3[[#This Row],[Lid sinds]]+1</f>
        <v>1</v>
      </c>
      <c r="G658" s="10"/>
      <c r="H658" s="10" t="s">
        <v>1010</v>
      </c>
      <c r="I658" s="10">
        <v>1</v>
      </c>
      <c r="K658" s="10"/>
      <c r="L658" s="10"/>
    </row>
    <row r="659" spans="1:12" x14ac:dyDescent="0.25">
      <c r="A659" s="10" t="s">
        <v>885</v>
      </c>
      <c r="B659" s="10" t="s">
        <v>886</v>
      </c>
      <c r="C659" t="str">
        <f t="shared" si="10"/>
        <v>Noren Schellekens</v>
      </c>
      <c r="D659">
        <v>2019</v>
      </c>
      <c r="E659">
        <v>2019</v>
      </c>
      <c r="F659" s="10">
        <f>Tabel3[[#This Row],[Lid Tot]]-Tabel3[[#This Row],[Lid sinds]]+1</f>
        <v>1</v>
      </c>
      <c r="H659" t="s">
        <v>1045</v>
      </c>
      <c r="I659" s="10">
        <v>1</v>
      </c>
      <c r="K659" s="10"/>
      <c r="L659" s="10"/>
    </row>
    <row r="660" spans="1:12" x14ac:dyDescent="0.25">
      <c r="A660" s="10" t="s">
        <v>880</v>
      </c>
      <c r="B660" s="10" t="s">
        <v>881</v>
      </c>
      <c r="C660" t="str">
        <f t="shared" si="10"/>
        <v>Kirill Simakov</v>
      </c>
      <c r="D660">
        <v>2019</v>
      </c>
      <c r="E660">
        <v>2019</v>
      </c>
      <c r="F660" s="10">
        <f>Tabel3[[#This Row],[Lid Tot]]-Tabel3[[#This Row],[Lid sinds]]+1</f>
        <v>1</v>
      </c>
      <c r="H660" t="s">
        <v>306</v>
      </c>
      <c r="I660" s="10">
        <v>1</v>
      </c>
      <c r="K660" s="10"/>
      <c r="L660" s="10"/>
    </row>
    <row r="661" spans="1:12" x14ac:dyDescent="0.25">
      <c r="A661" s="10" t="s">
        <v>936</v>
      </c>
      <c r="B661" s="10" t="s">
        <v>937</v>
      </c>
      <c r="C661" t="str">
        <f t="shared" si="10"/>
        <v>Karel-Lucas SLIJNGARD</v>
      </c>
      <c r="D661">
        <v>2019</v>
      </c>
      <c r="E661">
        <v>2019</v>
      </c>
      <c r="F661" s="10">
        <f>Tabel3[[#This Row],[Lid Tot]]-Tabel3[[#This Row],[Lid sinds]]+1</f>
        <v>1</v>
      </c>
      <c r="H661" t="s">
        <v>1010</v>
      </c>
      <c r="I661" s="10">
        <v>1</v>
      </c>
      <c r="K661" s="10"/>
      <c r="L661" s="10"/>
    </row>
    <row r="662" spans="1:12" x14ac:dyDescent="0.25">
      <c r="A662" s="10" t="s">
        <v>240</v>
      </c>
      <c r="B662" s="10" t="s">
        <v>925</v>
      </c>
      <c r="C662" t="str">
        <f t="shared" si="10"/>
        <v>Brent Smits</v>
      </c>
      <c r="D662">
        <v>2019</v>
      </c>
      <c r="E662">
        <v>2019</v>
      </c>
      <c r="F662" s="10">
        <f>Tabel3[[#This Row],[Lid Tot]]-Tabel3[[#This Row],[Lid sinds]]+1</f>
        <v>1</v>
      </c>
      <c r="H662" t="s">
        <v>982</v>
      </c>
      <c r="I662" s="10">
        <v>1</v>
      </c>
      <c r="K662" s="10"/>
      <c r="L662" s="10"/>
    </row>
    <row r="663" spans="1:12" x14ac:dyDescent="0.25">
      <c r="A663" s="10" t="s">
        <v>866</v>
      </c>
      <c r="B663" s="10" t="s">
        <v>682</v>
      </c>
      <c r="C663" t="str">
        <f t="shared" si="10"/>
        <v>Dean Smolders</v>
      </c>
      <c r="D663">
        <v>2019</v>
      </c>
      <c r="E663">
        <v>2019</v>
      </c>
      <c r="F663" s="10">
        <f>Tabel3[[#This Row],[Lid Tot]]-Tabel3[[#This Row],[Lid sinds]]+1</f>
        <v>1</v>
      </c>
      <c r="G663" s="10"/>
      <c r="H663" s="10" t="s">
        <v>1122</v>
      </c>
      <c r="I663" s="10">
        <v>1</v>
      </c>
      <c r="K663" s="10"/>
      <c r="L663" s="10"/>
    </row>
    <row r="664" spans="1:12" x14ac:dyDescent="0.25">
      <c r="A664" s="10" t="s">
        <v>893</v>
      </c>
      <c r="B664" s="10" t="s">
        <v>682</v>
      </c>
      <c r="C664" t="str">
        <f t="shared" si="10"/>
        <v>Matteo Smolders</v>
      </c>
      <c r="D664">
        <v>2019</v>
      </c>
      <c r="E664">
        <v>2019</v>
      </c>
      <c r="F664" s="10">
        <f>Tabel3[[#This Row],[Lid Tot]]-Tabel3[[#This Row],[Lid sinds]]+1</f>
        <v>1</v>
      </c>
      <c r="G664" s="10"/>
      <c r="H664" s="10" t="s">
        <v>306</v>
      </c>
      <c r="I664" s="10">
        <v>1</v>
      </c>
      <c r="K664" s="10"/>
      <c r="L664" s="10"/>
    </row>
    <row r="665" spans="1:12" x14ac:dyDescent="0.25">
      <c r="A665" s="10" t="s">
        <v>740</v>
      </c>
      <c r="B665" s="10" t="s">
        <v>929</v>
      </c>
      <c r="C665" t="str">
        <f t="shared" si="10"/>
        <v>Anna Snoeck</v>
      </c>
      <c r="D665">
        <v>2019</v>
      </c>
      <c r="E665">
        <v>2019</v>
      </c>
      <c r="F665" s="10">
        <f>Tabel3[[#This Row],[Lid Tot]]-Tabel3[[#This Row],[Lid sinds]]+1</f>
        <v>1</v>
      </c>
      <c r="G665" s="10"/>
      <c r="H665" s="10" t="s">
        <v>1045</v>
      </c>
      <c r="I665" s="10">
        <v>1</v>
      </c>
      <c r="K665" s="10"/>
      <c r="L665" s="10"/>
    </row>
    <row r="666" spans="1:12" x14ac:dyDescent="0.25">
      <c r="A666" s="10" t="s">
        <v>887</v>
      </c>
      <c r="B666" s="10" t="s">
        <v>888</v>
      </c>
      <c r="C666" t="str">
        <f t="shared" si="10"/>
        <v>Bente Steijnen</v>
      </c>
      <c r="D666">
        <v>2019</v>
      </c>
      <c r="E666">
        <v>2019</v>
      </c>
      <c r="F666" s="10">
        <f>Tabel3[[#This Row],[Lid Tot]]-Tabel3[[#This Row],[Lid sinds]]+1</f>
        <v>1</v>
      </c>
      <c r="G666" s="10"/>
      <c r="H666" s="10" t="s">
        <v>304</v>
      </c>
      <c r="I666" s="10">
        <v>1</v>
      </c>
      <c r="K666" s="10"/>
      <c r="L666" s="10"/>
    </row>
    <row r="667" spans="1:12" x14ac:dyDescent="0.25">
      <c r="A667" s="10" t="s">
        <v>949</v>
      </c>
      <c r="B667" s="10" t="s">
        <v>720</v>
      </c>
      <c r="C667" t="str">
        <f t="shared" si="10"/>
        <v>Flor Tops</v>
      </c>
      <c r="D667">
        <v>2019</v>
      </c>
      <c r="E667">
        <v>2019</v>
      </c>
      <c r="F667" s="10">
        <f>Tabel3[[#This Row],[Lid Tot]]-Tabel3[[#This Row],[Lid sinds]]+1</f>
        <v>1</v>
      </c>
      <c r="G667" s="10"/>
      <c r="H667" s="10" t="s">
        <v>309</v>
      </c>
      <c r="I667" s="10">
        <v>1</v>
      </c>
      <c r="K667" s="10"/>
      <c r="L667" s="10"/>
    </row>
    <row r="668" spans="1:12" x14ac:dyDescent="0.25">
      <c r="A668" s="10" t="s">
        <v>813</v>
      </c>
      <c r="B668" s="10" t="s">
        <v>950</v>
      </c>
      <c r="C668" t="str">
        <f t="shared" si="10"/>
        <v>Zander Tubex</v>
      </c>
      <c r="D668">
        <v>2019</v>
      </c>
      <c r="E668">
        <v>2019</v>
      </c>
      <c r="F668" s="10">
        <f>Tabel3[[#This Row],[Lid Tot]]-Tabel3[[#This Row],[Lid sinds]]+1</f>
        <v>1</v>
      </c>
      <c r="G668" s="10"/>
      <c r="H668" s="10" t="s">
        <v>1021</v>
      </c>
      <c r="I668" s="10">
        <v>1</v>
      </c>
      <c r="K668" s="10"/>
      <c r="L668" s="10"/>
    </row>
    <row r="669" spans="1:12" x14ac:dyDescent="0.25">
      <c r="A669" s="10" t="s">
        <v>165</v>
      </c>
      <c r="B669" s="10" t="s">
        <v>854</v>
      </c>
      <c r="C669" t="str">
        <f t="shared" si="10"/>
        <v>Robin Van Asbroeck</v>
      </c>
      <c r="D669">
        <v>2019</v>
      </c>
      <c r="E669">
        <v>2019</v>
      </c>
      <c r="F669" s="10">
        <f>Tabel3[[#This Row],[Lid Tot]]-Tabel3[[#This Row],[Lid sinds]]+1</f>
        <v>1</v>
      </c>
      <c r="G669" s="10"/>
      <c r="H669" s="10" t="s">
        <v>306</v>
      </c>
      <c r="I669" s="10">
        <v>1</v>
      </c>
      <c r="K669" s="10"/>
      <c r="L669" s="10"/>
    </row>
    <row r="670" spans="1:12" x14ac:dyDescent="0.25">
      <c r="A670" s="10" t="s">
        <v>242</v>
      </c>
      <c r="B670" s="10" t="s">
        <v>473</v>
      </c>
      <c r="C670" t="str">
        <f t="shared" si="10"/>
        <v>Lucas Van Baelen</v>
      </c>
      <c r="D670">
        <v>2019</v>
      </c>
      <c r="E670">
        <v>2019</v>
      </c>
      <c r="F670" s="10">
        <f>Tabel3[[#This Row],[Lid Tot]]-Tabel3[[#This Row],[Lid sinds]]+1</f>
        <v>1</v>
      </c>
      <c r="G670" s="10"/>
      <c r="H670" s="10" t="s">
        <v>1000</v>
      </c>
      <c r="I670" s="10">
        <v>1</v>
      </c>
      <c r="K670" s="10"/>
      <c r="L670" s="10"/>
    </row>
    <row r="671" spans="1:12" x14ac:dyDescent="0.25">
      <c r="A671" s="10" t="s">
        <v>928</v>
      </c>
      <c r="B671" s="10" t="s">
        <v>473</v>
      </c>
      <c r="C671" t="str">
        <f t="shared" si="10"/>
        <v>Maren Van Baelen</v>
      </c>
      <c r="D671">
        <v>2019</v>
      </c>
      <c r="E671">
        <v>2019</v>
      </c>
      <c r="F671" s="10">
        <f>Tabel3[[#This Row],[Lid Tot]]-Tabel3[[#This Row],[Lid sinds]]+1</f>
        <v>1</v>
      </c>
      <c r="G671" s="10"/>
      <c r="H671" s="10" t="s">
        <v>1024</v>
      </c>
      <c r="I671" s="10">
        <v>1</v>
      </c>
      <c r="K671" s="10"/>
      <c r="L671" s="10"/>
    </row>
    <row r="672" spans="1:12" x14ac:dyDescent="0.25">
      <c r="A672" s="10" t="s">
        <v>912</v>
      </c>
      <c r="B672" s="10" t="s">
        <v>547</v>
      </c>
      <c r="C672" t="str">
        <f t="shared" si="10"/>
        <v>Alessandro Van Craen</v>
      </c>
      <c r="D672">
        <v>2019</v>
      </c>
      <c r="E672">
        <v>2019</v>
      </c>
      <c r="F672" s="10">
        <f>Tabel3[[#This Row],[Lid Tot]]-Tabel3[[#This Row],[Lid sinds]]+1</f>
        <v>1</v>
      </c>
      <c r="H672" t="s">
        <v>1001</v>
      </c>
      <c r="I672" s="10">
        <v>1</v>
      </c>
      <c r="K672" s="10"/>
      <c r="L672" s="10"/>
    </row>
    <row r="673" spans="1:12" x14ac:dyDescent="0.25">
      <c r="A673" s="10" t="s">
        <v>934</v>
      </c>
      <c r="B673" s="10" t="s">
        <v>461</v>
      </c>
      <c r="C673" t="str">
        <f t="shared" si="10"/>
        <v>Mado Van Dael</v>
      </c>
      <c r="D673">
        <v>2019</v>
      </c>
      <c r="E673">
        <v>2019</v>
      </c>
      <c r="F673" s="10">
        <f>Tabel3[[#This Row],[Lid Tot]]-Tabel3[[#This Row],[Lid sinds]]+1</f>
        <v>1</v>
      </c>
      <c r="G673">
        <v>2310</v>
      </c>
      <c r="H673" t="s">
        <v>1023</v>
      </c>
      <c r="I673" s="10">
        <v>1</v>
      </c>
      <c r="K673" s="10"/>
      <c r="L673" s="10"/>
    </row>
    <row r="674" spans="1:12" x14ac:dyDescent="0.25">
      <c r="A674" s="10" t="s">
        <v>830</v>
      </c>
      <c r="B674" s="10" t="s">
        <v>911</v>
      </c>
      <c r="C674" t="str">
        <f t="shared" si="10"/>
        <v>Femke Van Den Bosch</v>
      </c>
      <c r="D674">
        <v>2019</v>
      </c>
      <c r="E674">
        <v>2019</v>
      </c>
      <c r="F674" s="10">
        <f>Tabel3[[#This Row],[Lid Tot]]-Tabel3[[#This Row],[Lid sinds]]+1</f>
        <v>1</v>
      </c>
      <c r="G674" s="10"/>
      <c r="H674" s="10" t="s">
        <v>1167</v>
      </c>
      <c r="I674" s="10">
        <v>1</v>
      </c>
      <c r="K674" s="10"/>
      <c r="L674" s="10"/>
    </row>
    <row r="675" spans="1:12" x14ac:dyDescent="0.25">
      <c r="A675" s="10" t="s">
        <v>905</v>
      </c>
      <c r="B675" s="10" t="s">
        <v>906</v>
      </c>
      <c r="C675" t="str">
        <f t="shared" si="10"/>
        <v>Christopher Van Gelder</v>
      </c>
      <c r="D675">
        <v>2019</v>
      </c>
      <c r="E675">
        <v>2019</v>
      </c>
      <c r="F675" s="10">
        <f>Tabel3[[#This Row],[Lid Tot]]-Tabel3[[#This Row],[Lid sinds]]+1</f>
        <v>1</v>
      </c>
      <c r="G675" s="10"/>
      <c r="H675" s="10" t="s">
        <v>304</v>
      </c>
      <c r="I675" s="10">
        <v>1</v>
      </c>
      <c r="K675" s="10"/>
      <c r="L675" s="10"/>
    </row>
    <row r="676" spans="1:12" x14ac:dyDescent="0.25">
      <c r="A676" s="10" t="s">
        <v>722</v>
      </c>
      <c r="B676" s="10" t="s">
        <v>930</v>
      </c>
      <c r="C676" t="str">
        <f t="shared" si="10"/>
        <v>Gijs Van Gestel</v>
      </c>
      <c r="D676">
        <v>2019</v>
      </c>
      <c r="E676">
        <v>2019</v>
      </c>
      <c r="F676" s="10">
        <f>Tabel3[[#This Row],[Lid Tot]]-Tabel3[[#This Row],[Lid sinds]]+1</f>
        <v>1</v>
      </c>
      <c r="H676" t="s">
        <v>1010</v>
      </c>
      <c r="I676" s="10">
        <v>1</v>
      </c>
      <c r="K676" s="10"/>
      <c r="L676" s="10"/>
    </row>
    <row r="677" spans="1:12" x14ac:dyDescent="0.25">
      <c r="A677" s="10" t="s">
        <v>893</v>
      </c>
      <c r="B677" s="10" t="s">
        <v>942</v>
      </c>
      <c r="C677" t="str">
        <f t="shared" si="10"/>
        <v>Matteo Van Hoof</v>
      </c>
      <c r="D677">
        <v>2019</v>
      </c>
      <c r="E677">
        <v>2019</v>
      </c>
      <c r="F677" s="10">
        <f>Tabel3[[#This Row],[Lid Tot]]-Tabel3[[#This Row],[Lid sinds]]+1</f>
        <v>1</v>
      </c>
      <c r="H677" t="s">
        <v>1294</v>
      </c>
      <c r="I677" s="10">
        <v>1</v>
      </c>
      <c r="K677" s="10"/>
      <c r="L677" s="10"/>
    </row>
    <row r="678" spans="1:12" x14ac:dyDescent="0.25">
      <c r="A678" s="10" t="s">
        <v>865</v>
      </c>
      <c r="B678" s="10" t="s">
        <v>841</v>
      </c>
      <c r="C678" t="str">
        <f t="shared" si="10"/>
        <v>Miles van Leent - Lambrecht</v>
      </c>
      <c r="D678">
        <v>2019</v>
      </c>
      <c r="E678">
        <v>2019</v>
      </c>
      <c r="F678" s="10">
        <f>Tabel3[[#This Row],[Lid Tot]]-Tabel3[[#This Row],[Lid sinds]]+1</f>
        <v>1</v>
      </c>
      <c r="G678" s="10"/>
      <c r="H678" s="10" t="s">
        <v>304</v>
      </c>
      <c r="I678" s="10">
        <v>1</v>
      </c>
      <c r="K678" s="10"/>
      <c r="L678" s="10"/>
    </row>
    <row r="679" spans="1:12" x14ac:dyDescent="0.25">
      <c r="A679" s="10" t="s">
        <v>471</v>
      </c>
      <c r="B679" s="10" t="s">
        <v>916</v>
      </c>
      <c r="C679" t="str">
        <f t="shared" si="10"/>
        <v>Arne Van Nijlen</v>
      </c>
      <c r="D679">
        <v>2019</v>
      </c>
      <c r="E679">
        <v>2019</v>
      </c>
      <c r="F679" s="10">
        <f>Tabel3[[#This Row],[Lid Tot]]-Tabel3[[#This Row],[Lid sinds]]+1</f>
        <v>1</v>
      </c>
      <c r="G679" s="10"/>
      <c r="H679" s="10" t="s">
        <v>1051</v>
      </c>
      <c r="I679" s="10">
        <v>1</v>
      </c>
      <c r="K679" s="10"/>
      <c r="L679" s="10"/>
    </row>
    <row r="680" spans="1:12" x14ac:dyDescent="0.25">
      <c r="A680" s="10" t="s">
        <v>907</v>
      </c>
      <c r="B680" s="10" t="s">
        <v>667</v>
      </c>
      <c r="C680" t="str">
        <f t="shared" si="10"/>
        <v>Hann Van Nueten</v>
      </c>
      <c r="D680">
        <v>2019</v>
      </c>
      <c r="E680">
        <v>2019</v>
      </c>
      <c r="F680" s="10">
        <f>Tabel3[[#This Row],[Lid Tot]]-Tabel3[[#This Row],[Lid sinds]]+1</f>
        <v>1</v>
      </c>
      <c r="G680" s="10"/>
      <c r="H680" s="10" t="s">
        <v>304</v>
      </c>
      <c r="I680" s="10">
        <v>1</v>
      </c>
      <c r="K680" s="10"/>
      <c r="L680" s="10"/>
    </row>
    <row r="681" spans="1:12" x14ac:dyDescent="0.25">
      <c r="A681" s="10" t="s">
        <v>956</v>
      </c>
      <c r="B681" s="10" t="s">
        <v>852</v>
      </c>
      <c r="C681" t="str">
        <f t="shared" si="10"/>
        <v>Victor van Overveld</v>
      </c>
      <c r="D681">
        <v>2019</v>
      </c>
      <c r="E681">
        <v>2019</v>
      </c>
      <c r="F681" s="10">
        <f>Tabel3[[#This Row],[Lid Tot]]-Tabel3[[#This Row],[Lid sinds]]+1</f>
        <v>1</v>
      </c>
      <c r="G681" s="10"/>
      <c r="H681" s="10" t="s">
        <v>1025</v>
      </c>
      <c r="I681" s="10">
        <v>1</v>
      </c>
      <c r="K681" s="10"/>
      <c r="L681" s="10"/>
    </row>
    <row r="682" spans="1:12" x14ac:dyDescent="0.25">
      <c r="A682" s="10" t="s">
        <v>871</v>
      </c>
      <c r="B682" s="10" t="s">
        <v>872</v>
      </c>
      <c r="C682" t="str">
        <f t="shared" si="10"/>
        <v>Mathis Van Paesschen</v>
      </c>
      <c r="D682">
        <v>2019</v>
      </c>
      <c r="E682">
        <v>2019</v>
      </c>
      <c r="F682" s="10">
        <f>Tabel3[[#This Row],[Lid Tot]]-Tabel3[[#This Row],[Lid sinds]]+1</f>
        <v>1</v>
      </c>
      <c r="G682" s="10"/>
      <c r="H682" s="10" t="s">
        <v>1127</v>
      </c>
      <c r="I682" s="10">
        <v>1</v>
      </c>
      <c r="K682" s="10"/>
      <c r="L682" s="10"/>
    </row>
    <row r="683" spans="1:12" x14ac:dyDescent="0.25">
      <c r="A683" s="10" t="s">
        <v>280</v>
      </c>
      <c r="B683" s="10" t="s">
        <v>850</v>
      </c>
      <c r="C683" t="str">
        <f t="shared" si="10"/>
        <v>Hebe Van Schel</v>
      </c>
      <c r="D683">
        <v>2019</v>
      </c>
      <c r="E683">
        <v>2019</v>
      </c>
      <c r="F683" s="10">
        <f>Tabel3[[#This Row],[Lid Tot]]-Tabel3[[#This Row],[Lid sinds]]+1</f>
        <v>1</v>
      </c>
      <c r="H683" t="s">
        <v>304</v>
      </c>
      <c r="I683" s="10">
        <v>1</v>
      </c>
      <c r="K683" s="10"/>
      <c r="L683" s="10"/>
    </row>
    <row r="684" spans="1:12" x14ac:dyDescent="0.25">
      <c r="A684" s="10" t="s">
        <v>940</v>
      </c>
      <c r="B684" s="10" t="s">
        <v>941</v>
      </c>
      <c r="C684" t="str">
        <f t="shared" si="10"/>
        <v>Robrecht Vanbellinghen</v>
      </c>
      <c r="D684">
        <v>2019</v>
      </c>
      <c r="E684">
        <v>2019</v>
      </c>
      <c r="F684" s="10">
        <f>Tabel3[[#This Row],[Lid Tot]]-Tabel3[[#This Row],[Lid sinds]]+1</f>
        <v>1</v>
      </c>
      <c r="H684" t="s">
        <v>1010</v>
      </c>
      <c r="I684" s="10">
        <v>1</v>
      </c>
      <c r="K684" s="10"/>
      <c r="L684" s="10"/>
    </row>
    <row r="685" spans="1:12" x14ac:dyDescent="0.25">
      <c r="A685" s="10" t="s">
        <v>583</v>
      </c>
      <c r="B685" s="10" t="s">
        <v>883</v>
      </c>
      <c r="C685" t="str">
        <f t="shared" si="10"/>
        <v>Ward Vanderveken</v>
      </c>
      <c r="D685">
        <v>2019</v>
      </c>
      <c r="E685">
        <v>2019</v>
      </c>
      <c r="F685" s="10">
        <f>Tabel3[[#This Row],[Lid Tot]]-Tabel3[[#This Row],[Lid sinds]]+1</f>
        <v>1</v>
      </c>
      <c r="H685" t="s">
        <v>304</v>
      </c>
      <c r="I685" s="10">
        <v>1</v>
      </c>
      <c r="K685" s="10"/>
      <c r="L685" s="10"/>
    </row>
    <row r="686" spans="1:12" x14ac:dyDescent="0.25">
      <c r="A686" s="10" t="s">
        <v>890</v>
      </c>
      <c r="B686" s="10" t="s">
        <v>721</v>
      </c>
      <c r="C686" t="str">
        <f t="shared" si="10"/>
        <v>Gilles Vandeweyer</v>
      </c>
      <c r="D686">
        <v>2019</v>
      </c>
      <c r="E686">
        <v>2019</v>
      </c>
      <c r="F686" s="10">
        <f>Tabel3[[#This Row],[Lid Tot]]-Tabel3[[#This Row],[Lid sinds]]+1</f>
        <v>1</v>
      </c>
      <c r="H686" t="s">
        <v>1001</v>
      </c>
      <c r="I686" s="10">
        <v>1</v>
      </c>
      <c r="K686" s="10"/>
      <c r="L686" s="10"/>
    </row>
    <row r="687" spans="1:12" x14ac:dyDescent="0.25">
      <c r="A687" s="10" t="s">
        <v>396</v>
      </c>
      <c r="B687" s="10" t="s">
        <v>869</v>
      </c>
      <c r="C687" t="str">
        <f t="shared" si="10"/>
        <v>Hannah Vandoninck</v>
      </c>
      <c r="D687">
        <v>2019</v>
      </c>
      <c r="E687">
        <v>2019</v>
      </c>
      <c r="F687" s="10">
        <f>Tabel3[[#This Row],[Lid Tot]]-Tabel3[[#This Row],[Lid sinds]]+1</f>
        <v>1</v>
      </c>
      <c r="H687" t="s">
        <v>306</v>
      </c>
      <c r="I687" s="10">
        <v>1</v>
      </c>
      <c r="K687" s="10"/>
      <c r="L687" s="10"/>
    </row>
    <row r="688" spans="1:12" x14ac:dyDescent="0.25">
      <c r="A688" s="10" t="s">
        <v>919</v>
      </c>
      <c r="B688" s="10" t="s">
        <v>734</v>
      </c>
      <c r="C688" t="str">
        <f t="shared" si="10"/>
        <v>Frances Vansina</v>
      </c>
      <c r="D688">
        <v>2019</v>
      </c>
      <c r="E688">
        <v>2019</v>
      </c>
      <c r="F688" s="10">
        <f>Tabel3[[#This Row],[Lid Tot]]-Tabel3[[#This Row],[Lid sinds]]+1</f>
        <v>1</v>
      </c>
      <c r="H688" t="s">
        <v>304</v>
      </c>
      <c r="I688" s="10">
        <v>1</v>
      </c>
      <c r="K688" s="10"/>
      <c r="L688" s="10"/>
    </row>
    <row r="689" spans="1:12" x14ac:dyDescent="0.25">
      <c r="A689" s="10" t="s">
        <v>816</v>
      </c>
      <c r="B689" s="10" t="s">
        <v>947</v>
      </c>
      <c r="C689" t="str">
        <f t="shared" si="10"/>
        <v>Cis Vercammen</v>
      </c>
      <c r="D689">
        <v>2019</v>
      </c>
      <c r="E689">
        <v>2019</v>
      </c>
      <c r="F689" s="10">
        <f>Tabel3[[#This Row],[Lid Tot]]-Tabel3[[#This Row],[Lid sinds]]+1</f>
        <v>1</v>
      </c>
      <c r="G689" s="10"/>
      <c r="H689" s="10" t="s">
        <v>982</v>
      </c>
      <c r="I689" s="10">
        <v>1</v>
      </c>
      <c r="K689" s="10"/>
      <c r="L689" s="10"/>
    </row>
    <row r="690" spans="1:12" x14ac:dyDescent="0.25">
      <c r="A690" s="10" t="s">
        <v>948</v>
      </c>
      <c r="B690" s="10" t="s">
        <v>947</v>
      </c>
      <c r="C690" t="str">
        <f t="shared" si="10"/>
        <v>Mon Vercammen</v>
      </c>
      <c r="D690">
        <v>2019</v>
      </c>
      <c r="E690">
        <v>2019</v>
      </c>
      <c r="F690" s="10">
        <f>Tabel3[[#This Row],[Lid Tot]]-Tabel3[[#This Row],[Lid sinds]]+1</f>
        <v>1</v>
      </c>
      <c r="H690" t="s">
        <v>982</v>
      </c>
      <c r="I690" s="10">
        <v>1</v>
      </c>
      <c r="K690" s="10"/>
      <c r="L690" s="10"/>
    </row>
    <row r="691" spans="1:12" x14ac:dyDescent="0.25">
      <c r="A691" s="10" t="s">
        <v>923</v>
      </c>
      <c r="B691" s="10" t="s">
        <v>924</v>
      </c>
      <c r="C691" t="str">
        <f t="shared" si="10"/>
        <v>Tristan Verelst</v>
      </c>
      <c r="D691">
        <v>2019</v>
      </c>
      <c r="E691">
        <v>2019</v>
      </c>
      <c r="F691" s="10">
        <f>Tabel3[[#This Row],[Lid Tot]]-Tabel3[[#This Row],[Lid sinds]]+1</f>
        <v>1</v>
      </c>
      <c r="H691" t="s">
        <v>306</v>
      </c>
      <c r="I691" s="10">
        <v>1</v>
      </c>
      <c r="K691" s="10"/>
      <c r="L691" s="10"/>
    </row>
    <row r="692" spans="1:12" x14ac:dyDescent="0.25">
      <c r="A692" s="10" t="s">
        <v>969</v>
      </c>
      <c r="B692" s="10" t="s">
        <v>502</v>
      </c>
      <c r="C692" t="str">
        <f t="shared" si="10"/>
        <v>Linne Vermeiren</v>
      </c>
      <c r="D692">
        <v>2019</v>
      </c>
      <c r="E692">
        <v>2019</v>
      </c>
      <c r="F692" s="10">
        <f>Tabel3[[#This Row],[Lid Tot]]-Tabel3[[#This Row],[Lid sinds]]+1</f>
        <v>1</v>
      </c>
      <c r="G692" s="10"/>
      <c r="H692" s="10" t="s">
        <v>304</v>
      </c>
      <c r="I692" s="10">
        <v>1</v>
      </c>
      <c r="K692" s="10"/>
      <c r="L692" s="10"/>
    </row>
    <row r="693" spans="1:12" x14ac:dyDescent="0.25">
      <c r="A693" s="10" t="s">
        <v>493</v>
      </c>
      <c r="B693" s="10" t="s">
        <v>502</v>
      </c>
      <c r="C693" t="str">
        <f t="shared" si="10"/>
        <v>Pepijn Vermeiren</v>
      </c>
      <c r="D693">
        <v>2019</v>
      </c>
      <c r="E693">
        <v>2019</v>
      </c>
      <c r="F693" s="10">
        <f>Tabel3[[#This Row],[Lid Tot]]-Tabel3[[#This Row],[Lid sinds]]+1</f>
        <v>1</v>
      </c>
      <c r="G693" s="10"/>
      <c r="H693" s="10" t="s">
        <v>304</v>
      </c>
      <c r="I693" s="10">
        <v>1</v>
      </c>
      <c r="K693" s="10"/>
      <c r="L693" s="10"/>
    </row>
    <row r="694" spans="1:12" x14ac:dyDescent="0.25">
      <c r="A694" s="10" t="s">
        <v>20</v>
      </c>
      <c r="B694" s="10" t="s">
        <v>946</v>
      </c>
      <c r="C694" t="str">
        <f t="shared" si="10"/>
        <v>Niels Verryckt</v>
      </c>
      <c r="D694">
        <v>2019</v>
      </c>
      <c r="E694">
        <v>2019</v>
      </c>
      <c r="F694" s="10">
        <f>Tabel3[[#This Row],[Lid Tot]]-Tabel3[[#This Row],[Lid sinds]]+1</f>
        <v>1</v>
      </c>
      <c r="G694" s="10"/>
      <c r="H694" s="10" t="s">
        <v>982</v>
      </c>
      <c r="I694" s="10">
        <v>1</v>
      </c>
      <c r="K694" s="10"/>
      <c r="L694" s="10"/>
    </row>
    <row r="695" spans="1:12" x14ac:dyDescent="0.25">
      <c r="A695" s="10" t="s">
        <v>816</v>
      </c>
      <c r="B695" s="10" t="s">
        <v>372</v>
      </c>
      <c r="C695" t="str">
        <f t="shared" si="10"/>
        <v>Cis Vervoort</v>
      </c>
      <c r="D695">
        <v>2019</v>
      </c>
      <c r="E695">
        <v>2019</v>
      </c>
      <c r="F695" s="10">
        <f>Tabel3[[#This Row],[Lid Tot]]-Tabel3[[#This Row],[Lid sinds]]+1</f>
        <v>1</v>
      </c>
      <c r="G695" s="10"/>
      <c r="H695" s="10" t="s">
        <v>1294</v>
      </c>
      <c r="I695" s="10">
        <v>1</v>
      </c>
      <c r="K695" s="10"/>
      <c r="L695" s="10"/>
    </row>
    <row r="696" spans="1:12" x14ac:dyDescent="0.25">
      <c r="A696" s="10" t="s">
        <v>871</v>
      </c>
      <c r="B696" s="10" t="s">
        <v>873</v>
      </c>
      <c r="C696" t="str">
        <f t="shared" si="10"/>
        <v>Mathis Verwimp</v>
      </c>
      <c r="D696">
        <v>2019</v>
      </c>
      <c r="E696">
        <v>2019</v>
      </c>
      <c r="F696" s="10">
        <f>Tabel3[[#This Row],[Lid Tot]]-Tabel3[[#This Row],[Lid sinds]]+1</f>
        <v>1</v>
      </c>
      <c r="G696" s="10"/>
      <c r="H696" s="10" t="s">
        <v>304</v>
      </c>
      <c r="I696" s="10">
        <v>1</v>
      </c>
      <c r="K696" s="10"/>
      <c r="L696" s="10"/>
    </row>
    <row r="697" spans="1:12" x14ac:dyDescent="0.25">
      <c r="A697" s="10" t="s">
        <v>88</v>
      </c>
      <c r="B697" s="10" t="s">
        <v>814</v>
      </c>
      <c r="C697" t="str">
        <f t="shared" si="10"/>
        <v>Ferre Wargnies</v>
      </c>
      <c r="D697">
        <v>2019</v>
      </c>
      <c r="E697">
        <v>2019</v>
      </c>
      <c r="F697" s="10">
        <f>Tabel3[[#This Row],[Lid Tot]]-Tabel3[[#This Row],[Lid sinds]]+1</f>
        <v>1</v>
      </c>
      <c r="G697" s="10">
        <v>2200</v>
      </c>
      <c r="H697" s="10" t="s">
        <v>1021</v>
      </c>
      <c r="I697" s="10">
        <v>1</v>
      </c>
      <c r="K697" s="10"/>
      <c r="L697" s="10"/>
    </row>
    <row r="698" spans="1:12" x14ac:dyDescent="0.25">
      <c r="A698" s="10" t="s">
        <v>381</v>
      </c>
      <c r="B698" s="10" t="s">
        <v>889</v>
      </c>
      <c r="C698" t="str">
        <f t="shared" si="10"/>
        <v>Jakob Wellens</v>
      </c>
      <c r="D698">
        <v>2019</v>
      </c>
      <c r="E698">
        <v>2019</v>
      </c>
      <c r="F698" s="10">
        <f>Tabel3[[#This Row],[Lid Tot]]-Tabel3[[#This Row],[Lid sinds]]+1</f>
        <v>1</v>
      </c>
      <c r="H698" t="s">
        <v>1307</v>
      </c>
      <c r="I698" s="10">
        <v>1</v>
      </c>
      <c r="K698" s="10"/>
      <c r="L698" s="10"/>
    </row>
    <row r="699" spans="1:12" x14ac:dyDescent="0.25">
      <c r="A699" s="10" t="s">
        <v>909</v>
      </c>
      <c r="B699" s="10" t="s">
        <v>889</v>
      </c>
      <c r="C699" t="str">
        <f t="shared" si="10"/>
        <v>Lene Wellens</v>
      </c>
      <c r="D699">
        <v>2019</v>
      </c>
      <c r="E699">
        <v>2019</v>
      </c>
      <c r="F699" s="10">
        <f>Tabel3[[#This Row],[Lid Tot]]-Tabel3[[#This Row],[Lid sinds]]+1</f>
        <v>1</v>
      </c>
      <c r="H699" t="s">
        <v>1025</v>
      </c>
      <c r="I699" s="10">
        <v>1</v>
      </c>
      <c r="K699" s="10"/>
      <c r="L699" s="10"/>
    </row>
    <row r="700" spans="1:12" x14ac:dyDescent="0.25">
      <c r="A700" s="10" t="s">
        <v>964</v>
      </c>
      <c r="B700" s="10" t="s">
        <v>965</v>
      </c>
      <c r="C700" t="str">
        <f t="shared" si="10"/>
        <v>Lucia Cavalcanti</v>
      </c>
      <c r="D700">
        <v>2019</v>
      </c>
      <c r="E700">
        <v>2019</v>
      </c>
      <c r="F700" s="10">
        <f>Tabel3[[#This Row],[Lid Tot]]-Tabel3[[#This Row],[Lid sinds]]+1</f>
        <v>1</v>
      </c>
      <c r="H700" t="s">
        <v>1230</v>
      </c>
      <c r="I700" s="10">
        <v>1</v>
      </c>
      <c r="K700" s="10"/>
      <c r="L700" s="10"/>
    </row>
    <row r="701" spans="1:12" x14ac:dyDescent="0.25">
      <c r="A701" s="10" t="s">
        <v>57</v>
      </c>
      <c r="B701" s="10" t="s">
        <v>968</v>
      </c>
      <c r="C701" t="str">
        <f t="shared" si="10"/>
        <v>Jules Philippens</v>
      </c>
      <c r="D701">
        <v>2019</v>
      </c>
      <c r="E701">
        <v>2019</v>
      </c>
      <c r="F701" s="10">
        <f>Tabel3[[#This Row],[Lid Tot]]-Tabel3[[#This Row],[Lid sinds]]+1</f>
        <v>1</v>
      </c>
      <c r="H701" t="s">
        <v>1230</v>
      </c>
      <c r="I701" s="10">
        <v>1</v>
      </c>
      <c r="K701" s="10"/>
      <c r="L701" s="10"/>
    </row>
    <row r="702" spans="1:12" x14ac:dyDescent="0.25">
      <c r="A702" s="10" t="s">
        <v>53</v>
      </c>
      <c r="B702" s="10" t="s">
        <v>966</v>
      </c>
      <c r="C702" t="str">
        <f t="shared" si="10"/>
        <v>Thomas ValkenaeRs</v>
      </c>
      <c r="D702">
        <v>2019</v>
      </c>
      <c r="E702">
        <v>2019</v>
      </c>
      <c r="F702" s="10">
        <f>Tabel3[[#This Row],[Lid Tot]]-Tabel3[[#This Row],[Lid sinds]]+1</f>
        <v>1</v>
      </c>
      <c r="H702" t="s">
        <v>1230</v>
      </c>
      <c r="I702" s="10">
        <v>1</v>
      </c>
      <c r="K702" s="10"/>
      <c r="L702" s="10"/>
    </row>
    <row r="703" spans="1:12" x14ac:dyDescent="0.25">
      <c r="A703" s="10" t="s">
        <v>913</v>
      </c>
      <c r="B703" s="10" t="s">
        <v>19</v>
      </c>
      <c r="C703" t="str">
        <f t="shared" si="10"/>
        <v>Bonny Wouters</v>
      </c>
      <c r="D703">
        <v>2019</v>
      </c>
      <c r="E703">
        <v>2019</v>
      </c>
      <c r="F703" s="10">
        <f>Tabel3[[#This Row],[Lid Tot]]-Tabel3[[#This Row],[Lid sinds]]+1</f>
        <v>1</v>
      </c>
      <c r="G703" s="10"/>
      <c r="H703" s="10" t="s">
        <v>1051</v>
      </c>
      <c r="I703" s="10">
        <v>1</v>
      </c>
      <c r="K703" s="10"/>
      <c r="L703" s="10"/>
    </row>
    <row r="704" spans="1:12" x14ac:dyDescent="0.25">
      <c r="A704" s="10" t="s">
        <v>525</v>
      </c>
      <c r="B704" s="10" t="s">
        <v>962</v>
      </c>
      <c r="C704" t="str">
        <f t="shared" si="10"/>
        <v>Noah Van campfort</v>
      </c>
      <c r="D704">
        <v>2019</v>
      </c>
      <c r="E704">
        <v>2019</v>
      </c>
      <c r="F704" s="10">
        <f>Tabel3[[#This Row],[Lid Tot]]-Tabel3[[#This Row],[Lid sinds]]+1</f>
        <v>1</v>
      </c>
      <c r="H704" t="s">
        <v>1230</v>
      </c>
      <c r="I704" s="10">
        <v>1</v>
      </c>
      <c r="K704" s="10"/>
      <c r="L704" s="10"/>
    </row>
    <row r="705" spans="1:12" x14ac:dyDescent="0.25">
      <c r="A705" s="10" t="s">
        <v>209</v>
      </c>
      <c r="B705" s="10" t="s">
        <v>963</v>
      </c>
      <c r="C705" t="str">
        <f t="shared" si="10"/>
        <v>Mats Van de Kerckhof</v>
      </c>
      <c r="D705">
        <v>2019</v>
      </c>
      <c r="E705">
        <v>2019</v>
      </c>
      <c r="F705" s="10">
        <f>Tabel3[[#This Row],[Lid Tot]]-Tabel3[[#This Row],[Lid sinds]]+1</f>
        <v>1</v>
      </c>
      <c r="G705" s="10"/>
      <c r="H705" s="10" t="s">
        <v>1230</v>
      </c>
      <c r="I705" s="10">
        <v>1</v>
      </c>
      <c r="K705" s="10"/>
      <c r="L705" s="10"/>
    </row>
    <row r="706" spans="1:12" x14ac:dyDescent="0.25">
      <c r="A706" s="10" t="s">
        <v>441</v>
      </c>
      <c r="B706" s="10" t="s">
        <v>630</v>
      </c>
      <c r="C706" t="str">
        <f t="shared" ref="C706" si="11">A706&amp;" " &amp;B706</f>
        <v>Bas Wynants</v>
      </c>
      <c r="D706">
        <v>2019</v>
      </c>
      <c r="E706">
        <v>2019</v>
      </c>
      <c r="F706" s="10">
        <f>Tabel3[[#This Row],[Lid Tot]]-Tabel3[[#This Row],[Lid sinds]]+1</f>
        <v>1</v>
      </c>
      <c r="H706" t="s">
        <v>306</v>
      </c>
      <c r="I706" s="10">
        <v>1</v>
      </c>
      <c r="K706" s="10"/>
      <c r="L706" s="10"/>
    </row>
    <row r="1216" spans="1:5" s="10" customFormat="1" x14ac:dyDescent="0.25">
      <c r="A1216"/>
      <c r="B1216"/>
      <c r="C1216"/>
      <c r="D1216"/>
      <c r="E1216"/>
    </row>
    <row r="1859" spans="1:1" x14ac:dyDescent="0.25">
      <c r="A1859" s="10"/>
    </row>
    <row r="1860" spans="1:1" x14ac:dyDescent="0.25">
      <c r="A1860" s="10"/>
    </row>
    <row r="1861" spans="1:1" x14ac:dyDescent="0.25">
      <c r="A1861" s="10"/>
    </row>
    <row r="1862" spans="1:1" x14ac:dyDescent="0.25">
      <c r="A1862" s="10"/>
    </row>
    <row r="1863" spans="1:1" x14ac:dyDescent="0.25">
      <c r="A1863" s="10"/>
    </row>
    <row r="1864" spans="1:1" x14ac:dyDescent="0.25">
      <c r="A1864" s="10"/>
    </row>
    <row r="1865" spans="1:1" x14ac:dyDescent="0.25">
      <c r="A1865" s="10"/>
    </row>
    <row r="1866" spans="1:1" x14ac:dyDescent="0.25">
      <c r="A1866" s="10"/>
    </row>
    <row r="1867" spans="1:1" x14ac:dyDescent="0.25">
      <c r="A1867" s="10"/>
    </row>
    <row r="1868" spans="1:1" x14ac:dyDescent="0.25">
      <c r="A1868" s="10"/>
    </row>
    <row r="1869" spans="1:1" x14ac:dyDescent="0.25">
      <c r="A1869" s="10"/>
    </row>
    <row r="1870" spans="1:1" x14ac:dyDescent="0.25">
      <c r="A1870" s="10"/>
    </row>
    <row r="1871" spans="1:1" x14ac:dyDescent="0.25">
      <c r="A1871" s="10"/>
    </row>
    <row r="1872" spans="1:1" x14ac:dyDescent="0.25">
      <c r="A1872" s="10"/>
    </row>
    <row r="1873" spans="1:1" x14ac:dyDescent="0.25">
      <c r="A1873" s="10"/>
    </row>
    <row r="1874" spans="1:1" x14ac:dyDescent="0.25">
      <c r="A1874" s="10"/>
    </row>
    <row r="1875" spans="1:1" x14ac:dyDescent="0.25">
      <c r="A1875" s="10"/>
    </row>
    <row r="1876" spans="1:1" x14ac:dyDescent="0.25">
      <c r="A1876" s="10"/>
    </row>
    <row r="1877" spans="1:1" x14ac:dyDescent="0.25">
      <c r="A1877" s="10"/>
    </row>
    <row r="1878" spans="1:1" x14ac:dyDescent="0.25">
      <c r="A1878" s="10"/>
    </row>
    <row r="1879" spans="1:1" x14ac:dyDescent="0.25">
      <c r="A1879" s="10"/>
    </row>
    <row r="1880" spans="1:1" x14ac:dyDescent="0.25">
      <c r="A1880" s="10"/>
    </row>
    <row r="1881" spans="1:1" x14ac:dyDescent="0.25">
      <c r="A1881" s="10"/>
    </row>
    <row r="1882" spans="1:1" x14ac:dyDescent="0.25">
      <c r="A1882" s="10"/>
    </row>
    <row r="1883" spans="1:1" x14ac:dyDescent="0.25">
      <c r="A1883" s="10"/>
    </row>
    <row r="1884" spans="1:1" x14ac:dyDescent="0.25">
      <c r="A1884" s="10"/>
    </row>
    <row r="1885" spans="1:1" x14ac:dyDescent="0.25">
      <c r="A1885" s="10"/>
    </row>
    <row r="1886" spans="1:1" x14ac:dyDescent="0.25">
      <c r="A1886" s="10"/>
    </row>
    <row r="1887" spans="1:1" x14ac:dyDescent="0.25">
      <c r="A1887" s="10"/>
    </row>
    <row r="1888" spans="1:1" x14ac:dyDescent="0.25">
      <c r="A1888" s="10"/>
    </row>
    <row r="1889" spans="1:1" x14ac:dyDescent="0.25">
      <c r="A1889" s="10"/>
    </row>
    <row r="1890" spans="1:1" x14ac:dyDescent="0.25">
      <c r="A1890" s="10"/>
    </row>
    <row r="1891" spans="1:1" x14ac:dyDescent="0.25">
      <c r="A1891" s="10"/>
    </row>
    <row r="1892" spans="1:1" x14ac:dyDescent="0.25">
      <c r="A1892" s="10"/>
    </row>
    <row r="1893" spans="1:1" x14ac:dyDescent="0.25">
      <c r="A1893" s="10"/>
    </row>
    <row r="1894" spans="1:1" x14ac:dyDescent="0.25">
      <c r="A1894" s="10"/>
    </row>
    <row r="1895" spans="1:1" x14ac:dyDescent="0.25">
      <c r="A1895" s="10"/>
    </row>
    <row r="1896" spans="1:1" x14ac:dyDescent="0.25">
      <c r="A1896" s="10"/>
    </row>
    <row r="1897" spans="1:1" x14ac:dyDescent="0.25">
      <c r="A1897" s="10"/>
    </row>
    <row r="1898" spans="1:1" x14ac:dyDescent="0.25">
      <c r="A1898" s="10"/>
    </row>
    <row r="1899" spans="1:1" x14ac:dyDescent="0.25">
      <c r="A1899" s="10"/>
    </row>
    <row r="1900" spans="1:1" x14ac:dyDescent="0.25">
      <c r="A1900" s="10"/>
    </row>
    <row r="1901" spans="1:1" x14ac:dyDescent="0.25">
      <c r="A1901" s="10"/>
    </row>
    <row r="1902" spans="1:1" x14ac:dyDescent="0.25">
      <c r="A1902" s="10"/>
    </row>
    <row r="1903" spans="1:1" x14ac:dyDescent="0.25">
      <c r="A1903" s="10"/>
    </row>
    <row r="1904" spans="1:1" x14ac:dyDescent="0.25">
      <c r="A1904" s="10"/>
    </row>
    <row r="1905" spans="1:1" x14ac:dyDescent="0.25">
      <c r="A1905" s="10"/>
    </row>
    <row r="1906" spans="1:1" x14ac:dyDescent="0.25">
      <c r="A1906" s="10"/>
    </row>
    <row r="1907" spans="1:1" x14ac:dyDescent="0.25">
      <c r="A1907" s="10"/>
    </row>
    <row r="1908" spans="1:1" x14ac:dyDescent="0.25">
      <c r="A1908" s="10"/>
    </row>
    <row r="1909" spans="1:1" x14ac:dyDescent="0.25">
      <c r="A1909" s="10"/>
    </row>
    <row r="1910" spans="1:1" x14ac:dyDescent="0.25">
      <c r="A1910" s="10"/>
    </row>
    <row r="1911" spans="1:1" x14ac:dyDescent="0.25">
      <c r="A1911" s="10"/>
    </row>
    <row r="1912" spans="1:1" x14ac:dyDescent="0.25">
      <c r="A1912" s="10"/>
    </row>
    <row r="1913" spans="1:1" x14ac:dyDescent="0.25">
      <c r="A1913" s="10"/>
    </row>
    <row r="1914" spans="1:1" x14ac:dyDescent="0.25">
      <c r="A1914" s="10"/>
    </row>
    <row r="1915" spans="1:1" x14ac:dyDescent="0.25">
      <c r="A1915" s="10"/>
    </row>
    <row r="1916" spans="1:1" x14ac:dyDescent="0.25">
      <c r="A1916" s="10"/>
    </row>
    <row r="1917" spans="1:1" x14ac:dyDescent="0.25">
      <c r="A1917" s="10"/>
    </row>
    <row r="1918" spans="1:1" x14ac:dyDescent="0.25">
      <c r="A1918" s="10"/>
    </row>
    <row r="1919" spans="1:1" x14ac:dyDescent="0.25">
      <c r="A1919" s="10"/>
    </row>
    <row r="1920" spans="1:1" x14ac:dyDescent="0.25">
      <c r="A1920" s="10"/>
    </row>
    <row r="1921" spans="1:1" x14ac:dyDescent="0.25">
      <c r="A1921" s="10"/>
    </row>
    <row r="1922" spans="1:1" x14ac:dyDescent="0.25">
      <c r="A1922" s="10"/>
    </row>
    <row r="1923" spans="1:1" x14ac:dyDescent="0.25">
      <c r="A1923" s="10"/>
    </row>
    <row r="1924" spans="1:1" x14ac:dyDescent="0.25">
      <c r="A1924" s="10"/>
    </row>
    <row r="1925" spans="1:1" x14ac:dyDescent="0.25">
      <c r="A1925" s="10"/>
    </row>
    <row r="1926" spans="1:1" x14ac:dyDescent="0.25">
      <c r="A1926" s="10"/>
    </row>
    <row r="1927" spans="1:1" x14ac:dyDescent="0.25">
      <c r="A1927" s="10"/>
    </row>
    <row r="1928" spans="1:1" x14ac:dyDescent="0.25">
      <c r="A1928" s="10"/>
    </row>
    <row r="1929" spans="1:1" x14ac:dyDescent="0.25">
      <c r="A1929" s="10"/>
    </row>
    <row r="1930" spans="1:1" x14ac:dyDescent="0.25">
      <c r="A1930" s="10"/>
    </row>
    <row r="1931" spans="1:1" x14ac:dyDescent="0.25">
      <c r="A1931" s="10"/>
    </row>
    <row r="1932" spans="1:1" x14ac:dyDescent="0.25">
      <c r="A1932" s="10"/>
    </row>
    <row r="1933" spans="1:1" x14ac:dyDescent="0.25">
      <c r="A1933" s="10"/>
    </row>
    <row r="1934" spans="1:1" x14ac:dyDescent="0.25">
      <c r="A1934" s="10"/>
    </row>
    <row r="1935" spans="1:1" x14ac:dyDescent="0.25">
      <c r="A1935" s="10"/>
    </row>
    <row r="1936" spans="1:1" x14ac:dyDescent="0.25">
      <c r="A1936" s="10"/>
    </row>
    <row r="1937" spans="1:1" x14ac:dyDescent="0.25">
      <c r="A1937" s="10"/>
    </row>
    <row r="1938" spans="1:1" x14ac:dyDescent="0.25">
      <c r="A1938" s="10"/>
    </row>
    <row r="1939" spans="1:1" x14ac:dyDescent="0.25">
      <c r="A1939" s="10"/>
    </row>
    <row r="1940" spans="1:1" x14ac:dyDescent="0.25">
      <c r="A1940" s="10"/>
    </row>
    <row r="1941" spans="1:1" x14ac:dyDescent="0.25">
      <c r="A1941" s="10"/>
    </row>
    <row r="1942" spans="1:1" x14ac:dyDescent="0.25">
      <c r="A1942" s="10"/>
    </row>
    <row r="1943" spans="1:1" x14ac:dyDescent="0.25">
      <c r="A1943" s="10"/>
    </row>
    <row r="1944" spans="1:1" x14ac:dyDescent="0.25">
      <c r="A1944" s="10"/>
    </row>
    <row r="1945" spans="1:1" x14ac:dyDescent="0.25">
      <c r="A1945" s="10"/>
    </row>
    <row r="1946" spans="1:1" x14ac:dyDescent="0.25">
      <c r="A1946" s="10"/>
    </row>
    <row r="1947" spans="1:1" x14ac:dyDescent="0.25">
      <c r="A1947" s="10"/>
    </row>
    <row r="1948" spans="1:1" x14ac:dyDescent="0.25">
      <c r="A1948" s="10"/>
    </row>
    <row r="1949" spans="1:1" x14ac:dyDescent="0.25">
      <c r="A1949" s="10"/>
    </row>
    <row r="1950" spans="1:1" x14ac:dyDescent="0.25">
      <c r="A1950" s="10"/>
    </row>
    <row r="1951" spans="1:1" x14ac:dyDescent="0.25">
      <c r="A1951" s="10"/>
    </row>
    <row r="1952" spans="1:1" x14ac:dyDescent="0.25">
      <c r="A1952" s="10"/>
    </row>
    <row r="1953" spans="1:4" x14ac:dyDescent="0.25">
      <c r="A1953" s="10"/>
    </row>
    <row r="1954" spans="1:4" x14ac:dyDescent="0.25">
      <c r="A1954" s="10"/>
    </row>
    <row r="1955" spans="1:4" x14ac:dyDescent="0.25">
      <c r="A1955" s="10"/>
    </row>
    <row r="1956" spans="1:4" x14ac:dyDescent="0.25">
      <c r="A1956" s="10"/>
    </row>
    <row r="1957" spans="1:4" x14ac:dyDescent="0.25">
      <c r="A1957" s="10"/>
    </row>
    <row r="1958" spans="1:4" x14ac:dyDescent="0.25">
      <c r="A1958" s="10"/>
    </row>
    <row r="1959" spans="1:4" x14ac:dyDescent="0.25">
      <c r="A1959" s="10"/>
    </row>
    <row r="1960" spans="1:4" x14ac:dyDescent="0.25">
      <c r="A1960" s="10"/>
    </row>
    <row r="1961" spans="1:4" x14ac:dyDescent="0.25">
      <c r="A1961" s="10"/>
      <c r="D1961" t="s">
        <v>742</v>
      </c>
    </row>
    <row r="1962" spans="1:4" x14ac:dyDescent="0.25">
      <c r="A1962" s="10"/>
    </row>
    <row r="1963" spans="1:4" x14ac:dyDescent="0.25">
      <c r="A1963" s="10"/>
      <c r="D1963" t="s">
        <v>744</v>
      </c>
    </row>
    <row r="1964" spans="1:4" x14ac:dyDescent="0.25">
      <c r="A1964" s="10"/>
    </row>
    <row r="1965" spans="1:4" x14ac:dyDescent="0.25">
      <c r="A1965" s="10"/>
    </row>
    <row r="1966" spans="1:4" x14ac:dyDescent="0.25">
      <c r="A1966" s="10"/>
    </row>
    <row r="1967" spans="1:4" x14ac:dyDescent="0.25">
      <c r="A1967" s="10"/>
    </row>
    <row r="1968" spans="1:4" x14ac:dyDescent="0.25">
      <c r="A1968" s="10"/>
    </row>
    <row r="1969" spans="1:4" x14ac:dyDescent="0.25">
      <c r="A1969" s="10"/>
    </row>
    <row r="1970" spans="1:4" x14ac:dyDescent="0.25">
      <c r="A1970" s="10"/>
    </row>
    <row r="1971" spans="1:4" x14ac:dyDescent="0.25">
      <c r="A1971" s="10"/>
    </row>
    <row r="1972" spans="1:4" x14ac:dyDescent="0.25">
      <c r="A1972" s="10"/>
    </row>
    <row r="1973" spans="1:4" x14ac:dyDescent="0.25">
      <c r="A1973" s="10"/>
    </row>
    <row r="1974" spans="1:4" x14ac:dyDescent="0.25">
      <c r="A1974" s="10"/>
    </row>
    <row r="1975" spans="1:4" x14ac:dyDescent="0.25">
      <c r="A1975" s="10"/>
    </row>
    <row r="1976" spans="1:4" x14ac:dyDescent="0.25">
      <c r="A1976" s="10"/>
    </row>
    <row r="1977" spans="1:4" x14ac:dyDescent="0.25">
      <c r="A1977" s="10"/>
    </row>
    <row r="1978" spans="1:4" x14ac:dyDescent="0.25">
      <c r="A1978" s="10"/>
      <c r="D1978" t="s">
        <v>742</v>
      </c>
    </row>
    <row r="1979" spans="1:4" x14ac:dyDescent="0.25">
      <c r="A1979" s="10"/>
    </row>
    <row r="1980" spans="1:4" x14ac:dyDescent="0.25">
      <c r="A1980" s="10"/>
    </row>
    <row r="1981" spans="1:4" x14ac:dyDescent="0.25">
      <c r="A1981" s="10"/>
    </row>
    <row r="1982" spans="1:4" x14ac:dyDescent="0.25">
      <c r="A1982" s="10"/>
    </row>
    <row r="1983" spans="1:4" x14ac:dyDescent="0.25">
      <c r="A1983" s="10"/>
    </row>
    <row r="1984" spans="1:4" x14ac:dyDescent="0.25">
      <c r="A1984" s="10"/>
    </row>
    <row r="1985" spans="1:1" x14ac:dyDescent="0.25">
      <c r="A1985" s="10"/>
    </row>
    <row r="1986" spans="1:1" x14ac:dyDescent="0.25">
      <c r="A1986" s="10"/>
    </row>
    <row r="1987" spans="1:1" x14ac:dyDescent="0.25">
      <c r="A1987" s="10"/>
    </row>
    <row r="1988" spans="1:1" x14ac:dyDescent="0.25">
      <c r="A1988" s="10"/>
    </row>
    <row r="1989" spans="1:1" x14ac:dyDescent="0.25">
      <c r="A1989" s="10"/>
    </row>
    <row r="1990" spans="1:1" x14ac:dyDescent="0.25">
      <c r="A1990" s="10"/>
    </row>
    <row r="1991" spans="1:1" x14ac:dyDescent="0.25">
      <c r="A1991" s="10"/>
    </row>
    <row r="1992" spans="1:1" x14ac:dyDescent="0.25">
      <c r="A1992" s="10"/>
    </row>
    <row r="1993" spans="1:1" x14ac:dyDescent="0.25">
      <c r="A1993" s="10"/>
    </row>
    <row r="1994" spans="1:1" x14ac:dyDescent="0.25">
      <c r="A1994" s="10"/>
    </row>
    <row r="1995" spans="1:1" x14ac:dyDescent="0.25">
      <c r="A1995" s="10"/>
    </row>
    <row r="1996" spans="1:1" x14ac:dyDescent="0.25">
      <c r="A1996" s="10"/>
    </row>
    <row r="1997" spans="1:1" x14ac:dyDescent="0.25">
      <c r="A1997" s="10"/>
    </row>
    <row r="1998" spans="1:1" x14ac:dyDescent="0.25">
      <c r="A1998" s="10"/>
    </row>
    <row r="1999" spans="1:1" x14ac:dyDescent="0.25">
      <c r="A1999" s="10"/>
    </row>
    <row r="2000" spans="1:1" x14ac:dyDescent="0.25">
      <c r="A2000" s="10"/>
    </row>
    <row r="2001" spans="1:1" x14ac:dyDescent="0.25">
      <c r="A2001" s="10"/>
    </row>
    <row r="2002" spans="1:1" x14ac:dyDescent="0.25">
      <c r="A2002" s="10"/>
    </row>
    <row r="2003" spans="1:1" x14ac:dyDescent="0.25">
      <c r="A2003" s="10"/>
    </row>
    <row r="2004" spans="1:1" x14ac:dyDescent="0.25">
      <c r="A2004" s="10"/>
    </row>
    <row r="2005" spans="1:1" x14ac:dyDescent="0.25">
      <c r="A2005" s="10"/>
    </row>
    <row r="2006" spans="1:1" x14ac:dyDescent="0.25">
      <c r="A2006" s="10"/>
    </row>
    <row r="2007" spans="1:1" x14ac:dyDescent="0.25">
      <c r="A2007" s="10"/>
    </row>
    <row r="2008" spans="1:1" x14ac:dyDescent="0.25">
      <c r="A2008" s="10"/>
    </row>
    <row r="2009" spans="1:1" x14ac:dyDescent="0.25">
      <c r="A2009" s="10"/>
    </row>
    <row r="2010" spans="1:1" x14ac:dyDescent="0.25">
      <c r="A2010" s="10"/>
    </row>
    <row r="2011" spans="1:1" x14ac:dyDescent="0.25">
      <c r="A2011" s="10"/>
    </row>
    <row r="2012" spans="1:1" x14ac:dyDescent="0.25">
      <c r="A2012" s="10"/>
    </row>
    <row r="2013" spans="1:1" x14ac:dyDescent="0.25">
      <c r="A2013" s="10"/>
    </row>
    <row r="2014" spans="1:1" x14ac:dyDescent="0.25">
      <c r="A2014" s="10"/>
    </row>
    <row r="2015" spans="1:1" x14ac:dyDescent="0.25">
      <c r="A2015" s="10"/>
    </row>
    <row r="2016" spans="1:1" x14ac:dyDescent="0.25">
      <c r="A2016" s="10"/>
    </row>
    <row r="2017" spans="1:1" x14ac:dyDescent="0.25">
      <c r="A2017" s="10"/>
    </row>
    <row r="2018" spans="1:1" x14ac:dyDescent="0.25">
      <c r="A2018" s="10"/>
    </row>
    <row r="2019" spans="1:1" x14ac:dyDescent="0.25">
      <c r="A2019" s="10"/>
    </row>
    <row r="2020" spans="1:1" x14ac:dyDescent="0.25">
      <c r="A2020" s="10"/>
    </row>
    <row r="2021" spans="1:1" x14ac:dyDescent="0.25">
      <c r="A2021" s="10"/>
    </row>
    <row r="2022" spans="1:1" x14ac:dyDescent="0.25">
      <c r="A2022" s="10"/>
    </row>
    <row r="2023" spans="1:1" x14ac:dyDescent="0.25">
      <c r="A2023" s="10"/>
    </row>
    <row r="2024" spans="1:1" x14ac:dyDescent="0.25">
      <c r="A2024" s="10"/>
    </row>
    <row r="2025" spans="1:1" x14ac:dyDescent="0.25">
      <c r="A2025" s="10"/>
    </row>
    <row r="2026" spans="1:1" x14ac:dyDescent="0.25">
      <c r="A2026" s="10"/>
    </row>
    <row r="2027" spans="1:1" x14ac:dyDescent="0.25">
      <c r="A2027" s="10"/>
    </row>
    <row r="2028" spans="1:1" x14ac:dyDescent="0.25">
      <c r="A2028" s="10"/>
    </row>
    <row r="2029" spans="1:1" x14ac:dyDescent="0.25">
      <c r="A2029" s="10"/>
    </row>
    <row r="2030" spans="1:1" x14ac:dyDescent="0.25">
      <c r="A2030" s="10"/>
    </row>
    <row r="2031" spans="1:1" x14ac:dyDescent="0.25">
      <c r="A2031" s="10"/>
    </row>
    <row r="2032" spans="1:1" x14ac:dyDescent="0.25">
      <c r="A2032" s="10"/>
    </row>
    <row r="2033" spans="1:1" x14ac:dyDescent="0.25">
      <c r="A2033" s="10"/>
    </row>
    <row r="2034" spans="1:1" x14ac:dyDescent="0.25">
      <c r="A2034" s="10"/>
    </row>
    <row r="2035" spans="1:1" x14ac:dyDescent="0.25">
      <c r="A2035" s="10"/>
    </row>
    <row r="2036" spans="1:1" x14ac:dyDescent="0.25">
      <c r="A2036" s="10"/>
    </row>
    <row r="2037" spans="1:1" x14ac:dyDescent="0.25">
      <c r="A2037" s="10"/>
    </row>
    <row r="2038" spans="1:1" x14ac:dyDescent="0.25">
      <c r="A2038" s="10"/>
    </row>
    <row r="2039" spans="1:1" x14ac:dyDescent="0.25">
      <c r="A2039" s="10"/>
    </row>
    <row r="2040" spans="1:1" x14ac:dyDescent="0.25">
      <c r="A2040" s="10"/>
    </row>
    <row r="2041" spans="1:1" x14ac:dyDescent="0.25">
      <c r="A2041" s="10"/>
    </row>
    <row r="2042" spans="1:1" x14ac:dyDescent="0.25">
      <c r="A2042" s="10"/>
    </row>
    <row r="2043" spans="1:1" x14ac:dyDescent="0.25">
      <c r="A2043" s="10"/>
    </row>
    <row r="2044" spans="1:1" x14ac:dyDescent="0.25">
      <c r="A2044" s="10"/>
    </row>
    <row r="2045" spans="1:1" x14ac:dyDescent="0.25">
      <c r="A2045" s="10"/>
    </row>
    <row r="2046" spans="1:1" x14ac:dyDescent="0.25">
      <c r="A2046" s="10"/>
    </row>
    <row r="2047" spans="1:1" x14ac:dyDescent="0.25">
      <c r="A2047" s="10"/>
    </row>
    <row r="2048" spans="1:1" x14ac:dyDescent="0.25">
      <c r="A2048" s="10"/>
    </row>
    <row r="2049" spans="1:1" x14ac:dyDescent="0.25">
      <c r="A2049" s="10"/>
    </row>
    <row r="2050" spans="1:1" x14ac:dyDescent="0.25">
      <c r="A2050" s="10"/>
    </row>
    <row r="2051" spans="1:1" x14ac:dyDescent="0.25">
      <c r="A2051" s="10"/>
    </row>
    <row r="2052" spans="1:1" x14ac:dyDescent="0.25">
      <c r="A2052" s="10"/>
    </row>
    <row r="2053" spans="1:1" x14ac:dyDescent="0.25">
      <c r="A2053" s="10"/>
    </row>
    <row r="2054" spans="1:1" x14ac:dyDescent="0.25">
      <c r="A2054" s="10"/>
    </row>
    <row r="2055" spans="1:1" x14ac:dyDescent="0.25">
      <c r="A2055" s="10"/>
    </row>
    <row r="2056" spans="1:1" x14ac:dyDescent="0.25">
      <c r="A2056" s="10"/>
    </row>
    <row r="2057" spans="1:1" x14ac:dyDescent="0.25">
      <c r="A2057" s="10"/>
    </row>
    <row r="2058" spans="1:1" x14ac:dyDescent="0.25">
      <c r="A2058" s="10"/>
    </row>
    <row r="2059" spans="1:1" x14ac:dyDescent="0.25">
      <c r="A2059" s="10"/>
    </row>
    <row r="2060" spans="1:1" x14ac:dyDescent="0.25">
      <c r="A2060" s="10"/>
    </row>
    <row r="2061" spans="1:1" x14ac:dyDescent="0.25">
      <c r="A2061" s="10"/>
    </row>
    <row r="2062" spans="1:1" x14ac:dyDescent="0.25">
      <c r="A2062" s="10"/>
    </row>
    <row r="2063" spans="1:1" x14ac:dyDescent="0.25">
      <c r="A2063" s="10"/>
    </row>
    <row r="2064" spans="1:1" x14ac:dyDescent="0.25">
      <c r="A2064" s="10"/>
    </row>
    <row r="2065" spans="1:1" x14ac:dyDescent="0.25">
      <c r="A2065" s="10"/>
    </row>
    <row r="2066" spans="1:1" x14ac:dyDescent="0.25">
      <c r="A2066" s="10"/>
    </row>
    <row r="2067" spans="1:1" x14ac:dyDescent="0.25">
      <c r="A2067" s="10"/>
    </row>
    <row r="2068" spans="1:1" x14ac:dyDescent="0.25">
      <c r="A2068" s="10"/>
    </row>
    <row r="2069" spans="1:1" x14ac:dyDescent="0.25">
      <c r="A2069" s="10"/>
    </row>
    <row r="2070" spans="1:1" x14ac:dyDescent="0.25">
      <c r="A2070" s="10"/>
    </row>
    <row r="2071" spans="1:1" x14ac:dyDescent="0.25">
      <c r="A2071" s="10"/>
    </row>
    <row r="2072" spans="1:1" x14ac:dyDescent="0.25">
      <c r="A2072" s="10"/>
    </row>
    <row r="2073" spans="1:1" x14ac:dyDescent="0.25">
      <c r="A2073" s="10"/>
    </row>
    <row r="2074" spans="1:1" x14ac:dyDescent="0.25">
      <c r="A2074" s="10"/>
    </row>
    <row r="2075" spans="1:1" x14ac:dyDescent="0.25">
      <c r="A2075" s="10"/>
    </row>
    <row r="2076" spans="1:1" x14ac:dyDescent="0.25">
      <c r="A2076" s="10"/>
    </row>
    <row r="2077" spans="1:1" x14ac:dyDescent="0.25">
      <c r="A2077" s="10"/>
    </row>
    <row r="2078" spans="1:1" x14ac:dyDescent="0.25">
      <c r="A2078" s="10"/>
    </row>
    <row r="2079" spans="1:1" x14ac:dyDescent="0.25">
      <c r="A2079" s="10"/>
    </row>
    <row r="2080" spans="1:1" x14ac:dyDescent="0.25">
      <c r="A2080" s="10"/>
    </row>
    <row r="2081" spans="1:1" x14ac:dyDescent="0.25">
      <c r="A2081" s="10"/>
    </row>
    <row r="2082" spans="1:1" x14ac:dyDescent="0.25">
      <c r="A2082" s="10"/>
    </row>
    <row r="2083" spans="1:1" x14ac:dyDescent="0.25">
      <c r="A2083" s="10"/>
    </row>
    <row r="2084" spans="1:1" x14ac:dyDescent="0.25">
      <c r="A2084" s="10"/>
    </row>
    <row r="2085" spans="1:1" x14ac:dyDescent="0.25">
      <c r="A2085" s="10"/>
    </row>
    <row r="2086" spans="1:1" x14ac:dyDescent="0.25">
      <c r="A2086" s="10"/>
    </row>
    <row r="2087" spans="1:1" x14ac:dyDescent="0.25">
      <c r="A2087" s="10"/>
    </row>
    <row r="2088" spans="1:1" x14ac:dyDescent="0.25">
      <c r="A2088" s="10"/>
    </row>
    <row r="2089" spans="1:1" x14ac:dyDescent="0.25">
      <c r="A2089" s="10"/>
    </row>
    <row r="2090" spans="1:1" x14ac:dyDescent="0.25">
      <c r="A2090" s="10"/>
    </row>
    <row r="2091" spans="1:1" x14ac:dyDescent="0.25">
      <c r="A2091" s="10"/>
    </row>
    <row r="2092" spans="1:1" x14ac:dyDescent="0.25">
      <c r="A2092" s="10"/>
    </row>
    <row r="2093" spans="1:1" x14ac:dyDescent="0.25">
      <c r="A2093" s="10"/>
    </row>
    <row r="2094" spans="1:1" x14ac:dyDescent="0.25">
      <c r="A2094" s="10"/>
    </row>
    <row r="2095" spans="1:1" x14ac:dyDescent="0.25">
      <c r="A2095" s="10"/>
    </row>
    <row r="2096" spans="1:1" x14ac:dyDescent="0.25">
      <c r="A2096" s="10"/>
    </row>
    <row r="2097" spans="1:1" x14ac:dyDescent="0.25">
      <c r="A2097" s="10"/>
    </row>
    <row r="2098" spans="1:1" x14ac:dyDescent="0.25">
      <c r="A2098" s="10"/>
    </row>
    <row r="2099" spans="1:1" x14ac:dyDescent="0.25">
      <c r="A2099" s="10"/>
    </row>
    <row r="2100" spans="1:1" x14ac:dyDescent="0.25">
      <c r="A2100" s="10"/>
    </row>
    <row r="2101" spans="1:1" x14ac:dyDescent="0.25">
      <c r="A2101" s="10"/>
    </row>
    <row r="2102" spans="1:1" x14ac:dyDescent="0.25">
      <c r="A2102" s="10"/>
    </row>
    <row r="2103" spans="1:1" x14ac:dyDescent="0.25">
      <c r="A2103" s="10"/>
    </row>
    <row r="2104" spans="1:1" x14ac:dyDescent="0.25">
      <c r="A2104" s="10"/>
    </row>
    <row r="2105" spans="1:1" x14ac:dyDescent="0.25">
      <c r="A2105" s="10"/>
    </row>
    <row r="2106" spans="1:1" x14ac:dyDescent="0.25">
      <c r="A2106" s="10"/>
    </row>
    <row r="2107" spans="1:1" x14ac:dyDescent="0.25">
      <c r="A2107" s="10"/>
    </row>
    <row r="2108" spans="1:1" x14ac:dyDescent="0.25">
      <c r="A2108" s="10"/>
    </row>
    <row r="2109" spans="1:1" x14ac:dyDescent="0.25">
      <c r="A2109" s="10"/>
    </row>
    <row r="2110" spans="1:1" x14ac:dyDescent="0.25">
      <c r="A2110" s="10"/>
    </row>
    <row r="2111" spans="1:1" x14ac:dyDescent="0.25">
      <c r="A2111" s="10"/>
    </row>
    <row r="2112" spans="1:1" x14ac:dyDescent="0.25">
      <c r="A2112" s="10"/>
    </row>
    <row r="2113" spans="1:1" x14ac:dyDescent="0.25">
      <c r="A2113" s="10"/>
    </row>
    <row r="2114" spans="1:1" x14ac:dyDescent="0.25">
      <c r="A2114" s="10"/>
    </row>
    <row r="2115" spans="1:1" x14ac:dyDescent="0.25">
      <c r="A2115" s="10"/>
    </row>
    <row r="2116" spans="1:1" x14ac:dyDescent="0.25">
      <c r="A2116" s="10"/>
    </row>
    <row r="2117" spans="1:1" x14ac:dyDescent="0.25">
      <c r="A2117" s="10"/>
    </row>
    <row r="2118" spans="1:1" x14ac:dyDescent="0.25">
      <c r="A2118" s="10"/>
    </row>
    <row r="2119" spans="1:1" x14ac:dyDescent="0.25">
      <c r="A2119" s="10"/>
    </row>
    <row r="2120" spans="1:1" x14ac:dyDescent="0.25">
      <c r="A2120" s="10"/>
    </row>
    <row r="2121" spans="1:1" x14ac:dyDescent="0.25">
      <c r="A2121" s="10"/>
    </row>
    <row r="2122" spans="1:1" x14ac:dyDescent="0.25">
      <c r="A2122" s="10"/>
    </row>
    <row r="2123" spans="1:1" x14ac:dyDescent="0.25">
      <c r="A2123" s="10"/>
    </row>
    <row r="2124" spans="1:1" x14ac:dyDescent="0.25">
      <c r="A2124" s="10"/>
    </row>
    <row r="2125" spans="1:1" x14ac:dyDescent="0.25">
      <c r="A2125" s="10"/>
    </row>
    <row r="2126" spans="1:1" x14ac:dyDescent="0.25">
      <c r="A2126" s="10"/>
    </row>
    <row r="2127" spans="1:1" x14ac:dyDescent="0.25">
      <c r="A2127" s="10"/>
    </row>
    <row r="2128" spans="1:1" x14ac:dyDescent="0.25">
      <c r="A2128" s="10"/>
    </row>
    <row r="2129" spans="1:1" x14ac:dyDescent="0.25">
      <c r="A2129" s="10"/>
    </row>
    <row r="2130" spans="1:1" x14ac:dyDescent="0.25">
      <c r="A2130" s="10"/>
    </row>
    <row r="2131" spans="1:1" x14ac:dyDescent="0.25">
      <c r="A2131" s="10"/>
    </row>
    <row r="2132" spans="1:1" x14ac:dyDescent="0.25">
      <c r="A2132" s="10"/>
    </row>
    <row r="2133" spans="1:1" x14ac:dyDescent="0.25">
      <c r="A2133" s="10"/>
    </row>
    <row r="2134" spans="1:1" x14ac:dyDescent="0.25">
      <c r="A2134" s="10"/>
    </row>
    <row r="2135" spans="1:1" x14ac:dyDescent="0.25">
      <c r="A2135" s="10"/>
    </row>
    <row r="2136" spans="1:1" x14ac:dyDescent="0.25">
      <c r="A2136" s="10"/>
    </row>
    <row r="2137" spans="1:1" x14ac:dyDescent="0.25">
      <c r="A2137" s="10"/>
    </row>
    <row r="2138" spans="1:1" x14ac:dyDescent="0.25">
      <c r="A2138" s="10"/>
    </row>
    <row r="2139" spans="1:1" x14ac:dyDescent="0.25">
      <c r="A2139" s="10"/>
    </row>
    <row r="2140" spans="1:1" x14ac:dyDescent="0.25">
      <c r="A2140" s="10"/>
    </row>
    <row r="2141" spans="1:1" x14ac:dyDescent="0.25">
      <c r="A2141" s="10"/>
    </row>
    <row r="2142" spans="1:1" x14ac:dyDescent="0.25">
      <c r="A2142" s="10"/>
    </row>
    <row r="2143" spans="1:1" x14ac:dyDescent="0.25">
      <c r="A2143" s="10"/>
    </row>
    <row r="2144" spans="1:1" x14ac:dyDescent="0.25">
      <c r="A2144" s="10"/>
    </row>
    <row r="2145" spans="1:1" x14ac:dyDescent="0.25">
      <c r="A2145" s="10"/>
    </row>
    <row r="2146" spans="1:1" x14ac:dyDescent="0.25">
      <c r="A2146" s="10"/>
    </row>
    <row r="2147" spans="1:1" x14ac:dyDescent="0.25">
      <c r="A2147" s="10"/>
    </row>
    <row r="2148" spans="1:1" x14ac:dyDescent="0.25">
      <c r="A2148" s="10"/>
    </row>
    <row r="2149" spans="1:1" x14ac:dyDescent="0.25">
      <c r="A2149" s="10"/>
    </row>
    <row r="2150" spans="1:1" x14ac:dyDescent="0.25">
      <c r="A2150" s="10"/>
    </row>
    <row r="2151" spans="1:1" x14ac:dyDescent="0.25">
      <c r="A2151" s="10"/>
    </row>
    <row r="2152" spans="1:1" x14ac:dyDescent="0.25">
      <c r="A2152" s="10"/>
    </row>
    <row r="2153" spans="1:1" x14ac:dyDescent="0.25">
      <c r="A2153" s="10"/>
    </row>
    <row r="2154" spans="1:1" x14ac:dyDescent="0.25">
      <c r="A2154" s="10"/>
    </row>
    <row r="2155" spans="1:1" x14ac:dyDescent="0.25">
      <c r="A2155" s="10"/>
    </row>
    <row r="2156" spans="1:1" x14ac:dyDescent="0.25">
      <c r="A2156" s="10"/>
    </row>
    <row r="2157" spans="1:1" x14ac:dyDescent="0.25">
      <c r="A2157" s="10"/>
    </row>
    <row r="2158" spans="1:1" x14ac:dyDescent="0.25">
      <c r="A2158" s="10"/>
    </row>
    <row r="2159" spans="1:1" x14ac:dyDescent="0.25">
      <c r="A2159" s="10"/>
    </row>
    <row r="2160" spans="1:1" x14ac:dyDescent="0.25">
      <c r="A2160" s="10"/>
    </row>
    <row r="2161" spans="1:1" x14ac:dyDescent="0.25">
      <c r="A2161" s="10"/>
    </row>
    <row r="2162" spans="1:1" x14ac:dyDescent="0.25">
      <c r="A2162" s="10"/>
    </row>
    <row r="2163" spans="1:1" x14ac:dyDescent="0.25">
      <c r="A2163" s="10"/>
    </row>
    <row r="2164" spans="1:1" x14ac:dyDescent="0.25">
      <c r="A2164" s="10"/>
    </row>
    <row r="2165" spans="1:1" x14ac:dyDescent="0.25">
      <c r="A2165" s="10"/>
    </row>
    <row r="2166" spans="1:1" x14ac:dyDescent="0.25">
      <c r="A2166" s="10"/>
    </row>
    <row r="2167" spans="1:1" x14ac:dyDescent="0.25">
      <c r="A2167" s="10"/>
    </row>
    <row r="2168" spans="1:1" x14ac:dyDescent="0.25">
      <c r="A2168" s="10"/>
    </row>
    <row r="2169" spans="1:1" x14ac:dyDescent="0.25">
      <c r="A2169" s="10"/>
    </row>
    <row r="2170" spans="1:1" x14ac:dyDescent="0.25">
      <c r="A2170" s="10"/>
    </row>
    <row r="2171" spans="1:1" x14ac:dyDescent="0.25">
      <c r="A2171" s="10"/>
    </row>
    <row r="2172" spans="1:1" x14ac:dyDescent="0.25">
      <c r="A2172" s="10"/>
    </row>
    <row r="2173" spans="1:1" x14ac:dyDescent="0.25">
      <c r="A2173" s="10"/>
    </row>
    <row r="2174" spans="1:1" x14ac:dyDescent="0.25">
      <c r="A2174" s="10"/>
    </row>
    <row r="2175" spans="1:1" x14ac:dyDescent="0.25">
      <c r="A2175" s="10"/>
    </row>
    <row r="2176" spans="1:1" x14ac:dyDescent="0.25">
      <c r="A2176" s="10"/>
    </row>
    <row r="2177" spans="1:1" x14ac:dyDescent="0.25">
      <c r="A2177" s="10"/>
    </row>
    <row r="2178" spans="1:1" x14ac:dyDescent="0.25">
      <c r="A2178" s="10"/>
    </row>
    <row r="2179" spans="1:1" x14ac:dyDescent="0.25">
      <c r="A2179" s="10"/>
    </row>
    <row r="2180" spans="1:1" x14ac:dyDescent="0.25">
      <c r="A2180" s="10"/>
    </row>
    <row r="2181" spans="1:1" x14ac:dyDescent="0.25">
      <c r="A2181" s="10"/>
    </row>
    <row r="2182" spans="1:1" x14ac:dyDescent="0.25">
      <c r="A2182" s="10"/>
    </row>
    <row r="2183" spans="1:1" x14ac:dyDescent="0.25">
      <c r="A2183" s="10"/>
    </row>
    <row r="2184" spans="1:1" x14ac:dyDescent="0.25">
      <c r="A2184" s="10"/>
    </row>
    <row r="2185" spans="1:1" x14ac:dyDescent="0.25">
      <c r="A2185" s="10"/>
    </row>
    <row r="2186" spans="1:1" x14ac:dyDescent="0.25">
      <c r="A2186" s="10"/>
    </row>
    <row r="2187" spans="1:1" x14ac:dyDescent="0.25">
      <c r="A2187" s="10"/>
    </row>
    <row r="2188" spans="1:1" x14ac:dyDescent="0.25">
      <c r="A2188" s="10"/>
    </row>
    <row r="2189" spans="1:1" x14ac:dyDescent="0.25">
      <c r="A2189" s="10"/>
    </row>
    <row r="2190" spans="1:1" x14ac:dyDescent="0.25">
      <c r="A2190" s="10"/>
    </row>
    <row r="2191" spans="1:1" x14ac:dyDescent="0.25">
      <c r="A2191" s="10"/>
    </row>
    <row r="2192" spans="1:1" x14ac:dyDescent="0.25">
      <c r="A2192" s="10"/>
    </row>
    <row r="2193" spans="1:1" x14ac:dyDescent="0.25">
      <c r="A2193" s="10"/>
    </row>
    <row r="2194" spans="1:1" x14ac:dyDescent="0.25">
      <c r="A2194" s="10"/>
    </row>
    <row r="2195" spans="1:1" x14ac:dyDescent="0.25">
      <c r="A2195" s="10"/>
    </row>
    <row r="2196" spans="1:1" x14ac:dyDescent="0.25">
      <c r="A2196" s="10"/>
    </row>
    <row r="2197" spans="1:1" x14ac:dyDescent="0.25">
      <c r="A2197" s="10"/>
    </row>
    <row r="2198" spans="1:1" x14ac:dyDescent="0.25">
      <c r="A2198" s="10"/>
    </row>
    <row r="2199" spans="1:1" x14ac:dyDescent="0.25">
      <c r="A2199" s="10"/>
    </row>
    <row r="2200" spans="1:1" x14ac:dyDescent="0.25">
      <c r="A2200" s="10"/>
    </row>
    <row r="2201" spans="1:1" x14ac:dyDescent="0.25">
      <c r="A2201" s="10"/>
    </row>
    <row r="2202" spans="1:1" x14ac:dyDescent="0.25">
      <c r="A2202" s="10"/>
    </row>
    <row r="2203" spans="1:1" x14ac:dyDescent="0.25">
      <c r="A2203" s="10"/>
    </row>
    <row r="2204" spans="1:1" x14ac:dyDescent="0.25">
      <c r="A2204" s="10"/>
    </row>
    <row r="2205" spans="1:1" x14ac:dyDescent="0.25">
      <c r="A2205" s="10"/>
    </row>
    <row r="2206" spans="1:1" x14ac:dyDescent="0.25">
      <c r="A2206" s="10"/>
    </row>
    <row r="2207" spans="1:1" x14ac:dyDescent="0.25">
      <c r="A2207" s="10"/>
    </row>
    <row r="2208" spans="1:1" x14ac:dyDescent="0.25">
      <c r="A2208" s="10"/>
    </row>
    <row r="2209" spans="1:1" x14ac:dyDescent="0.25">
      <c r="A2209" s="10"/>
    </row>
    <row r="2210" spans="1:1" x14ac:dyDescent="0.25">
      <c r="A2210" s="10"/>
    </row>
    <row r="2211" spans="1:1" x14ac:dyDescent="0.25">
      <c r="A2211" s="10"/>
    </row>
    <row r="2212" spans="1:1" x14ac:dyDescent="0.25">
      <c r="A2212" s="10"/>
    </row>
    <row r="2213" spans="1:1" x14ac:dyDescent="0.25">
      <c r="A2213" s="10"/>
    </row>
    <row r="2214" spans="1:1" x14ac:dyDescent="0.25">
      <c r="A2214" s="10"/>
    </row>
    <row r="2215" spans="1:1" x14ac:dyDescent="0.25">
      <c r="A2215" s="10"/>
    </row>
    <row r="2216" spans="1:1" x14ac:dyDescent="0.25">
      <c r="A2216" s="10"/>
    </row>
    <row r="2217" spans="1:1" x14ac:dyDescent="0.25">
      <c r="A2217" s="10"/>
    </row>
    <row r="2218" spans="1:1" x14ac:dyDescent="0.25">
      <c r="A2218" s="10"/>
    </row>
    <row r="2219" spans="1:1" x14ac:dyDescent="0.25">
      <c r="A2219" s="10"/>
    </row>
    <row r="2220" spans="1:1" x14ac:dyDescent="0.25">
      <c r="A2220" s="10"/>
    </row>
    <row r="2221" spans="1:1" x14ac:dyDescent="0.25">
      <c r="A2221" s="10"/>
    </row>
    <row r="2222" spans="1:1" x14ac:dyDescent="0.25">
      <c r="A2222" s="10"/>
    </row>
    <row r="2223" spans="1:1" x14ac:dyDescent="0.25">
      <c r="A2223" s="10"/>
    </row>
    <row r="2224" spans="1:1" x14ac:dyDescent="0.25">
      <c r="A2224" s="10"/>
    </row>
    <row r="2225" spans="1:1" x14ac:dyDescent="0.25">
      <c r="A2225" s="10"/>
    </row>
    <row r="2226" spans="1:1" x14ac:dyDescent="0.25">
      <c r="A2226" s="10"/>
    </row>
    <row r="2227" spans="1:1" x14ac:dyDescent="0.25">
      <c r="A2227" s="10"/>
    </row>
    <row r="2228" spans="1:1" x14ac:dyDescent="0.25">
      <c r="A2228" s="10"/>
    </row>
    <row r="2229" spans="1:1" x14ac:dyDescent="0.25">
      <c r="A2229" s="10"/>
    </row>
    <row r="2230" spans="1:1" x14ac:dyDescent="0.25">
      <c r="A2230" s="10"/>
    </row>
    <row r="2231" spans="1:1" x14ac:dyDescent="0.25">
      <c r="A2231" s="10"/>
    </row>
    <row r="2232" spans="1:1" x14ac:dyDescent="0.25">
      <c r="A2232" s="10"/>
    </row>
    <row r="2233" spans="1:1" x14ac:dyDescent="0.25">
      <c r="A2233" s="10"/>
    </row>
    <row r="2234" spans="1:1" x14ac:dyDescent="0.25">
      <c r="A2234" s="10"/>
    </row>
    <row r="2235" spans="1:1" x14ac:dyDescent="0.25">
      <c r="A2235" s="10"/>
    </row>
    <row r="2236" spans="1:1" x14ac:dyDescent="0.25">
      <c r="A2236" s="10"/>
    </row>
    <row r="2237" spans="1:1" x14ac:dyDescent="0.25">
      <c r="A2237" s="10"/>
    </row>
    <row r="2238" spans="1:1" x14ac:dyDescent="0.25">
      <c r="A2238" s="10"/>
    </row>
    <row r="2239" spans="1:1" x14ac:dyDescent="0.25">
      <c r="A2239" s="10"/>
    </row>
    <row r="2240" spans="1:1" x14ac:dyDescent="0.25">
      <c r="A2240" s="10"/>
    </row>
    <row r="2241" spans="1:1" x14ac:dyDescent="0.25">
      <c r="A2241" s="10"/>
    </row>
    <row r="2242" spans="1:1" x14ac:dyDescent="0.25">
      <c r="A2242" s="10"/>
    </row>
    <row r="2243" spans="1:1" x14ac:dyDescent="0.25">
      <c r="A2243" s="10"/>
    </row>
    <row r="2244" spans="1:1" x14ac:dyDescent="0.25">
      <c r="A2244" s="10"/>
    </row>
    <row r="2245" spans="1:1" x14ac:dyDescent="0.25">
      <c r="A2245" s="10"/>
    </row>
    <row r="2246" spans="1:1" x14ac:dyDescent="0.25">
      <c r="A2246" s="10"/>
    </row>
    <row r="2247" spans="1:1" x14ac:dyDescent="0.25">
      <c r="A2247" s="10"/>
    </row>
    <row r="2248" spans="1:1" x14ac:dyDescent="0.25">
      <c r="A2248" s="10"/>
    </row>
    <row r="2249" spans="1:1" x14ac:dyDescent="0.25">
      <c r="A2249" s="10"/>
    </row>
    <row r="2250" spans="1:1" x14ac:dyDescent="0.25">
      <c r="A2250" s="10"/>
    </row>
    <row r="2251" spans="1:1" x14ac:dyDescent="0.25">
      <c r="A2251" s="10"/>
    </row>
    <row r="2252" spans="1:1" x14ac:dyDescent="0.25">
      <c r="A2252" s="10"/>
    </row>
    <row r="2253" spans="1:1" x14ac:dyDescent="0.25">
      <c r="A2253" s="10"/>
    </row>
    <row r="2254" spans="1:1" x14ac:dyDescent="0.25">
      <c r="A2254" s="10"/>
    </row>
    <row r="2255" spans="1:1" x14ac:dyDescent="0.25">
      <c r="A2255" s="10"/>
    </row>
    <row r="2256" spans="1:1" x14ac:dyDescent="0.25">
      <c r="A2256" s="10"/>
    </row>
    <row r="2257" spans="1:1" x14ac:dyDescent="0.25">
      <c r="A2257" s="10"/>
    </row>
    <row r="2258" spans="1:1" x14ac:dyDescent="0.25">
      <c r="A2258" s="10"/>
    </row>
    <row r="2259" spans="1:1" x14ac:dyDescent="0.25">
      <c r="A2259" s="10"/>
    </row>
    <row r="2260" spans="1:1" x14ac:dyDescent="0.25">
      <c r="A2260" s="10"/>
    </row>
    <row r="2261" spans="1:1" x14ac:dyDescent="0.25">
      <c r="A2261" s="10"/>
    </row>
    <row r="2262" spans="1:1" x14ac:dyDescent="0.25">
      <c r="A2262" s="10"/>
    </row>
    <row r="2263" spans="1:1" x14ac:dyDescent="0.25">
      <c r="A2263" s="10"/>
    </row>
    <row r="2264" spans="1:1" x14ac:dyDescent="0.25">
      <c r="A2264" s="10"/>
    </row>
    <row r="2265" spans="1:1" x14ac:dyDescent="0.25">
      <c r="A2265" s="10"/>
    </row>
    <row r="2266" spans="1:1" x14ac:dyDescent="0.25">
      <c r="A2266" s="10"/>
    </row>
    <row r="2267" spans="1:1" x14ac:dyDescent="0.25">
      <c r="A2267" s="10"/>
    </row>
    <row r="2268" spans="1:1" x14ac:dyDescent="0.25">
      <c r="A2268" s="10"/>
    </row>
    <row r="2269" spans="1:1" x14ac:dyDescent="0.25">
      <c r="A2269" s="10"/>
    </row>
    <row r="2270" spans="1:1" x14ac:dyDescent="0.25">
      <c r="A2270" s="10"/>
    </row>
    <row r="2271" spans="1:1" x14ac:dyDescent="0.25">
      <c r="A2271" s="10"/>
    </row>
    <row r="2272" spans="1:1" x14ac:dyDescent="0.25">
      <c r="A2272" s="10"/>
    </row>
    <row r="2273" spans="1:1" x14ac:dyDescent="0.25">
      <c r="A2273" s="10"/>
    </row>
    <row r="2274" spans="1:1" x14ac:dyDescent="0.25">
      <c r="A2274" s="10"/>
    </row>
    <row r="2275" spans="1:1" x14ac:dyDescent="0.25">
      <c r="A2275" s="10"/>
    </row>
    <row r="2276" spans="1:1" x14ac:dyDescent="0.25">
      <c r="A2276" s="10"/>
    </row>
    <row r="2277" spans="1:1" x14ac:dyDescent="0.25">
      <c r="A2277" s="10"/>
    </row>
    <row r="2278" spans="1:1" x14ac:dyDescent="0.25">
      <c r="A2278" s="10"/>
    </row>
    <row r="2279" spans="1:1" x14ac:dyDescent="0.25">
      <c r="A2279" s="10"/>
    </row>
    <row r="2280" spans="1:1" x14ac:dyDescent="0.25">
      <c r="A2280" s="10"/>
    </row>
    <row r="2281" spans="1:1" x14ac:dyDescent="0.25">
      <c r="A2281" s="10"/>
    </row>
    <row r="2282" spans="1:1" x14ac:dyDescent="0.25">
      <c r="A2282" s="10"/>
    </row>
    <row r="2283" spans="1:1" x14ac:dyDescent="0.25">
      <c r="A2283" s="10"/>
    </row>
    <row r="2284" spans="1:1" x14ac:dyDescent="0.25">
      <c r="A2284" s="10"/>
    </row>
    <row r="2285" spans="1:1" x14ac:dyDescent="0.25">
      <c r="A2285" s="10"/>
    </row>
    <row r="2286" spans="1:1" x14ac:dyDescent="0.25">
      <c r="A2286" s="10"/>
    </row>
    <row r="2287" spans="1:1" x14ac:dyDescent="0.25">
      <c r="A2287" s="10"/>
    </row>
    <row r="2288" spans="1:1" x14ac:dyDescent="0.25">
      <c r="A2288" s="10"/>
    </row>
    <row r="2289" spans="1:1" x14ac:dyDescent="0.25">
      <c r="A2289" s="10"/>
    </row>
    <row r="2290" spans="1:1" x14ac:dyDescent="0.25">
      <c r="A2290" s="10"/>
    </row>
    <row r="2291" spans="1:1" x14ac:dyDescent="0.25">
      <c r="A2291" s="10"/>
    </row>
    <row r="2292" spans="1:1" x14ac:dyDescent="0.25">
      <c r="A2292" s="10"/>
    </row>
    <row r="2293" spans="1:1" x14ac:dyDescent="0.25">
      <c r="A2293" s="10"/>
    </row>
    <row r="2294" spans="1:1" x14ac:dyDescent="0.25">
      <c r="A2294" s="10"/>
    </row>
    <row r="2295" spans="1:1" x14ac:dyDescent="0.25">
      <c r="A2295" s="10"/>
    </row>
    <row r="2296" spans="1:1" x14ac:dyDescent="0.25">
      <c r="A2296" s="10"/>
    </row>
    <row r="2297" spans="1:1" x14ac:dyDescent="0.25">
      <c r="A2297" s="10"/>
    </row>
    <row r="2298" spans="1:1" x14ac:dyDescent="0.25">
      <c r="A2298" s="10"/>
    </row>
    <row r="2299" spans="1:1" x14ac:dyDescent="0.25">
      <c r="A2299" s="10"/>
    </row>
    <row r="2300" spans="1:1" x14ac:dyDescent="0.25">
      <c r="A2300" s="10"/>
    </row>
    <row r="2301" spans="1:1" x14ac:dyDescent="0.25">
      <c r="A2301" s="10"/>
    </row>
    <row r="2302" spans="1:1" x14ac:dyDescent="0.25">
      <c r="A2302" s="10"/>
    </row>
    <row r="2303" spans="1:1" x14ac:dyDescent="0.25">
      <c r="A2303" s="10"/>
    </row>
    <row r="2304" spans="1:1" x14ac:dyDescent="0.25">
      <c r="A2304" s="10"/>
    </row>
    <row r="2305" spans="1:1" x14ac:dyDescent="0.25">
      <c r="A2305" s="10"/>
    </row>
    <row r="2306" spans="1:1" x14ac:dyDescent="0.25">
      <c r="A2306" s="10"/>
    </row>
    <row r="2307" spans="1:1" x14ac:dyDescent="0.25">
      <c r="A2307" s="10"/>
    </row>
    <row r="2308" spans="1:1" x14ac:dyDescent="0.25">
      <c r="A2308" s="10"/>
    </row>
    <row r="2309" spans="1:1" x14ac:dyDescent="0.25">
      <c r="A2309" s="10"/>
    </row>
    <row r="2310" spans="1:1" x14ac:dyDescent="0.25">
      <c r="A2310" s="10"/>
    </row>
    <row r="2311" spans="1:1" x14ac:dyDescent="0.25">
      <c r="A2311" s="10"/>
    </row>
    <row r="2312" spans="1:1" x14ac:dyDescent="0.25">
      <c r="A2312" s="10"/>
    </row>
    <row r="2313" spans="1:1" x14ac:dyDescent="0.25">
      <c r="A2313" s="10"/>
    </row>
    <row r="2314" spans="1:1" x14ac:dyDescent="0.25">
      <c r="A2314" s="10"/>
    </row>
    <row r="2315" spans="1:1" x14ac:dyDescent="0.25">
      <c r="A2315" s="10"/>
    </row>
    <row r="2316" spans="1:1" x14ac:dyDescent="0.25">
      <c r="A2316" s="10"/>
    </row>
    <row r="2317" spans="1:1" x14ac:dyDescent="0.25">
      <c r="A2317" s="10"/>
    </row>
    <row r="2318" spans="1:1" x14ac:dyDescent="0.25">
      <c r="A2318" s="10"/>
    </row>
    <row r="2319" spans="1:1" x14ac:dyDescent="0.25">
      <c r="A2319" s="10"/>
    </row>
    <row r="2320" spans="1:1" x14ac:dyDescent="0.25">
      <c r="A2320" s="10"/>
    </row>
    <row r="2321" spans="1:1" x14ac:dyDescent="0.25">
      <c r="A2321" s="10"/>
    </row>
    <row r="2322" spans="1:1" x14ac:dyDescent="0.25">
      <c r="A2322" s="10"/>
    </row>
    <row r="2323" spans="1:1" x14ac:dyDescent="0.25">
      <c r="A2323" s="10"/>
    </row>
    <row r="2324" spans="1:1" x14ac:dyDescent="0.25">
      <c r="A2324" s="10"/>
    </row>
    <row r="2325" spans="1:1" x14ac:dyDescent="0.25">
      <c r="A2325" s="10"/>
    </row>
    <row r="2326" spans="1:1" x14ac:dyDescent="0.25">
      <c r="A2326" s="10"/>
    </row>
    <row r="2327" spans="1:1" x14ac:dyDescent="0.25">
      <c r="A2327" s="10"/>
    </row>
    <row r="2328" spans="1:1" x14ac:dyDescent="0.25">
      <c r="A2328" s="10"/>
    </row>
    <row r="2329" spans="1:1" x14ac:dyDescent="0.25">
      <c r="A2329" s="10"/>
    </row>
    <row r="2330" spans="1:1" x14ac:dyDescent="0.25">
      <c r="A2330" s="10"/>
    </row>
    <row r="2331" spans="1:1" x14ac:dyDescent="0.25">
      <c r="A2331" s="10"/>
    </row>
    <row r="2332" spans="1:1" x14ac:dyDescent="0.25">
      <c r="A2332" s="10"/>
    </row>
    <row r="2333" spans="1:1" x14ac:dyDescent="0.25">
      <c r="A2333" s="10"/>
    </row>
    <row r="2334" spans="1:1" x14ac:dyDescent="0.25">
      <c r="A2334" s="10"/>
    </row>
    <row r="2335" spans="1:1" x14ac:dyDescent="0.25">
      <c r="A2335" s="10"/>
    </row>
    <row r="2336" spans="1:1" x14ac:dyDescent="0.25">
      <c r="A2336" s="10"/>
    </row>
    <row r="2337" spans="1:1" x14ac:dyDescent="0.25">
      <c r="A2337" s="10"/>
    </row>
    <row r="2338" spans="1:1" x14ac:dyDescent="0.25">
      <c r="A2338" s="10"/>
    </row>
    <row r="2339" spans="1:1" x14ac:dyDescent="0.25">
      <c r="A2339" s="10"/>
    </row>
    <row r="2340" spans="1:1" x14ac:dyDescent="0.25">
      <c r="A2340" s="10"/>
    </row>
    <row r="2341" spans="1:1" x14ac:dyDescent="0.25">
      <c r="A2341" s="10"/>
    </row>
    <row r="2342" spans="1:1" x14ac:dyDescent="0.25">
      <c r="A2342" s="10"/>
    </row>
    <row r="2343" spans="1:1" x14ac:dyDescent="0.25">
      <c r="A2343" s="10"/>
    </row>
    <row r="2344" spans="1:1" x14ac:dyDescent="0.25">
      <c r="A2344" s="10"/>
    </row>
    <row r="2345" spans="1:1" x14ac:dyDescent="0.25">
      <c r="A2345" s="10"/>
    </row>
    <row r="2346" spans="1:1" x14ac:dyDescent="0.25">
      <c r="A2346" s="10"/>
    </row>
    <row r="2347" spans="1:1" x14ac:dyDescent="0.25">
      <c r="A2347" s="10"/>
    </row>
    <row r="2348" spans="1:1" x14ac:dyDescent="0.25">
      <c r="A2348" s="10"/>
    </row>
    <row r="2349" spans="1:1" x14ac:dyDescent="0.25">
      <c r="A2349" s="10"/>
    </row>
    <row r="2350" spans="1:1" x14ac:dyDescent="0.25">
      <c r="A2350" s="10"/>
    </row>
    <row r="2351" spans="1:1" x14ac:dyDescent="0.25">
      <c r="A2351" s="10"/>
    </row>
    <row r="2352" spans="1:1" x14ac:dyDescent="0.25">
      <c r="A2352" s="10"/>
    </row>
    <row r="2353" spans="1:1" x14ac:dyDescent="0.25">
      <c r="A2353" s="10"/>
    </row>
    <row r="2354" spans="1:1" x14ac:dyDescent="0.25">
      <c r="A2354" s="10"/>
    </row>
    <row r="2355" spans="1:1" x14ac:dyDescent="0.25">
      <c r="A2355" s="10"/>
    </row>
    <row r="2356" spans="1:1" x14ac:dyDescent="0.25">
      <c r="A2356" s="10"/>
    </row>
    <row r="2357" spans="1:1" x14ac:dyDescent="0.25">
      <c r="A2357" s="10"/>
    </row>
    <row r="2358" spans="1:1" x14ac:dyDescent="0.25">
      <c r="A2358" s="10"/>
    </row>
    <row r="2359" spans="1:1" x14ac:dyDescent="0.25">
      <c r="A2359" s="10"/>
    </row>
    <row r="2360" spans="1:1" x14ac:dyDescent="0.25">
      <c r="A2360" s="10"/>
    </row>
    <row r="2361" spans="1:1" x14ac:dyDescent="0.25">
      <c r="A2361" s="10"/>
    </row>
    <row r="2362" spans="1:1" x14ac:dyDescent="0.25">
      <c r="A2362" s="10"/>
    </row>
    <row r="2363" spans="1:1" x14ac:dyDescent="0.25">
      <c r="A2363" s="10"/>
    </row>
    <row r="2364" spans="1:1" x14ac:dyDescent="0.25">
      <c r="A2364" s="10"/>
    </row>
    <row r="2365" spans="1:1" x14ac:dyDescent="0.25">
      <c r="A2365" s="10"/>
    </row>
    <row r="2366" spans="1:1" x14ac:dyDescent="0.25">
      <c r="A2366" s="10"/>
    </row>
    <row r="2367" spans="1:1" x14ac:dyDescent="0.25">
      <c r="A2367" s="10"/>
    </row>
    <row r="2368" spans="1:1" x14ac:dyDescent="0.25">
      <c r="A2368" s="10"/>
    </row>
    <row r="2369" spans="1:1" x14ac:dyDescent="0.25">
      <c r="A2369" s="10"/>
    </row>
    <row r="2370" spans="1:1" x14ac:dyDescent="0.25">
      <c r="A2370" s="10"/>
    </row>
    <row r="2371" spans="1:1" x14ac:dyDescent="0.25">
      <c r="A2371" s="10"/>
    </row>
    <row r="2372" spans="1:1" x14ac:dyDescent="0.25">
      <c r="A2372" s="10"/>
    </row>
    <row r="2373" spans="1:1" x14ac:dyDescent="0.25">
      <c r="A2373" s="10"/>
    </row>
    <row r="2374" spans="1:1" x14ac:dyDescent="0.25">
      <c r="A2374" s="10"/>
    </row>
    <row r="2375" spans="1:1" x14ac:dyDescent="0.25">
      <c r="A2375" s="10"/>
    </row>
    <row r="2376" spans="1:1" x14ac:dyDescent="0.25">
      <c r="A2376" s="10"/>
    </row>
    <row r="2377" spans="1:1" x14ac:dyDescent="0.25">
      <c r="A2377" s="10"/>
    </row>
    <row r="2378" spans="1:1" x14ac:dyDescent="0.25">
      <c r="A2378" s="10"/>
    </row>
    <row r="2379" spans="1:1" x14ac:dyDescent="0.25">
      <c r="A2379" s="10"/>
    </row>
    <row r="2380" spans="1:1" x14ac:dyDescent="0.25">
      <c r="A2380" s="10"/>
    </row>
    <row r="2381" spans="1:1" x14ac:dyDescent="0.25">
      <c r="A2381" s="10"/>
    </row>
    <row r="2382" spans="1:1" x14ac:dyDescent="0.25">
      <c r="A2382" s="10"/>
    </row>
    <row r="2383" spans="1:1" x14ac:dyDescent="0.25">
      <c r="A2383" s="10"/>
    </row>
    <row r="2384" spans="1:1" x14ac:dyDescent="0.25">
      <c r="A2384" s="10"/>
    </row>
    <row r="2385" spans="1:1" x14ac:dyDescent="0.25">
      <c r="A2385" s="10"/>
    </row>
    <row r="2386" spans="1:1" x14ac:dyDescent="0.25">
      <c r="A2386" s="10"/>
    </row>
    <row r="2387" spans="1:1" x14ac:dyDescent="0.25">
      <c r="A2387" s="10"/>
    </row>
    <row r="2388" spans="1:1" x14ac:dyDescent="0.25">
      <c r="A2388" s="10"/>
    </row>
    <row r="2389" spans="1:1" x14ac:dyDescent="0.25">
      <c r="A2389" s="10"/>
    </row>
    <row r="2390" spans="1:1" x14ac:dyDescent="0.25">
      <c r="A2390" s="10"/>
    </row>
    <row r="2391" spans="1:1" x14ac:dyDescent="0.25">
      <c r="A2391" s="10"/>
    </row>
    <row r="2392" spans="1:1" x14ac:dyDescent="0.25">
      <c r="A2392" s="10"/>
    </row>
    <row r="2393" spans="1:1" x14ac:dyDescent="0.25">
      <c r="A2393" s="10"/>
    </row>
    <row r="2394" spans="1:1" x14ac:dyDescent="0.25">
      <c r="A2394" s="10"/>
    </row>
    <row r="2395" spans="1:1" x14ac:dyDescent="0.25">
      <c r="A2395" s="10"/>
    </row>
    <row r="2396" spans="1:1" x14ac:dyDescent="0.25">
      <c r="A2396" s="10"/>
    </row>
    <row r="2397" spans="1:1" x14ac:dyDescent="0.25">
      <c r="A2397" s="10"/>
    </row>
    <row r="2398" spans="1:1" x14ac:dyDescent="0.25">
      <c r="A2398" s="10"/>
    </row>
    <row r="2399" spans="1:1" x14ac:dyDescent="0.25">
      <c r="A2399" s="10"/>
    </row>
    <row r="2400" spans="1:1" x14ac:dyDescent="0.25">
      <c r="A2400" s="10"/>
    </row>
    <row r="2401" spans="1:1" x14ac:dyDescent="0.25">
      <c r="A2401" s="10"/>
    </row>
    <row r="2402" spans="1:1" x14ac:dyDescent="0.25">
      <c r="A2402" s="10"/>
    </row>
    <row r="2403" spans="1:1" x14ac:dyDescent="0.25">
      <c r="A2403" s="10"/>
    </row>
  </sheetData>
  <conditionalFormatting sqref="B689">
    <cfRule type="duplicateValues" dxfId="35" priority="4"/>
  </conditionalFormatting>
  <conditionalFormatting sqref="B690">
    <cfRule type="duplicateValues" dxfId="34" priority="3"/>
  </conditionalFormatting>
  <conditionalFormatting sqref="B695">
    <cfRule type="duplicateValues" dxfId="33" priority="2"/>
  </conditionalFormatting>
  <conditionalFormatting sqref="B696">
    <cfRule type="duplicateValues" dxfId="32" priority="1"/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33"/>
  <sheetViews>
    <sheetView zoomScale="115" zoomScaleNormal="115" workbookViewId="0">
      <selection activeCell="G33" sqref="E27:G33"/>
    </sheetView>
  </sheetViews>
  <sheetFormatPr defaultColWidth="8.85546875" defaultRowHeight="15" x14ac:dyDescent="0.25"/>
  <cols>
    <col min="2" max="2" width="9.140625" style="10"/>
    <col min="3" max="3" width="16.42578125" style="10" customWidth="1"/>
    <col min="4" max="4" width="14.140625" customWidth="1"/>
    <col min="5" max="5" width="10.28515625" customWidth="1"/>
    <col min="6" max="6" width="13" customWidth="1"/>
    <col min="7" max="7" width="12.42578125" customWidth="1"/>
    <col min="8" max="8" width="18.7109375" customWidth="1"/>
    <col min="9" max="9" width="9.42578125" customWidth="1"/>
    <col min="10" max="10" width="23.85546875" customWidth="1"/>
    <col min="12" max="12" width="22.42578125" customWidth="1"/>
    <col min="16" max="16" width="23.42578125" customWidth="1"/>
  </cols>
  <sheetData>
    <row r="2" spans="1:28" x14ac:dyDescent="0.25">
      <c r="R2" t="s">
        <v>1077</v>
      </c>
    </row>
    <row r="3" spans="1:28" ht="45" x14ac:dyDescent="0.25">
      <c r="A3" t="s">
        <v>1068</v>
      </c>
      <c r="B3" s="38" t="s">
        <v>1070</v>
      </c>
      <c r="C3" s="38" t="s">
        <v>1071</v>
      </c>
      <c r="D3" t="s">
        <v>1069</v>
      </c>
      <c r="E3" s="7" t="s">
        <v>1067</v>
      </c>
      <c r="F3" s="39" t="s">
        <v>1066</v>
      </c>
      <c r="G3" s="7" t="s">
        <v>1067</v>
      </c>
      <c r="H3" s="39" t="s">
        <v>1064</v>
      </c>
      <c r="I3" s="7" t="s">
        <v>1067</v>
      </c>
      <c r="J3" s="39" t="s">
        <v>1065</v>
      </c>
      <c r="K3" t="s">
        <v>1067</v>
      </c>
      <c r="L3" s="38" t="s">
        <v>1074</v>
      </c>
      <c r="Q3" t="s">
        <v>1078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</row>
    <row r="4" spans="1:28" x14ac:dyDescent="0.25">
      <c r="A4" s="10">
        <v>2008</v>
      </c>
      <c r="B4" s="10">
        <f>SUMIF(Tabel3[Lid sinds],"="&amp;Tabel6[[#This Row],[jaar]],Tabel3[Counter])</f>
        <v>44</v>
      </c>
      <c r="C4" s="10">
        <f>SUMIF(Tabel3[Lid Tot],"="&amp;Tabel6[[#This Row],[jaar]]-1,Tabel3[Counter])</f>
        <v>0</v>
      </c>
      <c r="D4" s="10">
        <f>SUMIFS(Tabel3[Counter],Tabel3[Lid sinds],"&lt;="&amp;A4,Tabel3[Lid Tot],"&gt;="&amp;A4)</f>
        <v>44</v>
      </c>
      <c r="E4" s="7">
        <v>0</v>
      </c>
      <c r="F4" s="7">
        <f>SUMIF(Tabel3[Aantal Jaren Lid],"&gt;" &amp; E4,Tabel3[Counter])</f>
        <v>705</v>
      </c>
      <c r="G4" s="7">
        <v>1</v>
      </c>
      <c r="H4" s="7">
        <f>SUMIF(Tabel3[Aantal Jaren Lid],"=" &amp; G4,Tabel3[Counter])</f>
        <v>309</v>
      </c>
      <c r="I4" s="7">
        <v>0</v>
      </c>
      <c r="J4" s="7">
        <f>SUMIFS(Tabel3[Counter],Tabel3[Aantal Jaren Lid],"&gt;" &amp; I4,Tabel3[Lid Tot],"=2019")</f>
        <v>343</v>
      </c>
      <c r="K4" s="10">
        <v>2008</v>
      </c>
      <c r="L4">
        <f>SUMIFS(Tabel3[Counter],Tabel3[Lid Tot],"=2019",Tabel3[Lid sinds],"="&amp;K4)</f>
        <v>10</v>
      </c>
      <c r="P4" s="42">
        <f>Tabel2[[#This Row],[Aantal dat langer dan x jaar lid was]]-F5</f>
        <v>309</v>
      </c>
      <c r="R4" s="43">
        <v>2008</v>
      </c>
      <c r="S4">
        <f>COUNTIFS(Tabel3[Lid sinds],Cijfers!$R4,Tabel3[Aantal Jaren Lid],Cijfers!S$3)</f>
        <v>13</v>
      </c>
      <c r="T4" s="10">
        <f>COUNTIFS(Tabel3[Lid sinds],Cijfers!$R4,Tabel3[Aantal Jaren Lid],Cijfers!T$3)</f>
        <v>8</v>
      </c>
      <c r="U4" s="10">
        <f>COUNTIFS(Tabel3[Lid sinds],Cijfers!$R4,Tabel3[Aantal Jaren Lid],Cijfers!U$3)</f>
        <v>5</v>
      </c>
      <c r="V4" s="10">
        <f>COUNTIFS(Tabel3[Lid sinds],Cijfers!$R4,Tabel3[Aantal Jaren Lid],Cijfers!V$3)</f>
        <v>1</v>
      </c>
      <c r="W4" s="10">
        <f>COUNTIFS(Tabel3[Lid sinds],Cijfers!$R4,Tabel3[Aantal Jaren Lid],Cijfers!W$3)</f>
        <v>4</v>
      </c>
      <c r="X4" s="10">
        <f>COUNTIFS(Tabel3[Lid sinds],Cijfers!$R4,Tabel3[Aantal Jaren Lid],Cijfers!X$3)</f>
        <v>0</v>
      </c>
      <c r="Y4" s="10">
        <f>COUNTIFS(Tabel3[Lid sinds],Cijfers!$R4,Tabel3[Aantal Jaren Lid],Cijfers!Y$3)</f>
        <v>1</v>
      </c>
      <c r="Z4" s="10">
        <f>COUNTIFS(Tabel3[Lid sinds],Cijfers!$R4,Tabel3[Aantal Jaren Lid],Cijfers!Z$3)</f>
        <v>0</v>
      </c>
      <c r="AA4" s="10">
        <f>COUNTIFS(Tabel3[Lid sinds],Cijfers!$R4,Tabel3[Aantal Jaren Lid],Cijfers!AA$3)</f>
        <v>2</v>
      </c>
      <c r="AB4" s="10">
        <f>COUNTIFS(Tabel3[Lid sinds],Cijfers!$R4,Tabel3[Aantal Jaren Lid],Cijfers!AB$3)</f>
        <v>0</v>
      </c>
    </row>
    <row r="5" spans="1:28" x14ac:dyDescent="0.25">
      <c r="A5" s="10">
        <v>2009</v>
      </c>
      <c r="B5" s="10">
        <f>SUMIF(Tabel3[Lid sinds],"="&amp;Tabel6[[#This Row],[jaar]],Tabel3[Counter])</f>
        <v>38</v>
      </c>
      <c r="C5" s="10">
        <f>SUMIF(Tabel3[Lid Tot],"="&amp;Tabel6[[#This Row],[jaar]]-1,Tabel3[Counter])</f>
        <v>13</v>
      </c>
      <c r="D5" s="10">
        <f>SUMIFS(Tabel3[Counter],Tabel3[Lid sinds],"&lt;="&amp;A5,Tabel3[Lid Tot],"&gt;="&amp;A5)</f>
        <v>69</v>
      </c>
      <c r="E5" s="7">
        <v>1</v>
      </c>
      <c r="F5" s="7">
        <f>SUMIF(Tabel3[Aantal Jaren Lid],"&gt;" &amp; E5,Tabel3[Counter])</f>
        <v>396</v>
      </c>
      <c r="G5" s="7">
        <v>2</v>
      </c>
      <c r="H5" s="7">
        <f>SUMIF(Tabel3[Aantal Jaren Lid],"=" &amp; G5,Tabel3[Counter])</f>
        <v>158</v>
      </c>
      <c r="I5" s="7">
        <v>1</v>
      </c>
      <c r="J5" s="7">
        <f>SUMIFS(Tabel3[Counter],Tabel3[Aantal Jaren Lid],"&gt;" &amp; I5,Tabel3[Lid Tot],"=2019")</f>
        <v>240</v>
      </c>
      <c r="K5" s="10">
        <v>2009</v>
      </c>
      <c r="L5" s="10">
        <f>SUMIFS(Tabel3[Counter],Tabel3[Lid Tot],"=2019",Tabel3[Lid sinds],"="&amp;K5)</f>
        <v>6</v>
      </c>
      <c r="P5" s="45">
        <f>P4/F4</f>
        <v>0.43829787234042555</v>
      </c>
      <c r="R5" s="44">
        <v>2009</v>
      </c>
      <c r="S5" s="10">
        <f>COUNTIFS(Tabel3[Lid sinds],Cijfers!$R5,Tabel3[Aantal Jaren Lid],Cijfers!S$3)</f>
        <v>16</v>
      </c>
      <c r="T5" s="10">
        <f>COUNTIFS(Tabel3[Lid sinds],Cijfers!$R5,Tabel3[Aantal Jaren Lid],Cijfers!T$3)</f>
        <v>2</v>
      </c>
      <c r="U5" s="10">
        <f>COUNTIFS(Tabel3[Lid sinds],Cijfers!$R5,Tabel3[Aantal Jaren Lid],Cijfers!U$3)</f>
        <v>8</v>
      </c>
      <c r="V5" s="10">
        <f>COUNTIFS(Tabel3[Lid sinds],Cijfers!$R5,Tabel3[Aantal Jaren Lid],Cijfers!V$3)</f>
        <v>0</v>
      </c>
      <c r="W5" s="10">
        <f>COUNTIFS(Tabel3[Lid sinds],Cijfers!$R5,Tabel3[Aantal Jaren Lid],Cijfers!W$3)</f>
        <v>1</v>
      </c>
      <c r="X5" s="10">
        <f>COUNTIFS(Tabel3[Lid sinds],Cijfers!$R5,Tabel3[Aantal Jaren Lid],Cijfers!X$3)</f>
        <v>1</v>
      </c>
      <c r="Y5" s="10">
        <f>COUNTIFS(Tabel3[Lid sinds],Cijfers!$R5,Tabel3[Aantal Jaren Lid],Cijfers!Y$3)</f>
        <v>2</v>
      </c>
      <c r="Z5" s="10">
        <f>COUNTIFS(Tabel3[Lid sinds],Cijfers!$R5,Tabel3[Aantal Jaren Lid],Cijfers!Z$3)</f>
        <v>0</v>
      </c>
      <c r="AA5" s="10">
        <f>COUNTIFS(Tabel3[Lid sinds],Cijfers!$R5,Tabel3[Aantal Jaren Lid],Cijfers!AA$3)</f>
        <v>1</v>
      </c>
      <c r="AB5" s="10">
        <f>COUNTIFS(Tabel3[Lid sinds],Cijfers!$R5,Tabel3[Aantal Jaren Lid],Cijfers!AB$3)</f>
        <v>1</v>
      </c>
    </row>
    <row r="6" spans="1:28" x14ac:dyDescent="0.25">
      <c r="A6" s="10">
        <v>2010</v>
      </c>
      <c r="B6" s="10">
        <f>SUMIF(Tabel3[Lid sinds],"="&amp;Tabel6[[#This Row],[jaar]],Tabel3[Counter])</f>
        <v>42</v>
      </c>
      <c r="C6" s="10">
        <f>SUMIF(Tabel3[Lid Tot],"="&amp;Tabel6[[#This Row],[jaar]]-1,Tabel3[Counter])</f>
        <v>24</v>
      </c>
      <c r="D6" s="10">
        <f>SUMIFS(Tabel3[Counter],Tabel3[Lid sinds],"&lt;="&amp;A6,Tabel3[Lid Tot],"&gt;="&amp;A6)</f>
        <v>87</v>
      </c>
      <c r="E6" s="7">
        <v>2</v>
      </c>
      <c r="F6" s="7">
        <f>SUMIF(Tabel3[Aantal Jaren Lid],"&gt;" &amp; E6,Tabel3[Counter])</f>
        <v>238</v>
      </c>
      <c r="G6" s="7">
        <v>3</v>
      </c>
      <c r="H6" s="7">
        <f>SUMIF(Tabel3[Aantal Jaren Lid],"=" &amp; G6,Tabel3[Counter])</f>
        <v>86</v>
      </c>
      <c r="I6" s="7">
        <v>2</v>
      </c>
      <c r="J6" s="7">
        <f>SUMIFS(Tabel3[Counter],Tabel3[Aantal Jaren Lid],"&gt;" &amp; I6,Tabel3[Lid Tot],"=2019")</f>
        <v>150</v>
      </c>
      <c r="K6" s="10">
        <v>2010</v>
      </c>
      <c r="L6" s="10">
        <f>SUMIFS(Tabel3[Counter],Tabel3[Lid Tot],"=2019",Tabel3[Lid sinds],"="&amp;K6)</f>
        <v>5</v>
      </c>
      <c r="R6" s="43">
        <v>2010</v>
      </c>
      <c r="S6" s="10">
        <f>COUNTIFS(Tabel3[Lid sinds],Cijfers!$R6,Tabel3[Aantal Jaren Lid],Cijfers!S$3)</f>
        <v>19</v>
      </c>
      <c r="T6" s="10">
        <f>COUNTIFS(Tabel3[Lid sinds],Cijfers!$R6,Tabel3[Aantal Jaren Lid],Cijfers!T$3)</f>
        <v>7</v>
      </c>
      <c r="U6" s="10">
        <f>COUNTIFS(Tabel3[Lid sinds],Cijfers!$R6,Tabel3[Aantal Jaren Lid],Cijfers!U$3)</f>
        <v>5</v>
      </c>
      <c r="V6" s="10">
        <f>COUNTIFS(Tabel3[Lid sinds],Cijfers!$R6,Tabel3[Aantal Jaren Lid],Cijfers!V$3)</f>
        <v>1</v>
      </c>
      <c r="W6" s="10">
        <f>COUNTIFS(Tabel3[Lid sinds],Cijfers!$R6,Tabel3[Aantal Jaren Lid],Cijfers!W$3)</f>
        <v>2</v>
      </c>
      <c r="X6" s="10">
        <f>COUNTIFS(Tabel3[Lid sinds],Cijfers!$R6,Tabel3[Aantal Jaren Lid],Cijfers!X$3)</f>
        <v>2</v>
      </c>
      <c r="Y6" s="10">
        <f>COUNTIFS(Tabel3[Lid sinds],Cijfers!$R6,Tabel3[Aantal Jaren Lid],Cijfers!Y$3)</f>
        <v>1</v>
      </c>
      <c r="Z6" s="10">
        <f>COUNTIFS(Tabel3[Lid sinds],Cijfers!$R6,Tabel3[Aantal Jaren Lid],Cijfers!Z$3)</f>
        <v>0</v>
      </c>
      <c r="AA6" s="10">
        <f>COUNTIFS(Tabel3[Lid sinds],Cijfers!$R6,Tabel3[Aantal Jaren Lid],Cijfers!AA$3)</f>
        <v>0</v>
      </c>
      <c r="AB6" s="10">
        <f>COUNTIFS(Tabel3[Lid sinds],Cijfers!$R6,Tabel3[Aantal Jaren Lid],Cijfers!AB$3)</f>
        <v>5</v>
      </c>
    </row>
    <row r="7" spans="1:28" x14ac:dyDescent="0.25">
      <c r="A7" s="10">
        <v>2011</v>
      </c>
      <c r="B7" s="10">
        <f>SUMIF(Tabel3[Lid sinds],"="&amp;Tabel6[[#This Row],[jaar]],Tabel3[Counter])</f>
        <v>38</v>
      </c>
      <c r="C7" s="10">
        <f>SUMIF(Tabel3[Lid Tot],"="&amp;Tabel6[[#This Row],[jaar]]-1,Tabel3[Counter])</f>
        <v>26</v>
      </c>
      <c r="D7" s="10">
        <f>SUMIFS(Tabel3[Counter],Tabel3[Lid sinds],"&lt;="&amp;A7,Tabel3[Lid Tot],"&gt;="&amp;A7)</f>
        <v>99</v>
      </c>
      <c r="E7" s="7">
        <v>3</v>
      </c>
      <c r="F7" s="7">
        <f>SUMIF(Tabel3[Aantal Jaren Lid],"&gt;" &amp; E7,Tabel3[Counter])</f>
        <v>152</v>
      </c>
      <c r="G7" s="7">
        <v>4</v>
      </c>
      <c r="H7" s="7">
        <f>SUMIF(Tabel3[Aantal Jaren Lid],"=" &amp; G7,Tabel3[Counter])</f>
        <v>29</v>
      </c>
      <c r="I7" s="7">
        <v>3</v>
      </c>
      <c r="J7" s="7">
        <f>SUMIFS(Tabel3[Counter],Tabel3[Aantal Jaren Lid],"&gt;" &amp; I7,Tabel3[Lid Tot],"=2019")</f>
        <v>105</v>
      </c>
      <c r="K7" s="10">
        <v>2011</v>
      </c>
      <c r="L7" s="10">
        <f>SUMIFS(Tabel3[Counter],Tabel3[Lid Tot],"=2019",Tabel3[Lid sinds],"="&amp;K7)</f>
        <v>9</v>
      </c>
      <c r="R7" s="44">
        <v>2011</v>
      </c>
      <c r="S7" s="10">
        <f>COUNTIFS(Tabel3[Lid sinds],Cijfers!$R7,Tabel3[Aantal Jaren Lid],Cijfers!S$3)</f>
        <v>11</v>
      </c>
      <c r="T7" s="10">
        <f>COUNTIFS(Tabel3[Lid sinds],Cijfers!$R7,Tabel3[Aantal Jaren Lid],Cijfers!T$3)</f>
        <v>6</v>
      </c>
      <c r="U7" s="10">
        <f>COUNTIFS(Tabel3[Lid sinds],Cijfers!$R7,Tabel3[Aantal Jaren Lid],Cijfers!U$3)</f>
        <v>0</v>
      </c>
      <c r="V7" s="10">
        <f>COUNTIFS(Tabel3[Lid sinds],Cijfers!$R7,Tabel3[Aantal Jaren Lid],Cijfers!V$3)</f>
        <v>3</v>
      </c>
      <c r="W7" s="10">
        <f>COUNTIFS(Tabel3[Lid sinds],Cijfers!$R7,Tabel3[Aantal Jaren Lid],Cijfers!W$3)</f>
        <v>4</v>
      </c>
      <c r="X7" s="10">
        <f>COUNTIFS(Tabel3[Lid sinds],Cijfers!$R7,Tabel3[Aantal Jaren Lid],Cijfers!X$3)</f>
        <v>2</v>
      </c>
      <c r="Y7" s="10">
        <f>COUNTIFS(Tabel3[Lid sinds],Cijfers!$R7,Tabel3[Aantal Jaren Lid],Cijfers!Y$3)</f>
        <v>1</v>
      </c>
      <c r="Z7" s="10">
        <f>COUNTIFS(Tabel3[Lid sinds],Cijfers!$R7,Tabel3[Aantal Jaren Lid],Cijfers!Z$3)</f>
        <v>2</v>
      </c>
      <c r="AA7" s="10">
        <f>COUNTIFS(Tabel3[Lid sinds],Cijfers!$R7,Tabel3[Aantal Jaren Lid],Cijfers!AA$3)</f>
        <v>9</v>
      </c>
      <c r="AB7" s="10">
        <f>COUNTIFS(Tabel3[Lid sinds],Cijfers!$R7,Tabel3[Aantal Jaren Lid],Cijfers!AB$3)</f>
        <v>0</v>
      </c>
    </row>
    <row r="8" spans="1:28" x14ac:dyDescent="0.25">
      <c r="A8" s="10">
        <v>2012</v>
      </c>
      <c r="B8" s="10">
        <f>SUMIF(Tabel3[Lid sinds],"="&amp;Tabel6[[#This Row],[jaar]],Tabel3[Counter])</f>
        <v>33</v>
      </c>
      <c r="C8" s="10">
        <f>SUMIF(Tabel3[Lid Tot],"="&amp;Tabel6[[#This Row],[jaar]]-1,Tabel3[Counter])</f>
        <v>27</v>
      </c>
      <c r="D8" s="10">
        <f>SUMIFS(Tabel3[Counter],Tabel3[Lid sinds],"&lt;="&amp;A8,Tabel3[Lid Tot],"&gt;="&amp;A8)</f>
        <v>105</v>
      </c>
      <c r="E8" s="7">
        <v>4</v>
      </c>
      <c r="F8" s="7">
        <f>SUMIF(Tabel3[Aantal Jaren Lid],"&gt;" &amp; E8,Tabel3[Counter])</f>
        <v>123</v>
      </c>
      <c r="G8" s="7">
        <v>5</v>
      </c>
      <c r="H8" s="7">
        <f>SUMIF(Tabel3[Aantal Jaren Lid],"=" &amp; G8,Tabel3[Counter])</f>
        <v>32</v>
      </c>
      <c r="I8" s="7">
        <v>4</v>
      </c>
      <c r="J8" s="7">
        <f>SUMIFS(Tabel3[Counter],Tabel3[Aantal Jaren Lid],"&gt;" &amp; I8,Tabel3[Lid Tot],"=2019")</f>
        <v>87</v>
      </c>
      <c r="K8" s="10">
        <v>2012</v>
      </c>
      <c r="L8" s="10">
        <f>SUMIFS(Tabel3[Counter],Tabel3[Lid Tot],"=2019",Tabel3[Lid sinds],"="&amp;K8)</f>
        <v>12</v>
      </c>
      <c r="R8" s="43">
        <v>2012</v>
      </c>
      <c r="S8" s="10">
        <f>COUNTIFS(Tabel3[Lid sinds],Cijfers!$R8,Tabel3[Aantal Jaren Lid],Cijfers!S$3)</f>
        <v>6</v>
      </c>
      <c r="T8" s="10">
        <f>COUNTIFS(Tabel3[Lid sinds],Cijfers!$R8,Tabel3[Aantal Jaren Lid],Cijfers!T$3)</f>
        <v>6</v>
      </c>
      <c r="U8" s="10">
        <f>COUNTIFS(Tabel3[Lid sinds],Cijfers!$R8,Tabel3[Aantal Jaren Lid],Cijfers!U$3)</f>
        <v>3</v>
      </c>
      <c r="V8" s="10">
        <f>COUNTIFS(Tabel3[Lid sinds],Cijfers!$R8,Tabel3[Aantal Jaren Lid],Cijfers!V$3)</f>
        <v>3</v>
      </c>
      <c r="W8" s="10">
        <f>COUNTIFS(Tabel3[Lid sinds],Cijfers!$R8,Tabel3[Aantal Jaren Lid],Cijfers!W$3)</f>
        <v>2</v>
      </c>
      <c r="X8" s="10">
        <f>COUNTIFS(Tabel3[Lid sinds],Cijfers!$R8,Tabel3[Aantal Jaren Lid],Cijfers!X$3)</f>
        <v>0</v>
      </c>
      <c r="Y8" s="10">
        <f>COUNTIFS(Tabel3[Lid sinds],Cijfers!$R8,Tabel3[Aantal Jaren Lid],Cijfers!Y$3)</f>
        <v>1</v>
      </c>
      <c r="Z8" s="10">
        <f>COUNTIFS(Tabel3[Lid sinds],Cijfers!$R8,Tabel3[Aantal Jaren Lid],Cijfers!Z$3)</f>
        <v>12</v>
      </c>
      <c r="AA8" s="10">
        <f>COUNTIFS(Tabel3[Lid sinds],Cijfers!$R8,Tabel3[Aantal Jaren Lid],Cijfers!AA$3)</f>
        <v>0</v>
      </c>
      <c r="AB8" s="10">
        <f>COUNTIFS(Tabel3[Lid sinds],Cijfers!$R8,Tabel3[Aantal Jaren Lid],Cijfers!AB$3)</f>
        <v>0</v>
      </c>
    </row>
    <row r="9" spans="1:28" x14ac:dyDescent="0.25">
      <c r="A9" s="10">
        <v>2013</v>
      </c>
      <c r="B9" s="10">
        <f>SUMIF(Tabel3[Lid sinds],"="&amp;Tabel6[[#This Row],[jaar]],Tabel3[Counter])</f>
        <v>43</v>
      </c>
      <c r="C9" s="10">
        <f>SUMIF(Tabel3[Lid Tot],"="&amp;Tabel6[[#This Row],[jaar]]-1,Tabel3[Counter])</f>
        <v>21</v>
      </c>
      <c r="D9" s="10">
        <f>SUMIFS(Tabel3[Counter],Tabel3[Lid sinds],"&lt;="&amp;A9,Tabel3[Lid Tot],"&gt;="&amp;A9)</f>
        <v>127</v>
      </c>
      <c r="E9" s="7">
        <v>5</v>
      </c>
      <c r="F9" s="7">
        <f>SUMIF(Tabel3[Aantal Jaren Lid],"&gt;" &amp; E9,Tabel3[Counter])</f>
        <v>91</v>
      </c>
      <c r="G9" s="7">
        <v>6</v>
      </c>
      <c r="H9" s="7">
        <f>SUMIF(Tabel3[Aantal Jaren Lid],"=" &amp; G9,Tabel3[Counter])</f>
        <v>23</v>
      </c>
      <c r="I9" s="7">
        <v>5</v>
      </c>
      <c r="J9" s="7">
        <f>SUMIFS(Tabel3[Counter],Tabel3[Aantal Jaren Lid],"&gt;" &amp; I9,Tabel3[Lid Tot],"=2019")</f>
        <v>71</v>
      </c>
      <c r="K9" s="10">
        <v>2013</v>
      </c>
      <c r="L9" s="10">
        <f>SUMIFS(Tabel3[Counter],Tabel3[Lid Tot],"=2019",Tabel3[Lid sinds],"="&amp;K9)</f>
        <v>14</v>
      </c>
      <c r="R9" s="44">
        <v>2013</v>
      </c>
      <c r="S9" s="10">
        <f>COUNTIFS(Tabel3[Lid sinds],Cijfers!$R9,Tabel3[Aantal Jaren Lid],Cijfers!S$3)</f>
        <v>14</v>
      </c>
      <c r="T9" s="10">
        <f>COUNTIFS(Tabel3[Lid sinds],Cijfers!$R9,Tabel3[Aantal Jaren Lid],Cijfers!T$3)</f>
        <v>3</v>
      </c>
      <c r="U9" s="10">
        <f>COUNTIFS(Tabel3[Lid sinds],Cijfers!$R9,Tabel3[Aantal Jaren Lid],Cijfers!U$3)</f>
        <v>5</v>
      </c>
      <c r="V9" s="10">
        <f>COUNTIFS(Tabel3[Lid sinds],Cijfers!$R9,Tabel3[Aantal Jaren Lid],Cijfers!V$3)</f>
        <v>2</v>
      </c>
      <c r="W9" s="10">
        <f>COUNTIFS(Tabel3[Lid sinds],Cijfers!$R9,Tabel3[Aantal Jaren Lid],Cijfers!W$3)</f>
        <v>2</v>
      </c>
      <c r="X9" s="10">
        <f>COUNTIFS(Tabel3[Lid sinds],Cijfers!$R9,Tabel3[Aantal Jaren Lid],Cijfers!X$3)</f>
        <v>3</v>
      </c>
      <c r="Y9" s="10">
        <f>COUNTIFS(Tabel3[Lid sinds],Cijfers!$R9,Tabel3[Aantal Jaren Lid],Cijfers!Y$3)</f>
        <v>14</v>
      </c>
      <c r="Z9" s="10">
        <f>COUNTIFS(Tabel3[Lid sinds],Cijfers!$R9,Tabel3[Aantal Jaren Lid],Cijfers!Z$3)</f>
        <v>0</v>
      </c>
      <c r="AA9" s="10">
        <f>COUNTIFS(Tabel3[Lid sinds],Cijfers!$R9,Tabel3[Aantal Jaren Lid],Cijfers!AA$3)</f>
        <v>0</v>
      </c>
      <c r="AB9" s="10">
        <f>COUNTIFS(Tabel3[Lid sinds],Cijfers!$R9,Tabel3[Aantal Jaren Lid],Cijfers!AB$3)</f>
        <v>0</v>
      </c>
    </row>
    <row r="10" spans="1:28" x14ac:dyDescent="0.25">
      <c r="A10" s="10">
        <v>2014</v>
      </c>
      <c r="B10" s="10">
        <f>SUMIF(Tabel3[Lid sinds],"="&amp;Tabel6[[#This Row],[jaar]],Tabel3[Counter])</f>
        <v>42</v>
      </c>
      <c r="C10" s="10">
        <f>SUMIF(Tabel3[Lid Tot],"="&amp;Tabel6[[#This Row],[jaar]]-1,Tabel3[Counter])</f>
        <v>22</v>
      </c>
      <c r="D10" s="10">
        <f>SUMIFS(Tabel3[Counter],Tabel3[Lid sinds],"&lt;="&amp;A10,Tabel3[Lid Tot],"&gt;="&amp;A10)</f>
        <v>147</v>
      </c>
      <c r="E10" s="7">
        <v>6</v>
      </c>
      <c r="F10" s="7">
        <f>SUMIF(Tabel3[Aantal Jaren Lid],"&gt;" &amp; E10,Tabel3[Counter])</f>
        <v>68</v>
      </c>
      <c r="G10" s="7">
        <v>7</v>
      </c>
      <c r="H10" s="7">
        <f>SUMIF(Tabel3[Aantal Jaren Lid],"=" &amp; G10,Tabel3[Counter])</f>
        <v>20</v>
      </c>
      <c r="I10" s="7">
        <v>6</v>
      </c>
      <c r="J10" s="7">
        <f>SUMIFS(Tabel3[Counter],Tabel3[Aantal Jaren Lid],"&gt;" &amp; I10,Tabel3[Lid Tot],"=2019")</f>
        <v>56</v>
      </c>
      <c r="K10" s="10">
        <v>2014</v>
      </c>
      <c r="L10" s="10">
        <f>SUMIFS(Tabel3[Counter],Tabel3[Lid Tot],"=2019",Tabel3[Lid sinds],"="&amp;K10)</f>
        <v>15</v>
      </c>
      <c r="R10" s="43">
        <v>2014</v>
      </c>
      <c r="S10" s="10">
        <f>COUNTIFS(Tabel3[Lid sinds],Cijfers!$R10,Tabel3[Aantal Jaren Lid],Cijfers!S$3)</f>
        <v>15</v>
      </c>
      <c r="T10" s="10">
        <f>COUNTIFS(Tabel3[Lid sinds],Cijfers!$R10,Tabel3[Aantal Jaren Lid],Cijfers!T$3)</f>
        <v>7</v>
      </c>
      <c r="U10" s="10">
        <f>COUNTIFS(Tabel3[Lid sinds],Cijfers!$R10,Tabel3[Aantal Jaren Lid],Cijfers!U$3)</f>
        <v>4</v>
      </c>
      <c r="V10" s="10">
        <f>COUNTIFS(Tabel3[Lid sinds],Cijfers!$R10,Tabel3[Aantal Jaren Lid],Cijfers!V$3)</f>
        <v>0</v>
      </c>
      <c r="W10" s="10">
        <f>COUNTIFS(Tabel3[Lid sinds],Cijfers!$R10,Tabel3[Aantal Jaren Lid],Cijfers!W$3)</f>
        <v>1</v>
      </c>
      <c r="X10" s="10">
        <f>COUNTIFS(Tabel3[Lid sinds],Cijfers!$R10,Tabel3[Aantal Jaren Lid],Cijfers!X$3)</f>
        <v>15</v>
      </c>
      <c r="Y10" s="10">
        <f>COUNTIFS(Tabel3[Lid sinds],Cijfers!$R10,Tabel3[Aantal Jaren Lid],Cijfers!Y$3)</f>
        <v>0</v>
      </c>
      <c r="Z10" s="10">
        <f>COUNTIFS(Tabel3[Lid sinds],Cijfers!$R10,Tabel3[Aantal Jaren Lid],Cijfers!Z$3)</f>
        <v>0</v>
      </c>
      <c r="AA10" s="10">
        <f>COUNTIFS(Tabel3[Lid sinds],Cijfers!$R10,Tabel3[Aantal Jaren Lid],Cijfers!AA$3)</f>
        <v>0</v>
      </c>
      <c r="AB10" s="10">
        <f>COUNTIFS(Tabel3[Lid sinds],Cijfers!$R10,Tabel3[Aantal Jaren Lid],Cijfers!AB$3)</f>
        <v>0</v>
      </c>
    </row>
    <row r="11" spans="1:28" x14ac:dyDescent="0.25">
      <c r="A11" s="10">
        <v>2015</v>
      </c>
      <c r="B11" s="10">
        <f>SUMIF(Tabel3[Lid sinds],"="&amp;Tabel6[[#This Row],[jaar]],Tabel3[Counter])</f>
        <v>33</v>
      </c>
      <c r="C11" s="10">
        <f>SUMIF(Tabel3[Lid Tot],"="&amp;Tabel6[[#This Row],[jaar]]-1,Tabel3[Counter])</f>
        <v>28</v>
      </c>
      <c r="D11" s="10">
        <f>SUMIFS(Tabel3[Counter],Tabel3[Lid sinds],"&lt;="&amp;A11,Tabel3[Lid Tot],"&gt;="&amp;A11)</f>
        <v>152</v>
      </c>
      <c r="E11" s="7">
        <v>7</v>
      </c>
      <c r="F11" s="7">
        <f>SUMIF(Tabel3[Aantal Jaren Lid],"&gt;" &amp; E11,Tabel3[Counter])</f>
        <v>48</v>
      </c>
      <c r="G11" s="7">
        <v>8</v>
      </c>
      <c r="H11" s="7">
        <f>SUMIF(Tabel3[Aantal Jaren Lid],"=" &amp; G11,Tabel3[Counter])</f>
        <v>14</v>
      </c>
      <c r="I11" s="7">
        <v>7</v>
      </c>
      <c r="J11" s="7">
        <f>SUMIFS(Tabel3[Counter],Tabel3[Aantal Jaren Lid],"&gt;" &amp; I11,Tabel3[Lid Tot],"=2019")</f>
        <v>42</v>
      </c>
      <c r="K11" s="10">
        <v>2015</v>
      </c>
      <c r="L11" s="10">
        <f>SUMIFS(Tabel3[Counter],Tabel3[Lid Tot],"=2019",Tabel3[Lid sinds],"="&amp;K11)</f>
        <v>16</v>
      </c>
      <c r="R11" s="44">
        <v>2015</v>
      </c>
      <c r="S11" s="10">
        <f>COUNTIFS(Tabel3[Lid sinds],Cijfers!$R11,Tabel3[Aantal Jaren Lid],Cijfers!S$3)</f>
        <v>7</v>
      </c>
      <c r="T11" s="10">
        <f>COUNTIFS(Tabel3[Lid sinds],Cijfers!$R11,Tabel3[Aantal Jaren Lid],Cijfers!T$3)</f>
        <v>4</v>
      </c>
      <c r="U11" s="10">
        <f>COUNTIFS(Tabel3[Lid sinds],Cijfers!$R11,Tabel3[Aantal Jaren Lid],Cijfers!U$3)</f>
        <v>5</v>
      </c>
      <c r="V11" s="10">
        <f>COUNTIFS(Tabel3[Lid sinds],Cijfers!$R11,Tabel3[Aantal Jaren Lid],Cijfers!V$3)</f>
        <v>1</v>
      </c>
      <c r="W11" s="10">
        <f>COUNTIFS(Tabel3[Lid sinds],Cijfers!$R11,Tabel3[Aantal Jaren Lid],Cijfers!W$3)</f>
        <v>16</v>
      </c>
      <c r="X11" s="10">
        <f>COUNTIFS(Tabel3[Lid sinds],Cijfers!$R11,Tabel3[Aantal Jaren Lid],Cijfers!X$3)</f>
        <v>0</v>
      </c>
      <c r="Y11" s="10">
        <f>COUNTIFS(Tabel3[Lid sinds],Cijfers!$R11,Tabel3[Aantal Jaren Lid],Cijfers!Y$3)</f>
        <v>0</v>
      </c>
      <c r="Z11" s="10">
        <f>COUNTIFS(Tabel3[Lid sinds],Cijfers!$R11,Tabel3[Aantal Jaren Lid],Cijfers!Z$3)</f>
        <v>0</v>
      </c>
      <c r="AA11" s="10">
        <f>COUNTIFS(Tabel3[Lid sinds],Cijfers!$R11,Tabel3[Aantal Jaren Lid],Cijfers!AA$3)</f>
        <v>0</v>
      </c>
      <c r="AB11" s="10">
        <f>COUNTIFS(Tabel3[Lid sinds],Cijfers!$R11,Tabel3[Aantal Jaren Lid],Cijfers!AB$3)</f>
        <v>0</v>
      </c>
    </row>
    <row r="12" spans="1:28" x14ac:dyDescent="0.25">
      <c r="A12" s="10">
        <v>2016</v>
      </c>
      <c r="B12" s="10">
        <f>SUMIF(Tabel3[Lid sinds],"="&amp;Tabel6[[#This Row],[jaar]],Tabel3[Counter])</f>
        <v>69</v>
      </c>
      <c r="C12" s="10">
        <f>SUMIF(Tabel3[Lid Tot],"="&amp;Tabel6[[#This Row],[jaar]]-1,Tabel3[Counter])</f>
        <v>30</v>
      </c>
      <c r="D12" s="10">
        <f>SUMIFS(Tabel3[Counter],Tabel3[Lid sinds],"&lt;="&amp;A12,Tabel3[Lid Tot],"&gt;="&amp;A12)</f>
        <v>191</v>
      </c>
      <c r="E12" s="7">
        <v>8</v>
      </c>
      <c r="F12" s="7">
        <f>SUMIF(Tabel3[Aantal Jaren Lid],"&gt;" &amp; E12,Tabel3[Counter])</f>
        <v>34</v>
      </c>
      <c r="G12" s="7">
        <v>9</v>
      </c>
      <c r="H12" s="7">
        <f>SUMIF(Tabel3[Aantal Jaren Lid],"=" &amp; G12,Tabel3[Counter])</f>
        <v>12</v>
      </c>
      <c r="I12" s="7">
        <v>8</v>
      </c>
      <c r="J12" s="7">
        <f>SUMIFS(Tabel3[Counter],Tabel3[Aantal Jaren Lid],"&gt;" &amp; I12,Tabel3[Lid Tot],"=2019")</f>
        <v>30</v>
      </c>
      <c r="K12" s="10">
        <v>2016</v>
      </c>
      <c r="L12" s="10">
        <f>SUMIFS(Tabel3[Counter],Tabel3[Lid Tot],"=2019",Tabel3[Lid sinds],"="&amp;K12)</f>
        <v>18</v>
      </c>
      <c r="R12" s="43">
        <v>2016</v>
      </c>
      <c r="S12" s="10">
        <f>COUNTIFS(Tabel3[Lid sinds],Cijfers!$R12,Tabel3[Aantal Jaren Lid],Cijfers!S$3)</f>
        <v>34</v>
      </c>
      <c r="T12" s="10">
        <f>COUNTIFS(Tabel3[Lid sinds],Cijfers!$R12,Tabel3[Aantal Jaren Lid],Cijfers!T$3)</f>
        <v>11</v>
      </c>
      <c r="U12" s="10">
        <f>COUNTIFS(Tabel3[Lid sinds],Cijfers!$R12,Tabel3[Aantal Jaren Lid],Cijfers!U$3)</f>
        <v>6</v>
      </c>
      <c r="V12" s="10">
        <f>COUNTIFS(Tabel3[Lid sinds],Cijfers!$R12,Tabel3[Aantal Jaren Lid],Cijfers!V$3)</f>
        <v>18</v>
      </c>
      <c r="W12" s="10">
        <f>COUNTIFS(Tabel3[Lid sinds],Cijfers!$R12,Tabel3[Aantal Jaren Lid],Cijfers!W$3)</f>
        <v>0</v>
      </c>
      <c r="X12" s="10">
        <f>COUNTIFS(Tabel3[Lid sinds],Cijfers!$R12,Tabel3[Aantal Jaren Lid],Cijfers!X$3)</f>
        <v>0</v>
      </c>
      <c r="Y12" s="10">
        <f>COUNTIFS(Tabel3[Lid sinds],Cijfers!$R12,Tabel3[Aantal Jaren Lid],Cijfers!Y$3)</f>
        <v>0</v>
      </c>
      <c r="Z12" s="10">
        <f>COUNTIFS(Tabel3[Lid sinds],Cijfers!$R12,Tabel3[Aantal Jaren Lid],Cijfers!Z$3)</f>
        <v>0</v>
      </c>
      <c r="AA12" s="10">
        <f>COUNTIFS(Tabel3[Lid sinds],Cijfers!$R12,Tabel3[Aantal Jaren Lid],Cijfers!AA$3)</f>
        <v>0</v>
      </c>
      <c r="AB12" s="10">
        <f>COUNTIFS(Tabel3[Lid sinds],Cijfers!$R12,Tabel3[Aantal Jaren Lid],Cijfers!AB$3)</f>
        <v>0</v>
      </c>
    </row>
    <row r="13" spans="1:28" x14ac:dyDescent="0.25">
      <c r="A13" s="10">
        <v>2017</v>
      </c>
      <c r="B13" s="10">
        <f>SUMIF(Tabel3[Lid sinds],"="&amp;Tabel6[[#This Row],[jaar]],Tabel3[Counter])</f>
        <v>91</v>
      </c>
      <c r="C13" s="10">
        <f>SUMIF(Tabel3[Lid Tot],"="&amp;Tabel6[[#This Row],[jaar]]-1,Tabel3[Counter])</f>
        <v>51</v>
      </c>
      <c r="D13" s="10">
        <f>SUMIFS(Tabel3[Counter],Tabel3[Lid sinds],"&lt;="&amp;A13,Tabel3[Lid Tot],"&gt;="&amp;A13)</f>
        <v>231</v>
      </c>
      <c r="E13" s="7">
        <v>9</v>
      </c>
      <c r="F13" s="7">
        <f>SUMIF(Tabel3[Aantal Jaren Lid],"&gt;" &amp; E13,Tabel3[Counter])</f>
        <v>22</v>
      </c>
      <c r="G13" s="7">
        <v>10</v>
      </c>
      <c r="H13" s="7">
        <f>SUMIF(Tabel3[Aantal Jaren Lid],"=" &amp; G13,Tabel3[Counter])</f>
        <v>6</v>
      </c>
      <c r="I13" s="7">
        <v>9</v>
      </c>
      <c r="J13" s="7">
        <f>SUMIFS(Tabel3[Counter],Tabel3[Aantal Jaren Lid],"&gt;" &amp; I13,Tabel3[Lid Tot],"=2019")</f>
        <v>21</v>
      </c>
      <c r="K13" s="10">
        <v>2017</v>
      </c>
      <c r="L13" s="10">
        <f>SUMIFS(Tabel3[Counter],Tabel3[Lid Tot],"=2019",Tabel3[Lid sinds],"="&amp;K13)</f>
        <v>45</v>
      </c>
      <c r="R13" s="44">
        <v>2017</v>
      </c>
      <c r="S13" s="10">
        <f>COUNTIFS(Tabel3[Lid sinds],Cijfers!$R13,Tabel3[Aantal Jaren Lid],Cijfers!S$3)</f>
        <v>32</v>
      </c>
      <c r="T13" s="10">
        <f>COUNTIFS(Tabel3[Lid sinds],Cijfers!$R13,Tabel3[Aantal Jaren Lid],Cijfers!T$3)</f>
        <v>14</v>
      </c>
      <c r="U13" s="10">
        <f>COUNTIFS(Tabel3[Lid sinds],Cijfers!$R13,Tabel3[Aantal Jaren Lid],Cijfers!U$3)</f>
        <v>45</v>
      </c>
      <c r="V13" s="10">
        <f>COUNTIFS(Tabel3[Lid sinds],Cijfers!$R13,Tabel3[Aantal Jaren Lid],Cijfers!V$3)</f>
        <v>0</v>
      </c>
      <c r="W13" s="10">
        <f>COUNTIFS(Tabel3[Lid sinds],Cijfers!$R13,Tabel3[Aantal Jaren Lid],Cijfers!W$3)</f>
        <v>0</v>
      </c>
      <c r="X13" s="10">
        <f>COUNTIFS(Tabel3[Lid sinds],Cijfers!$R13,Tabel3[Aantal Jaren Lid],Cijfers!X$3)</f>
        <v>0</v>
      </c>
      <c r="Y13" s="10">
        <f>COUNTIFS(Tabel3[Lid sinds],Cijfers!$R13,Tabel3[Aantal Jaren Lid],Cijfers!Y$3)</f>
        <v>0</v>
      </c>
      <c r="Z13" s="10">
        <f>COUNTIFS(Tabel3[Lid sinds],Cijfers!$R13,Tabel3[Aantal Jaren Lid],Cijfers!Z$3)</f>
        <v>0</v>
      </c>
      <c r="AA13" s="10">
        <f>COUNTIFS(Tabel3[Lid sinds],Cijfers!$R13,Tabel3[Aantal Jaren Lid],Cijfers!AA$3)</f>
        <v>0</v>
      </c>
      <c r="AB13" s="10">
        <f>COUNTIFS(Tabel3[Lid sinds],Cijfers!$R13,Tabel3[Aantal Jaren Lid],Cijfers!AB$3)</f>
        <v>0</v>
      </c>
    </row>
    <row r="14" spans="1:28" x14ac:dyDescent="0.25">
      <c r="A14" s="10">
        <v>2018</v>
      </c>
      <c r="B14" s="10">
        <f>SUMIF(Tabel3[Lid sinds],"="&amp;Tabel6[[#This Row],[jaar]],Tabel3[Counter])</f>
        <v>129</v>
      </c>
      <c r="C14" s="10">
        <f>SUMIF(Tabel3[Lid Tot],"="&amp;Tabel6[[#This Row],[jaar]]-1,Tabel3[Counter])</f>
        <v>52</v>
      </c>
      <c r="D14" s="10">
        <f>SUMIFS(Tabel3[Counter],Tabel3[Lid sinds],"&lt;="&amp;A14,Tabel3[Lid Tot],"&gt;="&amp;A14)</f>
        <v>308</v>
      </c>
      <c r="E14" s="7">
        <v>10</v>
      </c>
      <c r="F14" s="7">
        <f>SUMIF(Tabel3[Aantal Jaren Lid],"&gt;" &amp; E14,Tabel3[Counter])</f>
        <v>16</v>
      </c>
      <c r="G14" s="7">
        <v>11</v>
      </c>
      <c r="H14" s="7">
        <f>SUMIF(Tabel3[Aantal Jaren Lid],"=" &amp; G14,Tabel3[Counter])</f>
        <v>6</v>
      </c>
      <c r="I14" s="7">
        <v>10</v>
      </c>
      <c r="J14" s="7">
        <f>SUMIFS(Tabel3[Counter],Tabel3[Aantal Jaren Lid],"&gt;" &amp; I14,Tabel3[Lid Tot],"=2019")</f>
        <v>16</v>
      </c>
      <c r="K14" s="10">
        <v>2018</v>
      </c>
      <c r="L14" s="10">
        <f>SUMIFS(Tabel3[Counter],Tabel3[Lid Tot],"=2019",Tabel3[Lid sinds],"="&amp;K14)</f>
        <v>90</v>
      </c>
      <c r="R14" s="43">
        <v>2018</v>
      </c>
      <c r="S14" s="10">
        <f>COUNTIFS(Tabel3[Lid sinds],Cijfers!$R14,Tabel3[Aantal Jaren Lid],Cijfers!S$3)</f>
        <v>39</v>
      </c>
      <c r="T14" s="10">
        <f>COUNTIFS(Tabel3[Lid sinds],Cijfers!$R14,Tabel3[Aantal Jaren Lid],Cijfers!T$3)</f>
        <v>90</v>
      </c>
      <c r="U14" s="10">
        <f>COUNTIFS(Tabel3[Lid sinds],Cijfers!$R14,Tabel3[Aantal Jaren Lid],Cijfers!U$3)</f>
        <v>0</v>
      </c>
      <c r="V14" s="10">
        <f>COUNTIFS(Tabel3[Lid sinds],Cijfers!$R14,Tabel3[Aantal Jaren Lid],Cijfers!V$3)</f>
        <v>0</v>
      </c>
      <c r="W14" s="10">
        <f>COUNTIFS(Tabel3[Lid sinds],Cijfers!$R14,Tabel3[Aantal Jaren Lid],Cijfers!W$3)</f>
        <v>0</v>
      </c>
      <c r="X14" s="10">
        <f>COUNTIFS(Tabel3[Lid sinds],Cijfers!$R14,Tabel3[Aantal Jaren Lid],Cijfers!X$3)</f>
        <v>0</v>
      </c>
      <c r="Y14" s="10">
        <f>COUNTIFS(Tabel3[Lid sinds],Cijfers!$R14,Tabel3[Aantal Jaren Lid],Cijfers!Y$3)</f>
        <v>0</v>
      </c>
      <c r="Z14" s="10">
        <f>COUNTIFS(Tabel3[Lid sinds],Cijfers!$R14,Tabel3[Aantal Jaren Lid],Cijfers!Z$3)</f>
        <v>0</v>
      </c>
      <c r="AA14" s="10">
        <f>COUNTIFS(Tabel3[Lid sinds],Cijfers!$R14,Tabel3[Aantal Jaren Lid],Cijfers!AA$3)</f>
        <v>0</v>
      </c>
      <c r="AB14" s="10">
        <f>COUNTIFS(Tabel3[Lid sinds],Cijfers!$R14,Tabel3[Aantal Jaren Lid],Cijfers!AB$3)</f>
        <v>0</v>
      </c>
    </row>
    <row r="15" spans="1:28" x14ac:dyDescent="0.25">
      <c r="A15" s="10">
        <v>2019</v>
      </c>
      <c r="B15" s="10">
        <f>SUMIF(Tabel3[Lid sinds],"="&amp;Tabel6[[#This Row],[jaar]],Tabel3[Counter])</f>
        <v>103</v>
      </c>
      <c r="C15" s="10">
        <f>SUMIF(Tabel3[Lid Tot],"="&amp;Tabel6[[#This Row],[jaar]]-1,Tabel3[Counter])</f>
        <v>68</v>
      </c>
      <c r="D15" s="10">
        <f>SUMIFS(Tabel3[Counter],Tabel3[Lid sinds],"&lt;="&amp;A15,Tabel3[Lid Tot],"&gt;="&amp;A15)</f>
        <v>343</v>
      </c>
      <c r="E15" s="7">
        <v>11</v>
      </c>
      <c r="F15" s="7">
        <f>SUMIF(Tabel3[Aantal Jaren Lid],"&gt;" &amp; E15,Tabel3[Counter])</f>
        <v>10</v>
      </c>
      <c r="G15" s="7">
        <v>12</v>
      </c>
      <c r="H15" s="7">
        <f>SUMIF(Tabel3[Aantal Jaren Lid],"=" &amp; G15,Tabel3[Counter])</f>
        <v>10</v>
      </c>
      <c r="I15" s="7">
        <v>11</v>
      </c>
      <c r="J15" s="7">
        <f>SUMIFS(Tabel3[Counter],Tabel3[Aantal Jaren Lid],"&gt;" &amp; I15,Tabel3[Lid Tot],"=2019")</f>
        <v>10</v>
      </c>
      <c r="K15" s="10">
        <v>2019</v>
      </c>
      <c r="L15" s="10">
        <f>SUMIFS(Tabel3[Counter],Tabel3[Lid Tot],"=2019",Tabel3[Lid sinds],"="&amp;K15)</f>
        <v>103</v>
      </c>
      <c r="R15" s="44">
        <v>2019</v>
      </c>
      <c r="S15" s="10">
        <f>COUNTIFS(Tabel3[Lid sinds],Cijfers!$R15,Tabel3[Aantal Jaren Lid],Cijfers!S$3)</f>
        <v>103</v>
      </c>
      <c r="T15" s="10">
        <f>COUNTIFS(Tabel3[Lid sinds],Cijfers!$R15,Tabel3[Aantal Jaren Lid],Cijfers!T$3)</f>
        <v>0</v>
      </c>
      <c r="U15" s="10">
        <f>COUNTIFS(Tabel3[Lid sinds],Cijfers!$R15,Tabel3[Aantal Jaren Lid],Cijfers!U$3)</f>
        <v>0</v>
      </c>
      <c r="V15" s="10">
        <f>COUNTIFS(Tabel3[Lid sinds],Cijfers!$R15,Tabel3[Aantal Jaren Lid],Cijfers!V$3)</f>
        <v>0</v>
      </c>
      <c r="W15" s="10">
        <f>COUNTIFS(Tabel3[Lid sinds],Cijfers!$R15,Tabel3[Aantal Jaren Lid],Cijfers!W$3)</f>
        <v>0</v>
      </c>
      <c r="X15" s="10">
        <f>COUNTIFS(Tabel3[Lid sinds],Cijfers!$R15,Tabel3[Aantal Jaren Lid],Cijfers!X$3)</f>
        <v>0</v>
      </c>
      <c r="Y15" s="10">
        <f>COUNTIFS(Tabel3[Lid sinds],Cijfers!$R15,Tabel3[Aantal Jaren Lid],Cijfers!Y$3)</f>
        <v>0</v>
      </c>
      <c r="Z15" s="10">
        <f>COUNTIFS(Tabel3[Lid sinds],Cijfers!$R15,Tabel3[Aantal Jaren Lid],Cijfers!Z$3)</f>
        <v>0</v>
      </c>
      <c r="AA15" s="10">
        <f>COUNTIFS(Tabel3[Lid sinds],Cijfers!$R15,Tabel3[Aantal Jaren Lid],Cijfers!AA$3)</f>
        <v>0</v>
      </c>
      <c r="AB15" s="10">
        <f>COUNTIFS(Tabel3[Lid sinds],Cijfers!$R15,Tabel3[Aantal Jaren Lid],Cijfers!AB$3)</f>
        <v>0</v>
      </c>
    </row>
    <row r="18" spans="8:13" ht="30" x14ac:dyDescent="0.25">
      <c r="H18" s="38" t="s">
        <v>1072</v>
      </c>
      <c r="I18" s="40">
        <f>AVERAGE(Tabel3[Aantal Jaren Lid])</f>
        <v>2.699290780141844</v>
      </c>
      <c r="K18" s="40"/>
      <c r="M18" s="40"/>
    </row>
    <row r="19" spans="8:13" ht="45" x14ac:dyDescent="0.25">
      <c r="H19" s="38" t="s">
        <v>1073</v>
      </c>
      <c r="I19" s="40">
        <f>AVERAGEIF(Tabel3[Aantal Jaren Lid],"&gt;1",Tabel3[Aantal Jaren Lid])</f>
        <v>4.0252525252525251</v>
      </c>
      <c r="K19" s="40"/>
      <c r="M19" s="40"/>
    </row>
    <row r="21" spans="8:13" ht="50.25" customHeight="1" x14ac:dyDescent="0.25">
      <c r="H21" s="38" t="s">
        <v>1075</v>
      </c>
      <c r="I21" s="41">
        <f>AVERAGE(Tabel6[Aantal nieuwe leden])</f>
        <v>58.75</v>
      </c>
    </row>
    <row r="22" spans="8:13" ht="43.5" customHeight="1" x14ac:dyDescent="0.25">
      <c r="H22" s="38" t="s">
        <v>1076</v>
      </c>
      <c r="I22" s="41">
        <f>AVERAGE(C5:C15)</f>
        <v>32.909090909090907</v>
      </c>
      <c r="L22" s="10"/>
    </row>
    <row r="25" spans="8:13" x14ac:dyDescent="0.25">
      <c r="I25">
        <f>I21/I22</f>
        <v>1.7852209944751383</v>
      </c>
    </row>
    <row r="29" spans="8:13" x14ac:dyDescent="0.25">
      <c r="H29" s="42"/>
      <c r="J29" s="42"/>
    </row>
    <row r="30" spans="8:13" x14ac:dyDescent="0.25">
      <c r="H30" s="42"/>
      <c r="J30" s="42"/>
      <c r="K30" s="10"/>
    </row>
    <row r="31" spans="8:13" x14ac:dyDescent="0.25">
      <c r="H31" s="42"/>
      <c r="I31" s="10"/>
      <c r="J31" s="42"/>
      <c r="K31" s="10"/>
    </row>
    <row r="32" spans="8:13" x14ac:dyDescent="0.25">
      <c r="H32" s="42"/>
      <c r="I32" s="10"/>
      <c r="J32" s="42"/>
      <c r="K32" s="10"/>
    </row>
    <row r="33" spans="8:8" x14ac:dyDescent="0.25">
      <c r="H33" s="42"/>
    </row>
  </sheetData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3"/>
  <sheetViews>
    <sheetView workbookViewId="0">
      <selection activeCell="F52" sqref="F52"/>
    </sheetView>
  </sheetViews>
  <sheetFormatPr defaultColWidth="8.85546875" defaultRowHeight="15" x14ac:dyDescent="0.25"/>
  <cols>
    <col min="1" max="1" width="15.42578125" customWidth="1"/>
    <col min="2" max="2" width="11.42578125" customWidth="1"/>
    <col min="3" max="9" width="10.7109375" customWidth="1"/>
    <col min="14" max="14" width="12.42578125" customWidth="1"/>
    <col min="15" max="15" width="13.7109375" customWidth="1"/>
    <col min="16" max="16" width="15.140625" customWidth="1"/>
    <col min="17" max="17" width="13.7109375" customWidth="1"/>
    <col min="18" max="18" width="14.42578125" customWidth="1"/>
  </cols>
  <sheetData>
    <row r="1" spans="1:18" ht="49.5" customHeight="1" x14ac:dyDescent="0.25">
      <c r="A1" s="38" t="s">
        <v>1079</v>
      </c>
      <c r="B1" s="38" t="s">
        <v>1080</v>
      </c>
      <c r="C1" s="38">
        <v>1</v>
      </c>
      <c r="D1">
        <v>2</v>
      </c>
      <c r="E1">
        <v>3</v>
      </c>
      <c r="F1" s="38">
        <v>4</v>
      </c>
      <c r="G1" s="10">
        <v>5</v>
      </c>
      <c r="H1" s="10">
        <v>6</v>
      </c>
      <c r="I1" s="47">
        <v>7</v>
      </c>
      <c r="J1" s="47"/>
      <c r="K1" s="47"/>
      <c r="L1" s="47"/>
      <c r="M1" s="48"/>
    </row>
    <row r="2" spans="1:18" x14ac:dyDescent="0.25">
      <c r="A2">
        <v>2008</v>
      </c>
      <c r="B2">
        <f>COUNTIF(Tabel3[Lid Tot],"&gt;=" &amp; A2)</f>
        <v>705</v>
      </c>
      <c r="C2" s="10">
        <f>SUMIFS(Tabel3[Counter],Tabel3[Lid Tot], "&gt;=" &amp; $A2,Tabel3[Aantal Jaren Lid],"&gt;" &amp; C$1)</f>
        <v>396</v>
      </c>
      <c r="D2" s="10">
        <f>SUMIFS(Tabel3[Counter],Tabel3[Lid Tot], "&gt;=" &amp; $A2,Tabel3[Aantal Jaren Lid],"&gt;" &amp; D$1)</f>
        <v>238</v>
      </c>
      <c r="E2">
        <f>SUMIFS(Tabel3[Counter],Tabel3[Lid Tot], "&gt;=" &amp; $A2,Tabel3[Aantal Jaren Lid],"&gt;" &amp; E$1)</f>
        <v>152</v>
      </c>
      <c r="F2">
        <f>SUMIFS(Tabel3[Counter],Tabel3[Lid Tot], "&gt;=" &amp; $A2,Tabel3[Aantal Jaren Lid],"&gt;" &amp; F$1)</f>
        <v>123</v>
      </c>
      <c r="G2">
        <f>SUMIFS(Tabel3[Counter],Tabel3[Lid Tot], "&gt;=" &amp; $A2,Tabel3[Aantal Jaren Lid],"&gt;" &amp; G$1)</f>
        <v>91</v>
      </c>
      <c r="H2" s="49">
        <f>SUMIFS(Tabel3[Counter],Tabel3[Lid Tot], "&gt;=" &amp; $A2,Tabel3[Aantal Jaren Lid],"&gt;" &amp; H$1)</f>
        <v>68</v>
      </c>
      <c r="I2" s="49">
        <f>SUMIFS(Tabel3[Counter],Tabel3[Lid Tot], "&gt;=" &amp; $A2,Tabel3[Aantal Jaren Lid],"&gt;" &amp; I$1)</f>
        <v>48</v>
      </c>
      <c r="J2" s="49"/>
      <c r="K2" s="52">
        <f>SUMIFS(Tabel3[Counter],Tabel3[Lid Tot], "&gt;=" &amp; $A2,Tabel3[Lid sinds], "&lt;="&amp;A2,Tabel3[Aantal Jaren Lid],"&gt;" &amp; C$1)</f>
        <v>31</v>
      </c>
      <c r="L2" s="52">
        <f>COUNTIFS(Tabel3[Lid Tot], "&gt;=" &amp; $A2,Tabel3[Lid sinds], "&lt;="&amp;A2)</f>
        <v>44</v>
      </c>
      <c r="M2" s="73">
        <f>K2/L2</f>
        <v>0.70454545454545459</v>
      </c>
      <c r="O2">
        <f>SUMIFS(Tabel3[Counter],Tabel3[Lid Tot], "&gt;=" &amp; $A2,Tabel3[Lid sinds], "&lt;="&amp;A2,Tabel3[Aantal Jaren Lid],"&gt;" &amp; E$1)</f>
        <v>18</v>
      </c>
      <c r="P2" s="67">
        <f>O2/L2</f>
        <v>0.40909090909090912</v>
      </c>
    </row>
    <row r="3" spans="1:18" x14ac:dyDescent="0.25">
      <c r="A3">
        <v>2009</v>
      </c>
      <c r="B3" s="10">
        <f>COUNTIF(Tabel3[Lid Tot],"&gt;=" &amp; A3)</f>
        <v>692</v>
      </c>
      <c r="C3" s="10">
        <f>SUMIFS(Tabel3[Counter],Tabel3[Lid Tot], "&gt;=" &amp; $A3,Tabel3[Aantal Jaren Lid],"&gt;" &amp; C$1)</f>
        <v>396</v>
      </c>
      <c r="D3" s="10">
        <f>SUMIFS(Tabel3[Counter],Tabel3[Lid Tot], "&gt;=" &amp; $A3,Tabel3[Aantal Jaren Lid],"&gt;" &amp; D$1)</f>
        <v>238</v>
      </c>
      <c r="E3" s="10">
        <f>SUMIFS(Tabel3[Counter],Tabel3[Lid Tot], "&gt;=" &amp; $A3,Tabel3[Aantal Jaren Lid],"&gt;" &amp; E$1)</f>
        <v>152</v>
      </c>
      <c r="F3" s="10">
        <f>SUMIFS(Tabel3[Counter],Tabel3[Lid Tot], "&gt;=" &amp; $A3,Tabel3[Aantal Jaren Lid],"&gt;" &amp; F$1)</f>
        <v>123</v>
      </c>
      <c r="G3" s="10">
        <f>SUMIFS(Tabel3[Counter],Tabel3[Lid Tot], "&gt;=" &amp; $A3,Tabel3[Aantal Jaren Lid],"&gt;" &amp; G$1)</f>
        <v>91</v>
      </c>
      <c r="H3" s="49">
        <f>SUMIFS(Tabel3[Counter],Tabel3[Lid Tot], "&gt;=" &amp; $A3,Tabel3[Aantal Jaren Lid],"&gt;" &amp; H$1)</f>
        <v>68</v>
      </c>
      <c r="I3" s="49">
        <f>SUMIFS(Tabel3[Counter],Tabel3[Lid Tot], "&gt;=" &amp; $A3,Tabel3[Aantal Jaren Lid],"&gt;" &amp; I$1)</f>
        <v>48</v>
      </c>
      <c r="J3" s="47"/>
      <c r="K3" s="52">
        <f>SUMIFS(Tabel3[Counter],Tabel3[Lid Tot], "&gt;=" &amp; $A3,Tabel3[Lid sinds], "&lt;="&amp;A3,Tabel3[Aantal Jaren Lid],"&gt;" &amp; C$1)</f>
        <v>53</v>
      </c>
      <c r="L3" s="52">
        <f>COUNTIFS(Tabel3[Lid Tot], "&gt;=" &amp; $A3,Tabel3[Lid sinds], "&lt;="&amp;A3)</f>
        <v>69</v>
      </c>
      <c r="M3" s="73">
        <f t="shared" ref="M3:M13" si="0">K3/L3</f>
        <v>0.76811594202898548</v>
      </c>
      <c r="O3" s="10">
        <f>SUMIFS(Tabel3[Counter],Tabel3[Lid Tot], "&gt;=" &amp; $A3,Tabel3[Lid sinds], "&lt;="&amp;A3,Tabel3[Aantal Jaren Lid],"&gt;" &amp; E$1)</f>
        <v>30</v>
      </c>
      <c r="P3" s="67">
        <f t="shared" ref="P3:P13" si="1">O3/L3</f>
        <v>0.43478260869565216</v>
      </c>
    </row>
    <row r="4" spans="1:18" x14ac:dyDescent="0.25">
      <c r="A4" s="10">
        <v>2010</v>
      </c>
      <c r="B4" s="10">
        <f>COUNTIF(Tabel3[Lid Tot],"&gt;=" &amp; A4)</f>
        <v>668</v>
      </c>
      <c r="C4" s="10">
        <f>SUMIFS(Tabel3[Counter],Tabel3[Lid Tot], "&gt;=" &amp; $A4,Tabel3[Aantal Jaren Lid],"&gt;" &amp; C$1)</f>
        <v>388</v>
      </c>
      <c r="D4" s="10">
        <f>SUMIFS(Tabel3[Counter],Tabel3[Lid Tot], "&gt;=" &amp; $A4,Tabel3[Aantal Jaren Lid],"&gt;" &amp; D$1)</f>
        <v>238</v>
      </c>
      <c r="E4" s="10">
        <f>SUMIFS(Tabel3[Counter],Tabel3[Lid Tot], "&gt;=" &amp; $A4,Tabel3[Aantal Jaren Lid],"&gt;" &amp; E$1)</f>
        <v>152</v>
      </c>
      <c r="F4" s="10">
        <f>SUMIFS(Tabel3[Counter],Tabel3[Lid Tot], "&gt;=" &amp; $A4,Tabel3[Aantal Jaren Lid],"&gt;" &amp; F$1)</f>
        <v>123</v>
      </c>
      <c r="G4" s="10">
        <f>SUMIFS(Tabel3[Counter],Tabel3[Lid Tot], "&gt;=" &amp; $A4,Tabel3[Aantal Jaren Lid],"&gt;" &amp; G$1)</f>
        <v>91</v>
      </c>
      <c r="H4" s="49">
        <f>SUMIFS(Tabel3[Counter],Tabel3[Lid Tot], "&gt;=" &amp; $A4,Tabel3[Aantal Jaren Lid],"&gt;" &amp; H$1)</f>
        <v>68</v>
      </c>
      <c r="I4" s="49">
        <f>SUMIFS(Tabel3[Counter],Tabel3[Lid Tot], "&gt;=" &amp; $A4,Tabel3[Aantal Jaren Lid],"&gt;" &amp; I$1)</f>
        <v>48</v>
      </c>
      <c r="J4" s="49"/>
      <c r="K4" s="52">
        <f>SUMIFS(Tabel3[Counter],Tabel3[Lid Tot], "&gt;=" &amp; $A4,Tabel3[Lid sinds], "&lt;="&amp;A4,Tabel3[Aantal Jaren Lid],"&gt;" &amp; C$1)</f>
        <v>68</v>
      </c>
      <c r="L4" s="52">
        <f>COUNTIFS(Tabel3[Lid Tot], "&gt;=" &amp; $A4,Tabel3[Lid sinds], "&lt;="&amp;A4)</f>
        <v>87</v>
      </c>
      <c r="M4" s="73">
        <f t="shared" si="0"/>
        <v>0.7816091954022989</v>
      </c>
      <c r="O4" s="10">
        <f>SUMIFS(Tabel3[Counter],Tabel3[Lid Tot], "&gt;=" &amp; $A4,Tabel3[Lid sinds], "&lt;="&amp;A4,Tabel3[Aantal Jaren Lid],"&gt;" &amp; E$1)</f>
        <v>41</v>
      </c>
      <c r="P4" s="67">
        <f t="shared" si="1"/>
        <v>0.47126436781609193</v>
      </c>
    </row>
    <row r="5" spans="1:18" x14ac:dyDescent="0.25">
      <c r="A5" s="10">
        <v>2011</v>
      </c>
      <c r="B5" s="10">
        <f>COUNTIF(Tabel3[Lid Tot],"&gt;=" &amp; A5)</f>
        <v>642</v>
      </c>
      <c r="C5" s="10">
        <f>SUMIFS(Tabel3[Counter],Tabel3[Lid Tot], "&gt;=" &amp; $A5,Tabel3[Aantal Jaren Lid],"&gt;" &amp; C$1)</f>
        <v>381</v>
      </c>
      <c r="D5" s="10">
        <f>SUMIFS(Tabel3[Counter],Tabel3[Lid Tot], "&gt;=" &amp; $A5,Tabel3[Aantal Jaren Lid],"&gt;" &amp; D$1)</f>
        <v>233</v>
      </c>
      <c r="E5" s="10">
        <f>SUMIFS(Tabel3[Counter],Tabel3[Lid Tot], "&gt;=" &amp; $A5,Tabel3[Aantal Jaren Lid],"&gt;" &amp; E$1)</f>
        <v>152</v>
      </c>
      <c r="F5" s="10">
        <f>SUMIFS(Tabel3[Counter],Tabel3[Lid Tot], "&gt;=" &amp; $A5,Tabel3[Aantal Jaren Lid],"&gt;" &amp; F$1)</f>
        <v>123</v>
      </c>
      <c r="G5" s="10">
        <f>SUMIFS(Tabel3[Counter],Tabel3[Lid Tot], "&gt;=" &amp; $A5,Tabel3[Aantal Jaren Lid],"&gt;" &amp; G$1)</f>
        <v>91</v>
      </c>
      <c r="H5" s="49">
        <f>SUMIFS(Tabel3[Counter],Tabel3[Lid Tot], "&gt;=" &amp; $A5,Tabel3[Aantal Jaren Lid],"&gt;" &amp; H$1)</f>
        <v>68</v>
      </c>
      <c r="I5" s="49">
        <f>SUMIFS(Tabel3[Counter],Tabel3[Lid Tot], "&gt;=" &amp; $A5,Tabel3[Aantal Jaren Lid],"&gt;" &amp; I$1)</f>
        <v>48</v>
      </c>
      <c r="J5" s="47"/>
      <c r="K5" s="52">
        <f>SUMIFS(Tabel3[Counter],Tabel3[Lid Tot], "&gt;=" &amp; $A5,Tabel3[Lid sinds], "&lt;="&amp;A5,Tabel3[Aantal Jaren Lid],"&gt;" &amp; C$1)</f>
        <v>88</v>
      </c>
      <c r="L5" s="52">
        <f>COUNTIFS(Tabel3[Lid Tot], "&gt;=" &amp; $A5,Tabel3[Lid sinds], "&lt;="&amp;A5)</f>
        <v>99</v>
      </c>
      <c r="M5" s="73">
        <f t="shared" si="0"/>
        <v>0.88888888888888884</v>
      </c>
      <c r="O5" s="10">
        <f>SUMIFS(Tabel3[Counter],Tabel3[Lid Tot], "&gt;=" &amp; $A5,Tabel3[Lid sinds], "&lt;="&amp;A5,Tabel3[Aantal Jaren Lid],"&gt;" &amp; E$1)</f>
        <v>62</v>
      </c>
      <c r="P5" s="67">
        <f t="shared" si="1"/>
        <v>0.6262626262626263</v>
      </c>
    </row>
    <row r="6" spans="1:18" x14ac:dyDescent="0.25">
      <c r="A6" s="10">
        <v>2012</v>
      </c>
      <c r="B6" s="10">
        <f>COUNTIF(Tabel3[Lid Tot],"&gt;=" &amp; A6)</f>
        <v>615</v>
      </c>
      <c r="C6" s="10">
        <f>SUMIFS(Tabel3[Counter],Tabel3[Lid Tot], "&gt;=" &amp; $A6,Tabel3[Aantal Jaren Lid],"&gt;" &amp; C$1)</f>
        <v>365</v>
      </c>
      <c r="D6" s="10">
        <f>SUMIFS(Tabel3[Counter],Tabel3[Lid Tot], "&gt;=" &amp; $A6,Tabel3[Aantal Jaren Lid],"&gt;" &amp; D$1)</f>
        <v>224</v>
      </c>
      <c r="E6" s="10">
        <f>SUMIFS(Tabel3[Counter],Tabel3[Lid Tot], "&gt;=" &amp; $A6,Tabel3[Aantal Jaren Lid],"&gt;" &amp; E$1)</f>
        <v>151</v>
      </c>
      <c r="F6" s="10">
        <f>SUMIFS(Tabel3[Counter],Tabel3[Lid Tot], "&gt;=" &amp; $A6,Tabel3[Aantal Jaren Lid],"&gt;" &amp; F$1)</f>
        <v>123</v>
      </c>
      <c r="G6" s="10">
        <f>SUMIFS(Tabel3[Counter],Tabel3[Lid Tot], "&gt;=" &amp; $A6,Tabel3[Aantal Jaren Lid],"&gt;" &amp; G$1)</f>
        <v>91</v>
      </c>
      <c r="H6" s="49">
        <f>SUMIFS(Tabel3[Counter],Tabel3[Lid Tot], "&gt;=" &amp; $A6,Tabel3[Aantal Jaren Lid],"&gt;" &amp; H$1)</f>
        <v>68</v>
      </c>
      <c r="I6" s="49">
        <f>SUMIFS(Tabel3[Counter],Tabel3[Lid Tot], "&gt;=" &amp; $A6,Tabel3[Aantal Jaren Lid],"&gt;" &amp; I$1)</f>
        <v>48</v>
      </c>
      <c r="J6" s="49"/>
      <c r="K6" s="52">
        <f>SUMIFS(Tabel3[Counter],Tabel3[Lid Tot], "&gt;=" &amp; $A6,Tabel3[Lid sinds], "&lt;="&amp;A6,Tabel3[Aantal Jaren Lid],"&gt;" &amp; C$1)</f>
        <v>99</v>
      </c>
      <c r="L6" s="52">
        <f>COUNTIFS(Tabel3[Lid Tot], "&gt;=" &amp; $A6,Tabel3[Lid sinds], "&lt;="&amp;A6)</f>
        <v>105</v>
      </c>
      <c r="M6" s="73">
        <f t="shared" si="0"/>
        <v>0.94285714285714284</v>
      </c>
      <c r="O6" s="10">
        <f>SUMIFS(Tabel3[Counter],Tabel3[Lid Tot], "&gt;=" &amp; $A6,Tabel3[Lid sinds], "&lt;="&amp;A6,Tabel3[Aantal Jaren Lid],"&gt;" &amp; E$1)</f>
        <v>79</v>
      </c>
      <c r="P6" s="67">
        <f t="shared" si="1"/>
        <v>0.75238095238095237</v>
      </c>
    </row>
    <row r="7" spans="1:18" x14ac:dyDescent="0.25">
      <c r="A7" s="10">
        <v>2013</v>
      </c>
      <c r="B7" s="10">
        <f>COUNTIF(Tabel3[Lid Tot],"&gt;=" &amp; A7)</f>
        <v>594</v>
      </c>
      <c r="C7" s="10">
        <f>SUMIFS(Tabel3[Counter],Tabel3[Lid Tot], "&gt;=" &amp; $A7,Tabel3[Aantal Jaren Lid],"&gt;" &amp; C$1)</f>
        <v>350</v>
      </c>
      <c r="D7" s="10">
        <f>SUMIFS(Tabel3[Counter],Tabel3[Lid Tot], "&gt;=" &amp; $A7,Tabel3[Aantal Jaren Lid],"&gt;" &amp; D$1)</f>
        <v>215</v>
      </c>
      <c r="E7" s="10">
        <f>SUMIFS(Tabel3[Counter],Tabel3[Lid Tot], "&gt;=" &amp; $A7,Tabel3[Aantal Jaren Lid],"&gt;" &amp; E$1)</f>
        <v>147</v>
      </c>
      <c r="F7" s="10">
        <f>SUMIFS(Tabel3[Counter],Tabel3[Lid Tot], "&gt;=" &amp; $A7,Tabel3[Aantal Jaren Lid],"&gt;" &amp; F$1)</f>
        <v>119</v>
      </c>
      <c r="G7" s="10">
        <f>SUMIFS(Tabel3[Counter],Tabel3[Lid Tot], "&gt;=" &amp; $A7,Tabel3[Aantal Jaren Lid],"&gt;" &amp; G$1)</f>
        <v>91</v>
      </c>
      <c r="H7" s="49">
        <f>SUMIFS(Tabel3[Counter],Tabel3[Lid Tot], "&gt;=" &amp; $A7,Tabel3[Aantal Jaren Lid],"&gt;" &amp; H$1)</f>
        <v>68</v>
      </c>
      <c r="I7" s="49">
        <f>SUMIFS(Tabel3[Counter],Tabel3[Lid Tot], "&gt;=" &amp; $A7,Tabel3[Aantal Jaren Lid],"&gt;" &amp; I$1)</f>
        <v>48</v>
      </c>
      <c r="J7" s="47"/>
      <c r="K7" s="52">
        <f>SUMIFS(Tabel3[Counter],Tabel3[Lid Tot], "&gt;=" &amp; $A7,Tabel3[Lid sinds], "&lt;="&amp;A7,Tabel3[Aantal Jaren Lid],"&gt;" &amp; C$1)</f>
        <v>113</v>
      </c>
      <c r="L7" s="52">
        <f>COUNTIFS(Tabel3[Lid Tot], "&gt;=" &amp; $A7,Tabel3[Lid sinds], "&lt;="&amp;A7)</f>
        <v>127</v>
      </c>
      <c r="M7" s="73">
        <f t="shared" si="0"/>
        <v>0.88976377952755903</v>
      </c>
      <c r="O7" s="10">
        <f>SUMIFS(Tabel3[Counter],Tabel3[Lid Tot], "&gt;=" &amp; $A7,Tabel3[Lid sinds], "&lt;="&amp;A7,Tabel3[Aantal Jaren Lid],"&gt;" &amp; E$1)</f>
        <v>96</v>
      </c>
      <c r="P7" s="67">
        <f t="shared" si="1"/>
        <v>0.75590551181102361</v>
      </c>
    </row>
    <row r="8" spans="1:18" x14ac:dyDescent="0.25">
      <c r="A8" s="10">
        <v>2014</v>
      </c>
      <c r="B8" s="10">
        <f>COUNTIF(Tabel3[Lid Tot],"&gt;=" &amp; A8)</f>
        <v>572</v>
      </c>
      <c r="C8" s="10">
        <f>SUMIFS(Tabel3[Counter],Tabel3[Lid Tot], "&gt;=" &amp; $A8,Tabel3[Aantal Jaren Lid],"&gt;" &amp; C$1)</f>
        <v>342</v>
      </c>
      <c r="D8" s="10">
        <f>SUMIFS(Tabel3[Counter],Tabel3[Lid Tot], "&gt;=" &amp; $A8,Tabel3[Aantal Jaren Lid],"&gt;" &amp; D$1)</f>
        <v>213</v>
      </c>
      <c r="E8" s="10">
        <f>SUMIFS(Tabel3[Counter],Tabel3[Lid Tot], "&gt;=" &amp; $A8,Tabel3[Aantal Jaren Lid],"&gt;" &amp; E$1)</f>
        <v>145</v>
      </c>
      <c r="F8" s="10">
        <f>SUMIFS(Tabel3[Counter],Tabel3[Lid Tot], "&gt;=" &amp; $A8,Tabel3[Aantal Jaren Lid],"&gt;" &amp; F$1)</f>
        <v>118</v>
      </c>
      <c r="G8" s="10">
        <f>SUMIFS(Tabel3[Counter],Tabel3[Lid Tot], "&gt;=" &amp; $A8,Tabel3[Aantal Jaren Lid],"&gt;" &amp; G$1)</f>
        <v>91</v>
      </c>
      <c r="H8" s="49">
        <f>SUMIFS(Tabel3[Counter],Tabel3[Lid Tot], "&gt;=" &amp; $A8,Tabel3[Aantal Jaren Lid],"&gt;" &amp; H$1)</f>
        <v>68</v>
      </c>
      <c r="I8" s="49">
        <f>SUMIFS(Tabel3[Counter],Tabel3[Lid Tot], "&gt;=" &amp; $A8,Tabel3[Aantal Jaren Lid],"&gt;" &amp; I$1)</f>
        <v>48</v>
      </c>
      <c r="J8" s="49"/>
      <c r="K8" s="52">
        <f>SUMIFS(Tabel3[Counter],Tabel3[Lid Tot], "&gt;=" &amp; $A8,Tabel3[Lid sinds], "&lt;="&amp;A8,Tabel3[Aantal Jaren Lid],"&gt;" &amp; C$1)</f>
        <v>132</v>
      </c>
      <c r="L8" s="52">
        <f>COUNTIFS(Tabel3[Lid Tot], "&gt;=" &amp; $A8,Tabel3[Lid sinds], "&lt;="&amp;A8)</f>
        <v>147</v>
      </c>
      <c r="M8" s="73">
        <f t="shared" si="0"/>
        <v>0.89795918367346939</v>
      </c>
      <c r="O8" s="10">
        <f>SUMIFS(Tabel3[Counter],Tabel3[Lid Tot], "&gt;=" &amp; $A8,Tabel3[Lid sinds], "&lt;="&amp;A8,Tabel3[Aantal Jaren Lid],"&gt;" &amp; E$1)</f>
        <v>110</v>
      </c>
      <c r="P8" s="67">
        <f t="shared" si="1"/>
        <v>0.74829931972789121</v>
      </c>
    </row>
    <row r="9" spans="1:18" x14ac:dyDescent="0.25">
      <c r="A9" s="10">
        <v>2015</v>
      </c>
      <c r="B9" s="10">
        <f>COUNTIF(Tabel3[Lid Tot],"&gt;=" &amp; A9)</f>
        <v>544</v>
      </c>
      <c r="C9" s="10">
        <f>SUMIFS(Tabel3[Counter],Tabel3[Lid Tot], "&gt;=" &amp; $A9,Tabel3[Aantal Jaren Lid],"&gt;" &amp; C$1)</f>
        <v>329</v>
      </c>
      <c r="D9" s="10">
        <f>SUMIFS(Tabel3[Counter],Tabel3[Lid Tot], "&gt;=" &amp; $A9,Tabel3[Aantal Jaren Lid],"&gt;" &amp; D$1)</f>
        <v>203</v>
      </c>
      <c r="E9" s="10">
        <f>SUMIFS(Tabel3[Counter],Tabel3[Lid Tot], "&gt;=" &amp; $A9,Tabel3[Aantal Jaren Lid],"&gt;" &amp; E$1)</f>
        <v>138</v>
      </c>
      <c r="F9" s="10">
        <f>SUMIFS(Tabel3[Counter],Tabel3[Lid Tot], "&gt;=" &amp; $A9,Tabel3[Aantal Jaren Lid],"&gt;" &amp; F$1)</f>
        <v>114</v>
      </c>
      <c r="G9" s="10">
        <f>SUMIFS(Tabel3[Counter],Tabel3[Lid Tot], "&gt;=" &amp; $A9,Tabel3[Aantal Jaren Lid],"&gt;" &amp; G$1)</f>
        <v>89</v>
      </c>
      <c r="H9" s="49">
        <f>SUMIFS(Tabel3[Counter],Tabel3[Lid Tot], "&gt;=" &amp; $A9,Tabel3[Aantal Jaren Lid],"&gt;" &amp; H$1)</f>
        <v>67</v>
      </c>
      <c r="I9" s="49">
        <f>SUMIFS(Tabel3[Counter],Tabel3[Lid Tot], "&gt;=" &amp; $A9,Tabel3[Aantal Jaren Lid],"&gt;" &amp; I$1)</f>
        <v>48</v>
      </c>
      <c r="J9" s="47"/>
      <c r="K9" s="52">
        <f>SUMIFS(Tabel3[Counter],Tabel3[Lid Tot], "&gt;=" &amp; $A9,Tabel3[Lid sinds], "&lt;="&amp;A9,Tabel3[Aantal Jaren Lid],"&gt;" &amp; C$1)</f>
        <v>145</v>
      </c>
      <c r="L9" s="52">
        <f>COUNTIFS(Tabel3[Lid Tot], "&gt;=" &amp; $A9,Tabel3[Lid sinds], "&lt;="&amp;A9)</f>
        <v>152</v>
      </c>
      <c r="M9" s="73">
        <f t="shared" si="0"/>
        <v>0.95394736842105265</v>
      </c>
      <c r="O9" s="10">
        <f>SUMIFS(Tabel3[Counter],Tabel3[Lid Tot], "&gt;=" &amp; $A9,Tabel3[Lid sinds], "&lt;="&amp;A9,Tabel3[Aantal Jaren Lid],"&gt;" &amp; E$1)</f>
        <v>120</v>
      </c>
      <c r="P9" s="67">
        <f t="shared" si="1"/>
        <v>0.78947368421052633</v>
      </c>
    </row>
    <row r="10" spans="1:18" x14ac:dyDescent="0.25">
      <c r="A10" s="10">
        <v>2016</v>
      </c>
      <c r="B10" s="10">
        <f>COUNTIF(Tabel3[Lid Tot],"&gt;=" &amp; A10)</f>
        <v>514</v>
      </c>
      <c r="C10" s="10">
        <f>SUMIFS(Tabel3[Counter],Tabel3[Lid Tot], "&gt;=" &amp; $A10,Tabel3[Aantal Jaren Lid],"&gt;" &amp; C$1)</f>
        <v>306</v>
      </c>
      <c r="D10" s="10">
        <f>SUMIFS(Tabel3[Counter],Tabel3[Lid Tot], "&gt;=" &amp; $A10,Tabel3[Aantal Jaren Lid],"&gt;" &amp; D$1)</f>
        <v>187</v>
      </c>
      <c r="E10" s="10">
        <f>SUMIFS(Tabel3[Counter],Tabel3[Lid Tot], "&gt;=" &amp; $A10,Tabel3[Aantal Jaren Lid],"&gt;" &amp; E$1)</f>
        <v>127</v>
      </c>
      <c r="F10" s="10">
        <f>SUMIFS(Tabel3[Counter],Tabel3[Lid Tot], "&gt;=" &amp; $A10,Tabel3[Aantal Jaren Lid],"&gt;" &amp; F$1)</f>
        <v>106</v>
      </c>
      <c r="G10" s="10">
        <f>SUMIFS(Tabel3[Counter],Tabel3[Lid Tot], "&gt;=" &amp; $A10,Tabel3[Aantal Jaren Lid],"&gt;" &amp; G$1)</f>
        <v>85</v>
      </c>
      <c r="H10" s="49">
        <f>SUMIFS(Tabel3[Counter],Tabel3[Lid Tot], "&gt;=" &amp; $A10,Tabel3[Aantal Jaren Lid],"&gt;" &amp; H$1)</f>
        <v>65</v>
      </c>
      <c r="I10" s="49">
        <f>SUMIFS(Tabel3[Counter],Tabel3[Lid Tot], "&gt;=" &amp; $A10,Tabel3[Aantal Jaren Lid],"&gt;" &amp; I$1)</f>
        <v>48</v>
      </c>
      <c r="J10" s="49"/>
      <c r="K10" s="52">
        <f>SUMIFS(Tabel3[Counter],Tabel3[Lid Tot], "&gt;=" &amp; $A10,Tabel3[Lid sinds], "&lt;="&amp;A10,Tabel3[Aantal Jaren Lid],"&gt;" &amp; C$1)</f>
        <v>157</v>
      </c>
      <c r="L10" s="52">
        <f>COUNTIFS(Tabel3[Lid Tot], "&gt;=" &amp; $A10,Tabel3[Lid sinds], "&lt;="&amp;A10)</f>
        <v>191</v>
      </c>
      <c r="M10" s="73">
        <f t="shared" si="0"/>
        <v>0.82198952879581155</v>
      </c>
      <c r="O10" s="10">
        <f>SUMIFS(Tabel3[Counter],Tabel3[Lid Tot], "&gt;=" &amp; $A10,Tabel3[Lid sinds], "&lt;="&amp;A10,Tabel3[Aantal Jaren Lid],"&gt;" &amp; E$1)</f>
        <v>127</v>
      </c>
      <c r="P10" s="67">
        <f t="shared" si="1"/>
        <v>0.66492146596858637</v>
      </c>
    </row>
    <row r="11" spans="1:18" x14ac:dyDescent="0.25">
      <c r="A11" s="10">
        <v>2017</v>
      </c>
      <c r="B11" s="10">
        <f>COUNTIF(Tabel3[Lid Tot],"&gt;=" &amp; A11)</f>
        <v>463</v>
      </c>
      <c r="C11" s="10">
        <f>SUMIFS(Tabel3[Counter],Tabel3[Lid Tot], "&gt;=" &amp; $A11,Tabel3[Aantal Jaren Lid],"&gt;" &amp; C$1)</f>
        <v>289</v>
      </c>
      <c r="D11" s="10">
        <f>SUMIFS(Tabel3[Counter],Tabel3[Lid Tot], "&gt;=" &amp; $A11,Tabel3[Aantal Jaren Lid],"&gt;" &amp; D$1)</f>
        <v>174</v>
      </c>
      <c r="E11" s="10">
        <f>SUMIFS(Tabel3[Counter],Tabel3[Lid Tot], "&gt;=" &amp; $A11,Tabel3[Aantal Jaren Lid],"&gt;" &amp; E$1)</f>
        <v>118</v>
      </c>
      <c r="F11" s="10">
        <f>SUMIFS(Tabel3[Counter],Tabel3[Lid Tot], "&gt;=" &amp; $A11,Tabel3[Aantal Jaren Lid],"&gt;" &amp; F$1)</f>
        <v>99</v>
      </c>
      <c r="G11" s="10">
        <f>SUMIFS(Tabel3[Counter],Tabel3[Lid Tot], "&gt;=" &amp; $A11,Tabel3[Aantal Jaren Lid],"&gt;" &amp; G$1)</f>
        <v>80</v>
      </c>
      <c r="H11" s="49">
        <f>SUMIFS(Tabel3[Counter],Tabel3[Lid Tot], "&gt;=" &amp; $A11,Tabel3[Aantal Jaren Lid],"&gt;" &amp; H$1)</f>
        <v>62</v>
      </c>
      <c r="I11" s="49">
        <f>SUMIFS(Tabel3[Counter],Tabel3[Lid Tot], "&gt;=" &amp; $A11,Tabel3[Aantal Jaren Lid],"&gt;" &amp; I$1)</f>
        <v>46</v>
      </c>
      <c r="J11" s="47"/>
      <c r="K11" s="52">
        <f>SUMIFS(Tabel3[Counter],Tabel3[Lid Tot], "&gt;=" &amp; $A11,Tabel3[Lid sinds], "&lt;="&amp;A11,Tabel3[Aantal Jaren Lid],"&gt;" &amp; C$1)</f>
        <v>199</v>
      </c>
      <c r="L11" s="52">
        <f>COUNTIFS(Tabel3[Lid Tot], "&gt;=" &amp; $A11,Tabel3[Lid sinds], "&lt;="&amp;A11)</f>
        <v>231</v>
      </c>
      <c r="M11" s="73">
        <f t="shared" si="0"/>
        <v>0.8614718614718615</v>
      </c>
      <c r="O11" s="10">
        <f>SUMIFS(Tabel3[Counter],Tabel3[Lid Tot], "&gt;=" &amp; $A11,Tabel3[Lid sinds], "&lt;="&amp;A11,Tabel3[Aantal Jaren Lid],"&gt;" &amp; E$1)</f>
        <v>118</v>
      </c>
      <c r="P11" s="67">
        <f t="shared" si="1"/>
        <v>0.51082251082251084</v>
      </c>
    </row>
    <row r="12" spans="1:18" x14ac:dyDescent="0.25">
      <c r="A12" s="10">
        <v>2018</v>
      </c>
      <c r="B12" s="10">
        <f>COUNTIF(Tabel3[Lid Tot],"&gt;=" &amp; A12)</f>
        <v>411</v>
      </c>
      <c r="C12" s="10">
        <f>SUMIFS(Tabel3[Counter],Tabel3[Lid Tot], "&gt;=" &amp; $A12,Tabel3[Aantal Jaren Lid],"&gt;" &amp; C$1)</f>
        <v>269</v>
      </c>
      <c r="D12" s="10">
        <f>SUMIFS(Tabel3[Counter],Tabel3[Lid Tot], "&gt;=" &amp; $A12,Tabel3[Aantal Jaren Lid],"&gt;" &amp; D$1)</f>
        <v>165</v>
      </c>
      <c r="E12" s="10">
        <f>SUMIFS(Tabel3[Counter],Tabel3[Lid Tot], "&gt;=" &amp; $A12,Tabel3[Aantal Jaren Lid],"&gt;" &amp; E$1)</f>
        <v>114</v>
      </c>
      <c r="F12" s="10">
        <f>SUMIFS(Tabel3[Counter],Tabel3[Lid Tot], "&gt;=" &amp; $A12,Tabel3[Aantal Jaren Lid],"&gt;" &amp; F$1)</f>
        <v>95</v>
      </c>
      <c r="G12" s="10">
        <f>SUMIFS(Tabel3[Counter],Tabel3[Lid Tot], "&gt;=" &amp; $A12,Tabel3[Aantal Jaren Lid],"&gt;" &amp; G$1)</f>
        <v>78</v>
      </c>
      <c r="H12" s="49">
        <f>SUMIFS(Tabel3[Counter],Tabel3[Lid Tot], "&gt;=" &amp; $A12,Tabel3[Aantal Jaren Lid],"&gt;" &amp; H$1)</f>
        <v>60</v>
      </c>
      <c r="I12" s="49">
        <f>SUMIFS(Tabel3[Counter],Tabel3[Lid Tot], "&gt;=" &amp; $A12,Tabel3[Aantal Jaren Lid],"&gt;" &amp; I$1)</f>
        <v>45</v>
      </c>
      <c r="J12" s="49"/>
      <c r="K12" s="52">
        <f>SUMIFS(Tabel3[Counter],Tabel3[Lid Tot], "&gt;=" &amp; $A12,Tabel3[Lid sinds], "&lt;="&amp;A12,Tabel3[Aantal Jaren Lid],"&gt;" &amp; C$1)</f>
        <v>269</v>
      </c>
      <c r="L12" s="52">
        <f>COUNTIFS(Tabel3[Lid Tot], "&gt;=" &amp; $A12,Tabel3[Lid sinds], "&lt;="&amp;A12)</f>
        <v>308</v>
      </c>
      <c r="M12" s="73">
        <f t="shared" si="0"/>
        <v>0.87337662337662336</v>
      </c>
      <c r="O12" s="10">
        <f>SUMIFS(Tabel3[Counter],Tabel3[Lid Tot], "&gt;=" &amp; $A12,Tabel3[Lid sinds], "&lt;="&amp;A12,Tabel3[Aantal Jaren Lid],"&gt;" &amp; E$1)</f>
        <v>114</v>
      </c>
      <c r="P12" s="67">
        <f t="shared" si="1"/>
        <v>0.37012987012987014</v>
      </c>
    </row>
    <row r="13" spans="1:18" x14ac:dyDescent="0.25">
      <c r="A13" s="10">
        <v>2019</v>
      </c>
      <c r="B13" s="10">
        <f>COUNTIF(Tabel3[Lid Tot],"&gt;=" &amp; A13)</f>
        <v>343</v>
      </c>
      <c r="C13" s="10">
        <f>SUMIFS(Tabel3[Counter],Tabel3[Lid Tot], "&gt;=" &amp; $A13,Tabel3[Aantal Jaren Lid],"&gt;" &amp; C$1)</f>
        <v>240</v>
      </c>
      <c r="D13" s="10">
        <f>SUMIFS(Tabel3[Counter],Tabel3[Lid Tot], "&gt;=" &amp; $A13,Tabel3[Aantal Jaren Lid],"&gt;" &amp; D$1)</f>
        <v>150</v>
      </c>
      <c r="E13" s="10">
        <f>SUMIFS(Tabel3[Counter],Tabel3[Lid Tot], "&gt;=" &amp; $A13,Tabel3[Aantal Jaren Lid],"&gt;" &amp; E$1)</f>
        <v>105</v>
      </c>
      <c r="F13" s="10">
        <f>SUMIFS(Tabel3[Counter],Tabel3[Lid Tot], "&gt;=" &amp; $A13,Tabel3[Aantal Jaren Lid],"&gt;" &amp; F$1)</f>
        <v>87</v>
      </c>
      <c r="G13" s="10">
        <f>SUMIFS(Tabel3[Counter],Tabel3[Lid Tot], "&gt;=" &amp; $A13,Tabel3[Aantal Jaren Lid],"&gt;" &amp; G$1)</f>
        <v>71</v>
      </c>
      <c r="H13" s="49">
        <f>SUMIFS(Tabel3[Counter],Tabel3[Lid Tot], "&gt;=" &amp; $A13,Tabel3[Aantal Jaren Lid],"&gt;" &amp; H$1)</f>
        <v>56</v>
      </c>
      <c r="I13" s="49">
        <f>SUMIFS(Tabel3[Counter],Tabel3[Lid Tot], "&gt;=" &amp; $A13,Tabel3[Aantal Jaren Lid],"&gt;" &amp; I$1)</f>
        <v>42</v>
      </c>
      <c r="J13" s="47"/>
      <c r="K13" s="52">
        <f>SUMIFS(Tabel3[Counter],Tabel3[Lid Tot], "&gt;=" &amp; $A13,Tabel3[Lid sinds], "&lt;="&amp;A13,Tabel3[Aantal Jaren Lid],"&gt;" &amp; C$1)</f>
        <v>240</v>
      </c>
      <c r="L13" s="52">
        <f>COUNTIFS(Tabel3[Lid Tot], "&gt;=" &amp; $A13,Tabel3[Lid sinds], "&lt;="&amp;A13)</f>
        <v>343</v>
      </c>
      <c r="M13" s="73">
        <f t="shared" si="0"/>
        <v>0.69970845481049559</v>
      </c>
      <c r="O13" s="10">
        <f>SUMIFS(Tabel3[Counter],Tabel3[Lid Tot], "&gt;=" &amp; $A13,Tabel3[Lid sinds], "&lt;="&amp;A13,Tabel3[Aantal Jaren Lid],"&gt;" &amp; E$1)</f>
        <v>105</v>
      </c>
      <c r="P13" s="67">
        <f t="shared" si="1"/>
        <v>0.30612244897959184</v>
      </c>
    </row>
    <row r="14" spans="1:18" x14ac:dyDescent="0.25">
      <c r="F14" s="49"/>
      <c r="G14" s="49"/>
      <c r="H14" s="49"/>
      <c r="I14" s="49"/>
      <c r="J14" s="49"/>
      <c r="K14" s="52"/>
      <c r="L14" s="52"/>
      <c r="M14" s="50"/>
    </row>
    <row r="15" spans="1:18" ht="44.25" customHeight="1" x14ac:dyDescent="0.25">
      <c r="A15" s="38" t="s">
        <v>1082</v>
      </c>
      <c r="B15" s="38" t="s">
        <v>1081</v>
      </c>
      <c r="C15" t="s">
        <v>1088</v>
      </c>
      <c r="D15" t="s">
        <v>1089</v>
      </c>
      <c r="E15" t="s">
        <v>1090</v>
      </c>
      <c r="F15" s="10" t="s">
        <v>1091</v>
      </c>
      <c r="G15" s="10" t="s">
        <v>1092</v>
      </c>
      <c r="H15" s="10" t="s">
        <v>1093</v>
      </c>
      <c r="I15" s="10" t="s">
        <v>1094</v>
      </c>
      <c r="J15" s="47"/>
      <c r="K15" s="47"/>
      <c r="L15" s="48"/>
      <c r="M15" s="38" t="s">
        <v>973</v>
      </c>
      <c r="N15" s="38" t="s">
        <v>1083</v>
      </c>
      <c r="O15" s="38" t="s">
        <v>1084</v>
      </c>
      <c r="P15" s="38" t="s">
        <v>1085</v>
      </c>
      <c r="Q15" s="38" t="s">
        <v>1086</v>
      </c>
      <c r="R15" s="38" t="s">
        <v>1087</v>
      </c>
    </row>
    <row r="16" spans="1:18" x14ac:dyDescent="0.25">
      <c r="A16">
        <v>12</v>
      </c>
      <c r="C16" s="68">
        <f>C2/$B2</f>
        <v>0.5617021276595745</v>
      </c>
      <c r="D16" s="68">
        <f>D2/$B2</f>
        <v>0.33758865248226949</v>
      </c>
      <c r="E16" s="68">
        <f t="shared" ref="E16:H16" si="2">E2/$B2</f>
        <v>0.21560283687943263</v>
      </c>
      <c r="F16" s="68">
        <f t="shared" si="2"/>
        <v>0.17446808510638298</v>
      </c>
      <c r="G16" s="68">
        <f t="shared" si="2"/>
        <v>0.12907801418439716</v>
      </c>
      <c r="H16" s="68">
        <f t="shared" si="2"/>
        <v>9.6453900709219859E-2</v>
      </c>
      <c r="I16" s="68">
        <f t="shared" ref="I16" si="3">I2/$B2</f>
        <v>6.8085106382978725E-2</v>
      </c>
      <c r="J16" s="49"/>
      <c r="K16" s="52"/>
      <c r="L16" s="74"/>
      <c r="M16" s="10">
        <v>2008</v>
      </c>
      <c r="N16" s="52">
        <f>COUNTIFS(Tabel3[Lid Tot], "&gt;=" &amp; $A2,Tabel3[Lid sinds], "&lt;="&amp;A2)</f>
        <v>44</v>
      </c>
      <c r="O16">
        <f>SUMIFS(Tabel3[Counter],Tabel3[Lid Tot], "&gt;=" &amp; $A2,Tabel3[Lid sinds], "&lt;="&amp;A2,Tabel3[Aantal Jaren Lid],"&gt;" &amp; C$1)</f>
        <v>31</v>
      </c>
      <c r="P16" s="68">
        <f>O16/N16</f>
        <v>0.70454545454545459</v>
      </c>
      <c r="Q16">
        <f>SUMIFS(Tabel3[Counter],Tabel3[Lid Tot], "&gt;=" &amp; $A2,Tabel3[Lid sinds], "&lt;="&amp;A2,Tabel3[Aantal Jaren Lid],"&gt;" &amp; E$1)</f>
        <v>18</v>
      </c>
      <c r="R16" s="67">
        <f>Q16/N16</f>
        <v>0.40909090909090912</v>
      </c>
    </row>
    <row r="17" spans="1:18" x14ac:dyDescent="0.25">
      <c r="A17">
        <v>11</v>
      </c>
      <c r="C17" s="68">
        <f t="shared" ref="C17:C27" si="4">C3/$B3</f>
        <v>0.5722543352601156</v>
      </c>
      <c r="D17" s="68">
        <f t="shared" ref="D17:D27" si="5">D3/$B3</f>
        <v>0.34393063583815031</v>
      </c>
      <c r="E17" s="68">
        <f t="shared" ref="E17:H17" si="6">E3/$B3</f>
        <v>0.21965317919075145</v>
      </c>
      <c r="F17" s="68">
        <f t="shared" si="6"/>
        <v>0.1777456647398844</v>
      </c>
      <c r="G17" s="68">
        <f t="shared" si="6"/>
        <v>0.13150289017341041</v>
      </c>
      <c r="H17" s="68">
        <f t="shared" si="6"/>
        <v>9.8265895953757232E-2</v>
      </c>
      <c r="I17" s="68">
        <f>I3/$B3</f>
        <v>6.9364161849710976E-2</v>
      </c>
      <c r="J17" s="47"/>
      <c r="K17" s="51"/>
      <c r="L17" s="75"/>
      <c r="M17" s="10">
        <v>2009</v>
      </c>
      <c r="N17" s="52">
        <f>COUNTIFS(Tabel3[Lid Tot], "&gt;=" &amp; $A3,Tabel3[Lid sinds], "&lt;="&amp;A3)</f>
        <v>69</v>
      </c>
      <c r="O17" s="10">
        <f>SUMIFS(Tabel3[Counter],Tabel3[Lid Tot], "&gt;=" &amp; $A3,Tabel3[Lid sinds], "&lt;="&amp;A3,Tabel3[Aantal Jaren Lid],"&gt;" &amp; C$1)</f>
        <v>53</v>
      </c>
      <c r="P17" s="68">
        <f t="shared" ref="P17:P27" si="7">O17/N17</f>
        <v>0.76811594202898548</v>
      </c>
      <c r="Q17" s="10">
        <f>SUMIFS(Tabel3[Counter],Tabel3[Lid Tot], "&gt;=" &amp; $A3,Tabel3[Lid sinds], "&lt;="&amp;A3,Tabel3[Aantal Jaren Lid],"&gt;" &amp; E$1)</f>
        <v>30</v>
      </c>
      <c r="R17" s="67">
        <f t="shared" ref="R17:R27" si="8">Q17/N17</f>
        <v>0.43478260869565216</v>
      </c>
    </row>
    <row r="18" spans="1:18" x14ac:dyDescent="0.25">
      <c r="A18">
        <v>10</v>
      </c>
      <c r="C18" s="68">
        <f t="shared" si="4"/>
        <v>0.58083832335329344</v>
      </c>
      <c r="D18" s="68">
        <f t="shared" si="5"/>
        <v>0.35628742514970058</v>
      </c>
      <c r="E18" s="68">
        <f t="shared" ref="E18:H18" si="9">E4/$B4</f>
        <v>0.22754491017964071</v>
      </c>
      <c r="F18" s="68">
        <f t="shared" si="9"/>
        <v>0.18413173652694612</v>
      </c>
      <c r="G18" s="68">
        <f t="shared" si="9"/>
        <v>0.13622754491017963</v>
      </c>
      <c r="H18" s="68">
        <f t="shared" si="9"/>
        <v>0.10179640718562874</v>
      </c>
      <c r="I18" s="68">
        <f t="shared" ref="I18" si="10">I4/$B4</f>
        <v>7.1856287425149698E-2</v>
      </c>
      <c r="J18" s="49"/>
      <c r="K18" s="52"/>
      <c r="L18" s="74"/>
      <c r="M18" s="10">
        <v>2010</v>
      </c>
      <c r="N18" s="52">
        <f>COUNTIFS(Tabel3[Lid Tot], "&gt;=" &amp; $A4,Tabel3[Lid sinds], "&lt;="&amp;A4)</f>
        <v>87</v>
      </c>
      <c r="O18" s="10">
        <f>SUMIFS(Tabel3[Counter],Tabel3[Lid Tot], "&gt;=" &amp; $A4,Tabel3[Lid sinds], "&lt;="&amp;A4,Tabel3[Aantal Jaren Lid],"&gt;" &amp; C$1)</f>
        <v>68</v>
      </c>
      <c r="P18" s="68">
        <f t="shared" si="7"/>
        <v>0.7816091954022989</v>
      </c>
      <c r="Q18" s="10">
        <f>SUMIFS(Tabel3[Counter],Tabel3[Lid Tot], "&gt;=" &amp; $A4,Tabel3[Lid sinds], "&lt;="&amp;A4,Tabel3[Aantal Jaren Lid],"&gt;" &amp; E$1)</f>
        <v>41</v>
      </c>
      <c r="R18" s="67">
        <f t="shared" si="8"/>
        <v>0.47126436781609193</v>
      </c>
    </row>
    <row r="19" spans="1:18" x14ac:dyDescent="0.25">
      <c r="A19">
        <v>9</v>
      </c>
      <c r="C19" s="68">
        <f t="shared" si="4"/>
        <v>0.59345794392523366</v>
      </c>
      <c r="D19" s="68">
        <f t="shared" si="5"/>
        <v>0.36292834890965731</v>
      </c>
      <c r="E19" s="68">
        <f t="shared" ref="E19:H19" si="11">E5/$B5</f>
        <v>0.2367601246105919</v>
      </c>
      <c r="F19" s="68">
        <f t="shared" si="11"/>
        <v>0.19158878504672897</v>
      </c>
      <c r="G19" s="68">
        <f t="shared" si="11"/>
        <v>0.14174454828660435</v>
      </c>
      <c r="H19" s="68">
        <f t="shared" si="11"/>
        <v>0.1059190031152648</v>
      </c>
      <c r="I19" s="68">
        <f t="shared" ref="I19" si="12">I5/$B5</f>
        <v>7.476635514018691E-2</v>
      </c>
      <c r="J19" s="47"/>
      <c r="K19" s="51"/>
      <c r="L19" s="75"/>
      <c r="M19" s="10">
        <v>2011</v>
      </c>
      <c r="N19" s="52">
        <f>COUNTIFS(Tabel3[Lid Tot], "&gt;=" &amp; $A5,Tabel3[Lid sinds], "&lt;="&amp;A5)</f>
        <v>99</v>
      </c>
      <c r="O19" s="10">
        <f>SUMIFS(Tabel3[Counter],Tabel3[Lid Tot], "&gt;=" &amp; $A5,Tabel3[Lid sinds], "&lt;="&amp;A5,Tabel3[Aantal Jaren Lid],"&gt;" &amp; C$1)</f>
        <v>88</v>
      </c>
      <c r="P19" s="68">
        <f t="shared" si="7"/>
        <v>0.88888888888888884</v>
      </c>
      <c r="Q19" s="10">
        <f>SUMIFS(Tabel3[Counter],Tabel3[Lid Tot], "&gt;=" &amp; $A5,Tabel3[Lid sinds], "&lt;="&amp;A5,Tabel3[Aantal Jaren Lid],"&gt;" &amp; E$1)</f>
        <v>62</v>
      </c>
      <c r="R19" s="67">
        <f t="shared" si="8"/>
        <v>0.6262626262626263</v>
      </c>
    </row>
    <row r="20" spans="1:18" x14ac:dyDescent="0.25">
      <c r="A20">
        <v>8</v>
      </c>
      <c r="C20" s="68">
        <f t="shared" si="4"/>
        <v>0.5934959349593496</v>
      </c>
      <c r="D20" s="68">
        <f t="shared" si="5"/>
        <v>0.36422764227642279</v>
      </c>
      <c r="E20" s="68">
        <f t="shared" ref="E20:H20" si="13">E6/$B6</f>
        <v>0.24552845528455283</v>
      </c>
      <c r="F20" s="68">
        <f t="shared" si="13"/>
        <v>0.2</v>
      </c>
      <c r="G20" s="68">
        <f t="shared" si="13"/>
        <v>0.14796747967479676</v>
      </c>
      <c r="H20" s="68">
        <f t="shared" si="13"/>
        <v>0.11056910569105691</v>
      </c>
      <c r="I20" s="68">
        <f t="shared" ref="I20" si="14">I6/$B6</f>
        <v>7.8048780487804878E-2</v>
      </c>
      <c r="J20" s="49"/>
      <c r="K20" s="52"/>
      <c r="L20" s="74"/>
      <c r="M20" s="10">
        <v>2012</v>
      </c>
      <c r="N20" s="52">
        <f>COUNTIFS(Tabel3[Lid Tot], "&gt;=" &amp; $A6,Tabel3[Lid sinds], "&lt;="&amp;A6)</f>
        <v>105</v>
      </c>
      <c r="O20" s="10">
        <f>SUMIFS(Tabel3[Counter],Tabel3[Lid Tot], "&gt;=" &amp; $A6,Tabel3[Lid sinds], "&lt;="&amp;A6,Tabel3[Aantal Jaren Lid],"&gt;" &amp; C$1)</f>
        <v>99</v>
      </c>
      <c r="P20" s="68">
        <f t="shared" si="7"/>
        <v>0.94285714285714284</v>
      </c>
      <c r="Q20" s="10">
        <f>SUMIFS(Tabel3[Counter],Tabel3[Lid Tot], "&gt;=" &amp; $A6,Tabel3[Lid sinds], "&lt;="&amp;A6,Tabel3[Aantal Jaren Lid],"&gt;" &amp; E$1)</f>
        <v>79</v>
      </c>
      <c r="R20" s="67">
        <f t="shared" si="8"/>
        <v>0.75238095238095237</v>
      </c>
    </row>
    <row r="21" spans="1:18" x14ac:dyDescent="0.25">
      <c r="A21">
        <v>7</v>
      </c>
      <c r="C21" s="68">
        <f t="shared" si="4"/>
        <v>0.58922558922558921</v>
      </c>
      <c r="D21" s="68">
        <f t="shared" si="5"/>
        <v>0.36195286195286197</v>
      </c>
      <c r="E21" s="68">
        <f t="shared" ref="E21:H21" si="15">E7/$B7</f>
        <v>0.24747474747474749</v>
      </c>
      <c r="F21" s="68">
        <f t="shared" si="15"/>
        <v>0.20033670033670034</v>
      </c>
      <c r="G21" s="68">
        <f t="shared" si="15"/>
        <v>0.1531986531986532</v>
      </c>
      <c r="H21" s="68">
        <f t="shared" si="15"/>
        <v>0.11447811447811448</v>
      </c>
      <c r="I21" s="68">
        <f t="shared" ref="I21" si="16">I7/$B7</f>
        <v>8.0808080808080815E-2</v>
      </c>
      <c r="J21" s="47"/>
      <c r="K21" s="51"/>
      <c r="L21" s="75"/>
      <c r="M21" s="10">
        <v>2013</v>
      </c>
      <c r="N21" s="52">
        <f>COUNTIFS(Tabel3[Lid Tot], "&gt;=" &amp; $A7,Tabel3[Lid sinds], "&lt;="&amp;A7)</f>
        <v>127</v>
      </c>
      <c r="O21" s="10">
        <f>SUMIFS(Tabel3[Counter],Tabel3[Lid Tot], "&gt;=" &amp; $A7,Tabel3[Lid sinds], "&lt;="&amp;A7,Tabel3[Aantal Jaren Lid],"&gt;" &amp; C$1)</f>
        <v>113</v>
      </c>
      <c r="P21" s="68">
        <f t="shared" si="7"/>
        <v>0.88976377952755903</v>
      </c>
      <c r="Q21" s="10">
        <f>SUMIFS(Tabel3[Counter],Tabel3[Lid Tot], "&gt;=" &amp; $A7,Tabel3[Lid sinds], "&lt;="&amp;A7,Tabel3[Aantal Jaren Lid],"&gt;" &amp; E$1)</f>
        <v>96</v>
      </c>
      <c r="R21" s="67">
        <f t="shared" si="8"/>
        <v>0.75590551181102361</v>
      </c>
    </row>
    <row r="22" spans="1:18" ht="15.75" thickBot="1" x14ac:dyDescent="0.3">
      <c r="A22">
        <v>6</v>
      </c>
      <c r="C22" s="68">
        <f t="shared" si="4"/>
        <v>0.59790209790209792</v>
      </c>
      <c r="D22" s="68">
        <f t="shared" si="5"/>
        <v>0.3723776223776224</v>
      </c>
      <c r="E22" s="68">
        <f t="shared" ref="E22:H22" si="17">E8/$B8</f>
        <v>0.25349650349650349</v>
      </c>
      <c r="F22" s="68">
        <f t="shared" si="17"/>
        <v>0.2062937062937063</v>
      </c>
      <c r="G22" s="68">
        <f t="shared" si="17"/>
        <v>0.15909090909090909</v>
      </c>
      <c r="H22" s="68">
        <f t="shared" si="17"/>
        <v>0.11888111888111888</v>
      </c>
      <c r="I22" s="68">
        <f t="shared" ref="I22" si="18">I8/$B8</f>
        <v>8.3916083916083919E-2</v>
      </c>
      <c r="J22" s="49"/>
      <c r="K22" s="52"/>
      <c r="L22" s="74"/>
      <c r="M22" s="10">
        <v>2014</v>
      </c>
      <c r="N22" s="52">
        <f>COUNTIFS(Tabel3[Lid Tot], "&gt;=" &amp; $A8,Tabel3[Lid sinds], "&lt;="&amp;A8)</f>
        <v>147</v>
      </c>
      <c r="O22" s="10">
        <f>SUMIFS(Tabel3[Counter],Tabel3[Lid Tot], "&gt;=" &amp; $A8,Tabel3[Lid sinds], "&lt;="&amp;A8,Tabel3[Aantal Jaren Lid],"&gt;" &amp; C$1)</f>
        <v>132</v>
      </c>
      <c r="P22" s="68">
        <f t="shared" si="7"/>
        <v>0.89795918367346939</v>
      </c>
      <c r="Q22" s="10">
        <f>SUMIFS(Tabel3[Counter],Tabel3[Lid Tot], "&gt;=" &amp; $A8,Tabel3[Lid sinds], "&lt;="&amp;A8,Tabel3[Aantal Jaren Lid],"&gt;" &amp; E$1)</f>
        <v>110</v>
      </c>
      <c r="R22" s="67">
        <f t="shared" si="8"/>
        <v>0.74829931972789121</v>
      </c>
    </row>
    <row r="23" spans="1:18" ht="15.75" thickBot="1" x14ac:dyDescent="0.3">
      <c r="A23" s="69">
        <v>5</v>
      </c>
      <c r="B23" s="70"/>
      <c r="C23" s="71">
        <f t="shared" si="4"/>
        <v>0.60477941176470584</v>
      </c>
      <c r="D23" s="71">
        <f t="shared" si="5"/>
        <v>0.37316176470588236</v>
      </c>
      <c r="E23" s="71">
        <f t="shared" ref="E23:H23" si="19">E9/$B9</f>
        <v>0.25367647058823528</v>
      </c>
      <c r="F23" s="71">
        <f t="shared" si="19"/>
        <v>0.20955882352941177</v>
      </c>
      <c r="G23" s="71">
        <f t="shared" si="19"/>
        <v>0.16360294117647059</v>
      </c>
      <c r="H23" s="71">
        <f t="shared" si="19"/>
        <v>0.12316176470588236</v>
      </c>
      <c r="I23" s="72">
        <f t="shared" ref="I23" si="20">I9/$B9</f>
        <v>8.8235294117647065E-2</v>
      </c>
      <c r="J23" s="46"/>
      <c r="K23" s="51"/>
      <c r="L23" s="75"/>
      <c r="M23" s="10">
        <v>2015</v>
      </c>
      <c r="N23" s="52">
        <f>COUNTIFS(Tabel3[Lid Tot], "&gt;=" &amp; $A9,Tabel3[Lid sinds], "&lt;="&amp;A9)</f>
        <v>152</v>
      </c>
      <c r="O23" s="10">
        <f>SUMIFS(Tabel3[Counter],Tabel3[Lid Tot], "&gt;=" &amp; $A9,Tabel3[Lid sinds], "&lt;="&amp;A9,Tabel3[Aantal Jaren Lid],"&gt;" &amp; C$1)</f>
        <v>145</v>
      </c>
      <c r="P23" s="68">
        <f t="shared" si="7"/>
        <v>0.95394736842105265</v>
      </c>
      <c r="Q23" s="10">
        <f>SUMIFS(Tabel3[Counter],Tabel3[Lid Tot], "&gt;=" &amp; $A9,Tabel3[Lid sinds], "&lt;="&amp;A9,Tabel3[Aantal Jaren Lid],"&gt;" &amp; E$1)</f>
        <v>120</v>
      </c>
      <c r="R23" s="67">
        <f t="shared" si="8"/>
        <v>0.78947368421052633</v>
      </c>
    </row>
    <row r="24" spans="1:18" x14ac:dyDescent="0.25">
      <c r="A24">
        <v>4</v>
      </c>
      <c r="C24" s="68">
        <f t="shared" si="4"/>
        <v>0.59533073929961089</v>
      </c>
      <c r="D24" s="68">
        <f>D10/$B10</f>
        <v>0.36381322957198442</v>
      </c>
      <c r="E24" s="68">
        <f t="shared" ref="E24:H24" si="21">E10/$B10</f>
        <v>0.24708171206225682</v>
      </c>
      <c r="F24" s="68">
        <f t="shared" si="21"/>
        <v>0.20622568093385213</v>
      </c>
      <c r="G24" s="68">
        <f t="shared" si="21"/>
        <v>0.16536964980544747</v>
      </c>
      <c r="H24" s="68">
        <f t="shared" si="21"/>
        <v>0.12645914396887159</v>
      </c>
      <c r="I24" s="68">
        <f t="shared" ref="I24" si="22">I10/$B10</f>
        <v>9.3385214007782102E-2</v>
      </c>
      <c r="J24" s="49"/>
      <c r="K24" s="52"/>
      <c r="L24" s="74"/>
      <c r="M24" s="10">
        <v>2016</v>
      </c>
      <c r="N24" s="52">
        <f>COUNTIFS(Tabel3[Lid Tot], "&gt;=" &amp; $A10,Tabel3[Lid sinds], "&lt;="&amp;A10)</f>
        <v>191</v>
      </c>
      <c r="O24" s="10">
        <f>SUMIFS(Tabel3[Counter],Tabel3[Lid Tot], "&gt;=" &amp; $A10,Tabel3[Lid sinds], "&lt;="&amp;A10,Tabel3[Aantal Jaren Lid],"&gt;" &amp; C$1)</f>
        <v>157</v>
      </c>
      <c r="P24" s="68">
        <f t="shared" si="7"/>
        <v>0.82198952879581155</v>
      </c>
      <c r="Q24" s="10">
        <f>SUMIFS(Tabel3[Counter],Tabel3[Lid Tot], "&gt;=" &amp; $A10,Tabel3[Lid sinds], "&lt;="&amp;A10,Tabel3[Aantal Jaren Lid],"&gt;" &amp; E$1)</f>
        <v>127</v>
      </c>
      <c r="R24" s="67">
        <f t="shared" si="8"/>
        <v>0.66492146596858637</v>
      </c>
    </row>
    <row r="25" spans="1:18" x14ac:dyDescent="0.25">
      <c r="A25">
        <v>3</v>
      </c>
      <c r="C25" s="68">
        <f t="shared" si="4"/>
        <v>0.62419006479481642</v>
      </c>
      <c r="D25" s="68">
        <f t="shared" si="5"/>
        <v>0.37580993520518358</v>
      </c>
      <c r="E25" s="68">
        <f t="shared" ref="E25:H25" si="23">E11/$B11</f>
        <v>0.25485961123110151</v>
      </c>
      <c r="F25" s="68">
        <f t="shared" si="23"/>
        <v>0.21382289416846653</v>
      </c>
      <c r="G25" s="68">
        <f t="shared" si="23"/>
        <v>0.17278617710583152</v>
      </c>
      <c r="H25" s="68">
        <f t="shared" si="23"/>
        <v>0.13390928725701945</v>
      </c>
      <c r="I25" s="68">
        <f t="shared" ref="I25" si="24">I11/$B11</f>
        <v>9.9352051835853133E-2</v>
      </c>
      <c r="J25" s="47"/>
      <c r="K25" s="47"/>
      <c r="L25" s="48"/>
      <c r="M25" s="10">
        <v>2017</v>
      </c>
      <c r="N25" s="52">
        <f>COUNTIFS(Tabel3[Lid Tot], "&gt;=" &amp; $A11,Tabel3[Lid sinds], "&lt;="&amp;A11)</f>
        <v>231</v>
      </c>
      <c r="O25" s="10">
        <f>SUMIFS(Tabel3[Counter],Tabel3[Lid Tot], "&gt;=" &amp; $A11,Tabel3[Lid sinds], "&lt;="&amp;A11,Tabel3[Aantal Jaren Lid],"&gt;" &amp; C$1)</f>
        <v>199</v>
      </c>
      <c r="P25" s="68">
        <f t="shared" si="7"/>
        <v>0.8614718614718615</v>
      </c>
      <c r="Q25" s="10">
        <f>SUMIFS(Tabel3[Counter],Tabel3[Lid Tot], "&gt;=" &amp; $A11,Tabel3[Lid sinds], "&lt;="&amp;A11,Tabel3[Aantal Jaren Lid],"&gt;" &amp; E$1)</f>
        <v>118</v>
      </c>
      <c r="R25" s="67">
        <f t="shared" si="8"/>
        <v>0.51082251082251084</v>
      </c>
    </row>
    <row r="26" spans="1:18" x14ac:dyDescent="0.25">
      <c r="A26">
        <v>2</v>
      </c>
      <c r="C26" s="68">
        <f t="shared" si="4"/>
        <v>0.65450121654501214</v>
      </c>
      <c r="D26" s="68">
        <f t="shared" si="5"/>
        <v>0.40145985401459855</v>
      </c>
      <c r="E26" s="68">
        <f t="shared" ref="E26:G26" si="25">E12/$B12</f>
        <v>0.27737226277372262</v>
      </c>
      <c r="F26" s="68">
        <f t="shared" si="25"/>
        <v>0.23114355231143552</v>
      </c>
      <c r="G26" s="68">
        <f t="shared" si="25"/>
        <v>0.18978102189781021</v>
      </c>
      <c r="H26" s="68">
        <f>H12/$B12</f>
        <v>0.145985401459854</v>
      </c>
      <c r="I26" s="68">
        <f>I12/$B12</f>
        <v>0.10948905109489052</v>
      </c>
      <c r="J26" s="49"/>
      <c r="K26" s="49"/>
      <c r="L26" s="50"/>
      <c r="M26" s="10">
        <v>2018</v>
      </c>
      <c r="N26" s="52">
        <f>COUNTIFS(Tabel3[Lid Tot], "&gt;=" &amp; $A12,Tabel3[Lid sinds], "&lt;="&amp;A12)</f>
        <v>308</v>
      </c>
      <c r="O26" s="10">
        <f>SUMIFS(Tabel3[Counter],Tabel3[Lid Tot], "&gt;=" &amp; $A12,Tabel3[Lid sinds], "&lt;="&amp;A12,Tabel3[Aantal Jaren Lid],"&gt;" &amp; C$1)</f>
        <v>269</v>
      </c>
      <c r="P26" s="68">
        <f t="shared" si="7"/>
        <v>0.87337662337662336</v>
      </c>
      <c r="Q26" s="10">
        <f>SUMIFS(Tabel3[Counter],Tabel3[Lid Tot], "&gt;=" &amp; $A12,Tabel3[Lid sinds], "&lt;="&amp;A12,Tabel3[Aantal Jaren Lid],"&gt;" &amp; E$1)</f>
        <v>114</v>
      </c>
      <c r="R26" s="67">
        <f t="shared" si="8"/>
        <v>0.37012987012987014</v>
      </c>
    </row>
    <row r="27" spans="1:18" x14ac:dyDescent="0.25">
      <c r="A27">
        <v>1</v>
      </c>
      <c r="C27" s="68">
        <f t="shared" si="4"/>
        <v>0.69970845481049559</v>
      </c>
      <c r="D27" s="68">
        <f t="shared" si="5"/>
        <v>0.43731778425655976</v>
      </c>
      <c r="E27" s="68">
        <f t="shared" ref="E27:H27" si="26">E13/$B13</f>
        <v>0.30612244897959184</v>
      </c>
      <c r="F27" s="68">
        <f t="shared" si="26"/>
        <v>0.25364431486880468</v>
      </c>
      <c r="G27" s="68">
        <f t="shared" si="26"/>
        <v>0.20699708454810495</v>
      </c>
      <c r="H27" s="68">
        <f t="shared" si="26"/>
        <v>0.16326530612244897</v>
      </c>
      <c r="I27" s="68">
        <f t="shared" ref="I27" si="27">I13/$B13</f>
        <v>0.12244897959183673</v>
      </c>
      <c r="J27" s="47"/>
      <c r="K27" s="51"/>
      <c r="L27" s="75"/>
      <c r="M27" s="10">
        <v>2019</v>
      </c>
      <c r="N27" s="52">
        <f>COUNTIFS(Tabel3[Lid Tot], "&gt;=" &amp; $A13,Tabel3[Lid sinds], "&lt;="&amp;A13)</f>
        <v>343</v>
      </c>
      <c r="O27" s="10">
        <f>SUMIFS(Tabel3[Counter],Tabel3[Lid Tot], "&gt;=" &amp; $A13,Tabel3[Lid sinds], "&lt;="&amp;A13,Tabel3[Aantal Jaren Lid],"&gt;" &amp; C$1)</f>
        <v>240</v>
      </c>
      <c r="P27" s="68">
        <f t="shared" si="7"/>
        <v>0.69970845481049559</v>
      </c>
      <c r="Q27" s="10">
        <f>SUMIFS(Tabel3[Counter],Tabel3[Lid Tot], "&gt;=" &amp; $A13,Tabel3[Lid sinds], "&lt;="&amp;A13,Tabel3[Aantal Jaren Lid],"&gt;" &amp; E$1)</f>
        <v>105</v>
      </c>
      <c r="R27" s="67">
        <f t="shared" si="8"/>
        <v>0.30612244897959184</v>
      </c>
    </row>
    <row r="28" spans="1:18" x14ac:dyDescent="0.25">
      <c r="D28" s="10"/>
      <c r="E28" s="10"/>
      <c r="F28" s="49"/>
      <c r="G28" s="47"/>
      <c r="H28" s="49"/>
      <c r="I28" s="49"/>
      <c r="J28" s="49"/>
      <c r="K28" s="49"/>
      <c r="L28" s="49"/>
      <c r="M28" s="50"/>
    </row>
    <row r="29" spans="1:18" x14ac:dyDescent="0.25">
      <c r="D29" s="10"/>
      <c r="E29" s="10"/>
      <c r="F29" s="49"/>
      <c r="G29" s="49"/>
      <c r="H29" s="47"/>
      <c r="I29" s="47"/>
      <c r="J29" s="47"/>
      <c r="K29" s="51"/>
      <c r="L29" s="51"/>
      <c r="M29" s="48"/>
    </row>
    <row r="30" spans="1:18" x14ac:dyDescent="0.25">
      <c r="D30" s="10"/>
      <c r="E30" s="10"/>
      <c r="F30" s="49"/>
      <c r="G30" s="47"/>
      <c r="H30" s="49"/>
      <c r="I30" s="49"/>
      <c r="J30" s="49"/>
      <c r="K30" s="49"/>
      <c r="L30" s="49"/>
      <c r="M30" s="50"/>
    </row>
    <row r="31" spans="1:18" x14ac:dyDescent="0.25">
      <c r="F31" s="47"/>
      <c r="G31" s="47"/>
      <c r="H31" s="47"/>
      <c r="I31" s="47"/>
      <c r="J31" s="47"/>
      <c r="K31" s="51"/>
      <c r="L31" s="51"/>
      <c r="M31" s="48"/>
    </row>
    <row r="32" spans="1:18" x14ac:dyDescent="0.25">
      <c r="C32">
        <v>706</v>
      </c>
      <c r="F32" s="49"/>
      <c r="G32" s="49"/>
      <c r="H32" s="49"/>
      <c r="I32" s="49"/>
      <c r="J32" s="49"/>
      <c r="K32" s="52"/>
      <c r="L32" s="52"/>
      <c r="M32" s="50"/>
    </row>
    <row r="33" spans="3:13" x14ac:dyDescent="0.25">
      <c r="C33">
        <v>103</v>
      </c>
      <c r="F33" s="53"/>
      <c r="G33" s="47"/>
      <c r="H33" s="47"/>
      <c r="I33" s="47"/>
      <c r="J33" s="47"/>
      <c r="K33" s="51"/>
      <c r="L33" s="51"/>
      <c r="M33" s="48"/>
    </row>
    <row r="34" spans="3:13" x14ac:dyDescent="0.25">
      <c r="C34">
        <f>C32-C33</f>
        <v>603</v>
      </c>
      <c r="F34" s="56"/>
      <c r="G34" s="49"/>
      <c r="H34" s="49"/>
      <c r="I34" s="49"/>
      <c r="J34" s="49"/>
      <c r="K34" s="52"/>
      <c r="L34" s="52"/>
      <c r="M34" s="50"/>
    </row>
    <row r="35" spans="3:13" x14ac:dyDescent="0.25">
      <c r="C35">
        <f>C33/B13</f>
        <v>0.30029154518950435</v>
      </c>
      <c r="F35" s="47"/>
      <c r="G35" s="47"/>
      <c r="H35" s="47"/>
      <c r="I35" s="47"/>
      <c r="J35" s="47"/>
      <c r="K35" s="51"/>
      <c r="L35" s="51"/>
      <c r="M35" s="48"/>
    </row>
    <row r="36" spans="3:13" x14ac:dyDescent="0.25">
      <c r="F36" s="49"/>
      <c r="G36" s="49"/>
      <c r="H36" s="49"/>
      <c r="I36" s="49"/>
      <c r="J36" s="49"/>
      <c r="K36" s="52"/>
      <c r="L36" s="52"/>
      <c r="M36" s="50"/>
    </row>
    <row r="37" spans="3:13" x14ac:dyDescent="0.25">
      <c r="F37" s="47"/>
      <c r="G37" s="47"/>
      <c r="H37" s="47"/>
      <c r="I37" s="47"/>
      <c r="J37" s="47"/>
      <c r="K37" s="51"/>
      <c r="L37" s="51"/>
      <c r="M37" s="48"/>
    </row>
    <row r="38" spans="3:13" x14ac:dyDescent="0.25">
      <c r="F38" s="49"/>
      <c r="G38" s="49"/>
      <c r="H38" s="49"/>
      <c r="I38" s="49"/>
      <c r="J38" s="49"/>
      <c r="K38" s="52"/>
      <c r="L38" s="52"/>
      <c r="M38" s="50"/>
    </row>
    <row r="39" spans="3:13" x14ac:dyDescent="0.25">
      <c r="F39" s="47"/>
      <c r="G39" s="47"/>
      <c r="H39" s="47"/>
      <c r="I39" s="47"/>
      <c r="J39" s="47"/>
      <c r="K39" s="51"/>
      <c r="L39" s="51"/>
      <c r="M39" s="48"/>
    </row>
    <row r="40" spans="3:13" x14ac:dyDescent="0.25">
      <c r="F40" s="49"/>
      <c r="G40" s="49"/>
      <c r="H40" s="49"/>
      <c r="I40" s="49"/>
      <c r="J40" s="49"/>
      <c r="K40" s="52"/>
      <c r="L40" s="52"/>
      <c r="M40" s="50"/>
    </row>
    <row r="41" spans="3:13" x14ac:dyDescent="0.25">
      <c r="F41" s="47"/>
      <c r="G41" s="47"/>
      <c r="H41" s="47"/>
      <c r="I41" s="47"/>
      <c r="J41" s="47"/>
      <c r="K41" s="51"/>
      <c r="L41" s="51"/>
      <c r="M41" s="48"/>
    </row>
    <row r="42" spans="3:13" x14ac:dyDescent="0.25">
      <c r="F42" s="49"/>
      <c r="G42" s="49"/>
      <c r="H42" s="49"/>
      <c r="I42" s="49"/>
      <c r="J42" s="49"/>
      <c r="K42" s="52"/>
      <c r="L42" s="52"/>
      <c r="M42" s="50"/>
    </row>
    <row r="43" spans="3:13" x14ac:dyDescent="0.25">
      <c r="F43" s="47"/>
      <c r="G43" s="47"/>
      <c r="H43" s="47"/>
      <c r="I43" s="47"/>
      <c r="J43" s="47"/>
      <c r="K43" s="47"/>
      <c r="L43" s="47"/>
      <c r="M43" s="48"/>
    </row>
    <row r="44" spans="3:13" x14ac:dyDescent="0.25">
      <c r="F44" s="49"/>
      <c r="G44" s="49"/>
      <c r="H44" s="49"/>
      <c r="I44" s="49"/>
      <c r="J44" s="49"/>
      <c r="K44" s="52"/>
      <c r="L44" s="52"/>
      <c r="M44" s="50"/>
    </row>
    <row r="45" spans="3:13" x14ac:dyDescent="0.25">
      <c r="F45" s="47"/>
      <c r="G45" s="47"/>
      <c r="H45" s="47"/>
      <c r="I45" s="47"/>
      <c r="J45" s="47"/>
      <c r="K45" s="51"/>
      <c r="L45" s="51"/>
      <c r="M45" s="48"/>
    </row>
    <row r="46" spans="3:13" x14ac:dyDescent="0.25">
      <c r="F46" s="64"/>
      <c r="G46" s="49"/>
      <c r="H46" s="49"/>
      <c r="I46" s="49"/>
      <c r="J46" s="49"/>
      <c r="K46" s="52"/>
      <c r="L46" s="52"/>
      <c r="M46" s="50"/>
    </row>
    <row r="47" spans="3:13" x14ac:dyDescent="0.25">
      <c r="F47" s="47"/>
      <c r="G47" s="47"/>
      <c r="H47" s="47"/>
      <c r="I47" s="47"/>
      <c r="J47" s="47"/>
      <c r="K47" s="51"/>
      <c r="L47" s="51"/>
      <c r="M47" s="48"/>
    </row>
    <row r="48" spans="3:13" x14ac:dyDescent="0.25">
      <c r="F48" s="49"/>
      <c r="G48" s="49"/>
      <c r="H48" s="49"/>
      <c r="I48" s="49"/>
      <c r="J48" s="49"/>
      <c r="K48" s="52"/>
      <c r="L48" s="52"/>
      <c r="M48" s="50"/>
    </row>
    <row r="49" spans="6:13" x14ac:dyDescent="0.25">
      <c r="F49" s="53"/>
      <c r="G49" s="47"/>
      <c r="H49" s="47"/>
      <c r="I49" s="47"/>
      <c r="J49" s="47"/>
      <c r="K49" s="51"/>
      <c r="L49" s="51"/>
      <c r="M49" s="48"/>
    </row>
    <row r="50" spans="6:13" x14ac:dyDescent="0.25">
      <c r="F50" s="49"/>
      <c r="G50" s="49"/>
      <c r="H50" s="49"/>
      <c r="I50" s="49"/>
      <c r="J50" s="49"/>
      <c r="K50" s="52"/>
      <c r="L50" s="52"/>
      <c r="M50" s="50"/>
    </row>
    <row r="51" spans="6:13" x14ac:dyDescent="0.25">
      <c r="F51" s="47"/>
      <c r="G51" s="47"/>
      <c r="H51" s="47"/>
      <c r="I51" s="47"/>
      <c r="J51" s="47"/>
      <c r="K51" s="51"/>
      <c r="L51" s="51"/>
      <c r="M51" s="48"/>
    </row>
    <row r="52" spans="6:13" x14ac:dyDescent="0.25">
      <c r="F52" s="49"/>
      <c r="G52" s="49"/>
      <c r="H52" s="49"/>
      <c r="I52" s="49"/>
      <c r="J52" s="49"/>
      <c r="K52" s="52"/>
      <c r="L52" s="52"/>
      <c r="M52" s="50"/>
    </row>
    <row r="53" spans="6:13" x14ac:dyDescent="0.25">
      <c r="F53" s="47"/>
      <c r="G53" s="47"/>
      <c r="H53" s="47"/>
      <c r="I53" s="47"/>
      <c r="J53" s="47"/>
      <c r="K53" s="51"/>
      <c r="L53" s="51"/>
      <c r="M53" s="48"/>
    </row>
    <row r="54" spans="6:13" x14ac:dyDescent="0.25">
      <c r="F54" s="49"/>
      <c r="G54" s="49"/>
      <c r="H54" s="49"/>
      <c r="I54" s="49"/>
      <c r="J54" s="49"/>
      <c r="K54" s="52"/>
      <c r="L54" s="52"/>
      <c r="M54" s="50"/>
    </row>
    <row r="55" spans="6:13" x14ac:dyDescent="0.25">
      <c r="F55" s="47"/>
      <c r="G55" s="47"/>
      <c r="H55" s="47"/>
      <c r="I55" s="47"/>
      <c r="J55" s="47"/>
      <c r="K55" s="51"/>
      <c r="L55" s="51"/>
      <c r="M55" s="48"/>
    </row>
    <row r="56" spans="6:13" x14ac:dyDescent="0.25">
      <c r="F56" s="49"/>
      <c r="G56" s="49"/>
      <c r="H56" s="49"/>
      <c r="I56" s="49"/>
      <c r="J56" s="49"/>
      <c r="K56" s="52"/>
      <c r="L56" s="52"/>
      <c r="M56" s="50"/>
    </row>
    <row r="57" spans="6:13" x14ac:dyDescent="0.25">
      <c r="F57" s="47"/>
      <c r="G57" s="47"/>
      <c r="H57" s="47"/>
      <c r="I57" s="47"/>
      <c r="J57" s="47"/>
      <c r="K57" s="51"/>
      <c r="L57" s="51"/>
      <c r="M57" s="48"/>
    </row>
    <row r="58" spans="6:13" x14ac:dyDescent="0.25">
      <c r="F58" s="49"/>
      <c r="G58" s="49"/>
      <c r="H58" s="49"/>
      <c r="I58" s="49"/>
      <c r="J58" s="49"/>
      <c r="K58" s="52"/>
      <c r="L58" s="52"/>
      <c r="M58" s="50"/>
    </row>
    <row r="59" spans="6:13" x14ac:dyDescent="0.25">
      <c r="F59" s="47"/>
      <c r="G59" s="47"/>
      <c r="H59" s="47"/>
      <c r="I59" s="47"/>
      <c r="J59" s="47"/>
      <c r="K59" s="51"/>
      <c r="L59" s="51"/>
      <c r="M59" s="48"/>
    </row>
    <row r="60" spans="6:13" x14ac:dyDescent="0.25">
      <c r="F60" s="49"/>
      <c r="G60" s="49"/>
      <c r="H60" s="49"/>
      <c r="I60" s="49"/>
      <c r="J60" s="49"/>
      <c r="K60" s="52"/>
      <c r="L60" s="52"/>
      <c r="M60" s="50"/>
    </row>
    <row r="61" spans="6:13" x14ac:dyDescent="0.25">
      <c r="F61" s="47"/>
      <c r="G61" s="47"/>
      <c r="H61" s="47"/>
      <c r="I61" s="47"/>
      <c r="J61" s="47"/>
      <c r="K61" s="51"/>
      <c r="L61" s="51"/>
      <c r="M61" s="48"/>
    </row>
    <row r="62" spans="6:13" x14ac:dyDescent="0.25">
      <c r="F62" s="49"/>
      <c r="G62" s="49"/>
      <c r="H62" s="49"/>
      <c r="I62" s="49"/>
      <c r="J62" s="49"/>
      <c r="K62" s="52"/>
      <c r="L62" s="52"/>
      <c r="M62" s="50"/>
    </row>
    <row r="63" spans="6:13" x14ac:dyDescent="0.25">
      <c r="F63" s="47"/>
      <c r="G63" s="47"/>
      <c r="H63" s="47"/>
      <c r="I63" s="47"/>
      <c r="J63" s="47"/>
      <c r="K63" s="51"/>
      <c r="L63" s="51"/>
      <c r="M63" s="48"/>
    </row>
    <row r="64" spans="6:13" x14ac:dyDescent="0.25">
      <c r="F64" s="49"/>
      <c r="G64" s="49"/>
      <c r="H64" s="49"/>
      <c r="I64" s="49"/>
      <c r="J64" s="49"/>
      <c r="K64" s="52"/>
      <c r="L64" s="52"/>
      <c r="M64" s="50"/>
    </row>
    <row r="65" spans="6:13" x14ac:dyDescent="0.25">
      <c r="F65" s="66"/>
      <c r="G65" s="47"/>
      <c r="H65" s="47"/>
      <c r="I65" s="47"/>
      <c r="J65" s="47"/>
      <c r="K65" s="51"/>
      <c r="L65" s="51"/>
      <c r="M65" s="48"/>
    </row>
    <row r="66" spans="6:13" x14ac:dyDescent="0.25">
      <c r="F66" s="49"/>
      <c r="G66" s="49"/>
      <c r="H66" s="49"/>
      <c r="I66" s="49"/>
      <c r="J66" s="49"/>
      <c r="K66" s="52"/>
      <c r="L66" s="52"/>
      <c r="M66" s="50"/>
    </row>
    <row r="67" spans="6:13" x14ac:dyDescent="0.25">
      <c r="F67" s="47"/>
      <c r="G67" s="47"/>
      <c r="H67" s="47"/>
      <c r="I67" s="47"/>
      <c r="J67" s="47"/>
      <c r="K67" s="47"/>
      <c r="L67" s="47"/>
      <c r="M67" s="48"/>
    </row>
    <row r="68" spans="6:13" x14ac:dyDescent="0.25">
      <c r="F68" s="49"/>
      <c r="G68" s="49"/>
      <c r="H68" s="49"/>
      <c r="I68" s="49"/>
      <c r="J68" s="49"/>
      <c r="K68" s="49"/>
      <c r="L68" s="49"/>
      <c r="M68" s="50"/>
    </row>
    <row r="69" spans="6:13" x14ac:dyDescent="0.25">
      <c r="F69" s="47"/>
      <c r="G69" s="47"/>
      <c r="H69" s="47"/>
      <c r="I69" s="47"/>
      <c r="J69" s="47"/>
      <c r="K69" s="47"/>
      <c r="L69" s="47"/>
      <c r="M69" s="48"/>
    </row>
    <row r="70" spans="6:13" x14ac:dyDescent="0.25">
      <c r="F70" s="49"/>
      <c r="G70" s="49"/>
      <c r="H70" s="49"/>
      <c r="I70" s="49"/>
      <c r="J70" s="49"/>
      <c r="K70" s="49"/>
      <c r="L70" s="49"/>
      <c r="M70" s="50"/>
    </row>
    <row r="71" spans="6:13" x14ac:dyDescent="0.25">
      <c r="F71" s="47"/>
      <c r="G71" s="47"/>
      <c r="H71" s="47"/>
      <c r="I71" s="47"/>
      <c r="J71" s="47"/>
      <c r="K71" s="47"/>
      <c r="L71" s="47"/>
      <c r="M71" s="48"/>
    </row>
    <row r="72" spans="6:13" x14ac:dyDescent="0.25">
      <c r="F72" s="49"/>
      <c r="G72" s="49"/>
      <c r="H72" s="49"/>
      <c r="I72" s="49"/>
      <c r="J72" s="49"/>
      <c r="K72" s="52"/>
      <c r="L72" s="52"/>
      <c r="M72" s="50"/>
    </row>
    <row r="73" spans="6:13" x14ac:dyDescent="0.25">
      <c r="F73" s="47"/>
      <c r="G73" s="47"/>
      <c r="H73" s="47"/>
      <c r="I73" s="47"/>
      <c r="J73" s="47"/>
      <c r="K73" s="47"/>
      <c r="L73" s="47"/>
      <c r="M73" s="48"/>
    </row>
    <row r="74" spans="6:13" x14ac:dyDescent="0.25">
      <c r="F74" s="56"/>
      <c r="G74" s="49"/>
      <c r="H74" s="49"/>
      <c r="I74" s="49"/>
      <c r="J74" s="49"/>
      <c r="K74" s="49"/>
      <c r="L74" s="49"/>
      <c r="M74" s="50"/>
    </row>
    <row r="75" spans="6:13" x14ac:dyDescent="0.25">
      <c r="F75" s="47"/>
      <c r="G75" s="47"/>
      <c r="H75" s="47"/>
      <c r="I75" s="47"/>
      <c r="J75" s="47"/>
      <c r="K75" s="51"/>
      <c r="L75" s="51"/>
      <c r="M75" s="48"/>
    </row>
    <row r="76" spans="6:13" x14ac:dyDescent="0.25">
      <c r="F76" s="49"/>
      <c r="G76" s="49"/>
      <c r="H76" s="49"/>
      <c r="I76" s="49"/>
      <c r="J76" s="49"/>
      <c r="K76" s="49"/>
      <c r="L76" s="49"/>
      <c r="M76" s="50"/>
    </row>
    <row r="77" spans="6:13" x14ac:dyDescent="0.25">
      <c r="F77" s="47"/>
      <c r="G77" s="47"/>
      <c r="H77" s="47"/>
      <c r="I77" s="47"/>
      <c r="J77" s="47"/>
      <c r="K77" s="47"/>
      <c r="L77" s="47"/>
      <c r="M77" s="48"/>
    </row>
    <row r="78" spans="6:13" x14ac:dyDescent="0.25">
      <c r="F78" s="49"/>
      <c r="G78" s="49"/>
      <c r="H78" s="49"/>
      <c r="I78" s="49"/>
      <c r="J78" s="49"/>
      <c r="K78" s="49"/>
      <c r="L78" s="49"/>
      <c r="M78" s="50"/>
    </row>
    <row r="79" spans="6:13" x14ac:dyDescent="0.25">
      <c r="F79" s="66"/>
      <c r="G79" s="47"/>
      <c r="H79" s="47"/>
      <c r="I79" s="47"/>
      <c r="J79" s="47"/>
      <c r="K79" s="47"/>
      <c r="L79" s="47"/>
      <c r="M79" s="48"/>
    </row>
    <row r="80" spans="6:13" x14ac:dyDescent="0.25">
      <c r="F80" s="56"/>
      <c r="G80" s="49"/>
      <c r="H80" s="49"/>
      <c r="I80" s="49"/>
      <c r="J80" s="49"/>
      <c r="K80" s="49"/>
      <c r="L80" s="49"/>
      <c r="M80" s="50"/>
    </row>
    <row r="81" spans="6:13" x14ac:dyDescent="0.25">
      <c r="F81" s="47"/>
      <c r="G81" s="47"/>
      <c r="H81" s="47"/>
      <c r="I81" s="47"/>
      <c r="J81" s="47"/>
      <c r="K81" s="51"/>
      <c r="L81" s="51"/>
      <c r="M81" s="48"/>
    </row>
    <row r="82" spans="6:13" x14ac:dyDescent="0.25">
      <c r="F82" s="56"/>
      <c r="G82" s="49"/>
      <c r="H82" s="49"/>
      <c r="I82" s="49"/>
      <c r="J82" s="49"/>
      <c r="K82" s="52"/>
      <c r="L82" s="52"/>
      <c r="M82" s="50"/>
    </row>
    <row r="83" spans="6:13" x14ac:dyDescent="0.25">
      <c r="F83" s="47"/>
      <c r="G83" s="47"/>
      <c r="H83" s="47"/>
      <c r="I83" s="47"/>
      <c r="J83" s="47"/>
      <c r="K83" s="47"/>
      <c r="L83" s="47"/>
      <c r="M83" s="48"/>
    </row>
    <row r="84" spans="6:13" x14ac:dyDescent="0.25">
      <c r="F84" s="49"/>
      <c r="G84" s="49"/>
      <c r="H84" s="49"/>
      <c r="I84" s="49"/>
      <c r="J84" s="49"/>
      <c r="K84" s="49"/>
      <c r="L84" s="49"/>
      <c r="M84" s="50"/>
    </row>
    <row r="85" spans="6:13" x14ac:dyDescent="0.25">
      <c r="F85" s="47"/>
      <c r="G85" s="47"/>
      <c r="H85" s="47"/>
      <c r="I85" s="47"/>
      <c r="J85" s="47"/>
      <c r="K85" s="47"/>
      <c r="L85" s="47"/>
      <c r="M85" s="48"/>
    </row>
    <row r="86" spans="6:13" x14ac:dyDescent="0.25">
      <c r="F86" s="49"/>
      <c r="G86" s="49"/>
      <c r="H86" s="49"/>
      <c r="I86" s="49"/>
      <c r="J86" s="49"/>
      <c r="K86" s="52"/>
      <c r="L86" s="52"/>
      <c r="M86" s="50"/>
    </row>
    <row r="87" spans="6:13" x14ac:dyDescent="0.25">
      <c r="F87" s="47"/>
      <c r="G87" s="47"/>
      <c r="H87" s="47"/>
      <c r="I87" s="47"/>
      <c r="J87" s="47"/>
      <c r="K87" s="47"/>
      <c r="L87" s="47"/>
      <c r="M87" s="48"/>
    </row>
    <row r="88" spans="6:13" x14ac:dyDescent="0.25">
      <c r="F88" s="49"/>
      <c r="G88" s="49"/>
      <c r="H88" s="49"/>
      <c r="I88" s="49"/>
      <c r="J88" s="49"/>
      <c r="K88" s="49"/>
      <c r="L88" s="49"/>
      <c r="M88" s="50"/>
    </row>
    <row r="89" spans="6:13" x14ac:dyDescent="0.25">
      <c r="F89" s="47"/>
      <c r="G89" s="47"/>
      <c r="H89" s="47"/>
      <c r="I89" s="47"/>
      <c r="J89" s="47"/>
      <c r="K89" s="47"/>
      <c r="L89" s="47"/>
      <c r="M89" s="48"/>
    </row>
    <row r="90" spans="6:13" x14ac:dyDescent="0.25">
      <c r="F90" s="49"/>
      <c r="G90" s="49"/>
      <c r="H90" s="49"/>
      <c r="I90" s="49"/>
      <c r="J90" s="49"/>
      <c r="K90" s="49"/>
      <c r="L90" s="49"/>
      <c r="M90" s="50"/>
    </row>
    <row r="91" spans="6:13" x14ac:dyDescent="0.25">
      <c r="F91" s="53"/>
      <c r="G91" s="47"/>
      <c r="H91" s="47"/>
      <c r="I91" s="47"/>
      <c r="J91" s="47"/>
      <c r="K91" s="51"/>
      <c r="L91" s="51"/>
      <c r="M91" s="48"/>
    </row>
    <row r="92" spans="6:13" x14ac:dyDescent="0.25">
      <c r="F92" s="56"/>
      <c r="G92" s="49"/>
      <c r="H92" s="49"/>
      <c r="I92" s="49"/>
      <c r="J92" s="49"/>
      <c r="K92" s="49"/>
      <c r="L92" s="49"/>
      <c r="M92" s="50"/>
    </row>
    <row r="93" spans="6:13" x14ac:dyDescent="0.25">
      <c r="F93" s="53"/>
      <c r="G93" s="47"/>
      <c r="H93" s="47"/>
      <c r="I93" s="47"/>
      <c r="J93" s="47"/>
      <c r="K93" s="51"/>
      <c r="L93" s="51"/>
      <c r="M93" s="48"/>
    </row>
    <row r="94" spans="6:13" x14ac:dyDescent="0.25">
      <c r="F94" s="56"/>
      <c r="G94" s="49"/>
      <c r="H94" s="49"/>
      <c r="I94" s="49"/>
      <c r="J94" s="49"/>
      <c r="K94" s="49"/>
      <c r="L94" s="49"/>
      <c r="M94" s="50"/>
    </row>
    <row r="95" spans="6:13" x14ac:dyDescent="0.25">
      <c r="F95" s="53"/>
      <c r="G95" s="47"/>
      <c r="H95" s="47"/>
      <c r="I95" s="47"/>
      <c r="J95" s="47"/>
      <c r="K95" s="47"/>
      <c r="L95" s="47"/>
      <c r="M95" s="48"/>
    </row>
    <row r="96" spans="6:13" x14ac:dyDescent="0.25">
      <c r="F96" s="56"/>
      <c r="G96" s="49"/>
      <c r="H96" s="49"/>
      <c r="I96" s="49"/>
      <c r="J96" s="49"/>
      <c r="K96" s="49"/>
      <c r="L96" s="49"/>
      <c r="M96" s="50"/>
    </row>
    <row r="97" spans="6:13" x14ac:dyDescent="0.25">
      <c r="F97" s="53"/>
      <c r="G97" s="47"/>
      <c r="H97" s="47"/>
      <c r="I97" s="47"/>
      <c r="J97" s="47"/>
      <c r="K97" s="47"/>
      <c r="L97" s="47"/>
      <c r="M97" s="48"/>
    </row>
    <row r="98" spans="6:13" x14ac:dyDescent="0.25">
      <c r="F98" s="56"/>
      <c r="G98" s="49"/>
      <c r="H98" s="49"/>
      <c r="I98" s="49"/>
      <c r="J98" s="49"/>
      <c r="K98" s="52"/>
      <c r="L98" s="52"/>
      <c r="M98" s="50"/>
    </row>
    <row r="99" spans="6:13" x14ac:dyDescent="0.25">
      <c r="F99" s="47"/>
      <c r="G99" s="47"/>
      <c r="H99" s="47"/>
      <c r="I99" s="47"/>
      <c r="J99" s="47"/>
      <c r="K99" s="47"/>
      <c r="L99" s="47"/>
      <c r="M99" s="48"/>
    </row>
    <row r="100" spans="6:13" x14ac:dyDescent="0.25">
      <c r="F100" s="63"/>
      <c r="G100" s="49"/>
      <c r="H100" s="49"/>
      <c r="I100" s="49"/>
      <c r="J100" s="49"/>
      <c r="K100" s="52"/>
      <c r="L100" s="52"/>
      <c r="M100" s="50"/>
    </row>
    <row r="101" spans="6:13" x14ac:dyDescent="0.25">
      <c r="F101" s="53"/>
      <c r="G101" s="47"/>
      <c r="H101" s="47"/>
      <c r="I101" s="47"/>
      <c r="J101" s="47"/>
      <c r="K101" s="47"/>
      <c r="L101" s="47"/>
      <c r="M101" s="48"/>
    </row>
    <row r="102" spans="6:13" x14ac:dyDescent="0.25">
      <c r="F102" s="49"/>
      <c r="G102" s="49"/>
      <c r="H102" s="49"/>
      <c r="I102" s="49"/>
      <c r="J102" s="49"/>
      <c r="K102" s="52"/>
      <c r="L102" s="52"/>
      <c r="M102" s="50"/>
    </row>
    <row r="103" spans="6:13" x14ac:dyDescent="0.25">
      <c r="F103" s="53"/>
      <c r="G103" s="47"/>
      <c r="H103" s="47"/>
      <c r="I103" s="47"/>
      <c r="J103" s="47"/>
      <c r="K103" s="47"/>
      <c r="L103" s="47"/>
      <c r="M103" s="48"/>
    </row>
    <row r="104" spans="6:13" x14ac:dyDescent="0.25">
      <c r="F104" s="56"/>
      <c r="G104" s="49"/>
      <c r="H104" s="49"/>
      <c r="I104" s="49"/>
      <c r="J104" s="49"/>
      <c r="K104" s="49"/>
      <c r="L104" s="49"/>
      <c r="M104" s="50"/>
    </row>
    <row r="105" spans="6:13" x14ac:dyDescent="0.25">
      <c r="F105" s="53"/>
      <c r="G105" s="47"/>
      <c r="H105" s="47"/>
      <c r="I105" s="47"/>
      <c r="J105" s="47"/>
      <c r="K105" s="47"/>
      <c r="L105" s="47"/>
      <c r="M105" s="48"/>
    </row>
    <row r="106" spans="6:13" x14ac:dyDescent="0.25">
      <c r="F106" s="56"/>
      <c r="G106" s="49"/>
      <c r="H106" s="49"/>
      <c r="I106" s="49"/>
      <c r="J106" s="49"/>
      <c r="K106" s="49"/>
      <c r="L106" s="49"/>
      <c r="M106" s="50"/>
    </row>
    <row r="107" spans="6:13" x14ac:dyDescent="0.25">
      <c r="F107" s="53"/>
      <c r="G107" s="47"/>
      <c r="H107" s="47"/>
      <c r="I107" s="47"/>
      <c r="J107" s="47"/>
      <c r="K107" s="47"/>
      <c r="L107" s="47"/>
      <c r="M107" s="48"/>
    </row>
    <row r="108" spans="6:13" x14ac:dyDescent="0.25">
      <c r="F108" s="49"/>
      <c r="G108" s="49"/>
      <c r="H108" s="49"/>
      <c r="I108" s="49"/>
      <c r="J108" s="49"/>
      <c r="K108" s="49"/>
      <c r="L108" s="49"/>
      <c r="M108" s="50"/>
    </row>
    <row r="109" spans="6:13" x14ac:dyDescent="0.25">
      <c r="F109" s="53"/>
      <c r="G109" s="47"/>
      <c r="H109" s="47"/>
      <c r="I109" s="47"/>
      <c r="J109" s="47"/>
      <c r="K109" s="47"/>
      <c r="L109" s="47"/>
      <c r="M109" s="48"/>
    </row>
    <row r="110" spans="6:13" x14ac:dyDescent="0.25">
      <c r="F110" s="56"/>
      <c r="G110" s="49"/>
      <c r="H110" s="49"/>
      <c r="I110" s="49"/>
      <c r="J110" s="49"/>
      <c r="K110" s="49"/>
      <c r="L110" s="49"/>
      <c r="M110" s="50"/>
    </row>
    <row r="111" spans="6:13" x14ac:dyDescent="0.25">
      <c r="F111" s="53"/>
      <c r="G111" s="47"/>
      <c r="H111" s="47"/>
      <c r="I111" s="47"/>
      <c r="J111" s="47"/>
      <c r="K111" s="47"/>
      <c r="L111" s="47"/>
      <c r="M111" s="48"/>
    </row>
    <row r="112" spans="6:13" x14ac:dyDescent="0.25">
      <c r="F112" s="56"/>
      <c r="G112" s="49"/>
      <c r="H112" s="49"/>
      <c r="I112" s="49"/>
      <c r="J112" s="49"/>
      <c r="K112" s="49"/>
      <c r="L112" s="49"/>
      <c r="M112" s="50"/>
    </row>
    <row r="113" spans="6:13" x14ac:dyDescent="0.25">
      <c r="F113" s="47"/>
      <c r="G113" s="47"/>
      <c r="H113" s="47"/>
      <c r="I113" s="47"/>
      <c r="J113" s="47"/>
      <c r="K113" s="47"/>
      <c r="L113" s="47"/>
      <c r="M113" s="48"/>
    </row>
    <row r="114" spans="6:13" x14ac:dyDescent="0.25">
      <c r="F114" s="56"/>
      <c r="G114" s="49"/>
      <c r="H114" s="49"/>
      <c r="I114" s="49"/>
      <c r="J114" s="49"/>
      <c r="K114" s="49"/>
      <c r="L114" s="49"/>
      <c r="M114" s="50"/>
    </row>
    <row r="115" spans="6:13" x14ac:dyDescent="0.25">
      <c r="F115" s="53"/>
      <c r="G115" s="47"/>
      <c r="H115" s="47"/>
      <c r="I115" s="47"/>
      <c r="J115" s="47"/>
      <c r="K115" s="47"/>
      <c r="L115" s="47"/>
      <c r="M115" s="48"/>
    </row>
    <row r="116" spans="6:13" x14ac:dyDescent="0.25">
      <c r="F116" s="64"/>
      <c r="G116" s="49"/>
      <c r="H116" s="49"/>
      <c r="I116" s="49"/>
      <c r="J116" s="49"/>
      <c r="K116" s="49"/>
      <c r="L116" s="49"/>
      <c r="M116" s="50"/>
    </row>
    <row r="117" spans="6:13" x14ac:dyDescent="0.25">
      <c r="F117" s="65"/>
      <c r="G117" s="47"/>
      <c r="H117" s="47"/>
      <c r="I117" s="47"/>
      <c r="J117" s="47"/>
      <c r="K117" s="47"/>
      <c r="L117" s="47"/>
      <c r="M117" s="48"/>
    </row>
    <row r="118" spans="6:13" x14ac:dyDescent="0.25">
      <c r="F118" s="56"/>
      <c r="G118" s="49"/>
      <c r="H118" s="49"/>
      <c r="I118" s="49"/>
      <c r="J118" s="49"/>
      <c r="K118" s="49"/>
      <c r="L118" s="49"/>
      <c r="M118" s="50"/>
    </row>
    <row r="119" spans="6:13" x14ac:dyDescent="0.25">
      <c r="F119" s="54"/>
      <c r="G119" s="47"/>
      <c r="H119" s="47"/>
      <c r="I119" s="47"/>
      <c r="J119" s="47"/>
      <c r="K119" s="47"/>
      <c r="L119" s="47"/>
      <c r="M119" s="48"/>
    </row>
    <row r="120" spans="6:13" x14ac:dyDescent="0.25">
      <c r="F120" s="55"/>
      <c r="G120" s="49"/>
      <c r="H120" s="49"/>
      <c r="I120" s="49"/>
      <c r="J120" s="49"/>
      <c r="K120" s="49"/>
      <c r="L120" s="49"/>
      <c r="M120" s="50"/>
    </row>
    <row r="121" spans="6:13" x14ac:dyDescent="0.25">
      <c r="F121" s="54"/>
      <c r="G121" s="47"/>
      <c r="H121" s="47"/>
      <c r="I121" s="47"/>
      <c r="J121" s="47"/>
      <c r="K121" s="47"/>
      <c r="L121" s="47"/>
      <c r="M121" s="48"/>
    </row>
    <row r="122" spans="6:13" x14ac:dyDescent="0.25">
      <c r="F122" s="55"/>
      <c r="G122" s="49"/>
      <c r="H122" s="49"/>
      <c r="I122" s="49"/>
      <c r="J122" s="49"/>
      <c r="K122" s="49"/>
      <c r="L122" s="49"/>
      <c r="M122" s="50"/>
    </row>
    <row r="123" spans="6:13" x14ac:dyDescent="0.25">
      <c r="F123" s="53"/>
      <c r="G123" s="47"/>
      <c r="H123" s="47"/>
      <c r="I123" s="47"/>
      <c r="J123" s="47"/>
      <c r="K123" s="47"/>
      <c r="L123" s="47"/>
      <c r="M123" s="48"/>
    </row>
    <row r="124" spans="6:13" x14ac:dyDescent="0.25">
      <c r="F124" s="55"/>
      <c r="G124" s="49"/>
      <c r="H124" s="49"/>
      <c r="I124" s="49"/>
      <c r="J124" s="49"/>
      <c r="K124" s="49"/>
      <c r="L124" s="49"/>
      <c r="M124" s="50"/>
    </row>
    <row r="125" spans="6:13" x14ac:dyDescent="0.25">
      <c r="F125" s="54"/>
      <c r="G125" s="47"/>
      <c r="H125" s="47"/>
      <c r="I125" s="47"/>
      <c r="J125" s="47"/>
      <c r="K125" s="47"/>
      <c r="L125" s="47"/>
      <c r="M125" s="48"/>
    </row>
    <row r="126" spans="6:13" x14ac:dyDescent="0.25">
      <c r="F126" s="55"/>
      <c r="G126" s="49"/>
      <c r="H126" s="49"/>
      <c r="I126" s="49"/>
      <c r="J126" s="49"/>
      <c r="K126" s="49"/>
      <c r="L126" s="49"/>
      <c r="M126" s="50"/>
    </row>
    <row r="127" spans="6:13" x14ac:dyDescent="0.25">
      <c r="F127" s="53"/>
      <c r="G127" s="47"/>
      <c r="H127" s="47"/>
      <c r="I127" s="47"/>
      <c r="J127" s="47"/>
      <c r="K127" s="47"/>
      <c r="L127" s="47"/>
      <c r="M127" s="48"/>
    </row>
    <row r="128" spans="6:13" x14ac:dyDescent="0.25">
      <c r="F128" s="56"/>
      <c r="G128" s="49"/>
      <c r="H128" s="49"/>
      <c r="I128" s="49"/>
      <c r="J128" s="49"/>
      <c r="K128" s="49"/>
      <c r="L128" s="49"/>
      <c r="M128" s="50"/>
    </row>
    <row r="129" spans="6:13" x14ac:dyDescent="0.25">
      <c r="F129" s="53"/>
      <c r="G129" s="47"/>
      <c r="H129" s="47"/>
      <c r="I129" s="47"/>
      <c r="J129" s="47"/>
      <c r="K129" s="47"/>
      <c r="L129" s="47"/>
      <c r="M129" s="48"/>
    </row>
    <row r="130" spans="6:13" x14ac:dyDescent="0.25">
      <c r="F130" s="56"/>
      <c r="G130" s="49"/>
      <c r="H130" s="49"/>
      <c r="I130" s="49"/>
      <c r="J130" s="49"/>
      <c r="K130" s="49"/>
      <c r="L130" s="49"/>
      <c r="M130" s="50"/>
    </row>
    <row r="131" spans="6:13" x14ac:dyDescent="0.25">
      <c r="F131" s="53"/>
      <c r="G131" s="47"/>
      <c r="H131" s="47"/>
      <c r="I131" s="47"/>
      <c r="J131" s="47"/>
      <c r="K131" s="47"/>
      <c r="L131" s="47"/>
      <c r="M131" s="48"/>
    </row>
    <row r="132" spans="6:13" x14ac:dyDescent="0.25">
      <c r="F132" s="55"/>
      <c r="G132" s="49"/>
      <c r="H132" s="49"/>
      <c r="I132" s="49"/>
      <c r="J132" s="49"/>
      <c r="K132" s="49"/>
      <c r="L132" s="49"/>
      <c r="M132" s="50"/>
    </row>
    <row r="133" spans="6:13" x14ac:dyDescent="0.25">
      <c r="F133" s="53"/>
      <c r="G133" s="47"/>
      <c r="H133" s="47"/>
      <c r="I133" s="47"/>
      <c r="J133" s="47"/>
      <c r="K133" s="47"/>
      <c r="L133" s="47"/>
      <c r="M133" s="48"/>
    </row>
    <row r="134" spans="6:13" x14ac:dyDescent="0.25">
      <c r="F134" s="55"/>
      <c r="G134" s="49"/>
      <c r="H134" s="49"/>
      <c r="I134" s="49"/>
      <c r="J134" s="49"/>
      <c r="K134" s="49"/>
      <c r="L134" s="49"/>
      <c r="M134" s="50"/>
    </row>
    <row r="135" spans="6:13" x14ac:dyDescent="0.25">
      <c r="F135" s="54"/>
      <c r="G135" s="47"/>
      <c r="H135" s="47"/>
      <c r="I135" s="47"/>
      <c r="J135" s="47"/>
      <c r="K135" s="47"/>
      <c r="L135" s="47"/>
      <c r="M135" s="48"/>
    </row>
    <row r="136" spans="6:13" x14ac:dyDescent="0.25">
      <c r="F136" s="49"/>
      <c r="G136" s="49"/>
      <c r="H136" s="49"/>
      <c r="I136" s="49"/>
      <c r="J136" s="49"/>
      <c r="K136" s="49"/>
      <c r="L136" s="49"/>
      <c r="M136" s="50"/>
    </row>
    <row r="137" spans="6:13" x14ac:dyDescent="0.25">
      <c r="F137" s="47"/>
      <c r="G137" s="47"/>
      <c r="H137" s="47"/>
      <c r="I137" s="47"/>
      <c r="J137" s="47"/>
      <c r="K137" s="47"/>
      <c r="L137" s="47"/>
      <c r="M137" s="48"/>
    </row>
    <row r="138" spans="6:13" x14ac:dyDescent="0.25">
      <c r="F138" s="55"/>
      <c r="G138" s="49"/>
      <c r="H138" s="49"/>
      <c r="I138" s="49"/>
      <c r="J138" s="49"/>
      <c r="K138" s="49"/>
      <c r="L138" s="49"/>
      <c r="M138" s="50"/>
    </row>
    <row r="139" spans="6:13" x14ac:dyDescent="0.25">
      <c r="F139" s="54"/>
      <c r="G139" s="47"/>
      <c r="H139" s="47"/>
      <c r="I139" s="47"/>
      <c r="J139" s="47"/>
      <c r="K139" s="47"/>
      <c r="L139" s="47"/>
      <c r="M139" s="48"/>
    </row>
    <row r="140" spans="6:13" x14ac:dyDescent="0.25">
      <c r="F140" s="55"/>
      <c r="G140" s="49"/>
      <c r="H140" s="49"/>
      <c r="I140" s="49"/>
      <c r="J140" s="49"/>
      <c r="K140" s="49"/>
      <c r="L140" s="49"/>
      <c r="M140" s="50"/>
    </row>
    <row r="141" spans="6:13" x14ac:dyDescent="0.25">
      <c r="F141" s="54"/>
      <c r="G141" s="47"/>
      <c r="H141" s="47"/>
      <c r="I141" s="47"/>
      <c r="J141" s="47"/>
      <c r="K141" s="47"/>
      <c r="L141" s="47"/>
      <c r="M141" s="48"/>
    </row>
    <row r="142" spans="6:13" x14ac:dyDescent="0.25">
      <c r="F142" s="55"/>
      <c r="G142" s="49"/>
      <c r="H142" s="49"/>
      <c r="I142" s="49"/>
      <c r="J142" s="49"/>
      <c r="K142" s="49"/>
      <c r="L142" s="49"/>
      <c r="M142" s="50"/>
    </row>
    <row r="143" spans="6:13" x14ac:dyDescent="0.25">
      <c r="F143" s="54"/>
      <c r="G143" s="47"/>
      <c r="H143" s="47"/>
      <c r="I143" s="47"/>
      <c r="J143" s="47"/>
      <c r="K143" s="51"/>
      <c r="L143" s="51"/>
      <c r="M143" s="48"/>
    </row>
    <row r="144" spans="6:13" x14ac:dyDescent="0.25">
      <c r="F144" s="56"/>
      <c r="G144" s="49"/>
      <c r="H144" s="49"/>
      <c r="I144" s="49"/>
      <c r="J144" s="49"/>
      <c r="K144" s="52"/>
      <c r="L144" s="52"/>
      <c r="M144" s="50"/>
    </row>
    <row r="145" spans="6:13" x14ac:dyDescent="0.25">
      <c r="F145" s="54"/>
      <c r="G145" s="47"/>
      <c r="H145" s="47"/>
      <c r="I145" s="47"/>
      <c r="J145" s="47"/>
      <c r="K145" s="47"/>
      <c r="L145" s="47"/>
      <c r="M145" s="48"/>
    </row>
    <row r="146" spans="6:13" x14ac:dyDescent="0.25">
      <c r="F146" s="55"/>
      <c r="G146" s="49"/>
      <c r="H146" s="49"/>
      <c r="I146" s="49"/>
      <c r="J146" s="49"/>
      <c r="K146" s="49"/>
      <c r="L146" s="49"/>
      <c r="M146" s="50"/>
    </row>
    <row r="147" spans="6:13" x14ac:dyDescent="0.25">
      <c r="F147" s="54"/>
      <c r="G147" s="47"/>
      <c r="H147" s="47"/>
      <c r="I147" s="47"/>
      <c r="J147" s="47"/>
      <c r="K147" s="47"/>
      <c r="L147" s="47"/>
      <c r="M147" s="48"/>
    </row>
    <row r="148" spans="6:13" x14ac:dyDescent="0.25">
      <c r="F148" s="55"/>
      <c r="G148" s="49"/>
      <c r="H148" s="49"/>
      <c r="I148" s="49"/>
      <c r="J148" s="49"/>
      <c r="K148" s="49"/>
      <c r="L148" s="49"/>
      <c r="M148" s="50"/>
    </row>
    <row r="149" spans="6:13" x14ac:dyDescent="0.25">
      <c r="F149" s="54"/>
      <c r="G149" s="47"/>
      <c r="H149" s="47"/>
      <c r="I149" s="47"/>
      <c r="J149" s="47"/>
      <c r="K149" s="51"/>
      <c r="L149" s="51"/>
      <c r="M149" s="48"/>
    </row>
    <row r="150" spans="6:13" x14ac:dyDescent="0.25">
      <c r="F150" s="55"/>
      <c r="G150" s="49"/>
      <c r="H150" s="49"/>
      <c r="I150" s="49"/>
      <c r="J150" s="49"/>
      <c r="K150" s="49"/>
      <c r="L150" s="49"/>
      <c r="M150" s="50"/>
    </row>
    <row r="151" spans="6:13" x14ac:dyDescent="0.25">
      <c r="F151" s="54"/>
      <c r="G151" s="47"/>
      <c r="H151" s="47"/>
      <c r="I151" s="47"/>
      <c r="J151" s="47"/>
      <c r="K151" s="47"/>
      <c r="L151" s="47"/>
      <c r="M151" s="48"/>
    </row>
    <row r="152" spans="6:13" x14ac:dyDescent="0.25">
      <c r="F152" s="56"/>
      <c r="G152" s="49"/>
      <c r="H152" s="49"/>
      <c r="I152" s="49"/>
      <c r="J152" s="49"/>
      <c r="K152" s="49"/>
      <c r="L152" s="49"/>
      <c r="M152" s="50"/>
    </row>
    <row r="153" spans="6:13" x14ac:dyDescent="0.25">
      <c r="F153" s="53"/>
      <c r="G153" s="47"/>
      <c r="H153" s="47"/>
      <c r="I153" s="47"/>
      <c r="J153" s="47"/>
      <c r="K153" s="47"/>
      <c r="L153" s="47"/>
      <c r="M153" s="48"/>
    </row>
    <row r="154" spans="6:13" x14ac:dyDescent="0.25">
      <c r="F154" s="57"/>
      <c r="G154" s="49"/>
      <c r="H154" s="49"/>
      <c r="I154" s="49"/>
      <c r="J154" s="49"/>
      <c r="K154" s="49"/>
      <c r="L154" s="49"/>
      <c r="M154" s="50"/>
    </row>
    <row r="155" spans="6:13" x14ac:dyDescent="0.25">
      <c r="F155" s="47"/>
      <c r="G155" s="47"/>
      <c r="H155" s="47"/>
      <c r="I155" s="47"/>
      <c r="J155" s="47"/>
      <c r="K155" s="47"/>
      <c r="L155" s="47"/>
      <c r="M155" s="48"/>
    </row>
    <row r="156" spans="6:13" x14ac:dyDescent="0.25">
      <c r="F156" s="49"/>
      <c r="G156" s="49"/>
      <c r="H156" s="49"/>
      <c r="I156" s="49"/>
      <c r="J156" s="49"/>
      <c r="K156" s="52"/>
      <c r="L156" s="52"/>
      <c r="M156" s="50"/>
    </row>
    <row r="157" spans="6:13" x14ac:dyDescent="0.25">
      <c r="F157" s="58"/>
      <c r="G157" s="47"/>
      <c r="H157" s="47"/>
      <c r="I157" s="47"/>
      <c r="J157" s="47"/>
      <c r="K157" s="47"/>
      <c r="L157" s="47"/>
      <c r="M157" s="48"/>
    </row>
    <row r="158" spans="6:13" x14ac:dyDescent="0.25">
      <c r="F158" s="49"/>
      <c r="G158" s="49"/>
      <c r="H158" s="49"/>
      <c r="I158" s="49"/>
      <c r="J158" s="49"/>
      <c r="K158" s="49"/>
      <c r="L158" s="49"/>
      <c r="M158" s="50"/>
    </row>
    <row r="159" spans="6:13" x14ac:dyDescent="0.25">
      <c r="F159" s="47"/>
      <c r="G159" s="47"/>
      <c r="H159" s="47"/>
      <c r="I159" s="47"/>
      <c r="J159" s="47"/>
      <c r="K159" s="47"/>
      <c r="L159" s="47"/>
      <c r="M159" s="48"/>
    </row>
    <row r="160" spans="6:13" x14ac:dyDescent="0.25">
      <c r="F160" s="56"/>
      <c r="G160" s="49"/>
      <c r="H160" s="49"/>
      <c r="I160" s="49"/>
      <c r="J160" s="49"/>
      <c r="K160" s="49"/>
      <c r="L160" s="49"/>
      <c r="M160" s="50"/>
    </row>
    <row r="161" spans="6:13" x14ac:dyDescent="0.25">
      <c r="F161" s="47"/>
      <c r="G161" s="47"/>
      <c r="H161" s="47"/>
      <c r="I161" s="47"/>
      <c r="J161" s="47"/>
      <c r="K161" s="47"/>
      <c r="L161" s="47"/>
      <c r="M161" s="48"/>
    </row>
    <row r="162" spans="6:13" x14ac:dyDescent="0.25">
      <c r="F162" s="49"/>
      <c r="G162" s="49"/>
      <c r="H162" s="49"/>
      <c r="I162" s="49"/>
      <c r="J162" s="49"/>
      <c r="K162" s="52"/>
      <c r="L162" s="52"/>
      <c r="M162" s="50"/>
    </row>
    <row r="163" spans="6:13" x14ac:dyDescent="0.25">
      <c r="F163" s="53"/>
      <c r="G163" s="47"/>
      <c r="H163" s="47"/>
      <c r="I163" s="47"/>
      <c r="J163" s="47"/>
      <c r="K163" s="47"/>
      <c r="L163" s="47"/>
      <c r="M163" s="48"/>
    </row>
    <row r="164" spans="6:13" x14ac:dyDescent="0.25">
      <c r="F164" s="57"/>
      <c r="G164" s="49"/>
      <c r="H164" s="49"/>
      <c r="I164" s="49"/>
      <c r="J164" s="49"/>
      <c r="K164" s="49"/>
      <c r="L164" s="49"/>
      <c r="M164" s="50"/>
    </row>
    <row r="165" spans="6:13" x14ac:dyDescent="0.25">
      <c r="F165" s="53"/>
      <c r="G165" s="47"/>
      <c r="H165" s="47"/>
      <c r="I165" s="47"/>
      <c r="J165" s="47"/>
      <c r="K165" s="47"/>
      <c r="L165" s="47"/>
      <c r="M165" s="48"/>
    </row>
    <row r="166" spans="6:13" x14ac:dyDescent="0.25">
      <c r="F166" s="49"/>
      <c r="G166" s="49"/>
      <c r="H166" s="49"/>
      <c r="I166" s="49"/>
      <c r="J166" s="49"/>
      <c r="K166" s="49"/>
      <c r="L166" s="49"/>
      <c r="M166" s="50"/>
    </row>
    <row r="167" spans="6:13" x14ac:dyDescent="0.25">
      <c r="F167" s="47"/>
      <c r="G167" s="47"/>
      <c r="H167" s="47"/>
      <c r="I167" s="47"/>
      <c r="J167" s="47"/>
      <c r="K167" s="47"/>
      <c r="L167" s="47"/>
      <c r="M167" s="48"/>
    </row>
    <row r="168" spans="6:13" x14ac:dyDescent="0.25">
      <c r="F168" s="57"/>
      <c r="G168" s="49"/>
      <c r="H168" s="49"/>
      <c r="I168" s="49"/>
      <c r="J168" s="49"/>
      <c r="K168" s="49"/>
      <c r="L168" s="49"/>
      <c r="M168" s="50"/>
    </row>
    <row r="169" spans="6:13" x14ac:dyDescent="0.25">
      <c r="F169" s="53"/>
      <c r="G169" s="47"/>
      <c r="H169" s="47"/>
      <c r="I169" s="47"/>
      <c r="J169" s="47"/>
      <c r="K169" s="47"/>
      <c r="L169" s="47"/>
      <c r="M169" s="48"/>
    </row>
    <row r="170" spans="6:13" x14ac:dyDescent="0.25">
      <c r="F170" s="56"/>
      <c r="G170" s="49"/>
      <c r="H170" s="49"/>
      <c r="I170" s="49"/>
      <c r="J170" s="49"/>
      <c r="K170" s="49"/>
      <c r="L170" s="49"/>
      <c r="M170" s="50"/>
    </row>
    <row r="171" spans="6:13" x14ac:dyDescent="0.25">
      <c r="F171" s="53"/>
      <c r="G171" s="47"/>
      <c r="H171" s="47"/>
      <c r="I171" s="47"/>
      <c r="J171" s="47"/>
      <c r="K171" s="47"/>
      <c r="L171" s="47"/>
      <c r="M171" s="48"/>
    </row>
    <row r="172" spans="6:13" x14ac:dyDescent="0.25">
      <c r="F172" s="56"/>
      <c r="G172" s="49"/>
      <c r="H172" s="49"/>
      <c r="I172" s="49"/>
      <c r="J172" s="49"/>
      <c r="K172" s="49"/>
      <c r="L172" s="49"/>
      <c r="M172" s="50"/>
    </row>
    <row r="173" spans="6:13" x14ac:dyDescent="0.25">
      <c r="F173" s="53"/>
      <c r="G173" s="47"/>
      <c r="H173" s="47"/>
      <c r="I173" s="47"/>
      <c r="J173" s="47"/>
      <c r="K173" s="47"/>
      <c r="L173" s="47"/>
      <c r="M173" s="48"/>
    </row>
    <row r="174" spans="6:13" x14ac:dyDescent="0.25">
      <c r="F174" s="55"/>
      <c r="G174" s="49"/>
      <c r="H174" s="49"/>
      <c r="I174" s="49"/>
      <c r="J174" s="49"/>
      <c r="K174" s="49"/>
      <c r="L174" s="49"/>
      <c r="M174" s="50"/>
    </row>
    <row r="175" spans="6:13" x14ac:dyDescent="0.25">
      <c r="F175" s="53"/>
      <c r="G175" s="47"/>
      <c r="H175" s="47"/>
      <c r="I175" s="47"/>
      <c r="J175" s="47"/>
      <c r="K175" s="47"/>
      <c r="L175" s="47"/>
      <c r="M175" s="48"/>
    </row>
    <row r="176" spans="6:13" x14ac:dyDescent="0.25">
      <c r="F176" s="56"/>
      <c r="G176" s="49"/>
      <c r="H176" s="49"/>
      <c r="I176" s="49"/>
      <c r="J176" s="49"/>
      <c r="K176" s="49"/>
      <c r="L176" s="49"/>
      <c r="M176" s="50"/>
    </row>
    <row r="177" spans="6:13" x14ac:dyDescent="0.25">
      <c r="F177" s="53"/>
      <c r="G177" s="47"/>
      <c r="H177" s="47"/>
      <c r="I177" s="47"/>
      <c r="J177" s="47"/>
      <c r="K177" s="47"/>
      <c r="L177" s="47"/>
      <c r="M177" s="48"/>
    </row>
    <row r="178" spans="6:13" x14ac:dyDescent="0.25">
      <c r="F178" s="56"/>
      <c r="G178" s="49"/>
      <c r="H178" s="49"/>
      <c r="I178" s="49"/>
      <c r="J178" s="49"/>
      <c r="K178" s="49"/>
      <c r="L178" s="49"/>
      <c r="M178" s="50"/>
    </row>
    <row r="179" spans="6:13" x14ac:dyDescent="0.25">
      <c r="F179" s="53"/>
      <c r="G179" s="47"/>
      <c r="H179" s="47"/>
      <c r="I179" s="47"/>
      <c r="J179" s="47"/>
      <c r="K179" s="47"/>
      <c r="L179" s="47"/>
      <c r="M179" s="48"/>
    </row>
    <row r="180" spans="6:13" x14ac:dyDescent="0.25">
      <c r="F180" s="49"/>
      <c r="G180" s="49"/>
      <c r="H180" s="49"/>
      <c r="I180" s="49"/>
      <c r="J180" s="49"/>
      <c r="K180" s="49"/>
      <c r="L180" s="49"/>
      <c r="M180" s="50"/>
    </row>
    <row r="181" spans="6:13" x14ac:dyDescent="0.25">
      <c r="F181" s="58"/>
      <c r="G181" s="47"/>
      <c r="H181" s="47"/>
      <c r="I181" s="47"/>
      <c r="J181" s="47"/>
      <c r="K181" s="47"/>
      <c r="L181" s="47"/>
      <c r="M181" s="48"/>
    </row>
    <row r="182" spans="6:13" x14ac:dyDescent="0.25">
      <c r="F182" s="56"/>
      <c r="G182" s="49"/>
      <c r="H182" s="49"/>
      <c r="I182" s="49"/>
      <c r="J182" s="49"/>
      <c r="K182" s="49"/>
      <c r="L182" s="49"/>
      <c r="M182" s="50"/>
    </row>
    <row r="183" spans="6:13" x14ac:dyDescent="0.25">
      <c r="F183" s="58"/>
      <c r="G183" s="47"/>
      <c r="H183" s="47"/>
      <c r="I183" s="47"/>
      <c r="J183" s="47"/>
      <c r="K183" s="47"/>
      <c r="L183" s="47"/>
      <c r="M183" s="48"/>
    </row>
    <row r="184" spans="6:13" x14ac:dyDescent="0.25">
      <c r="F184" s="56"/>
      <c r="G184" s="49"/>
      <c r="H184" s="49"/>
      <c r="I184" s="49"/>
      <c r="J184" s="49"/>
      <c r="K184" s="49"/>
      <c r="L184" s="49"/>
      <c r="M184" s="50"/>
    </row>
    <row r="185" spans="6:13" x14ac:dyDescent="0.25">
      <c r="F185" s="47"/>
      <c r="G185" s="47"/>
      <c r="H185" s="47"/>
      <c r="I185" s="47"/>
      <c r="J185" s="47"/>
      <c r="K185" s="47"/>
      <c r="L185" s="47"/>
      <c r="M185" s="48"/>
    </row>
    <row r="186" spans="6:13" x14ac:dyDescent="0.25">
      <c r="F186" s="56"/>
      <c r="G186" s="49"/>
      <c r="H186" s="49"/>
      <c r="I186" s="49"/>
      <c r="J186" s="49"/>
      <c r="K186" s="49"/>
      <c r="L186" s="49"/>
      <c r="M186" s="50"/>
    </row>
    <row r="187" spans="6:13" x14ac:dyDescent="0.25">
      <c r="F187" s="58"/>
      <c r="G187" s="47"/>
      <c r="H187" s="47"/>
      <c r="I187" s="47"/>
      <c r="J187" s="47"/>
      <c r="K187" s="47"/>
      <c r="L187" s="47"/>
      <c r="M187" s="48"/>
    </row>
    <row r="188" spans="6:13" x14ac:dyDescent="0.25">
      <c r="F188" s="57"/>
      <c r="G188" s="49"/>
      <c r="H188" s="49"/>
      <c r="I188" s="49"/>
      <c r="J188" s="49"/>
      <c r="K188" s="49"/>
      <c r="L188" s="49"/>
      <c r="M188" s="50"/>
    </row>
    <row r="189" spans="6:13" x14ac:dyDescent="0.25">
      <c r="F189" s="53"/>
      <c r="G189" s="47"/>
      <c r="H189" s="47"/>
      <c r="I189" s="47"/>
      <c r="J189" s="47"/>
      <c r="K189" s="47"/>
      <c r="L189" s="47"/>
      <c r="M189" s="48"/>
    </row>
    <row r="190" spans="6:13" x14ac:dyDescent="0.25">
      <c r="F190" s="56"/>
      <c r="G190" s="49"/>
      <c r="H190" s="49"/>
      <c r="I190" s="49"/>
      <c r="J190" s="49"/>
      <c r="K190" s="49"/>
      <c r="L190" s="49"/>
      <c r="M190" s="50"/>
    </row>
    <row r="191" spans="6:13" x14ac:dyDescent="0.25">
      <c r="F191" s="53"/>
      <c r="G191" s="47"/>
      <c r="H191" s="47"/>
      <c r="I191" s="47"/>
      <c r="J191" s="47"/>
      <c r="K191" s="51"/>
      <c r="L191" s="51"/>
      <c r="M191" s="48"/>
    </row>
    <row r="192" spans="6:13" x14ac:dyDescent="0.25">
      <c r="F192" s="56"/>
      <c r="G192" s="49"/>
      <c r="H192" s="49"/>
      <c r="I192" s="49"/>
      <c r="J192" s="49"/>
      <c r="K192" s="49"/>
      <c r="L192" s="49"/>
      <c r="M192" s="50"/>
    </row>
    <row r="193" spans="6:13" x14ac:dyDescent="0.25">
      <c r="F193" s="53"/>
      <c r="G193" s="47"/>
      <c r="H193" s="47"/>
      <c r="I193" s="47"/>
      <c r="J193" s="47"/>
      <c r="K193" s="51"/>
      <c r="L193" s="51"/>
      <c r="M193" s="48"/>
    </row>
    <row r="194" spans="6:13" x14ac:dyDescent="0.25">
      <c r="F194" s="57"/>
      <c r="G194" s="49"/>
      <c r="H194" s="49"/>
      <c r="I194" s="49"/>
      <c r="J194" s="49"/>
      <c r="K194" s="49"/>
      <c r="L194" s="49"/>
      <c r="M194" s="50"/>
    </row>
    <row r="195" spans="6:13" x14ac:dyDescent="0.25">
      <c r="F195" s="53"/>
      <c r="G195" s="47"/>
      <c r="H195" s="47"/>
      <c r="I195" s="47"/>
      <c r="J195" s="47"/>
      <c r="K195" s="47"/>
      <c r="L195" s="47"/>
      <c r="M195" s="48"/>
    </row>
    <row r="196" spans="6:13" x14ac:dyDescent="0.25">
      <c r="F196" s="49"/>
      <c r="G196" s="49"/>
      <c r="H196" s="49"/>
      <c r="I196" s="49"/>
      <c r="J196" s="49"/>
      <c r="K196" s="49"/>
      <c r="L196" s="49"/>
      <c r="M196" s="50"/>
    </row>
    <row r="197" spans="6:13" x14ac:dyDescent="0.25">
      <c r="F197" s="47"/>
      <c r="G197" s="47"/>
      <c r="H197" s="47"/>
      <c r="I197" s="47"/>
      <c r="J197" s="47"/>
      <c r="K197" s="47"/>
      <c r="L197" s="47"/>
      <c r="M197" s="48"/>
    </row>
    <row r="198" spans="6:13" x14ac:dyDescent="0.25">
      <c r="F198" s="56"/>
      <c r="G198" s="49"/>
      <c r="H198" s="49"/>
      <c r="I198" s="49"/>
      <c r="J198" s="49"/>
      <c r="K198" s="49"/>
      <c r="L198" s="49"/>
      <c r="M198" s="50"/>
    </row>
    <row r="199" spans="6:13" x14ac:dyDescent="0.25">
      <c r="F199" s="47"/>
      <c r="G199" s="47"/>
      <c r="H199" s="47"/>
      <c r="I199" s="47"/>
      <c r="J199" s="47"/>
      <c r="K199" s="47"/>
      <c r="L199" s="47"/>
      <c r="M199" s="48"/>
    </row>
    <row r="200" spans="6:13" x14ac:dyDescent="0.25">
      <c r="F200" s="56"/>
      <c r="G200" s="49"/>
      <c r="H200" s="49"/>
      <c r="I200" s="49"/>
      <c r="J200" s="49"/>
      <c r="K200" s="49"/>
      <c r="L200" s="49"/>
      <c r="M200" s="50"/>
    </row>
    <row r="201" spans="6:13" x14ac:dyDescent="0.25">
      <c r="F201" s="58"/>
      <c r="G201" s="47"/>
      <c r="H201" s="47"/>
      <c r="I201" s="47"/>
      <c r="J201" s="47"/>
      <c r="K201" s="47"/>
      <c r="L201" s="47"/>
      <c r="M201" s="48"/>
    </row>
    <row r="202" spans="6:13" x14ac:dyDescent="0.25">
      <c r="F202" s="57"/>
      <c r="G202" s="49"/>
      <c r="H202" s="49"/>
      <c r="I202" s="49"/>
      <c r="J202" s="49"/>
      <c r="K202" s="49"/>
      <c r="L202" s="49"/>
      <c r="M202" s="50"/>
    </row>
    <row r="203" spans="6:13" x14ac:dyDescent="0.25">
      <c r="F203" s="47"/>
      <c r="G203" s="47"/>
      <c r="H203" s="47"/>
      <c r="I203" s="47"/>
      <c r="J203" s="47"/>
      <c r="K203" s="47"/>
      <c r="L203" s="47"/>
      <c r="M203" s="48"/>
    </row>
    <row r="204" spans="6:13" x14ac:dyDescent="0.25">
      <c r="F204" s="57"/>
      <c r="G204" s="49"/>
      <c r="H204" s="49"/>
      <c r="I204" s="49"/>
      <c r="J204" s="49"/>
      <c r="K204" s="49"/>
      <c r="L204" s="49"/>
      <c r="M204" s="50"/>
    </row>
    <row r="205" spans="6:13" x14ac:dyDescent="0.25">
      <c r="F205" s="47"/>
      <c r="G205" s="47"/>
      <c r="H205" s="47"/>
      <c r="I205" s="47"/>
      <c r="J205" s="47"/>
      <c r="K205" s="47"/>
      <c r="L205" s="47"/>
      <c r="M205" s="48"/>
    </row>
    <row r="206" spans="6:13" x14ac:dyDescent="0.25">
      <c r="F206" s="57"/>
      <c r="G206" s="49"/>
      <c r="H206" s="49"/>
      <c r="I206" s="49"/>
      <c r="J206" s="49"/>
      <c r="K206" s="49"/>
      <c r="L206" s="49"/>
      <c r="M206" s="50"/>
    </row>
    <row r="207" spans="6:13" x14ac:dyDescent="0.25">
      <c r="F207" s="47"/>
      <c r="G207" s="47"/>
      <c r="H207" s="47"/>
      <c r="I207" s="47"/>
      <c r="J207" s="47"/>
      <c r="K207" s="47"/>
      <c r="L207" s="47"/>
      <c r="M207" s="48"/>
    </row>
    <row r="208" spans="6:13" x14ac:dyDescent="0.25">
      <c r="F208" s="56"/>
      <c r="G208" s="49"/>
      <c r="H208" s="49"/>
      <c r="I208" s="49"/>
      <c r="J208" s="49"/>
      <c r="K208" s="49"/>
      <c r="L208" s="49"/>
      <c r="M208" s="50"/>
    </row>
    <row r="209" spans="6:13" x14ac:dyDescent="0.25">
      <c r="F209" s="47"/>
      <c r="G209" s="47"/>
      <c r="H209" s="47"/>
      <c r="I209" s="47"/>
      <c r="J209" s="47"/>
      <c r="K209" s="47"/>
      <c r="L209" s="47"/>
      <c r="M209" s="48"/>
    </row>
    <row r="210" spans="6:13" x14ac:dyDescent="0.25">
      <c r="F210" s="61"/>
      <c r="G210" s="49"/>
      <c r="H210" s="49"/>
      <c r="I210" s="49"/>
      <c r="J210" s="49"/>
      <c r="K210" s="49"/>
      <c r="L210" s="49"/>
      <c r="M210" s="50"/>
    </row>
    <row r="211" spans="6:13" x14ac:dyDescent="0.25">
      <c r="F211" s="47"/>
      <c r="G211" s="47"/>
      <c r="H211" s="47"/>
      <c r="I211" s="47"/>
      <c r="J211" s="47"/>
      <c r="K211" s="47"/>
      <c r="L211" s="47"/>
      <c r="M211" s="48"/>
    </row>
    <row r="212" spans="6:13" x14ac:dyDescent="0.25">
      <c r="F212" s="49"/>
      <c r="G212" s="49"/>
      <c r="H212" s="49"/>
      <c r="I212" s="49"/>
      <c r="J212" s="49"/>
      <c r="K212" s="52"/>
      <c r="L212" s="52"/>
      <c r="M212" s="50"/>
    </row>
    <row r="213" spans="6:13" x14ac:dyDescent="0.25">
      <c r="F213" s="53"/>
      <c r="G213" s="47"/>
      <c r="H213" s="47"/>
      <c r="I213" s="47"/>
      <c r="J213" s="47"/>
      <c r="K213" s="47"/>
      <c r="L213" s="47"/>
      <c r="M213" s="48"/>
    </row>
    <row r="214" spans="6:13" x14ac:dyDescent="0.25">
      <c r="F214" s="57"/>
      <c r="G214" s="49"/>
      <c r="H214" s="49"/>
      <c r="I214" s="49"/>
      <c r="J214" s="49"/>
      <c r="K214" s="49"/>
      <c r="L214" s="49"/>
      <c r="M214" s="50"/>
    </row>
    <row r="215" spans="6:13" x14ac:dyDescent="0.25">
      <c r="F215" s="53"/>
      <c r="G215" s="47"/>
      <c r="H215" s="47"/>
      <c r="I215" s="47"/>
      <c r="J215" s="47"/>
      <c r="K215" s="47"/>
      <c r="L215" s="47"/>
      <c r="M215" s="48"/>
    </row>
    <row r="216" spans="6:13" x14ac:dyDescent="0.25">
      <c r="F216" s="56"/>
      <c r="G216" s="49"/>
      <c r="H216" s="49"/>
      <c r="I216" s="49"/>
      <c r="J216" s="49"/>
      <c r="K216" s="49"/>
      <c r="L216" s="49"/>
      <c r="M216" s="50"/>
    </row>
    <row r="217" spans="6:13" x14ac:dyDescent="0.25">
      <c r="F217" s="53"/>
      <c r="G217" s="47"/>
      <c r="H217" s="47"/>
      <c r="I217" s="47"/>
      <c r="J217" s="47"/>
      <c r="K217" s="51"/>
      <c r="L217" s="51"/>
      <c r="M217" s="48"/>
    </row>
    <row r="218" spans="6:13" x14ac:dyDescent="0.25">
      <c r="F218" s="56"/>
      <c r="G218" s="49"/>
      <c r="H218" s="49"/>
      <c r="I218" s="49"/>
      <c r="J218" s="49"/>
      <c r="K218" s="49"/>
      <c r="L218" s="49"/>
      <c r="M218" s="50"/>
    </row>
    <row r="219" spans="6:13" x14ac:dyDescent="0.25">
      <c r="F219" s="53"/>
      <c r="G219" s="47"/>
      <c r="H219" s="47"/>
      <c r="I219" s="47"/>
      <c r="J219" s="47"/>
      <c r="K219" s="51"/>
      <c r="L219" s="51"/>
      <c r="M219" s="48"/>
    </row>
    <row r="220" spans="6:13" x14ac:dyDescent="0.25">
      <c r="F220" s="56"/>
      <c r="G220" s="49"/>
      <c r="H220" s="49"/>
      <c r="I220" s="49"/>
      <c r="J220" s="49"/>
      <c r="K220" s="49"/>
      <c r="L220" s="49"/>
      <c r="M220" s="50"/>
    </row>
    <row r="221" spans="6:13" x14ac:dyDescent="0.25">
      <c r="F221" s="47"/>
      <c r="G221" s="47"/>
      <c r="H221" s="47"/>
      <c r="I221" s="47"/>
      <c r="J221" s="47"/>
      <c r="K221" s="47"/>
      <c r="L221" s="47"/>
      <c r="M221" s="48"/>
    </row>
    <row r="222" spans="6:13" x14ac:dyDescent="0.25">
      <c r="F222" s="56"/>
      <c r="G222" s="49"/>
      <c r="H222" s="49"/>
      <c r="I222" s="49"/>
      <c r="J222" s="49"/>
      <c r="K222" s="49"/>
      <c r="L222" s="49"/>
      <c r="M222" s="50"/>
    </row>
    <row r="223" spans="6:13" x14ac:dyDescent="0.25">
      <c r="F223" s="62"/>
      <c r="G223" s="47"/>
      <c r="H223" s="47"/>
      <c r="I223" s="47"/>
      <c r="J223" s="47"/>
      <c r="K223" s="47"/>
      <c r="L223" s="47"/>
      <c r="M223" s="48"/>
    </row>
    <row r="224" spans="6:13" x14ac:dyDescent="0.25">
      <c r="F224" s="49"/>
      <c r="G224" s="49"/>
      <c r="H224" s="49"/>
      <c r="I224" s="49"/>
      <c r="J224" s="49"/>
      <c r="K224" s="49"/>
      <c r="L224" s="49"/>
      <c r="M224" s="50"/>
    </row>
    <row r="225" spans="6:13" x14ac:dyDescent="0.25">
      <c r="F225" s="58"/>
      <c r="G225" s="47"/>
      <c r="H225" s="47"/>
      <c r="I225" s="47"/>
      <c r="J225" s="47"/>
      <c r="K225" s="47"/>
      <c r="L225" s="47"/>
      <c r="M225" s="48"/>
    </row>
    <row r="226" spans="6:13" x14ac:dyDescent="0.25">
      <c r="F226" s="49"/>
      <c r="G226" s="49"/>
      <c r="H226" s="49"/>
      <c r="I226" s="49"/>
      <c r="J226" s="49"/>
      <c r="K226" s="49"/>
      <c r="L226" s="49"/>
      <c r="M226" s="50"/>
    </row>
    <row r="227" spans="6:13" x14ac:dyDescent="0.25">
      <c r="F227" s="54"/>
      <c r="G227" s="47"/>
      <c r="H227" s="47"/>
      <c r="I227" s="47"/>
      <c r="J227" s="47"/>
      <c r="K227" s="47"/>
      <c r="L227" s="47"/>
      <c r="M227" s="48"/>
    </row>
    <row r="228" spans="6:13" x14ac:dyDescent="0.25">
      <c r="F228" s="56"/>
      <c r="G228" s="49"/>
      <c r="H228" s="49"/>
      <c r="I228" s="49"/>
      <c r="J228" s="49"/>
      <c r="K228" s="49"/>
      <c r="L228" s="49"/>
      <c r="M228" s="50"/>
    </row>
    <row r="229" spans="6:13" x14ac:dyDescent="0.25">
      <c r="F229" s="53"/>
      <c r="G229" s="47"/>
      <c r="H229" s="47"/>
      <c r="I229" s="47"/>
      <c r="J229" s="47"/>
      <c r="K229" s="47"/>
      <c r="L229" s="47"/>
      <c r="M229" s="48"/>
    </row>
    <row r="230" spans="6:13" x14ac:dyDescent="0.25">
      <c r="F230" s="55"/>
      <c r="G230" s="49"/>
      <c r="H230" s="49"/>
      <c r="I230" s="49"/>
      <c r="J230" s="49"/>
      <c r="K230" s="49"/>
      <c r="L230" s="49"/>
      <c r="M230" s="50"/>
    </row>
    <row r="231" spans="6:13" x14ac:dyDescent="0.25">
      <c r="F231" s="47"/>
      <c r="G231" s="47"/>
      <c r="H231" s="47"/>
      <c r="I231" s="47"/>
      <c r="J231" s="47"/>
      <c r="K231" s="47"/>
      <c r="L231" s="47"/>
      <c r="M231" s="48"/>
    </row>
    <row r="232" spans="6:13" x14ac:dyDescent="0.25">
      <c r="F232" s="56"/>
      <c r="G232" s="49"/>
      <c r="H232" s="49"/>
      <c r="I232" s="49"/>
      <c r="J232" s="49"/>
      <c r="K232" s="49"/>
      <c r="L232" s="49"/>
      <c r="M232" s="50"/>
    </row>
    <row r="233" spans="6:13" x14ac:dyDescent="0.25">
      <c r="F233" s="54"/>
      <c r="G233" s="47"/>
      <c r="H233" s="47"/>
      <c r="I233" s="47"/>
      <c r="J233" s="47"/>
      <c r="K233" s="47"/>
      <c r="L233" s="47"/>
      <c r="M233" s="48"/>
    </row>
    <row r="234" spans="6:13" x14ac:dyDescent="0.25">
      <c r="F234" s="56"/>
      <c r="G234" s="49"/>
      <c r="H234" s="49"/>
      <c r="I234" s="49"/>
      <c r="J234" s="49"/>
      <c r="K234" s="49"/>
      <c r="L234" s="49"/>
      <c r="M234" s="50"/>
    </row>
    <row r="235" spans="6:13" x14ac:dyDescent="0.25">
      <c r="F235" s="53"/>
      <c r="G235" s="47"/>
      <c r="H235" s="47"/>
      <c r="I235" s="47"/>
      <c r="J235" s="47"/>
      <c r="K235" s="47"/>
      <c r="L235" s="47"/>
      <c r="M235" s="48"/>
    </row>
    <row r="236" spans="6:13" x14ac:dyDescent="0.25">
      <c r="F236" s="49"/>
      <c r="G236" s="49"/>
      <c r="H236" s="49"/>
      <c r="I236" s="49"/>
      <c r="J236" s="49"/>
      <c r="K236" s="49"/>
      <c r="L236" s="49"/>
      <c r="M236" s="50"/>
    </row>
    <row r="237" spans="6:13" x14ac:dyDescent="0.25">
      <c r="F237" s="53"/>
      <c r="G237" s="47"/>
      <c r="H237" s="47"/>
      <c r="I237" s="47"/>
      <c r="J237" s="47"/>
      <c r="K237" s="47"/>
      <c r="L237" s="47"/>
      <c r="M237" s="48"/>
    </row>
    <row r="238" spans="6:13" x14ac:dyDescent="0.25">
      <c r="F238" s="49"/>
      <c r="G238" s="49"/>
      <c r="H238" s="49"/>
      <c r="I238" s="49"/>
      <c r="J238" s="49"/>
      <c r="K238" s="49"/>
      <c r="L238" s="49"/>
      <c r="M238" s="50"/>
    </row>
    <row r="239" spans="6:13" x14ac:dyDescent="0.25">
      <c r="F239" s="54"/>
      <c r="G239" s="47"/>
      <c r="H239" s="47"/>
      <c r="I239" s="47"/>
      <c r="J239" s="47"/>
      <c r="K239" s="47"/>
      <c r="L239" s="47"/>
      <c r="M239" s="48"/>
    </row>
    <row r="240" spans="6:13" x14ac:dyDescent="0.25">
      <c r="F240" s="56"/>
      <c r="G240" s="49"/>
      <c r="H240" s="49"/>
      <c r="I240" s="49"/>
      <c r="J240" s="49"/>
      <c r="K240" s="49"/>
      <c r="L240" s="49"/>
      <c r="M240" s="50"/>
    </row>
    <row r="241" spans="6:13" x14ac:dyDescent="0.25">
      <c r="F241" s="53"/>
      <c r="G241" s="47"/>
      <c r="H241" s="47"/>
      <c r="I241" s="47"/>
      <c r="J241" s="47"/>
      <c r="K241" s="47"/>
      <c r="L241" s="47"/>
      <c r="M241" s="48"/>
    </row>
    <row r="242" spans="6:13" x14ac:dyDescent="0.25">
      <c r="F242" s="57"/>
      <c r="G242" s="49"/>
      <c r="H242" s="49"/>
      <c r="I242" s="49"/>
      <c r="J242" s="49"/>
      <c r="K242" s="49"/>
      <c r="L242" s="49"/>
      <c r="M242" s="50"/>
    </row>
    <row r="243" spans="6:13" x14ac:dyDescent="0.25">
      <c r="F243" s="53"/>
      <c r="G243" s="47"/>
      <c r="H243" s="47"/>
      <c r="I243" s="47"/>
      <c r="J243" s="47"/>
      <c r="K243" s="47"/>
      <c r="L243" s="47"/>
      <c r="M243" s="48"/>
    </row>
    <row r="244" spans="6:13" x14ac:dyDescent="0.25">
      <c r="F244" s="56"/>
      <c r="G244" s="49"/>
      <c r="H244" s="49"/>
      <c r="I244" s="49"/>
      <c r="J244" s="49"/>
      <c r="K244" s="49"/>
      <c r="L244" s="49"/>
      <c r="M244" s="50"/>
    </row>
    <row r="245" spans="6:13" x14ac:dyDescent="0.25">
      <c r="F245" s="53"/>
      <c r="G245" s="47"/>
      <c r="H245" s="47"/>
      <c r="I245" s="47"/>
      <c r="J245" s="47"/>
      <c r="K245" s="47"/>
      <c r="L245" s="47"/>
      <c r="M245" s="48"/>
    </row>
    <row r="246" spans="6:13" x14ac:dyDescent="0.25">
      <c r="F246" s="56"/>
      <c r="G246" s="49"/>
      <c r="H246" s="49"/>
      <c r="I246" s="49"/>
      <c r="J246" s="49"/>
      <c r="K246" s="49"/>
      <c r="L246" s="49"/>
      <c r="M246" s="50"/>
    </row>
    <row r="247" spans="6:13" x14ac:dyDescent="0.25">
      <c r="F247" s="53"/>
      <c r="G247" s="47"/>
      <c r="H247" s="47"/>
      <c r="I247" s="47"/>
      <c r="J247" s="47"/>
      <c r="K247" s="47"/>
      <c r="L247" s="47"/>
      <c r="M247" s="48"/>
    </row>
    <row r="248" spans="6:13" x14ac:dyDescent="0.25">
      <c r="F248" s="55"/>
      <c r="G248" s="49"/>
      <c r="H248" s="49"/>
      <c r="I248" s="49"/>
      <c r="J248" s="49"/>
      <c r="K248" s="49"/>
      <c r="L248" s="49"/>
      <c r="M248" s="50"/>
    </row>
    <row r="249" spans="6:13" x14ac:dyDescent="0.25">
      <c r="F249" s="53"/>
      <c r="G249" s="47"/>
      <c r="H249" s="47"/>
      <c r="I249" s="47"/>
      <c r="J249" s="47"/>
      <c r="K249" s="47"/>
      <c r="L249" s="47"/>
      <c r="M249" s="48"/>
    </row>
    <row r="250" spans="6:13" x14ac:dyDescent="0.25">
      <c r="F250" s="55"/>
      <c r="G250" s="49"/>
      <c r="H250" s="49"/>
      <c r="I250" s="49"/>
      <c r="J250" s="49"/>
      <c r="K250" s="49"/>
      <c r="L250" s="49"/>
      <c r="M250" s="50"/>
    </row>
    <row r="251" spans="6:13" x14ac:dyDescent="0.25">
      <c r="F251" s="53"/>
      <c r="G251" s="47"/>
      <c r="H251" s="47"/>
      <c r="I251" s="47"/>
      <c r="J251" s="47"/>
      <c r="K251" s="51"/>
      <c r="L251" s="51"/>
      <c r="M251" s="48"/>
    </row>
    <row r="252" spans="6:13" x14ac:dyDescent="0.25">
      <c r="F252" s="49"/>
      <c r="G252" s="49"/>
      <c r="H252" s="49"/>
      <c r="I252" s="49"/>
      <c r="J252" s="49"/>
      <c r="K252" s="49"/>
      <c r="L252" s="49"/>
      <c r="M252" s="50"/>
    </row>
    <row r="253" spans="6:13" x14ac:dyDescent="0.25">
      <c r="F253" s="54"/>
      <c r="G253" s="47"/>
      <c r="H253" s="47"/>
      <c r="I253" s="47"/>
      <c r="J253" s="47"/>
      <c r="K253" s="47"/>
      <c r="L253" s="47"/>
      <c r="M253" s="48"/>
    </row>
    <row r="254" spans="6:13" x14ac:dyDescent="0.25">
      <c r="F254" s="56"/>
      <c r="G254" s="49"/>
      <c r="H254" s="49"/>
      <c r="I254" s="49"/>
      <c r="J254" s="49"/>
      <c r="K254" s="49"/>
      <c r="L254" s="49"/>
      <c r="M254" s="50"/>
    </row>
    <row r="255" spans="6:13" x14ac:dyDescent="0.25">
      <c r="F255" s="54"/>
      <c r="G255" s="47"/>
      <c r="H255" s="47"/>
      <c r="I255" s="47"/>
      <c r="J255" s="47"/>
      <c r="K255" s="47"/>
      <c r="L255" s="47"/>
      <c r="M255" s="48"/>
    </row>
    <row r="256" spans="6:13" x14ac:dyDescent="0.25">
      <c r="F256" s="55"/>
      <c r="G256" s="49"/>
      <c r="H256" s="49"/>
      <c r="I256" s="49"/>
      <c r="J256" s="49"/>
      <c r="K256" s="49"/>
      <c r="L256" s="49"/>
      <c r="M256" s="50"/>
    </row>
    <row r="257" spans="6:13" x14ac:dyDescent="0.25">
      <c r="F257" s="54"/>
      <c r="G257" s="47"/>
      <c r="H257" s="47"/>
      <c r="I257" s="47"/>
      <c r="J257" s="47"/>
      <c r="K257" s="51"/>
      <c r="L257" s="51"/>
      <c r="M257" s="48"/>
    </row>
    <row r="258" spans="6:13" x14ac:dyDescent="0.25">
      <c r="F258" s="56"/>
      <c r="G258" s="49"/>
      <c r="H258" s="49"/>
      <c r="I258" s="49"/>
      <c r="J258" s="49"/>
      <c r="K258" s="52"/>
      <c r="L258" s="52"/>
      <c r="M258" s="50"/>
    </row>
    <row r="259" spans="6:13" x14ac:dyDescent="0.25">
      <c r="F259" s="58"/>
      <c r="G259" s="47"/>
      <c r="H259" s="47"/>
      <c r="I259" s="47"/>
      <c r="J259" s="47"/>
      <c r="K259" s="47"/>
      <c r="L259" s="47"/>
      <c r="M259" s="48"/>
    </row>
    <row r="260" spans="6:13" x14ac:dyDescent="0.25">
      <c r="F260" s="56"/>
      <c r="G260" s="49"/>
      <c r="H260" s="49"/>
      <c r="I260" s="49"/>
      <c r="J260" s="49"/>
      <c r="K260" s="49"/>
      <c r="L260" s="49"/>
      <c r="M260" s="50"/>
    </row>
    <row r="261" spans="6:13" x14ac:dyDescent="0.25">
      <c r="F261" s="53"/>
      <c r="G261" s="47"/>
      <c r="H261" s="47"/>
      <c r="I261" s="47"/>
      <c r="J261" s="47"/>
      <c r="K261" s="47"/>
      <c r="L261" s="47"/>
      <c r="M261" s="48"/>
    </row>
    <row r="262" spans="6:13" x14ac:dyDescent="0.25">
      <c r="F262" s="56"/>
      <c r="G262" s="49"/>
      <c r="H262" s="49"/>
      <c r="I262" s="49"/>
      <c r="J262" s="49"/>
      <c r="K262" s="49"/>
      <c r="L262" s="49"/>
      <c r="M262" s="50"/>
    </row>
    <row r="263" spans="6:13" x14ac:dyDescent="0.25">
      <c r="F263" s="53"/>
      <c r="G263" s="47"/>
      <c r="H263" s="47"/>
      <c r="I263" s="47"/>
      <c r="J263" s="47"/>
      <c r="K263" s="47"/>
      <c r="L263" s="47"/>
      <c r="M263" s="48"/>
    </row>
    <row r="264" spans="6:13" x14ac:dyDescent="0.25">
      <c r="F264" s="55"/>
      <c r="G264" s="49"/>
      <c r="H264" s="49"/>
      <c r="I264" s="49"/>
      <c r="J264" s="49"/>
      <c r="K264" s="49"/>
      <c r="L264" s="49"/>
      <c r="M264" s="50"/>
    </row>
    <row r="265" spans="6:13" x14ac:dyDescent="0.25">
      <c r="F265" s="53"/>
      <c r="G265" s="47"/>
      <c r="H265" s="47"/>
      <c r="I265" s="47"/>
      <c r="J265" s="47"/>
      <c r="K265" s="47"/>
      <c r="L265" s="47"/>
      <c r="M265" s="48"/>
    </row>
    <row r="266" spans="6:13" x14ac:dyDescent="0.25">
      <c r="F266" s="55"/>
      <c r="G266" s="49"/>
      <c r="H266" s="49"/>
      <c r="I266" s="49"/>
      <c r="J266" s="49"/>
      <c r="K266" s="49"/>
      <c r="L266" s="49"/>
      <c r="M266" s="50"/>
    </row>
    <row r="267" spans="6:13" x14ac:dyDescent="0.25">
      <c r="F267" s="53"/>
      <c r="G267" s="47"/>
      <c r="H267" s="47"/>
      <c r="I267" s="47"/>
      <c r="J267" s="47"/>
      <c r="K267" s="47"/>
      <c r="L267" s="47"/>
      <c r="M267" s="48"/>
    </row>
    <row r="268" spans="6:13" x14ac:dyDescent="0.25">
      <c r="F268" s="55"/>
      <c r="G268" s="49"/>
      <c r="H268" s="49"/>
      <c r="I268" s="49"/>
      <c r="J268" s="49"/>
      <c r="K268" s="49"/>
      <c r="L268" s="49"/>
      <c r="M268" s="50"/>
    </row>
    <row r="269" spans="6:13" x14ac:dyDescent="0.25">
      <c r="F269" s="54"/>
      <c r="G269" s="47"/>
      <c r="H269" s="47"/>
      <c r="I269" s="47"/>
      <c r="J269" s="47"/>
      <c r="K269" s="51"/>
      <c r="L269" s="51"/>
      <c r="M269" s="48"/>
    </row>
    <row r="270" spans="6:13" x14ac:dyDescent="0.25">
      <c r="F270" s="49"/>
      <c r="G270" s="49"/>
      <c r="H270" s="49"/>
      <c r="I270" s="49"/>
      <c r="J270" s="49"/>
      <c r="K270" s="49"/>
      <c r="L270" s="49"/>
      <c r="M270" s="50"/>
    </row>
    <row r="271" spans="6:13" x14ac:dyDescent="0.25">
      <c r="F271" s="53"/>
      <c r="G271" s="47"/>
      <c r="H271" s="47"/>
      <c r="I271" s="47"/>
      <c r="J271" s="47"/>
      <c r="K271" s="47"/>
      <c r="L271" s="47"/>
      <c r="M271" s="48"/>
    </row>
    <row r="272" spans="6:13" x14ac:dyDescent="0.25">
      <c r="F272" s="56"/>
      <c r="G272" s="49"/>
      <c r="H272" s="49"/>
      <c r="I272" s="49"/>
      <c r="J272" s="49"/>
      <c r="K272" s="49"/>
      <c r="L272" s="49"/>
      <c r="M272" s="50"/>
    </row>
    <row r="273" spans="6:13" x14ac:dyDescent="0.25">
      <c r="F273" s="53"/>
      <c r="G273" s="47"/>
      <c r="H273" s="47"/>
      <c r="I273" s="47"/>
      <c r="J273" s="47"/>
      <c r="K273" s="47"/>
      <c r="L273" s="47"/>
      <c r="M273" s="48"/>
    </row>
    <row r="274" spans="6:13" x14ac:dyDescent="0.25">
      <c r="F274" s="56"/>
      <c r="G274" s="49"/>
      <c r="H274" s="49"/>
      <c r="I274" s="49"/>
      <c r="J274" s="49"/>
      <c r="K274" s="49"/>
      <c r="L274" s="49"/>
      <c r="M274" s="50"/>
    </row>
    <row r="275" spans="6:13" x14ac:dyDescent="0.25">
      <c r="F275" s="54"/>
      <c r="G275" s="47"/>
      <c r="H275" s="47"/>
      <c r="I275" s="47"/>
      <c r="J275" s="47"/>
      <c r="K275" s="47"/>
      <c r="L275" s="47"/>
      <c r="M275" s="48"/>
    </row>
    <row r="276" spans="6:13" x14ac:dyDescent="0.25">
      <c r="F276" s="56"/>
      <c r="G276" s="49"/>
      <c r="H276" s="49"/>
      <c r="I276" s="49"/>
      <c r="J276" s="49"/>
      <c r="K276" s="49"/>
      <c r="L276" s="49"/>
      <c r="M276" s="50"/>
    </row>
    <row r="277" spans="6:13" x14ac:dyDescent="0.25">
      <c r="F277" s="53"/>
      <c r="G277" s="47"/>
      <c r="H277" s="47"/>
      <c r="I277" s="47"/>
      <c r="J277" s="47"/>
      <c r="K277" s="47"/>
      <c r="L277" s="47"/>
      <c r="M277" s="48"/>
    </row>
    <row r="278" spans="6:13" x14ac:dyDescent="0.25">
      <c r="F278" s="63"/>
      <c r="G278" s="49"/>
      <c r="H278" s="49"/>
      <c r="I278" s="49"/>
      <c r="J278" s="49"/>
      <c r="K278" s="49"/>
      <c r="L278" s="49"/>
      <c r="M278" s="50"/>
    </row>
    <row r="279" spans="6:13" x14ac:dyDescent="0.25">
      <c r="F279" s="53"/>
      <c r="G279" s="47"/>
      <c r="H279" s="47"/>
      <c r="I279" s="47"/>
      <c r="J279" s="47"/>
      <c r="K279" s="47"/>
      <c r="L279" s="47"/>
      <c r="M279" s="48"/>
    </row>
    <row r="280" spans="6:13" x14ac:dyDescent="0.25">
      <c r="F280" s="56"/>
      <c r="G280" s="49"/>
      <c r="H280" s="49"/>
      <c r="I280" s="49"/>
      <c r="J280" s="49"/>
      <c r="K280" s="49"/>
      <c r="L280" s="49"/>
      <c r="M280" s="50"/>
    </row>
    <row r="281" spans="6:13" x14ac:dyDescent="0.25">
      <c r="F281" s="53"/>
      <c r="G281" s="47"/>
      <c r="H281" s="47"/>
      <c r="I281" s="47"/>
      <c r="J281" s="47"/>
      <c r="K281" s="47"/>
      <c r="L281" s="47"/>
      <c r="M281" s="48"/>
    </row>
    <row r="282" spans="6:13" x14ac:dyDescent="0.25">
      <c r="F282" s="55"/>
      <c r="G282" s="49"/>
      <c r="H282" s="49"/>
      <c r="I282" s="49"/>
      <c r="J282" s="49"/>
      <c r="K282" s="49"/>
      <c r="L282" s="49"/>
      <c r="M282" s="50"/>
    </row>
    <row r="283" spans="6:13" x14ac:dyDescent="0.25">
      <c r="F283" s="53"/>
      <c r="G283" s="47"/>
      <c r="H283" s="47"/>
      <c r="I283" s="47"/>
      <c r="J283" s="47"/>
      <c r="K283" s="47"/>
      <c r="L283" s="47"/>
      <c r="M283" s="48"/>
    </row>
    <row r="284" spans="6:13" x14ac:dyDescent="0.25">
      <c r="F284" s="55"/>
      <c r="G284" s="49"/>
      <c r="H284" s="49"/>
      <c r="I284" s="49"/>
      <c r="J284" s="49"/>
      <c r="K284" s="49"/>
      <c r="L284" s="49"/>
      <c r="M284" s="50"/>
    </row>
    <row r="285" spans="6:13" x14ac:dyDescent="0.25">
      <c r="F285" s="53"/>
      <c r="G285" s="47"/>
      <c r="H285" s="47"/>
      <c r="I285" s="47"/>
      <c r="J285" s="47"/>
      <c r="K285" s="47"/>
      <c r="L285" s="47"/>
      <c r="M285" s="48"/>
    </row>
    <row r="286" spans="6:13" x14ac:dyDescent="0.25">
      <c r="F286" s="55"/>
      <c r="G286" s="49"/>
      <c r="H286" s="49"/>
      <c r="I286" s="49"/>
      <c r="J286" s="49"/>
      <c r="K286" s="49"/>
      <c r="L286" s="49"/>
      <c r="M286" s="50"/>
    </row>
    <row r="287" spans="6:13" x14ac:dyDescent="0.25">
      <c r="F287" s="53"/>
      <c r="G287" s="47"/>
      <c r="H287" s="47"/>
      <c r="I287" s="47"/>
      <c r="J287" s="47"/>
      <c r="K287" s="47"/>
      <c r="L287" s="47"/>
      <c r="M287" s="48"/>
    </row>
    <row r="288" spans="6:13" x14ac:dyDescent="0.25">
      <c r="F288" s="56"/>
      <c r="G288" s="49"/>
      <c r="H288" s="49"/>
      <c r="I288" s="49"/>
      <c r="J288" s="49"/>
      <c r="K288" s="49"/>
      <c r="L288" s="49"/>
      <c r="M288" s="50"/>
    </row>
    <row r="289" spans="6:13" x14ac:dyDescent="0.25">
      <c r="F289" s="58"/>
      <c r="G289" s="47"/>
      <c r="H289" s="47"/>
      <c r="I289" s="47"/>
      <c r="J289" s="47"/>
      <c r="K289" s="47"/>
      <c r="L289" s="47"/>
      <c r="M289" s="48"/>
    </row>
    <row r="290" spans="6:13" x14ac:dyDescent="0.25">
      <c r="F290" s="56"/>
      <c r="G290" s="49"/>
      <c r="H290" s="49"/>
      <c r="I290" s="49"/>
      <c r="J290" s="49"/>
      <c r="K290" s="49"/>
      <c r="L290" s="49"/>
      <c r="M290" s="50"/>
    </row>
    <row r="291" spans="6:13" x14ac:dyDescent="0.25">
      <c r="F291" s="53"/>
      <c r="G291" s="47"/>
      <c r="H291" s="47"/>
      <c r="I291" s="47"/>
      <c r="J291" s="47"/>
      <c r="K291" s="47"/>
      <c r="L291" s="47"/>
      <c r="M291" s="48"/>
    </row>
    <row r="292" spans="6:13" x14ac:dyDescent="0.25">
      <c r="F292" s="55"/>
      <c r="G292" s="49"/>
      <c r="H292" s="49"/>
      <c r="I292" s="49"/>
      <c r="J292" s="49"/>
      <c r="K292" s="49"/>
      <c r="L292" s="49"/>
      <c r="M292" s="50"/>
    </row>
    <row r="293" spans="6:13" x14ac:dyDescent="0.25">
      <c r="F293" s="53"/>
      <c r="G293" s="47"/>
      <c r="H293" s="47"/>
      <c r="I293" s="47"/>
      <c r="J293" s="47"/>
      <c r="K293" s="47"/>
      <c r="L293" s="47"/>
      <c r="M293" s="48"/>
    </row>
    <row r="294" spans="6:13" x14ac:dyDescent="0.25">
      <c r="F294" s="56"/>
      <c r="G294" s="49"/>
      <c r="H294" s="49"/>
      <c r="I294" s="49"/>
      <c r="J294" s="49"/>
      <c r="K294" s="49"/>
      <c r="L294" s="49"/>
      <c r="M294" s="50"/>
    </row>
    <row r="295" spans="6:13" x14ac:dyDescent="0.25">
      <c r="F295" s="54"/>
      <c r="G295" s="47"/>
      <c r="H295" s="47"/>
      <c r="I295" s="47"/>
      <c r="J295" s="47"/>
      <c r="K295" s="47"/>
      <c r="L295" s="47"/>
      <c r="M295" s="48"/>
    </row>
    <row r="296" spans="6:13" x14ac:dyDescent="0.25">
      <c r="F296" s="57"/>
      <c r="G296" s="49"/>
      <c r="H296" s="49"/>
      <c r="I296" s="49"/>
      <c r="J296" s="49"/>
      <c r="K296" s="52"/>
      <c r="L296" s="52"/>
      <c r="M296" s="50"/>
    </row>
    <row r="297" spans="6:13" x14ac:dyDescent="0.25">
      <c r="F297" s="53"/>
      <c r="G297" s="47"/>
      <c r="H297" s="47"/>
      <c r="I297" s="47"/>
      <c r="J297" s="47"/>
      <c r="K297" s="47"/>
      <c r="L297" s="47"/>
      <c r="M297" s="48"/>
    </row>
    <row r="298" spans="6:13" x14ac:dyDescent="0.25">
      <c r="F298" s="49"/>
      <c r="G298" s="49"/>
      <c r="H298" s="49"/>
      <c r="I298" s="49"/>
      <c r="J298" s="49"/>
      <c r="K298" s="49"/>
      <c r="L298" s="49"/>
      <c r="M298" s="50"/>
    </row>
    <row r="299" spans="6:13" x14ac:dyDescent="0.25">
      <c r="F299" s="58"/>
      <c r="G299" s="47"/>
      <c r="H299" s="47"/>
      <c r="I299" s="47"/>
      <c r="J299" s="47"/>
      <c r="K299" s="47"/>
      <c r="L299" s="47"/>
      <c r="M299" s="48"/>
    </row>
    <row r="300" spans="6:13" x14ac:dyDescent="0.25">
      <c r="F300" s="55"/>
      <c r="G300" s="49"/>
      <c r="H300" s="49"/>
      <c r="I300" s="49"/>
      <c r="J300" s="49"/>
      <c r="K300" s="49"/>
      <c r="L300" s="49"/>
      <c r="M300" s="50"/>
    </row>
    <row r="301" spans="6:13" x14ac:dyDescent="0.25">
      <c r="F301" s="54"/>
      <c r="G301" s="47"/>
      <c r="H301" s="47"/>
      <c r="I301" s="47"/>
      <c r="J301" s="47"/>
      <c r="K301" s="47"/>
      <c r="L301" s="47"/>
      <c r="M301" s="48"/>
    </row>
    <row r="302" spans="6:13" x14ac:dyDescent="0.25">
      <c r="F302" s="55"/>
      <c r="G302" s="49"/>
      <c r="H302" s="49"/>
      <c r="I302" s="49"/>
      <c r="J302" s="49"/>
      <c r="K302" s="49"/>
      <c r="L302" s="49"/>
      <c r="M302" s="50"/>
    </row>
    <row r="303" spans="6:13" x14ac:dyDescent="0.25">
      <c r="F303" s="58"/>
      <c r="G303" s="47"/>
      <c r="H303" s="47"/>
      <c r="I303" s="47"/>
      <c r="J303" s="47"/>
      <c r="K303" s="47"/>
      <c r="L303" s="47"/>
      <c r="M303" s="48"/>
    </row>
    <row r="304" spans="6:13" x14ac:dyDescent="0.25">
      <c r="F304" s="49"/>
      <c r="G304" s="49"/>
      <c r="H304" s="49"/>
      <c r="I304" s="49"/>
      <c r="J304" s="49"/>
      <c r="K304" s="49"/>
      <c r="L304" s="49"/>
      <c r="M304" s="50"/>
    </row>
    <row r="305" spans="6:13" x14ac:dyDescent="0.25">
      <c r="F305" s="53"/>
      <c r="G305" s="47"/>
      <c r="H305" s="47"/>
      <c r="I305" s="47"/>
      <c r="J305" s="47"/>
      <c r="K305" s="51"/>
      <c r="L305" s="51"/>
      <c r="M305" s="48"/>
    </row>
    <row r="306" spans="6:13" x14ac:dyDescent="0.25">
      <c r="F306" s="55"/>
      <c r="G306" s="49"/>
      <c r="H306" s="49"/>
      <c r="I306" s="49"/>
      <c r="J306" s="49"/>
      <c r="K306" s="49"/>
      <c r="L306" s="49"/>
      <c r="M306" s="50"/>
    </row>
    <row r="307" spans="6:13" x14ac:dyDescent="0.25">
      <c r="F307" s="53"/>
      <c r="G307" s="47"/>
      <c r="H307" s="47"/>
      <c r="I307" s="47"/>
      <c r="J307" s="47"/>
      <c r="K307" s="47"/>
      <c r="L307" s="47"/>
      <c r="M307" s="48"/>
    </row>
    <row r="308" spans="6:13" x14ac:dyDescent="0.25">
      <c r="F308" s="56"/>
      <c r="G308" s="49"/>
      <c r="H308" s="49"/>
      <c r="I308" s="49"/>
      <c r="J308" s="49"/>
      <c r="K308" s="49"/>
      <c r="L308" s="49"/>
      <c r="M308" s="50"/>
    </row>
    <row r="309" spans="6:13" x14ac:dyDescent="0.25">
      <c r="F309" s="53"/>
      <c r="G309" s="47"/>
      <c r="H309" s="47"/>
      <c r="I309" s="47"/>
      <c r="J309" s="47"/>
      <c r="K309" s="51"/>
      <c r="L309" s="51"/>
      <c r="M309" s="48"/>
    </row>
    <row r="310" spans="6:13" x14ac:dyDescent="0.25">
      <c r="F310" s="56"/>
      <c r="G310" s="49"/>
      <c r="H310" s="49"/>
      <c r="I310" s="49"/>
      <c r="J310" s="49"/>
      <c r="K310" s="49"/>
      <c r="L310" s="49"/>
      <c r="M310" s="50"/>
    </row>
    <row r="311" spans="6:13" x14ac:dyDescent="0.25">
      <c r="F311" s="54"/>
      <c r="G311" s="47"/>
      <c r="H311" s="47"/>
      <c r="I311" s="47"/>
      <c r="J311" s="47"/>
      <c r="K311" s="47"/>
      <c r="L311" s="47"/>
      <c r="M311" s="48"/>
    </row>
    <row r="312" spans="6:13" x14ac:dyDescent="0.25">
      <c r="F312" s="49"/>
      <c r="G312" s="49"/>
      <c r="H312" s="49"/>
      <c r="I312" s="49"/>
      <c r="J312" s="49"/>
      <c r="K312" s="49"/>
      <c r="L312" s="49"/>
      <c r="M312" s="50"/>
    </row>
    <row r="313" spans="6:13" x14ac:dyDescent="0.25">
      <c r="F313" s="47"/>
      <c r="G313" s="47"/>
      <c r="H313" s="47"/>
      <c r="I313" s="47"/>
      <c r="J313" s="47"/>
      <c r="K313" s="47"/>
      <c r="L313" s="47"/>
      <c r="M313" s="48"/>
    </row>
    <row r="314" spans="6:13" x14ac:dyDescent="0.25">
      <c r="F314" s="49"/>
      <c r="G314" s="49"/>
      <c r="H314" s="49"/>
      <c r="I314" s="49"/>
      <c r="J314" s="49"/>
      <c r="K314" s="49"/>
      <c r="L314" s="49"/>
      <c r="M314" s="50"/>
    </row>
    <row r="315" spans="6:13" x14ac:dyDescent="0.25">
      <c r="F315" s="47"/>
      <c r="G315" s="47"/>
      <c r="H315" s="47"/>
      <c r="I315" s="47"/>
      <c r="J315" s="47"/>
      <c r="K315" s="47"/>
      <c r="L315" s="47"/>
      <c r="M315" s="48"/>
    </row>
    <row r="316" spans="6:13" x14ac:dyDescent="0.25">
      <c r="F316" s="49"/>
      <c r="G316" s="49"/>
      <c r="H316" s="49"/>
      <c r="I316" s="49"/>
      <c r="J316" s="49"/>
      <c r="K316" s="49"/>
      <c r="L316" s="49"/>
      <c r="M316" s="50"/>
    </row>
    <row r="317" spans="6:13" x14ac:dyDescent="0.25">
      <c r="F317" s="47"/>
      <c r="G317" s="47"/>
      <c r="H317" s="47"/>
      <c r="I317" s="47"/>
      <c r="J317" s="47"/>
      <c r="K317" s="47"/>
      <c r="L317" s="47"/>
      <c r="M317" s="48"/>
    </row>
    <row r="318" spans="6:13" x14ac:dyDescent="0.25">
      <c r="F318" s="49"/>
      <c r="G318" s="49"/>
      <c r="H318" s="49"/>
      <c r="I318" s="49"/>
      <c r="J318" s="49"/>
      <c r="K318" s="49"/>
      <c r="L318" s="49"/>
      <c r="M318" s="50"/>
    </row>
    <row r="319" spans="6:13" x14ac:dyDescent="0.25">
      <c r="F319" s="47"/>
      <c r="G319" s="47"/>
      <c r="H319" s="47"/>
      <c r="I319" s="47"/>
      <c r="J319" s="47"/>
      <c r="K319" s="47"/>
      <c r="L319" s="47"/>
      <c r="M319" s="48"/>
    </row>
    <row r="320" spans="6:13" x14ac:dyDescent="0.25">
      <c r="F320" s="49"/>
      <c r="G320" s="49"/>
      <c r="H320" s="49"/>
      <c r="I320" s="49"/>
      <c r="J320" s="49"/>
      <c r="K320" s="49"/>
      <c r="L320" s="49"/>
      <c r="M320" s="50"/>
    </row>
    <row r="321" spans="6:13" x14ac:dyDescent="0.25">
      <c r="F321" s="47"/>
      <c r="G321" s="47"/>
      <c r="H321" s="47"/>
      <c r="I321" s="47"/>
      <c r="J321" s="47"/>
      <c r="K321" s="47"/>
      <c r="L321" s="47"/>
      <c r="M321" s="48"/>
    </row>
    <row r="322" spans="6:13" x14ac:dyDescent="0.25">
      <c r="F322" s="49"/>
      <c r="G322" s="49"/>
      <c r="H322" s="49"/>
      <c r="I322" s="49"/>
      <c r="J322" s="49"/>
      <c r="K322" s="52"/>
      <c r="L322" s="52"/>
      <c r="M322" s="50"/>
    </row>
    <row r="323" spans="6:13" x14ac:dyDescent="0.25">
      <c r="F323" s="47"/>
      <c r="G323" s="47"/>
      <c r="H323" s="47"/>
      <c r="I323" s="47"/>
      <c r="J323" s="47"/>
      <c r="K323" s="51"/>
      <c r="L323" s="51"/>
      <c r="M323" s="48"/>
    </row>
    <row r="324" spans="6:13" x14ac:dyDescent="0.25">
      <c r="F324" s="49"/>
      <c r="G324" s="49"/>
      <c r="H324" s="49"/>
      <c r="I324" s="49"/>
      <c r="J324" s="49"/>
      <c r="K324" s="49"/>
      <c r="L324" s="49"/>
      <c r="M324" s="50"/>
    </row>
    <row r="325" spans="6:13" x14ac:dyDescent="0.25">
      <c r="F325" s="47"/>
      <c r="G325" s="47"/>
      <c r="H325" s="47"/>
      <c r="I325" s="47"/>
      <c r="J325" s="47"/>
      <c r="K325" s="47"/>
      <c r="L325" s="47"/>
      <c r="M325" s="48"/>
    </row>
    <row r="326" spans="6:13" x14ac:dyDescent="0.25">
      <c r="F326" s="49"/>
      <c r="G326" s="49"/>
      <c r="H326" s="49"/>
      <c r="I326" s="49"/>
      <c r="J326" s="49"/>
      <c r="K326" s="49"/>
      <c r="L326" s="49"/>
      <c r="M326" s="50"/>
    </row>
    <row r="327" spans="6:13" x14ac:dyDescent="0.25">
      <c r="F327" s="47"/>
      <c r="G327" s="47"/>
      <c r="H327" s="47"/>
      <c r="I327" s="47"/>
      <c r="J327" s="47"/>
      <c r="K327" s="47"/>
      <c r="L327" s="47"/>
      <c r="M327" s="48"/>
    </row>
    <row r="328" spans="6:13" x14ac:dyDescent="0.25">
      <c r="F328" s="49"/>
      <c r="G328" s="49"/>
      <c r="H328" s="49"/>
      <c r="I328" s="49"/>
      <c r="J328" s="49"/>
      <c r="K328" s="49"/>
      <c r="L328" s="49"/>
      <c r="M328" s="50"/>
    </row>
    <row r="329" spans="6:13" x14ac:dyDescent="0.25">
      <c r="F329" s="47"/>
      <c r="G329" s="47"/>
      <c r="H329" s="47"/>
      <c r="I329" s="47"/>
      <c r="J329" s="47"/>
      <c r="K329" s="47"/>
      <c r="L329" s="47"/>
      <c r="M329" s="48"/>
    </row>
    <row r="330" spans="6:13" x14ac:dyDescent="0.25">
      <c r="F330" s="49"/>
      <c r="G330" s="49"/>
      <c r="H330" s="49"/>
      <c r="I330" s="49"/>
      <c r="J330" s="49"/>
      <c r="K330" s="52"/>
      <c r="L330" s="52"/>
      <c r="M330" s="50"/>
    </row>
    <row r="331" spans="6:13" x14ac:dyDescent="0.25">
      <c r="F331" s="47"/>
      <c r="G331" s="47"/>
      <c r="H331" s="47"/>
      <c r="I331" s="47"/>
      <c r="J331" s="47"/>
      <c r="K331" s="47"/>
      <c r="L331" s="47"/>
      <c r="M331" s="48"/>
    </row>
    <row r="332" spans="6:13" x14ac:dyDescent="0.25">
      <c r="F332" s="49"/>
      <c r="G332" s="49"/>
      <c r="H332" s="49"/>
      <c r="I332" s="49"/>
      <c r="J332" s="49"/>
      <c r="K332" s="49"/>
      <c r="L332" s="49"/>
      <c r="M332" s="50"/>
    </row>
    <row r="333" spans="6:13" x14ac:dyDescent="0.25">
      <c r="F333" s="47"/>
      <c r="G333" s="47"/>
      <c r="H333" s="47"/>
      <c r="I333" s="47"/>
      <c r="J333" s="47"/>
      <c r="K333" s="47"/>
      <c r="L333" s="47"/>
      <c r="M333" s="48"/>
    </row>
    <row r="334" spans="6:13" x14ac:dyDescent="0.25">
      <c r="F334" s="49"/>
      <c r="G334" s="49"/>
      <c r="H334" s="49"/>
      <c r="I334" s="49"/>
      <c r="J334" s="49"/>
      <c r="K334" s="49"/>
      <c r="L334" s="49"/>
      <c r="M334" s="50"/>
    </row>
    <row r="335" spans="6:13" x14ac:dyDescent="0.25">
      <c r="F335" s="47"/>
      <c r="G335" s="47"/>
      <c r="H335" s="47"/>
      <c r="I335" s="47"/>
      <c r="J335" s="47"/>
      <c r="K335" s="47"/>
      <c r="L335" s="47"/>
      <c r="M335" s="48"/>
    </row>
    <row r="336" spans="6:13" x14ac:dyDescent="0.25">
      <c r="F336" s="49"/>
      <c r="G336" s="49"/>
      <c r="H336" s="49"/>
      <c r="I336" s="49"/>
      <c r="J336" s="49"/>
      <c r="K336" s="49"/>
      <c r="L336" s="49"/>
      <c r="M336" s="50"/>
    </row>
    <row r="337" spans="6:13" x14ac:dyDescent="0.25">
      <c r="F337" s="47"/>
      <c r="G337" s="47"/>
      <c r="H337" s="47"/>
      <c r="I337" s="47"/>
      <c r="J337" s="47"/>
      <c r="K337" s="47"/>
      <c r="L337" s="47"/>
      <c r="M337" s="48"/>
    </row>
    <row r="338" spans="6:13" x14ac:dyDescent="0.25">
      <c r="F338" s="49"/>
      <c r="G338" s="49"/>
      <c r="H338" s="49"/>
      <c r="I338" s="49"/>
      <c r="J338" s="49"/>
      <c r="K338" s="49"/>
      <c r="L338" s="49"/>
      <c r="M338" s="50"/>
    </row>
    <row r="339" spans="6:13" x14ac:dyDescent="0.25">
      <c r="F339" s="47"/>
      <c r="G339" s="47"/>
      <c r="H339" s="47"/>
      <c r="I339" s="47"/>
      <c r="J339" s="47"/>
      <c r="K339" s="47"/>
      <c r="L339" s="47"/>
      <c r="M339" s="48"/>
    </row>
    <row r="340" spans="6:13" x14ac:dyDescent="0.25">
      <c r="F340" s="49"/>
      <c r="G340" s="49"/>
      <c r="H340" s="49"/>
      <c r="I340" s="49"/>
      <c r="J340" s="49"/>
      <c r="K340" s="49"/>
      <c r="L340" s="49"/>
      <c r="M340" s="50"/>
    </row>
    <row r="341" spans="6:13" x14ac:dyDescent="0.25">
      <c r="F341" s="47"/>
      <c r="G341" s="47"/>
      <c r="H341" s="47"/>
      <c r="I341" s="47"/>
      <c r="J341" s="47"/>
      <c r="K341" s="47"/>
      <c r="L341" s="47"/>
      <c r="M341" s="48"/>
    </row>
    <row r="342" spans="6:13" x14ac:dyDescent="0.25">
      <c r="F342" s="49"/>
      <c r="G342" s="49"/>
      <c r="H342" s="49"/>
      <c r="I342" s="49"/>
      <c r="J342" s="49"/>
      <c r="K342" s="49"/>
      <c r="L342" s="49"/>
      <c r="M342" s="50"/>
    </row>
    <row r="343" spans="6:13" x14ac:dyDescent="0.25">
      <c r="F343" s="47"/>
      <c r="G343" s="47"/>
      <c r="H343" s="47"/>
      <c r="I343" s="47"/>
      <c r="J343" s="47"/>
      <c r="K343" s="47"/>
      <c r="L343" s="47"/>
      <c r="M343" s="48"/>
    </row>
    <row r="344" spans="6:13" x14ac:dyDescent="0.25">
      <c r="F344" s="49"/>
      <c r="G344" s="49"/>
      <c r="H344" s="49"/>
      <c r="I344" s="49"/>
      <c r="J344" s="49"/>
      <c r="K344" s="49"/>
      <c r="L344" s="49"/>
      <c r="M344" s="50"/>
    </row>
    <row r="345" spans="6:13" x14ac:dyDescent="0.25">
      <c r="F345" s="47"/>
      <c r="G345" s="47"/>
      <c r="H345" s="47"/>
      <c r="I345" s="47"/>
      <c r="J345" s="47"/>
      <c r="K345" s="47"/>
      <c r="L345" s="47"/>
      <c r="M345" s="48"/>
    </row>
    <row r="346" spans="6:13" x14ac:dyDescent="0.25">
      <c r="F346" s="49"/>
      <c r="G346" s="49"/>
      <c r="H346" s="49"/>
      <c r="I346" s="49"/>
      <c r="J346" s="49"/>
      <c r="K346" s="49"/>
      <c r="L346" s="49"/>
      <c r="M346" s="50"/>
    </row>
    <row r="347" spans="6:13" x14ac:dyDescent="0.25">
      <c r="F347" s="47"/>
      <c r="G347" s="47"/>
      <c r="H347" s="47"/>
      <c r="I347" s="47"/>
      <c r="J347" s="47"/>
      <c r="K347" s="51"/>
      <c r="L347" s="51"/>
      <c r="M347" s="48"/>
    </row>
    <row r="348" spans="6:13" x14ac:dyDescent="0.25">
      <c r="F348" s="49"/>
      <c r="G348" s="49"/>
      <c r="H348" s="49"/>
      <c r="I348" s="49"/>
      <c r="J348" s="49"/>
      <c r="K348" s="49"/>
      <c r="L348" s="49"/>
      <c r="M348" s="50"/>
    </row>
    <row r="349" spans="6:13" x14ac:dyDescent="0.25">
      <c r="F349" s="47"/>
      <c r="G349" s="47"/>
      <c r="H349" s="47"/>
      <c r="I349" s="47"/>
      <c r="J349" s="47"/>
      <c r="K349" s="47"/>
      <c r="L349" s="47"/>
      <c r="M349" s="48"/>
    </row>
    <row r="350" spans="6:13" x14ac:dyDescent="0.25">
      <c r="F350" s="49"/>
      <c r="G350" s="49"/>
      <c r="H350" s="49"/>
      <c r="I350" s="49"/>
      <c r="J350" s="49"/>
      <c r="K350" s="49"/>
      <c r="L350" s="49"/>
      <c r="M350" s="50"/>
    </row>
    <row r="351" spans="6:13" x14ac:dyDescent="0.25">
      <c r="F351" s="47"/>
      <c r="G351" s="47"/>
      <c r="H351" s="47"/>
      <c r="I351" s="47"/>
      <c r="J351" s="47"/>
      <c r="K351" s="47"/>
      <c r="L351" s="47"/>
      <c r="M351" s="48"/>
    </row>
    <row r="352" spans="6:13" x14ac:dyDescent="0.25">
      <c r="F352" s="49"/>
      <c r="G352" s="49"/>
      <c r="H352" s="49"/>
      <c r="I352" s="49"/>
      <c r="J352" s="49"/>
      <c r="K352" s="49"/>
      <c r="L352" s="49"/>
      <c r="M352" s="50"/>
    </row>
    <row r="353" spans="6:13" x14ac:dyDescent="0.25">
      <c r="F353" s="47"/>
      <c r="G353" s="47"/>
      <c r="H353" s="47"/>
      <c r="I353" s="47"/>
      <c r="J353" s="47"/>
      <c r="K353" s="47"/>
      <c r="L353" s="47"/>
      <c r="M353" s="48"/>
    </row>
    <row r="354" spans="6:13" x14ac:dyDescent="0.25">
      <c r="F354" s="49"/>
      <c r="G354" s="49"/>
      <c r="H354" s="49"/>
      <c r="I354" s="49"/>
      <c r="J354" s="49"/>
      <c r="K354" s="49"/>
      <c r="L354" s="49"/>
      <c r="M354" s="50"/>
    </row>
    <row r="355" spans="6:13" x14ac:dyDescent="0.25">
      <c r="F355" s="47"/>
      <c r="G355" s="47"/>
      <c r="H355" s="47"/>
      <c r="I355" s="47"/>
      <c r="J355" s="47"/>
      <c r="K355" s="47"/>
      <c r="L355" s="47"/>
      <c r="M355" s="48"/>
    </row>
    <row r="356" spans="6:13" x14ac:dyDescent="0.25">
      <c r="F356" s="49"/>
      <c r="G356" s="49"/>
      <c r="H356" s="49"/>
      <c r="I356" s="49"/>
      <c r="J356" s="49"/>
      <c r="K356" s="49"/>
      <c r="L356" s="49"/>
      <c r="M356" s="50"/>
    </row>
    <row r="357" spans="6:13" x14ac:dyDescent="0.25">
      <c r="F357" s="47"/>
      <c r="G357" s="47"/>
      <c r="H357" s="47"/>
      <c r="I357" s="47"/>
      <c r="J357" s="47"/>
      <c r="K357" s="47"/>
      <c r="L357" s="47"/>
      <c r="M357" s="48"/>
    </row>
    <row r="358" spans="6:13" x14ac:dyDescent="0.25">
      <c r="F358" s="49"/>
      <c r="G358" s="49"/>
      <c r="H358" s="49"/>
      <c r="I358" s="49"/>
      <c r="J358" s="49"/>
      <c r="K358" s="49"/>
      <c r="L358" s="49"/>
      <c r="M358" s="50"/>
    </row>
    <row r="359" spans="6:13" x14ac:dyDescent="0.25">
      <c r="F359" s="47"/>
      <c r="G359" s="47"/>
      <c r="H359" s="47"/>
      <c r="I359" s="47"/>
      <c r="J359" s="47"/>
      <c r="K359" s="47"/>
      <c r="L359" s="47"/>
      <c r="M359" s="48"/>
    </row>
    <row r="360" spans="6:13" x14ac:dyDescent="0.25">
      <c r="F360" s="49"/>
      <c r="G360" s="49"/>
      <c r="H360" s="49"/>
      <c r="I360" s="49"/>
      <c r="J360" s="49"/>
      <c r="K360" s="49"/>
      <c r="L360" s="49"/>
      <c r="M360" s="50"/>
    </row>
    <row r="361" spans="6:13" x14ac:dyDescent="0.25">
      <c r="F361" s="47"/>
      <c r="G361" s="47"/>
      <c r="H361" s="47"/>
      <c r="I361" s="47"/>
      <c r="J361" s="47"/>
      <c r="K361" s="47"/>
      <c r="L361" s="47"/>
      <c r="M361" s="48"/>
    </row>
    <row r="362" spans="6:13" x14ac:dyDescent="0.25">
      <c r="F362" s="49"/>
      <c r="G362" s="49"/>
      <c r="H362" s="49"/>
      <c r="I362" s="49"/>
      <c r="J362" s="49"/>
      <c r="K362" s="49"/>
      <c r="L362" s="49"/>
      <c r="M362" s="50"/>
    </row>
    <row r="363" spans="6:13" x14ac:dyDescent="0.25">
      <c r="F363" s="47"/>
      <c r="G363" s="47"/>
      <c r="H363" s="47"/>
      <c r="I363" s="47"/>
      <c r="J363" s="47"/>
      <c r="K363" s="47"/>
      <c r="L363" s="47"/>
      <c r="M363" s="48"/>
    </row>
    <row r="364" spans="6:13" x14ac:dyDescent="0.25">
      <c r="F364" s="49"/>
      <c r="G364" s="49"/>
      <c r="H364" s="49"/>
      <c r="I364" s="49"/>
      <c r="J364" s="49"/>
      <c r="K364" s="49"/>
      <c r="L364" s="49"/>
      <c r="M364" s="50"/>
    </row>
    <row r="365" spans="6:13" x14ac:dyDescent="0.25">
      <c r="F365" s="47"/>
      <c r="G365" s="47"/>
      <c r="H365" s="47"/>
      <c r="I365" s="47"/>
      <c r="J365" s="47"/>
      <c r="K365" s="51"/>
      <c r="L365" s="51"/>
      <c r="M365" s="48"/>
    </row>
    <row r="366" spans="6:13" x14ac:dyDescent="0.25">
      <c r="F366" s="49"/>
      <c r="G366" s="49"/>
      <c r="H366" s="49"/>
      <c r="I366" s="49"/>
      <c r="J366" s="49"/>
      <c r="K366" s="49"/>
      <c r="L366" s="49"/>
      <c r="M366" s="50"/>
    </row>
    <row r="367" spans="6:13" x14ac:dyDescent="0.25">
      <c r="F367" s="47"/>
      <c r="G367" s="47"/>
      <c r="H367" s="47"/>
      <c r="I367" s="47"/>
      <c r="J367" s="47"/>
      <c r="K367" s="47"/>
      <c r="L367" s="47"/>
      <c r="M367" s="48"/>
    </row>
    <row r="368" spans="6:13" x14ac:dyDescent="0.25">
      <c r="F368" s="49"/>
      <c r="G368" s="49"/>
      <c r="H368" s="49"/>
      <c r="I368" s="49"/>
      <c r="J368" s="49"/>
      <c r="K368" s="49"/>
      <c r="L368" s="49"/>
      <c r="M368" s="50"/>
    </row>
    <row r="369" spans="6:13" x14ac:dyDescent="0.25">
      <c r="F369" s="47"/>
      <c r="G369" s="47"/>
      <c r="H369" s="47"/>
      <c r="I369" s="47"/>
      <c r="J369" s="47"/>
      <c r="K369" s="47"/>
      <c r="L369" s="47"/>
      <c r="M369" s="48"/>
    </row>
    <row r="370" spans="6:13" x14ac:dyDescent="0.25">
      <c r="F370" s="49"/>
      <c r="G370" s="49"/>
      <c r="H370" s="49"/>
      <c r="I370" s="49"/>
      <c r="J370" s="49"/>
      <c r="K370" s="49"/>
      <c r="L370" s="49"/>
      <c r="M370" s="50"/>
    </row>
    <row r="371" spans="6:13" x14ac:dyDescent="0.25">
      <c r="F371" s="47"/>
      <c r="G371" s="47"/>
      <c r="H371" s="47"/>
      <c r="I371" s="47"/>
      <c r="J371" s="47"/>
      <c r="K371" s="47"/>
      <c r="L371" s="47"/>
      <c r="M371" s="48"/>
    </row>
    <row r="372" spans="6:13" x14ac:dyDescent="0.25">
      <c r="F372" s="64"/>
      <c r="G372" s="49"/>
      <c r="H372" s="49"/>
      <c r="I372" s="49"/>
      <c r="J372" s="49"/>
      <c r="K372" s="49"/>
      <c r="L372" s="49"/>
      <c r="M372" s="50"/>
    </row>
    <row r="373" spans="6:13" x14ac:dyDescent="0.25">
      <c r="F373" s="47"/>
      <c r="G373" s="47"/>
      <c r="H373" s="47"/>
      <c r="I373" s="47"/>
      <c r="J373" s="47"/>
      <c r="K373" s="47"/>
      <c r="L373" s="47"/>
      <c r="M373" s="48"/>
    </row>
    <row r="374" spans="6:13" x14ac:dyDescent="0.25">
      <c r="F374" s="49"/>
      <c r="G374" s="49"/>
      <c r="H374" s="49"/>
      <c r="I374" s="49"/>
      <c r="J374" s="49"/>
      <c r="K374" s="49"/>
      <c r="L374" s="49"/>
      <c r="M374" s="50"/>
    </row>
    <row r="375" spans="6:13" x14ac:dyDescent="0.25">
      <c r="F375" s="47"/>
      <c r="G375" s="47"/>
      <c r="H375" s="47"/>
      <c r="I375" s="47"/>
      <c r="J375" s="47"/>
      <c r="K375" s="47"/>
      <c r="L375" s="47"/>
      <c r="M375" s="48"/>
    </row>
    <row r="376" spans="6:13" x14ac:dyDescent="0.25">
      <c r="F376" s="49"/>
      <c r="G376" s="49"/>
      <c r="H376" s="49"/>
      <c r="I376" s="49"/>
      <c r="J376" s="49"/>
      <c r="K376" s="49"/>
      <c r="L376" s="49"/>
      <c r="M376" s="50"/>
    </row>
    <row r="377" spans="6:13" x14ac:dyDescent="0.25">
      <c r="F377" s="47"/>
      <c r="G377" s="47"/>
      <c r="H377" s="47"/>
      <c r="I377" s="47"/>
      <c r="J377" s="47"/>
      <c r="K377" s="47"/>
      <c r="L377" s="47"/>
      <c r="M377" s="48"/>
    </row>
    <row r="378" spans="6:13" x14ac:dyDescent="0.25">
      <c r="F378" s="49"/>
      <c r="G378" s="49"/>
      <c r="H378" s="49"/>
      <c r="I378" s="49"/>
      <c r="J378" s="49"/>
      <c r="K378" s="49"/>
      <c r="L378" s="49"/>
      <c r="M378" s="50"/>
    </row>
    <row r="379" spans="6:13" x14ac:dyDescent="0.25">
      <c r="F379" s="47"/>
      <c r="G379" s="47"/>
      <c r="H379" s="47"/>
      <c r="I379" s="47"/>
      <c r="J379" s="47"/>
      <c r="K379" s="47"/>
      <c r="L379" s="47"/>
      <c r="M379" s="48"/>
    </row>
    <row r="380" spans="6:13" x14ac:dyDescent="0.25">
      <c r="F380" s="49"/>
      <c r="G380" s="49"/>
      <c r="H380" s="49"/>
      <c r="I380" s="49"/>
      <c r="J380" s="49"/>
      <c r="K380" s="49"/>
      <c r="L380" s="49"/>
      <c r="M380" s="50"/>
    </row>
    <row r="381" spans="6:13" x14ac:dyDescent="0.25">
      <c r="F381" s="47"/>
      <c r="G381" s="47"/>
      <c r="H381" s="47"/>
      <c r="I381" s="47"/>
      <c r="J381" s="47"/>
      <c r="K381" s="47"/>
      <c r="L381" s="47"/>
      <c r="M381" s="48"/>
    </row>
    <row r="382" spans="6:13" x14ac:dyDescent="0.25">
      <c r="F382" s="49"/>
      <c r="G382" s="49"/>
      <c r="H382" s="49"/>
      <c r="I382" s="49"/>
      <c r="J382" s="49"/>
      <c r="K382" s="49"/>
      <c r="L382" s="49"/>
      <c r="M382" s="50"/>
    </row>
    <row r="383" spans="6:13" x14ac:dyDescent="0.25">
      <c r="F383" s="47"/>
      <c r="G383" s="47"/>
      <c r="H383" s="47"/>
      <c r="I383" s="47"/>
      <c r="J383" s="47"/>
      <c r="K383" s="47"/>
      <c r="L383" s="47"/>
      <c r="M383" s="48"/>
    </row>
    <row r="384" spans="6:13" x14ac:dyDescent="0.25">
      <c r="F384" s="49"/>
      <c r="G384" s="49"/>
      <c r="H384" s="49"/>
      <c r="I384" s="49"/>
      <c r="J384" s="49"/>
      <c r="K384" s="49"/>
      <c r="L384" s="49"/>
      <c r="M384" s="50"/>
    </row>
    <row r="385" spans="6:13" x14ac:dyDescent="0.25">
      <c r="F385" s="47"/>
      <c r="G385" s="47"/>
      <c r="H385" s="47"/>
      <c r="I385" s="47"/>
      <c r="J385" s="47"/>
      <c r="K385" s="47"/>
      <c r="L385" s="47"/>
      <c r="M385" s="48"/>
    </row>
    <row r="386" spans="6:13" x14ac:dyDescent="0.25">
      <c r="F386" s="49"/>
      <c r="G386" s="49"/>
      <c r="H386" s="49"/>
      <c r="I386" s="49"/>
      <c r="J386" s="49"/>
      <c r="K386" s="49"/>
      <c r="L386" s="49"/>
      <c r="M386" s="50"/>
    </row>
    <row r="387" spans="6:13" x14ac:dyDescent="0.25">
      <c r="F387" s="47"/>
      <c r="G387" s="47"/>
      <c r="H387" s="47"/>
      <c r="I387" s="47"/>
      <c r="J387" s="47"/>
      <c r="K387" s="47"/>
      <c r="L387" s="47"/>
      <c r="M387" s="48"/>
    </row>
    <row r="388" spans="6:13" x14ac:dyDescent="0.25">
      <c r="F388" s="49"/>
      <c r="G388" s="49"/>
      <c r="H388" s="49"/>
      <c r="I388" s="49"/>
      <c r="J388" s="49"/>
      <c r="K388" s="49"/>
      <c r="L388" s="49"/>
      <c r="M388" s="50"/>
    </row>
    <row r="389" spans="6:13" x14ac:dyDescent="0.25">
      <c r="F389" s="47"/>
      <c r="G389" s="47"/>
      <c r="H389" s="47"/>
      <c r="I389" s="47"/>
      <c r="J389" s="47"/>
      <c r="K389" s="47"/>
      <c r="L389" s="47"/>
      <c r="M389" s="48"/>
    </row>
    <row r="390" spans="6:13" x14ac:dyDescent="0.25">
      <c r="F390" s="49"/>
      <c r="G390" s="49"/>
      <c r="H390" s="49"/>
      <c r="I390" s="49"/>
      <c r="J390" s="49"/>
      <c r="K390" s="49"/>
      <c r="L390" s="49"/>
      <c r="M390" s="50"/>
    </row>
    <row r="391" spans="6:13" x14ac:dyDescent="0.25">
      <c r="F391" s="47"/>
      <c r="G391" s="47"/>
      <c r="H391" s="47"/>
      <c r="I391" s="47"/>
      <c r="J391" s="47"/>
      <c r="K391" s="47"/>
      <c r="L391" s="47"/>
      <c r="M391" s="48"/>
    </row>
    <row r="392" spans="6:13" x14ac:dyDescent="0.25">
      <c r="F392" s="49"/>
      <c r="G392" s="49"/>
      <c r="H392" s="49"/>
      <c r="I392" s="49"/>
      <c r="J392" s="49"/>
      <c r="K392" s="49"/>
      <c r="L392" s="49"/>
      <c r="M392" s="50"/>
    </row>
    <row r="393" spans="6:13" x14ac:dyDescent="0.25">
      <c r="F393" s="47"/>
      <c r="G393" s="47"/>
      <c r="H393" s="47"/>
      <c r="I393" s="47"/>
      <c r="J393" s="47"/>
      <c r="K393" s="47"/>
      <c r="L393" s="47"/>
      <c r="M393" s="48"/>
    </row>
    <row r="394" spans="6:13" x14ac:dyDescent="0.25">
      <c r="F394" s="49"/>
      <c r="G394" s="49"/>
      <c r="H394" s="49"/>
      <c r="I394" s="49"/>
      <c r="J394" s="49"/>
      <c r="K394" s="49"/>
      <c r="L394" s="49"/>
      <c r="M394" s="50"/>
    </row>
    <row r="395" spans="6:13" x14ac:dyDescent="0.25">
      <c r="F395" s="47"/>
      <c r="G395" s="47"/>
      <c r="H395" s="47"/>
      <c r="I395" s="47"/>
      <c r="J395" s="47"/>
      <c r="K395" s="47"/>
      <c r="L395" s="47"/>
      <c r="M395" s="48"/>
    </row>
    <row r="396" spans="6:13" x14ac:dyDescent="0.25">
      <c r="F396" s="49"/>
      <c r="G396" s="49"/>
      <c r="H396" s="49"/>
      <c r="I396" s="49"/>
      <c r="J396" s="49"/>
      <c r="K396" s="49"/>
      <c r="L396" s="49"/>
      <c r="M396" s="50"/>
    </row>
    <row r="397" spans="6:13" x14ac:dyDescent="0.25">
      <c r="F397" s="47"/>
      <c r="G397" s="47"/>
      <c r="H397" s="47"/>
      <c r="I397" s="47"/>
      <c r="J397" s="47"/>
      <c r="K397" s="47"/>
      <c r="L397" s="47"/>
      <c r="M397" s="48"/>
    </row>
    <row r="398" spans="6:13" x14ac:dyDescent="0.25">
      <c r="F398" s="49"/>
      <c r="G398" s="49"/>
      <c r="H398" s="49"/>
      <c r="I398" s="49"/>
      <c r="J398" s="49"/>
      <c r="K398" s="49"/>
      <c r="L398" s="49"/>
      <c r="M398" s="50"/>
    </row>
    <row r="399" spans="6:13" x14ac:dyDescent="0.25">
      <c r="F399" s="47"/>
      <c r="G399" s="47"/>
      <c r="H399" s="47"/>
      <c r="I399" s="47"/>
      <c r="J399" s="47"/>
      <c r="K399" s="47"/>
      <c r="L399" s="47"/>
      <c r="M399" s="48"/>
    </row>
    <row r="400" spans="6:13" x14ac:dyDescent="0.25">
      <c r="F400" s="49"/>
      <c r="G400" s="49"/>
      <c r="H400" s="49"/>
      <c r="I400" s="49"/>
      <c r="J400" s="49"/>
      <c r="K400" s="49"/>
      <c r="L400" s="49"/>
      <c r="M400" s="50"/>
    </row>
    <row r="401" spans="6:13" x14ac:dyDescent="0.25">
      <c r="F401" s="47"/>
      <c r="G401" s="47"/>
      <c r="H401" s="47"/>
      <c r="I401" s="47"/>
      <c r="J401" s="47"/>
      <c r="K401" s="47"/>
      <c r="L401" s="47"/>
      <c r="M401" s="48"/>
    </row>
    <row r="402" spans="6:13" x14ac:dyDescent="0.25">
      <c r="F402" s="49"/>
      <c r="G402" s="49"/>
      <c r="H402" s="49"/>
      <c r="I402" s="49"/>
      <c r="J402" s="49"/>
      <c r="K402" s="49"/>
      <c r="L402" s="49"/>
      <c r="M402" s="50"/>
    </row>
    <row r="403" spans="6:13" x14ac:dyDescent="0.25">
      <c r="F403" s="47"/>
      <c r="G403" s="47"/>
      <c r="H403" s="47"/>
      <c r="I403" s="47"/>
      <c r="J403" s="47"/>
      <c r="K403" s="47"/>
      <c r="L403" s="47"/>
      <c r="M403" s="48"/>
    </row>
    <row r="404" spans="6:13" x14ac:dyDescent="0.25">
      <c r="F404" s="49"/>
      <c r="G404" s="49"/>
      <c r="H404" s="49"/>
      <c r="I404" s="49"/>
      <c r="J404" s="49"/>
      <c r="K404" s="49"/>
      <c r="L404" s="49"/>
      <c r="M404" s="50"/>
    </row>
    <row r="405" spans="6:13" x14ac:dyDescent="0.25">
      <c r="F405" s="47"/>
      <c r="G405" s="47"/>
      <c r="H405" s="47"/>
      <c r="I405" s="47"/>
      <c r="J405" s="47"/>
      <c r="K405" s="47"/>
      <c r="L405" s="47"/>
      <c r="M405" s="48"/>
    </row>
    <row r="406" spans="6:13" x14ac:dyDescent="0.25">
      <c r="F406" s="49"/>
      <c r="G406" s="49"/>
      <c r="H406" s="49"/>
      <c r="I406" s="49"/>
      <c r="J406" s="49"/>
      <c r="K406" s="49"/>
      <c r="L406" s="49"/>
      <c r="M406" s="50"/>
    </row>
    <row r="407" spans="6:13" x14ac:dyDescent="0.25">
      <c r="F407" s="47"/>
      <c r="G407" s="47"/>
      <c r="H407" s="47"/>
      <c r="I407" s="47"/>
      <c r="J407" s="47"/>
      <c r="K407" s="51"/>
      <c r="L407" s="51"/>
      <c r="M407" s="48"/>
    </row>
    <row r="408" spans="6:13" x14ac:dyDescent="0.25">
      <c r="F408" s="49"/>
      <c r="G408" s="49"/>
      <c r="H408" s="49"/>
      <c r="I408" s="49"/>
      <c r="J408" s="49"/>
      <c r="K408" s="49"/>
      <c r="L408" s="49"/>
      <c r="M408" s="50"/>
    </row>
    <row r="409" spans="6:13" x14ac:dyDescent="0.25">
      <c r="F409" s="47"/>
      <c r="G409" s="47"/>
      <c r="H409" s="47"/>
      <c r="I409" s="47"/>
      <c r="J409" s="47"/>
      <c r="K409" s="47"/>
      <c r="L409" s="47"/>
      <c r="M409" s="48"/>
    </row>
    <row r="410" spans="6:13" x14ac:dyDescent="0.25">
      <c r="F410" s="49"/>
      <c r="G410" s="49"/>
      <c r="H410" s="49"/>
      <c r="I410" s="49"/>
      <c r="J410" s="49"/>
      <c r="K410" s="49"/>
      <c r="L410" s="49"/>
      <c r="M410" s="50"/>
    </row>
    <row r="411" spans="6:13" x14ac:dyDescent="0.25">
      <c r="F411" s="47"/>
      <c r="G411" s="47"/>
      <c r="H411" s="47"/>
      <c r="I411" s="47"/>
      <c r="J411" s="47"/>
      <c r="K411" s="47"/>
      <c r="L411" s="47"/>
      <c r="M411" s="48"/>
    </row>
    <row r="412" spans="6:13" x14ac:dyDescent="0.25">
      <c r="F412" s="49"/>
      <c r="G412" s="49"/>
      <c r="H412" s="49"/>
      <c r="I412" s="49"/>
      <c r="J412" s="49"/>
      <c r="K412" s="49"/>
      <c r="L412" s="49"/>
      <c r="M412" s="50"/>
    </row>
    <row r="413" spans="6:13" x14ac:dyDescent="0.25">
      <c r="F413" s="47"/>
      <c r="G413" s="47"/>
      <c r="H413" s="47"/>
      <c r="I413" s="47"/>
      <c r="J413" s="47"/>
      <c r="K413" s="47"/>
      <c r="L413" s="47"/>
      <c r="M413" s="48"/>
    </row>
    <row r="414" spans="6:13" x14ac:dyDescent="0.25">
      <c r="F414" s="49"/>
      <c r="G414" s="49"/>
      <c r="H414" s="49"/>
      <c r="I414" s="49"/>
      <c r="J414" s="49"/>
      <c r="K414" s="49"/>
      <c r="L414" s="49"/>
      <c r="M414" s="50"/>
    </row>
    <row r="415" spans="6:13" x14ac:dyDescent="0.25">
      <c r="F415" s="47"/>
      <c r="G415" s="47"/>
      <c r="H415" s="47"/>
      <c r="I415" s="47"/>
      <c r="J415" s="47"/>
      <c r="K415" s="47"/>
      <c r="L415" s="47"/>
      <c r="M415" s="48"/>
    </row>
    <row r="416" spans="6:13" x14ac:dyDescent="0.25">
      <c r="F416" s="49"/>
      <c r="G416" s="49"/>
      <c r="H416" s="49"/>
      <c r="I416" s="49"/>
      <c r="J416" s="49"/>
      <c r="K416" s="49"/>
      <c r="L416" s="49"/>
      <c r="M416" s="50"/>
    </row>
    <row r="417" spans="6:13" x14ac:dyDescent="0.25">
      <c r="F417" s="47"/>
      <c r="G417" s="47"/>
      <c r="H417" s="47"/>
      <c r="I417" s="47"/>
      <c r="J417" s="47"/>
      <c r="K417" s="47"/>
      <c r="L417" s="47"/>
      <c r="M417" s="48"/>
    </row>
    <row r="418" spans="6:13" x14ac:dyDescent="0.25">
      <c r="F418" s="49"/>
      <c r="G418" s="49"/>
      <c r="H418" s="49"/>
      <c r="I418" s="49"/>
      <c r="J418" s="49"/>
      <c r="K418" s="49"/>
      <c r="L418" s="49"/>
      <c r="M418" s="50"/>
    </row>
    <row r="419" spans="6:13" x14ac:dyDescent="0.25">
      <c r="F419" s="47"/>
      <c r="G419" s="47"/>
      <c r="H419" s="47"/>
      <c r="I419" s="47"/>
      <c r="J419" s="47"/>
      <c r="K419" s="47"/>
      <c r="L419" s="47"/>
      <c r="M419" s="48"/>
    </row>
    <row r="420" spans="6:13" x14ac:dyDescent="0.25">
      <c r="F420" s="49"/>
      <c r="G420" s="49"/>
      <c r="H420" s="49"/>
      <c r="I420" s="49"/>
      <c r="J420" s="49"/>
      <c r="K420" s="49"/>
      <c r="L420" s="49"/>
      <c r="M420" s="50"/>
    </row>
    <row r="421" spans="6:13" x14ac:dyDescent="0.25">
      <c r="F421" s="47"/>
      <c r="G421" s="47"/>
      <c r="H421" s="47"/>
      <c r="I421" s="47"/>
      <c r="J421" s="47"/>
      <c r="K421" s="47"/>
      <c r="L421" s="47"/>
      <c r="M421" s="48"/>
    </row>
    <row r="422" spans="6:13" x14ac:dyDescent="0.25">
      <c r="F422" s="49"/>
      <c r="G422" s="49"/>
      <c r="H422" s="49"/>
      <c r="I422" s="49"/>
      <c r="J422" s="49"/>
      <c r="K422" s="49"/>
      <c r="L422" s="49"/>
      <c r="M422" s="50"/>
    </row>
    <row r="423" spans="6:13" x14ac:dyDescent="0.25">
      <c r="F423" s="47"/>
      <c r="G423" s="47"/>
      <c r="H423" s="47"/>
      <c r="I423" s="47"/>
      <c r="J423" s="47"/>
      <c r="K423" s="47"/>
      <c r="L423" s="47"/>
      <c r="M423" s="48"/>
    </row>
    <row r="424" spans="6:13" x14ac:dyDescent="0.25">
      <c r="F424" s="49"/>
      <c r="G424" s="49"/>
      <c r="H424" s="49"/>
      <c r="I424" s="49"/>
      <c r="J424" s="49"/>
      <c r="K424" s="49"/>
      <c r="L424" s="49"/>
      <c r="M424" s="50"/>
    </row>
    <row r="425" spans="6:13" x14ac:dyDescent="0.25">
      <c r="F425" s="47"/>
      <c r="G425" s="47"/>
      <c r="H425" s="47"/>
      <c r="I425" s="47"/>
      <c r="J425" s="47"/>
      <c r="K425" s="47"/>
      <c r="L425" s="47"/>
      <c r="M425" s="48"/>
    </row>
    <row r="426" spans="6:13" x14ac:dyDescent="0.25">
      <c r="F426" s="49"/>
      <c r="G426" s="49"/>
      <c r="H426" s="49"/>
      <c r="I426" s="49"/>
      <c r="J426" s="49"/>
      <c r="K426" s="49"/>
      <c r="L426" s="49"/>
      <c r="M426" s="50"/>
    </row>
    <row r="427" spans="6:13" x14ac:dyDescent="0.25">
      <c r="F427" s="47"/>
      <c r="G427" s="47"/>
      <c r="H427" s="47"/>
      <c r="I427" s="47"/>
      <c r="J427" s="47"/>
      <c r="K427" s="47"/>
      <c r="L427" s="47"/>
      <c r="M427" s="48"/>
    </row>
    <row r="428" spans="6:13" x14ac:dyDescent="0.25">
      <c r="F428" s="49"/>
      <c r="G428" s="49"/>
      <c r="H428" s="49"/>
      <c r="I428" s="49"/>
      <c r="J428" s="49"/>
      <c r="K428" s="49"/>
      <c r="L428" s="49"/>
      <c r="M428" s="50"/>
    </row>
    <row r="429" spans="6:13" x14ac:dyDescent="0.25">
      <c r="F429" s="47"/>
      <c r="G429" s="47"/>
      <c r="H429" s="47"/>
      <c r="I429" s="47"/>
      <c r="J429" s="47"/>
      <c r="K429" s="47"/>
      <c r="L429" s="47"/>
      <c r="M429" s="48"/>
    </row>
    <row r="430" spans="6:13" x14ac:dyDescent="0.25">
      <c r="F430" s="49"/>
      <c r="G430" s="49"/>
      <c r="H430" s="49"/>
      <c r="I430" s="49"/>
      <c r="J430" s="49"/>
      <c r="K430" s="49"/>
      <c r="L430" s="49"/>
      <c r="M430" s="50"/>
    </row>
    <row r="431" spans="6:13" x14ac:dyDescent="0.25">
      <c r="F431" s="47"/>
      <c r="G431" s="47"/>
      <c r="H431" s="47"/>
      <c r="I431" s="47"/>
      <c r="J431" s="47"/>
      <c r="K431" s="47"/>
      <c r="L431" s="47"/>
      <c r="M431" s="48"/>
    </row>
    <row r="432" spans="6:13" x14ac:dyDescent="0.25">
      <c r="F432" s="49"/>
      <c r="G432" s="49"/>
      <c r="H432" s="49"/>
      <c r="I432" s="49"/>
      <c r="J432" s="49"/>
      <c r="K432" s="49"/>
      <c r="L432" s="49"/>
      <c r="M432" s="50"/>
    </row>
    <row r="433" spans="6:13" x14ac:dyDescent="0.25">
      <c r="F433" s="47"/>
      <c r="G433" s="47"/>
      <c r="H433" s="47"/>
      <c r="I433" s="47"/>
      <c r="J433" s="47"/>
      <c r="K433" s="47"/>
      <c r="L433" s="47"/>
      <c r="M433" s="48"/>
    </row>
    <row r="434" spans="6:13" x14ac:dyDescent="0.25">
      <c r="F434" s="49"/>
      <c r="G434" s="49"/>
      <c r="H434" s="49"/>
      <c r="I434" s="49"/>
      <c r="J434" s="49"/>
      <c r="K434" s="49"/>
      <c r="L434" s="49"/>
      <c r="M434" s="50"/>
    </row>
    <row r="435" spans="6:13" x14ac:dyDescent="0.25">
      <c r="F435" s="47"/>
      <c r="G435" s="47"/>
      <c r="H435" s="47"/>
      <c r="I435" s="47"/>
      <c r="J435" s="47"/>
      <c r="K435" s="47"/>
      <c r="L435" s="47"/>
      <c r="M435" s="48"/>
    </row>
    <row r="436" spans="6:13" x14ac:dyDescent="0.25">
      <c r="F436" s="49"/>
      <c r="G436" s="49"/>
      <c r="H436" s="49"/>
      <c r="I436" s="49"/>
      <c r="J436" s="49"/>
      <c r="K436" s="49"/>
      <c r="L436" s="49"/>
      <c r="M436" s="50"/>
    </row>
    <row r="437" spans="6:13" x14ac:dyDescent="0.25">
      <c r="F437" s="47"/>
      <c r="G437" s="47"/>
      <c r="H437" s="47"/>
      <c r="I437" s="47"/>
      <c r="J437" s="47"/>
      <c r="K437" s="47"/>
      <c r="L437" s="47"/>
      <c r="M437" s="48"/>
    </row>
    <row r="438" spans="6:13" x14ac:dyDescent="0.25">
      <c r="F438" s="49"/>
      <c r="G438" s="49"/>
      <c r="H438" s="49"/>
      <c r="I438" s="49"/>
      <c r="J438" s="49"/>
      <c r="K438" s="49"/>
      <c r="L438" s="49"/>
      <c r="M438" s="50"/>
    </row>
    <row r="439" spans="6:13" x14ac:dyDescent="0.25">
      <c r="F439" s="47"/>
      <c r="G439" s="47"/>
      <c r="H439" s="47"/>
      <c r="I439" s="47"/>
      <c r="J439" s="47"/>
      <c r="K439" s="47"/>
      <c r="L439" s="47"/>
      <c r="M439" s="48"/>
    </row>
    <row r="440" spans="6:13" x14ac:dyDescent="0.25">
      <c r="F440" s="49"/>
      <c r="G440" s="49"/>
      <c r="H440" s="49"/>
      <c r="I440" s="49"/>
      <c r="J440" s="49"/>
      <c r="K440" s="49"/>
      <c r="L440" s="49"/>
      <c r="M440" s="50"/>
    </row>
    <row r="441" spans="6:13" x14ac:dyDescent="0.25">
      <c r="F441" s="47"/>
      <c r="G441" s="47"/>
      <c r="H441" s="47"/>
      <c r="I441" s="47"/>
      <c r="J441" s="47"/>
      <c r="K441" s="47"/>
      <c r="L441" s="47"/>
      <c r="M441" s="48"/>
    </row>
    <row r="442" spans="6:13" x14ac:dyDescent="0.25">
      <c r="F442" s="49"/>
      <c r="G442" s="49"/>
      <c r="H442" s="49"/>
      <c r="I442" s="49"/>
      <c r="J442" s="49"/>
      <c r="K442" s="49"/>
      <c r="L442" s="49"/>
      <c r="M442" s="50"/>
    </row>
    <row r="443" spans="6:13" x14ac:dyDescent="0.25">
      <c r="F443" s="47"/>
      <c r="G443" s="47"/>
      <c r="H443" s="47"/>
      <c r="I443" s="47"/>
      <c r="J443" s="47"/>
      <c r="K443" s="47"/>
      <c r="L443" s="47"/>
      <c r="M443" s="48"/>
    </row>
    <row r="444" spans="6:13" x14ac:dyDescent="0.25">
      <c r="F444" s="49"/>
      <c r="G444" s="49"/>
      <c r="H444" s="49"/>
      <c r="I444" s="49"/>
      <c r="J444" s="49"/>
      <c r="K444" s="49"/>
      <c r="L444" s="49"/>
      <c r="M444" s="50"/>
    </row>
    <row r="445" spans="6:13" x14ac:dyDescent="0.25">
      <c r="F445" s="47"/>
      <c r="G445" s="47"/>
      <c r="H445" s="47"/>
      <c r="I445" s="47"/>
      <c r="J445" s="47"/>
      <c r="K445" s="47"/>
      <c r="L445" s="47"/>
      <c r="M445" s="48"/>
    </row>
    <row r="446" spans="6:13" x14ac:dyDescent="0.25">
      <c r="F446" s="49"/>
      <c r="G446" s="49"/>
      <c r="H446" s="49"/>
      <c r="I446" s="49"/>
      <c r="J446" s="49"/>
      <c r="K446" s="49"/>
      <c r="L446" s="49"/>
      <c r="M446" s="50"/>
    </row>
    <row r="447" spans="6:13" x14ac:dyDescent="0.25">
      <c r="F447" s="47"/>
      <c r="G447" s="47"/>
      <c r="H447" s="47"/>
      <c r="I447" s="47"/>
      <c r="J447" s="47"/>
      <c r="K447" s="47"/>
      <c r="L447" s="47"/>
      <c r="M447" s="48"/>
    </row>
    <row r="448" spans="6:13" x14ac:dyDescent="0.25">
      <c r="F448" s="49"/>
      <c r="G448" s="49"/>
      <c r="H448" s="49"/>
      <c r="I448" s="49"/>
      <c r="J448" s="49"/>
      <c r="K448" s="49"/>
      <c r="L448" s="49"/>
      <c r="M448" s="50"/>
    </row>
    <row r="449" spans="6:13" x14ac:dyDescent="0.25">
      <c r="F449" s="47"/>
      <c r="G449" s="47"/>
      <c r="H449" s="47"/>
      <c r="I449" s="47"/>
      <c r="J449" s="47"/>
      <c r="K449" s="47"/>
      <c r="L449" s="47"/>
      <c r="M449" s="48"/>
    </row>
    <row r="450" spans="6:13" x14ac:dyDescent="0.25">
      <c r="F450" s="49"/>
      <c r="G450" s="49"/>
      <c r="H450" s="49"/>
      <c r="I450" s="49"/>
      <c r="J450" s="49"/>
      <c r="K450" s="49"/>
      <c r="L450" s="49"/>
      <c r="M450" s="50"/>
    </row>
    <row r="451" spans="6:13" x14ac:dyDescent="0.25">
      <c r="F451" s="47"/>
      <c r="G451" s="47"/>
      <c r="H451" s="47"/>
      <c r="I451" s="47"/>
      <c r="J451" s="47"/>
      <c r="K451" s="47"/>
      <c r="L451" s="47"/>
      <c r="M451" s="48"/>
    </row>
    <row r="452" spans="6:13" x14ac:dyDescent="0.25">
      <c r="F452" s="49"/>
      <c r="G452" s="49"/>
      <c r="H452" s="49"/>
      <c r="I452" s="49"/>
      <c r="J452" s="49"/>
      <c r="K452" s="49"/>
      <c r="L452" s="49"/>
      <c r="M452" s="50"/>
    </row>
    <row r="453" spans="6:13" x14ac:dyDescent="0.25">
      <c r="F453" s="47"/>
      <c r="G453" s="47"/>
      <c r="H453" s="47"/>
      <c r="I453" s="47"/>
      <c r="J453" s="47"/>
      <c r="K453" s="47"/>
      <c r="L453" s="47"/>
      <c r="M453" s="48"/>
    </row>
    <row r="454" spans="6:13" x14ac:dyDescent="0.25">
      <c r="F454" s="49"/>
      <c r="G454" s="49"/>
      <c r="H454" s="49"/>
      <c r="I454" s="49"/>
      <c r="J454" s="49"/>
      <c r="K454" s="49"/>
      <c r="L454" s="49"/>
      <c r="M454" s="50"/>
    </row>
    <row r="455" spans="6:13" x14ac:dyDescent="0.25">
      <c r="F455" s="47"/>
      <c r="G455" s="47"/>
      <c r="H455" s="47"/>
      <c r="I455" s="47"/>
      <c r="J455" s="47"/>
      <c r="K455" s="47"/>
      <c r="L455" s="47"/>
      <c r="M455" s="48"/>
    </row>
    <row r="456" spans="6:13" x14ac:dyDescent="0.25">
      <c r="F456" s="49"/>
      <c r="G456" s="49"/>
      <c r="H456" s="49"/>
      <c r="I456" s="49"/>
      <c r="J456" s="49"/>
      <c r="K456" s="49"/>
      <c r="L456" s="49"/>
      <c r="M456" s="50"/>
    </row>
    <row r="457" spans="6:13" x14ac:dyDescent="0.25">
      <c r="F457" s="47"/>
      <c r="G457" s="47"/>
      <c r="H457" s="47"/>
      <c r="I457" s="47"/>
      <c r="J457" s="47"/>
      <c r="K457" s="47"/>
      <c r="L457" s="47"/>
      <c r="M457" s="48"/>
    </row>
    <row r="458" spans="6:13" x14ac:dyDescent="0.25">
      <c r="F458" s="49"/>
      <c r="G458" s="49"/>
      <c r="H458" s="49"/>
      <c r="I458" s="49"/>
      <c r="J458" s="49"/>
      <c r="K458" s="49"/>
      <c r="L458" s="49"/>
      <c r="M458" s="50"/>
    </row>
    <row r="459" spans="6:13" x14ac:dyDescent="0.25">
      <c r="F459" s="47"/>
      <c r="G459" s="47"/>
      <c r="H459" s="47"/>
      <c r="I459" s="47"/>
      <c r="J459" s="47"/>
      <c r="K459" s="47"/>
      <c r="L459" s="47"/>
      <c r="M459" s="48"/>
    </row>
    <row r="460" spans="6:13" x14ac:dyDescent="0.25">
      <c r="F460" s="49"/>
      <c r="G460" s="49"/>
      <c r="H460" s="49"/>
      <c r="I460" s="49"/>
      <c r="J460" s="49"/>
      <c r="K460" s="49"/>
      <c r="L460" s="49"/>
      <c r="M460" s="50"/>
    </row>
    <row r="461" spans="6:13" x14ac:dyDescent="0.25">
      <c r="F461" s="47"/>
      <c r="G461" s="47"/>
      <c r="H461" s="47"/>
      <c r="I461" s="47"/>
      <c r="J461" s="47"/>
      <c r="K461" s="47"/>
      <c r="L461" s="47"/>
      <c r="M461" s="48"/>
    </row>
    <row r="462" spans="6:13" x14ac:dyDescent="0.25">
      <c r="F462" s="49"/>
      <c r="G462" s="49"/>
      <c r="H462" s="49"/>
      <c r="I462" s="49"/>
      <c r="J462" s="49"/>
      <c r="K462" s="49"/>
      <c r="L462" s="49"/>
      <c r="M462" s="50"/>
    </row>
    <row r="463" spans="6:13" x14ac:dyDescent="0.25">
      <c r="F463" s="47"/>
      <c r="G463" s="47"/>
      <c r="H463" s="47"/>
      <c r="I463" s="47"/>
      <c r="J463" s="47"/>
      <c r="K463" s="47"/>
      <c r="L463" s="47"/>
      <c r="M463" s="48"/>
    </row>
    <row r="464" spans="6:13" x14ac:dyDescent="0.25">
      <c r="F464" s="49"/>
      <c r="G464" s="49"/>
      <c r="H464" s="49"/>
      <c r="I464" s="49"/>
      <c r="J464" s="49"/>
      <c r="K464" s="49"/>
      <c r="L464" s="49"/>
      <c r="M464" s="50"/>
    </row>
    <row r="465" spans="6:13" x14ac:dyDescent="0.25">
      <c r="F465" s="47"/>
      <c r="G465" s="47"/>
      <c r="H465" s="47"/>
      <c r="I465" s="47"/>
      <c r="J465" s="47"/>
      <c r="K465" s="47"/>
      <c r="L465" s="47"/>
      <c r="M465" s="48"/>
    </row>
    <row r="466" spans="6:13" x14ac:dyDescent="0.25">
      <c r="F466" s="49"/>
      <c r="G466" s="49"/>
      <c r="H466" s="49"/>
      <c r="I466" s="49"/>
      <c r="J466" s="49"/>
      <c r="K466" s="49"/>
      <c r="L466" s="49"/>
      <c r="M466" s="50"/>
    </row>
    <row r="467" spans="6:13" x14ac:dyDescent="0.25">
      <c r="F467" s="47"/>
      <c r="G467" s="47"/>
      <c r="H467" s="47"/>
      <c r="I467" s="47"/>
      <c r="J467" s="47"/>
      <c r="K467" s="47"/>
      <c r="L467" s="47"/>
      <c r="M467" s="48"/>
    </row>
    <row r="468" spans="6:13" x14ac:dyDescent="0.25">
      <c r="F468" s="49"/>
      <c r="G468" s="49"/>
      <c r="H468" s="49"/>
      <c r="I468" s="49"/>
      <c r="J468" s="49"/>
      <c r="K468" s="49"/>
      <c r="L468" s="49"/>
      <c r="M468" s="50"/>
    </row>
    <row r="469" spans="6:13" x14ac:dyDescent="0.25">
      <c r="F469" s="47"/>
      <c r="G469" s="47"/>
      <c r="H469" s="47"/>
      <c r="I469" s="47"/>
      <c r="J469" s="47"/>
      <c r="K469" s="47"/>
      <c r="L469" s="47"/>
      <c r="M469" s="48"/>
    </row>
    <row r="470" spans="6:13" x14ac:dyDescent="0.25">
      <c r="F470" s="49"/>
      <c r="G470" s="49"/>
      <c r="H470" s="49"/>
      <c r="I470" s="49"/>
      <c r="J470" s="49"/>
      <c r="K470" s="49"/>
      <c r="L470" s="49"/>
      <c r="M470" s="50"/>
    </row>
    <row r="471" spans="6:13" x14ac:dyDescent="0.25">
      <c r="F471" s="47"/>
      <c r="G471" s="47"/>
      <c r="H471" s="47"/>
      <c r="I471" s="47"/>
      <c r="J471" s="47"/>
      <c r="K471" s="47"/>
      <c r="L471" s="47"/>
      <c r="M471" s="48"/>
    </row>
    <row r="472" spans="6:13" x14ac:dyDescent="0.25">
      <c r="F472" s="49"/>
      <c r="G472" s="49"/>
      <c r="H472" s="49"/>
      <c r="I472" s="49"/>
      <c r="J472" s="49"/>
      <c r="K472" s="49"/>
      <c r="L472" s="49"/>
      <c r="M472" s="50"/>
    </row>
    <row r="473" spans="6:13" x14ac:dyDescent="0.25">
      <c r="F473" s="47"/>
      <c r="G473" s="47"/>
      <c r="H473" s="47"/>
      <c r="I473" s="47"/>
      <c r="J473" s="47"/>
      <c r="K473" s="47"/>
      <c r="L473" s="47"/>
      <c r="M473" s="48"/>
    </row>
    <row r="474" spans="6:13" x14ac:dyDescent="0.25">
      <c r="F474" s="49"/>
      <c r="G474" s="49"/>
      <c r="H474" s="49"/>
      <c r="I474" s="49"/>
      <c r="J474" s="49"/>
      <c r="K474" s="49"/>
      <c r="L474" s="49"/>
      <c r="M474" s="50"/>
    </row>
    <row r="475" spans="6:13" x14ac:dyDescent="0.25">
      <c r="F475" s="47"/>
      <c r="G475" s="47"/>
      <c r="H475" s="47"/>
      <c r="I475" s="47"/>
      <c r="J475" s="47"/>
      <c r="K475" s="47"/>
      <c r="L475" s="47"/>
      <c r="M475" s="48"/>
    </row>
    <row r="476" spans="6:13" x14ac:dyDescent="0.25">
      <c r="F476" s="49"/>
      <c r="G476" s="49"/>
      <c r="H476" s="49"/>
      <c r="I476" s="49"/>
      <c r="J476" s="49"/>
      <c r="K476" s="49"/>
      <c r="L476" s="49"/>
      <c r="M476" s="50"/>
    </row>
    <row r="477" spans="6:13" x14ac:dyDescent="0.25">
      <c r="F477" s="47"/>
      <c r="G477" s="47"/>
      <c r="H477" s="47"/>
      <c r="I477" s="47"/>
      <c r="J477" s="47"/>
      <c r="K477" s="47"/>
      <c r="L477" s="47"/>
      <c r="M477" s="48"/>
    </row>
    <row r="478" spans="6:13" x14ac:dyDescent="0.25">
      <c r="F478" s="49"/>
      <c r="G478" s="49"/>
      <c r="H478" s="49"/>
      <c r="I478" s="49"/>
      <c r="J478" s="49"/>
      <c r="K478" s="49"/>
      <c r="L478" s="49"/>
      <c r="M478" s="50"/>
    </row>
    <row r="479" spans="6:13" x14ac:dyDescent="0.25">
      <c r="F479" s="47"/>
      <c r="G479" s="47"/>
      <c r="H479" s="47"/>
      <c r="I479" s="47"/>
      <c r="J479" s="47"/>
      <c r="K479" s="47"/>
      <c r="L479" s="47"/>
      <c r="M479" s="48"/>
    </row>
    <row r="480" spans="6:13" x14ac:dyDescent="0.25">
      <c r="F480" s="49"/>
      <c r="G480" s="49"/>
      <c r="H480" s="49"/>
      <c r="I480" s="49"/>
      <c r="J480" s="49"/>
      <c r="K480" s="49"/>
      <c r="L480" s="49"/>
      <c r="M480" s="50"/>
    </row>
    <row r="481" spans="6:13" x14ac:dyDescent="0.25">
      <c r="F481" s="47"/>
      <c r="G481" s="47"/>
      <c r="H481" s="47"/>
      <c r="I481" s="47"/>
      <c r="J481" s="47"/>
      <c r="K481" s="47"/>
      <c r="L481" s="47"/>
      <c r="M481" s="48"/>
    </row>
    <row r="482" spans="6:13" x14ac:dyDescent="0.25">
      <c r="F482" s="49"/>
      <c r="G482" s="49"/>
      <c r="H482" s="49"/>
      <c r="I482" s="49"/>
      <c r="J482" s="49"/>
      <c r="K482" s="49"/>
      <c r="L482" s="49"/>
      <c r="M482" s="50"/>
    </row>
    <row r="483" spans="6:13" x14ac:dyDescent="0.25">
      <c r="F483" s="47"/>
      <c r="G483" s="47"/>
      <c r="H483" s="47"/>
      <c r="I483" s="47"/>
      <c r="J483" s="47"/>
      <c r="K483" s="47"/>
      <c r="L483" s="47"/>
      <c r="M483" s="48"/>
    </row>
    <row r="484" spans="6:13" x14ac:dyDescent="0.25">
      <c r="F484" s="49"/>
      <c r="G484" s="49"/>
      <c r="H484" s="49"/>
      <c r="I484" s="49"/>
      <c r="J484" s="49"/>
      <c r="K484" s="49"/>
      <c r="L484" s="49"/>
      <c r="M484" s="50"/>
    </row>
    <row r="485" spans="6:13" x14ac:dyDescent="0.25">
      <c r="F485" s="47"/>
      <c r="G485" s="47"/>
      <c r="H485" s="47"/>
      <c r="I485" s="47"/>
      <c r="J485" s="47"/>
      <c r="K485" s="47"/>
      <c r="L485" s="47"/>
      <c r="M485" s="48"/>
    </row>
    <row r="486" spans="6:13" x14ac:dyDescent="0.25">
      <c r="F486" s="49"/>
      <c r="G486" s="49"/>
      <c r="H486" s="49"/>
      <c r="I486" s="49"/>
      <c r="J486" s="49"/>
      <c r="K486" s="49"/>
      <c r="L486" s="49"/>
      <c r="M486" s="50"/>
    </row>
    <row r="487" spans="6:13" x14ac:dyDescent="0.25">
      <c r="F487" s="47"/>
      <c r="G487" s="47"/>
      <c r="H487" s="47"/>
      <c r="I487" s="47"/>
      <c r="J487" s="47"/>
      <c r="K487" s="47"/>
      <c r="L487" s="47"/>
      <c r="M487" s="48"/>
    </row>
    <row r="488" spans="6:13" x14ac:dyDescent="0.25">
      <c r="F488" s="49"/>
      <c r="G488" s="49"/>
      <c r="H488" s="49"/>
      <c r="I488" s="49"/>
      <c r="J488" s="49"/>
      <c r="K488" s="49"/>
      <c r="L488" s="49"/>
      <c r="M488" s="50"/>
    </row>
    <row r="489" spans="6:13" x14ac:dyDescent="0.25">
      <c r="F489" s="47"/>
      <c r="G489" s="47"/>
      <c r="H489" s="47"/>
      <c r="I489" s="47"/>
      <c r="J489" s="47"/>
      <c r="K489" s="47"/>
      <c r="L489" s="47"/>
      <c r="M489" s="48"/>
    </row>
    <row r="490" spans="6:13" x14ac:dyDescent="0.25">
      <c r="F490" s="49"/>
      <c r="G490" s="49"/>
      <c r="H490" s="49"/>
      <c r="I490" s="49"/>
      <c r="J490" s="49"/>
      <c r="K490" s="49"/>
      <c r="L490" s="49"/>
      <c r="M490" s="50"/>
    </row>
    <row r="491" spans="6:13" x14ac:dyDescent="0.25">
      <c r="F491" s="47"/>
      <c r="G491" s="47"/>
      <c r="H491" s="47"/>
      <c r="I491" s="47"/>
      <c r="J491" s="47"/>
      <c r="K491" s="47"/>
      <c r="L491" s="47"/>
      <c r="M491" s="48"/>
    </row>
    <row r="492" spans="6:13" x14ac:dyDescent="0.25">
      <c r="F492" s="49"/>
      <c r="G492" s="49"/>
      <c r="H492" s="49"/>
      <c r="I492" s="49"/>
      <c r="J492" s="49"/>
      <c r="K492" s="49"/>
      <c r="L492" s="49"/>
      <c r="M492" s="50"/>
    </row>
    <row r="493" spans="6:13" x14ac:dyDescent="0.25">
      <c r="F493" s="47"/>
      <c r="G493" s="47"/>
      <c r="H493" s="47"/>
      <c r="I493" s="47"/>
      <c r="J493" s="47"/>
      <c r="K493" s="47"/>
      <c r="L493" s="47"/>
      <c r="M493" s="48"/>
    </row>
    <row r="494" spans="6:13" x14ac:dyDescent="0.25">
      <c r="F494" s="49"/>
      <c r="G494" s="49"/>
      <c r="H494" s="49"/>
      <c r="I494" s="49"/>
      <c r="J494" s="49"/>
      <c r="K494" s="49"/>
      <c r="L494" s="49"/>
      <c r="M494" s="50"/>
    </row>
    <row r="495" spans="6:13" x14ac:dyDescent="0.25">
      <c r="F495" s="47"/>
      <c r="G495" s="47"/>
      <c r="H495" s="47"/>
      <c r="I495" s="47"/>
      <c r="J495" s="47"/>
      <c r="K495" s="47"/>
      <c r="L495" s="47"/>
      <c r="M495" s="48"/>
    </row>
    <row r="496" spans="6:13" x14ac:dyDescent="0.25">
      <c r="F496" s="49"/>
      <c r="G496" s="49"/>
      <c r="H496" s="49"/>
      <c r="I496" s="49"/>
      <c r="J496" s="49"/>
      <c r="K496" s="49"/>
      <c r="L496" s="49"/>
      <c r="M496" s="50"/>
    </row>
    <row r="497" spans="6:13" x14ac:dyDescent="0.25">
      <c r="F497" s="47"/>
      <c r="G497" s="47"/>
      <c r="H497" s="47"/>
      <c r="I497" s="47"/>
      <c r="J497" s="47"/>
      <c r="K497" s="47"/>
      <c r="L497" s="47"/>
      <c r="M497" s="48"/>
    </row>
    <row r="498" spans="6:13" x14ac:dyDescent="0.25">
      <c r="F498" s="49"/>
      <c r="G498" s="49"/>
      <c r="H498" s="49"/>
      <c r="I498" s="49"/>
      <c r="J498" s="49"/>
      <c r="K498" s="49"/>
      <c r="L498" s="49"/>
      <c r="M498" s="50"/>
    </row>
    <row r="499" spans="6:13" x14ac:dyDescent="0.25">
      <c r="F499" s="47"/>
      <c r="G499" s="47"/>
      <c r="H499" s="47"/>
      <c r="I499" s="47"/>
      <c r="J499" s="47"/>
      <c r="K499" s="47"/>
      <c r="L499" s="47"/>
      <c r="M499" s="48"/>
    </row>
    <row r="500" spans="6:13" x14ac:dyDescent="0.25">
      <c r="F500" s="49"/>
      <c r="G500" s="49"/>
      <c r="H500" s="49"/>
      <c r="I500" s="49"/>
      <c r="J500" s="49"/>
      <c r="K500" s="49"/>
      <c r="L500" s="49"/>
      <c r="M500" s="50"/>
    </row>
    <row r="501" spans="6:13" x14ac:dyDescent="0.25">
      <c r="F501" s="47"/>
      <c r="G501" s="47"/>
      <c r="H501" s="47"/>
      <c r="I501" s="47"/>
      <c r="J501" s="47"/>
      <c r="K501" s="47"/>
      <c r="L501" s="47"/>
      <c r="M501" s="48"/>
    </row>
    <row r="502" spans="6:13" x14ac:dyDescent="0.25">
      <c r="F502" s="49"/>
      <c r="G502" s="49"/>
      <c r="H502" s="49"/>
      <c r="I502" s="49"/>
      <c r="J502" s="49"/>
      <c r="K502" s="49"/>
      <c r="L502" s="49"/>
      <c r="M502" s="50"/>
    </row>
    <row r="503" spans="6:13" x14ac:dyDescent="0.25">
      <c r="F503" s="47"/>
      <c r="G503" s="47"/>
      <c r="H503" s="47"/>
      <c r="I503" s="47"/>
      <c r="J503" s="47"/>
      <c r="K503" s="47"/>
      <c r="L503" s="47"/>
      <c r="M503" s="48"/>
    </row>
    <row r="504" spans="6:13" x14ac:dyDescent="0.25">
      <c r="F504" s="49"/>
      <c r="G504" s="49"/>
      <c r="H504" s="49"/>
      <c r="I504" s="49"/>
      <c r="J504" s="49"/>
      <c r="K504" s="49"/>
      <c r="L504" s="49"/>
      <c r="M504" s="50"/>
    </row>
    <row r="505" spans="6:13" x14ac:dyDescent="0.25">
      <c r="F505" s="47"/>
      <c r="G505" s="47"/>
      <c r="H505" s="47"/>
      <c r="I505" s="47"/>
      <c r="J505" s="47"/>
      <c r="K505" s="47"/>
      <c r="L505" s="47"/>
      <c r="M505" s="48"/>
    </row>
    <row r="506" spans="6:13" x14ac:dyDescent="0.25">
      <c r="F506" s="49"/>
      <c r="G506" s="49"/>
      <c r="H506" s="49"/>
      <c r="I506" s="49"/>
      <c r="J506" s="49"/>
      <c r="K506" s="49"/>
      <c r="L506" s="49"/>
      <c r="M506" s="50"/>
    </row>
    <row r="507" spans="6:13" x14ac:dyDescent="0.25">
      <c r="F507" s="47"/>
      <c r="G507" s="47"/>
      <c r="H507" s="47"/>
      <c r="I507" s="47"/>
      <c r="J507" s="47"/>
      <c r="K507" s="47"/>
      <c r="L507" s="47"/>
      <c r="M507" s="48"/>
    </row>
    <row r="508" spans="6:13" x14ac:dyDescent="0.25">
      <c r="F508" s="49"/>
      <c r="G508" s="49"/>
      <c r="H508" s="49"/>
      <c r="I508" s="49"/>
      <c r="J508" s="49"/>
      <c r="K508" s="49"/>
      <c r="L508" s="49"/>
      <c r="M508" s="50"/>
    </row>
    <row r="509" spans="6:13" x14ac:dyDescent="0.25">
      <c r="F509" s="47"/>
      <c r="G509" s="47"/>
      <c r="H509" s="47"/>
      <c r="I509" s="47"/>
      <c r="J509" s="47"/>
      <c r="K509" s="47"/>
      <c r="L509" s="47"/>
      <c r="M509" s="48"/>
    </row>
    <row r="510" spans="6:13" x14ac:dyDescent="0.25">
      <c r="F510" s="49"/>
      <c r="G510" s="49"/>
      <c r="H510" s="49"/>
      <c r="I510" s="49"/>
      <c r="J510" s="49"/>
      <c r="K510" s="49"/>
      <c r="L510" s="49"/>
      <c r="M510" s="50"/>
    </row>
    <row r="511" spans="6:13" x14ac:dyDescent="0.25">
      <c r="F511" s="47"/>
      <c r="G511" s="47"/>
      <c r="H511" s="47"/>
      <c r="I511" s="47"/>
      <c r="J511" s="47"/>
      <c r="K511" s="51"/>
      <c r="L511" s="51"/>
      <c r="M511" s="48"/>
    </row>
    <row r="512" spans="6:13" x14ac:dyDescent="0.25">
      <c r="F512" s="49"/>
      <c r="G512" s="49"/>
      <c r="H512" s="49"/>
      <c r="I512" s="49"/>
      <c r="J512" s="49"/>
      <c r="K512" s="49"/>
      <c r="L512" s="49"/>
      <c r="M512" s="50"/>
    </row>
    <row r="513" spans="6:13" x14ac:dyDescent="0.25">
      <c r="F513" s="47"/>
      <c r="G513" s="47"/>
      <c r="H513" s="47"/>
      <c r="I513" s="47"/>
      <c r="J513" s="47"/>
      <c r="K513" s="47"/>
      <c r="L513" s="47"/>
      <c r="M513" s="48"/>
    </row>
    <row r="514" spans="6:13" x14ac:dyDescent="0.25">
      <c r="F514" s="49"/>
      <c r="G514" s="49"/>
      <c r="H514" s="49"/>
      <c r="I514" s="49"/>
      <c r="J514" s="49"/>
      <c r="K514" s="49"/>
      <c r="L514" s="49"/>
      <c r="M514" s="50"/>
    </row>
    <row r="515" spans="6:13" x14ac:dyDescent="0.25">
      <c r="F515" s="47"/>
      <c r="G515" s="47"/>
      <c r="H515" s="47"/>
      <c r="I515" s="47"/>
      <c r="J515" s="47"/>
      <c r="K515" s="47"/>
      <c r="L515" s="47"/>
      <c r="M515" s="48"/>
    </row>
    <row r="516" spans="6:13" x14ac:dyDescent="0.25">
      <c r="F516" s="49"/>
      <c r="G516" s="49"/>
      <c r="H516" s="49"/>
      <c r="I516" s="49"/>
      <c r="J516" s="49"/>
      <c r="K516" s="49"/>
      <c r="L516" s="49"/>
      <c r="M516" s="50"/>
    </row>
    <row r="517" spans="6:13" x14ac:dyDescent="0.25">
      <c r="F517" s="47"/>
      <c r="G517" s="47"/>
      <c r="H517" s="47"/>
      <c r="I517" s="47"/>
      <c r="J517" s="47"/>
      <c r="K517" s="47"/>
      <c r="L517" s="47"/>
      <c r="M517" s="48"/>
    </row>
    <row r="518" spans="6:13" x14ac:dyDescent="0.25">
      <c r="F518" s="49"/>
      <c r="G518" s="49"/>
      <c r="H518" s="49"/>
      <c r="I518" s="49"/>
      <c r="J518" s="49"/>
      <c r="K518" s="49"/>
      <c r="L518" s="49"/>
      <c r="M518" s="50"/>
    </row>
    <row r="519" spans="6:13" x14ac:dyDescent="0.25">
      <c r="F519" s="47"/>
      <c r="G519" s="47"/>
      <c r="H519" s="47"/>
      <c r="I519" s="47"/>
      <c r="J519" s="47"/>
      <c r="K519" s="47"/>
      <c r="L519" s="47"/>
      <c r="M519" s="48"/>
    </row>
    <row r="520" spans="6:13" x14ac:dyDescent="0.25">
      <c r="F520" s="49"/>
      <c r="G520" s="49"/>
      <c r="H520" s="49"/>
      <c r="I520" s="49"/>
      <c r="J520" s="49"/>
      <c r="K520" s="49"/>
      <c r="L520" s="49"/>
      <c r="M520" s="50"/>
    </row>
    <row r="521" spans="6:13" x14ac:dyDescent="0.25">
      <c r="F521" s="47"/>
      <c r="G521" s="47"/>
      <c r="H521" s="47"/>
      <c r="I521" s="47"/>
      <c r="J521" s="47"/>
      <c r="K521" s="47"/>
      <c r="L521" s="47"/>
      <c r="M521" s="48"/>
    </row>
    <row r="522" spans="6:13" x14ac:dyDescent="0.25">
      <c r="F522" s="49"/>
      <c r="G522" s="49"/>
      <c r="H522" s="49"/>
      <c r="I522" s="49"/>
      <c r="J522" s="49"/>
      <c r="K522" s="49"/>
      <c r="L522" s="49"/>
      <c r="M522" s="50"/>
    </row>
    <row r="523" spans="6:13" x14ac:dyDescent="0.25">
      <c r="F523" s="47"/>
      <c r="G523" s="47"/>
      <c r="H523" s="47"/>
      <c r="I523" s="47"/>
      <c r="J523" s="47"/>
      <c r="K523" s="47"/>
      <c r="L523" s="47"/>
      <c r="M523" s="48"/>
    </row>
    <row r="524" spans="6:13" x14ac:dyDescent="0.25">
      <c r="F524" s="49"/>
      <c r="G524" s="49"/>
      <c r="H524" s="49"/>
      <c r="I524" s="49"/>
      <c r="J524" s="49"/>
      <c r="K524" s="49"/>
      <c r="L524" s="49"/>
      <c r="M524" s="50"/>
    </row>
    <row r="525" spans="6:13" x14ac:dyDescent="0.25">
      <c r="F525" s="47"/>
      <c r="G525" s="47"/>
      <c r="H525" s="47"/>
      <c r="I525" s="47"/>
      <c r="J525" s="47"/>
      <c r="K525" s="47"/>
      <c r="L525" s="47"/>
      <c r="M525" s="48"/>
    </row>
    <row r="526" spans="6:13" x14ac:dyDescent="0.25">
      <c r="F526" s="49"/>
      <c r="G526" s="49"/>
      <c r="H526" s="49"/>
      <c r="I526" s="49"/>
      <c r="J526" s="49"/>
      <c r="K526" s="49"/>
      <c r="L526" s="49"/>
      <c r="M526" s="50"/>
    </row>
    <row r="527" spans="6:13" x14ac:dyDescent="0.25">
      <c r="F527" s="47"/>
      <c r="G527" s="47"/>
      <c r="H527" s="47"/>
      <c r="I527" s="47"/>
      <c r="J527" s="47"/>
      <c r="K527" s="47"/>
      <c r="L527" s="47"/>
      <c r="M527" s="48"/>
    </row>
    <row r="528" spans="6:13" x14ac:dyDescent="0.25">
      <c r="F528" s="49"/>
      <c r="G528" s="49"/>
      <c r="H528" s="49"/>
      <c r="I528" s="49"/>
      <c r="J528" s="49"/>
      <c r="K528" s="49"/>
      <c r="L528" s="49"/>
      <c r="M528" s="50"/>
    </row>
    <row r="529" spans="6:13" x14ac:dyDescent="0.25">
      <c r="F529" s="47"/>
      <c r="G529" s="47"/>
      <c r="H529" s="47"/>
      <c r="I529" s="47"/>
      <c r="J529" s="47"/>
      <c r="K529" s="47"/>
      <c r="L529" s="47"/>
      <c r="M529" s="48"/>
    </row>
    <row r="530" spans="6:13" x14ac:dyDescent="0.25">
      <c r="F530" s="49"/>
      <c r="G530" s="49"/>
      <c r="H530" s="49"/>
      <c r="I530" s="49"/>
      <c r="J530" s="49"/>
      <c r="K530" s="49"/>
      <c r="L530" s="49"/>
      <c r="M530" s="50"/>
    </row>
    <row r="531" spans="6:13" x14ac:dyDescent="0.25">
      <c r="F531" s="47"/>
      <c r="G531" s="47"/>
      <c r="H531" s="47"/>
      <c r="I531" s="47"/>
      <c r="J531" s="47"/>
      <c r="K531" s="47"/>
      <c r="L531" s="47"/>
      <c r="M531" s="48"/>
    </row>
    <row r="532" spans="6:13" x14ac:dyDescent="0.25">
      <c r="F532" s="49"/>
      <c r="G532" s="49"/>
      <c r="H532" s="49"/>
      <c r="I532" s="49"/>
      <c r="J532" s="49"/>
      <c r="K532" s="49"/>
      <c r="L532" s="49"/>
      <c r="M532" s="50"/>
    </row>
    <row r="533" spans="6:13" x14ac:dyDescent="0.25">
      <c r="F533" s="47"/>
      <c r="G533" s="47"/>
      <c r="H533" s="47"/>
      <c r="I533" s="47"/>
      <c r="J533" s="47"/>
      <c r="K533" s="47"/>
      <c r="L533" s="47"/>
      <c r="M533" s="48"/>
    </row>
    <row r="534" spans="6:13" x14ac:dyDescent="0.25">
      <c r="F534" s="49"/>
      <c r="G534" s="49"/>
      <c r="H534" s="49"/>
      <c r="I534" s="49"/>
      <c r="J534" s="49"/>
      <c r="K534" s="49"/>
      <c r="L534" s="49"/>
      <c r="M534" s="50"/>
    </row>
    <row r="535" spans="6:13" x14ac:dyDescent="0.25">
      <c r="F535" s="47"/>
      <c r="G535" s="47"/>
      <c r="H535" s="47"/>
      <c r="I535" s="47"/>
      <c r="J535" s="47"/>
      <c r="K535" s="47"/>
      <c r="L535" s="47"/>
      <c r="M535" s="48"/>
    </row>
    <row r="536" spans="6:13" x14ac:dyDescent="0.25">
      <c r="F536" s="49"/>
      <c r="G536" s="49"/>
      <c r="H536" s="49"/>
      <c r="I536" s="49"/>
      <c r="J536" s="49"/>
      <c r="K536" s="49"/>
      <c r="L536" s="49"/>
      <c r="M536" s="50"/>
    </row>
    <row r="537" spans="6:13" x14ac:dyDescent="0.25">
      <c r="F537" s="47"/>
      <c r="G537" s="47"/>
      <c r="H537" s="47"/>
      <c r="I537" s="47"/>
      <c r="J537" s="47"/>
      <c r="K537" s="47"/>
      <c r="L537" s="47"/>
      <c r="M537" s="48"/>
    </row>
    <row r="538" spans="6:13" x14ac:dyDescent="0.25">
      <c r="F538" s="49"/>
      <c r="G538" s="49"/>
      <c r="H538" s="49"/>
      <c r="I538" s="49"/>
      <c r="J538" s="49"/>
      <c r="K538" s="49"/>
      <c r="L538" s="49"/>
      <c r="M538" s="50"/>
    </row>
    <row r="539" spans="6:13" x14ac:dyDescent="0.25">
      <c r="F539" s="47"/>
      <c r="G539" s="47"/>
      <c r="H539" s="47"/>
      <c r="I539" s="47"/>
      <c r="J539" s="47"/>
      <c r="K539" s="47"/>
      <c r="L539" s="47"/>
      <c r="M539" s="48"/>
    </row>
    <row r="540" spans="6:13" x14ac:dyDescent="0.25">
      <c r="F540" s="49"/>
      <c r="G540" s="49"/>
      <c r="H540" s="49"/>
      <c r="I540" s="49"/>
      <c r="J540" s="49"/>
      <c r="K540" s="49"/>
      <c r="L540" s="49"/>
      <c r="M540" s="50"/>
    </row>
    <row r="541" spans="6:13" x14ac:dyDescent="0.25">
      <c r="F541" s="47"/>
      <c r="G541" s="47"/>
      <c r="H541" s="47"/>
      <c r="I541" s="47"/>
      <c r="J541" s="47"/>
      <c r="K541" s="47"/>
      <c r="L541" s="47"/>
      <c r="M541" s="48"/>
    </row>
    <row r="542" spans="6:13" x14ac:dyDescent="0.25">
      <c r="F542" s="49"/>
      <c r="G542" s="49"/>
      <c r="H542" s="49"/>
      <c r="I542" s="49"/>
      <c r="J542" s="49"/>
      <c r="K542" s="49"/>
      <c r="L542" s="49"/>
      <c r="M542" s="50"/>
    </row>
    <row r="543" spans="6:13" x14ac:dyDescent="0.25">
      <c r="F543" s="59"/>
      <c r="G543" s="59"/>
      <c r="H543" s="59"/>
      <c r="I543" s="59"/>
      <c r="J543" s="59"/>
      <c r="K543" s="59"/>
      <c r="L543" s="59"/>
      <c r="M543" s="60"/>
    </row>
  </sheetData>
  <conditionalFormatting sqref="F526">
    <cfRule type="duplicateValues" dxfId="28" priority="6"/>
  </conditionalFormatting>
  <conditionalFormatting sqref="F527">
    <cfRule type="duplicateValues" dxfId="27" priority="5"/>
  </conditionalFormatting>
  <conditionalFormatting sqref="F532">
    <cfRule type="duplicateValues" dxfId="26" priority="4"/>
  </conditionalFormatting>
  <conditionalFormatting sqref="F533">
    <cfRule type="duplicateValues" dxfId="25" priority="3"/>
  </conditionalFormatting>
  <conditionalFormatting sqref="C16:I27">
    <cfRule type="colorScale" priority="2">
      <colorScale>
        <cfvo type="min"/>
        <cfvo type="max"/>
        <color rgb="FFFFEF9C"/>
        <color rgb="FF63BE7B"/>
      </colorScale>
    </cfRule>
  </conditionalFormatting>
  <conditionalFormatting sqref="R16:R27 P16:P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4"/>
  <sheetViews>
    <sheetView topLeftCell="A293" zoomScale="85" zoomScaleNormal="85" workbookViewId="0">
      <selection activeCell="B2" sqref="A2:G634"/>
    </sheetView>
  </sheetViews>
  <sheetFormatPr defaultColWidth="8.85546875" defaultRowHeight="15" x14ac:dyDescent="0.25"/>
  <cols>
    <col min="3" max="3" width="18.42578125" customWidth="1"/>
    <col min="4" max="4" width="11.28515625" customWidth="1"/>
    <col min="5" max="5" width="13.85546875" customWidth="1"/>
    <col min="6" max="6" width="11.85546875" customWidth="1"/>
    <col min="10" max="10" width="9.85546875" customWidth="1"/>
    <col min="11" max="11" width="9.85546875" style="10" customWidth="1"/>
    <col min="12" max="12" width="9.42578125" bestFit="1" customWidth="1"/>
    <col min="19" max="19" width="10.42578125" bestFit="1" customWidth="1"/>
    <col min="26" max="26" width="9.140625" customWidth="1"/>
    <col min="27" max="27" width="25.140625" customWidth="1"/>
  </cols>
  <sheetData>
    <row r="1" spans="1:42" x14ac:dyDescent="0.25">
      <c r="A1" t="s">
        <v>973</v>
      </c>
      <c r="B1" t="s">
        <v>974</v>
      </c>
      <c r="C1" t="s">
        <v>975</v>
      </c>
      <c r="D1" t="s">
        <v>312</v>
      </c>
      <c r="E1" t="s">
        <v>976</v>
      </c>
      <c r="F1" t="s">
        <v>977</v>
      </c>
      <c r="G1" t="s">
        <v>984</v>
      </c>
    </row>
    <row r="2" spans="1:42" ht="15" hidden="1" customHeight="1" x14ac:dyDescent="0.25">
      <c r="A2">
        <v>2008</v>
      </c>
      <c r="B2">
        <v>1</v>
      </c>
      <c r="C2" t="s">
        <v>980</v>
      </c>
      <c r="E2" s="10" t="s">
        <v>1230</v>
      </c>
      <c r="F2" s="10" t="s">
        <v>978</v>
      </c>
      <c r="G2">
        <v>20</v>
      </c>
      <c r="J2" s="78" t="s">
        <v>310</v>
      </c>
      <c r="K2" s="83" t="s">
        <v>311</v>
      </c>
      <c r="L2" s="83" t="s">
        <v>980</v>
      </c>
      <c r="M2" s="83" t="s">
        <v>1002</v>
      </c>
      <c r="N2" s="83" t="s">
        <v>979</v>
      </c>
      <c r="O2" s="83" t="s">
        <v>1005</v>
      </c>
      <c r="P2" s="83" t="s">
        <v>981</v>
      </c>
      <c r="Q2" s="83" t="s">
        <v>1012</v>
      </c>
      <c r="R2" s="83" t="s">
        <v>1291</v>
      </c>
      <c r="S2" s="83" t="s">
        <v>1292</v>
      </c>
      <c r="U2" t="s">
        <v>1290</v>
      </c>
      <c r="V2">
        <v>2018</v>
      </c>
      <c r="AB2">
        <v>2008</v>
      </c>
      <c r="AC2">
        <v>2009</v>
      </c>
      <c r="AD2" s="10">
        <v>2010</v>
      </c>
      <c r="AE2" s="10">
        <v>2011</v>
      </c>
      <c r="AF2" s="10">
        <v>2012</v>
      </c>
      <c r="AG2" s="10">
        <v>2013</v>
      </c>
      <c r="AH2" s="10">
        <v>2014</v>
      </c>
      <c r="AI2" s="10">
        <v>2015</v>
      </c>
      <c r="AJ2" s="10">
        <v>2016</v>
      </c>
      <c r="AK2" s="10">
        <v>2017</v>
      </c>
      <c r="AL2" s="10">
        <v>2018</v>
      </c>
      <c r="AM2" s="10">
        <v>2019</v>
      </c>
    </row>
    <row r="3" spans="1:42" ht="21" hidden="1" customHeight="1" x14ac:dyDescent="0.25">
      <c r="A3" s="10">
        <v>2008</v>
      </c>
      <c r="B3" s="10">
        <v>1</v>
      </c>
      <c r="C3" s="10" t="s">
        <v>980</v>
      </c>
      <c r="D3" s="10"/>
      <c r="E3" s="10" t="s">
        <v>1230</v>
      </c>
      <c r="F3" s="10" t="s">
        <v>978</v>
      </c>
      <c r="G3">
        <v>20</v>
      </c>
      <c r="J3" s="77" t="s">
        <v>304</v>
      </c>
      <c r="K3" s="76">
        <f>COUNTIF(Tabel1[Gemeente],Tabel10[[#This Row],[Kolom1]])</f>
        <v>188</v>
      </c>
      <c r="L3">
        <f>COUNTIFS(Tabel1[Gemeente],Tabel10[[#This Row],[Kolom1]],Tabel1[Type],Tabel10[[#Headers],[workshop]],Tabel1[Jaar],$V$2)</f>
        <v>7</v>
      </c>
      <c r="M3" s="10">
        <f>COUNTIFS(Tabel1[Gemeente],Tabel10[[#This Row],[Kolom1]],Tabel1[Type],Tabel10[[#Headers],[bijscholing]],Tabel1[Jaar],$V$2)</f>
        <v>1</v>
      </c>
      <c r="N3" s="10">
        <f>COUNTIFS(Tabel1[Gemeente],Tabel10[[#This Row],[Kolom1]],Tabel1[Type],Tabel10[[#Headers],[open initiatie]],Tabel1[Jaar],$V$2)</f>
        <v>0</v>
      </c>
      <c r="O3" s="10">
        <f>COUNTIFS(Tabel1[Gemeente],Tabel10[[#This Row],[Kolom1]],Tabel1[Type],Tabel10[[#Headers],[animatie]],Tabel1[Jaar],$V$2)</f>
        <v>1</v>
      </c>
      <c r="P3" s="10">
        <f>COUNTIFS(Tabel1[Gemeente],Tabel10[[#This Row],[Kolom1]],Tabel1[Type],Tabel10[[#Headers],[kamp]],Tabel1[Jaar],$V$2)</f>
        <v>3</v>
      </c>
      <c r="Q3" s="10">
        <f>COUNTIFS(Tabel1[Gemeente],Tabel10[[#This Row],[Kolom1]],Tabel1[Type],Tabel10[[#Headers],[schoolactiviteit]],Tabel1[Jaar],$V$2)</f>
        <v>0</v>
      </c>
      <c r="R3" s="1">
        <f>SUM(Tabel10[[#This Row],[workshop]:[schoolactiviteit]])</f>
        <v>12</v>
      </c>
      <c r="S3" s="1">
        <f>COUNTIFS(Tabel3[Lid sinds],Activiteiten!$V$2,Tabel3[Woonplaats],Tabel10[[#This Row],[Kolom1]])</f>
        <v>28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42" ht="15" hidden="1" customHeight="1" x14ac:dyDescent="0.25">
      <c r="A4" s="10">
        <v>2008</v>
      </c>
      <c r="B4" s="10">
        <v>1</v>
      </c>
      <c r="C4" s="10" t="s">
        <v>980</v>
      </c>
      <c r="D4" s="10"/>
      <c r="E4" s="10" t="s">
        <v>1230</v>
      </c>
      <c r="F4" s="10" t="s">
        <v>978</v>
      </c>
      <c r="G4">
        <v>40</v>
      </c>
      <c r="J4" s="76" t="s">
        <v>1010</v>
      </c>
      <c r="K4" s="76">
        <f>COUNTIF(Tabel1[Gemeente],Tabel10[[#This Row],[Kolom1]])</f>
        <v>60</v>
      </c>
      <c r="L4" s="10">
        <f>COUNTIFS(Tabel1[Gemeente],Tabel10[[#This Row],[Kolom1]],Tabel1[Type],Tabel10[[#Headers],[workshop]],Tabel1[Jaar],$V$2)</f>
        <v>6</v>
      </c>
      <c r="M4" s="10">
        <f>COUNTIFS(Tabel1[Gemeente],Tabel10[[#This Row],[Kolom1]],Tabel1[Type],Tabel10[[#Headers],[bijscholing]],Tabel1[Jaar],$V$2)</f>
        <v>0</v>
      </c>
      <c r="N4" s="10">
        <f>COUNTIFS(Tabel1[Gemeente],Tabel10[[#This Row],[Kolom1]],Tabel1[Type],Tabel10[[#Headers],[open initiatie]],Tabel1[Jaar],$V$2)</f>
        <v>1</v>
      </c>
      <c r="O4">
        <f>COUNTIFS(Tabel1[Gemeente],Tabel10[[#This Row],[Kolom1]],Tabel1[Type],Tabel10[[#Headers],[animatie]],Tabel1[Jaar],$V$2)</f>
        <v>1</v>
      </c>
      <c r="P4" s="7">
        <f>COUNTIFS(Tabel1[Gemeente],Tabel10[[#This Row],[Kolom1]],Tabel1[Type],Tabel10[[#Headers],[kamp]],Tabel1[Jaar],$V$2)</f>
        <v>2</v>
      </c>
      <c r="Q4">
        <f>COUNTIFS(Tabel1[Gemeente],Tabel10[[#This Row],[Kolom1]],Tabel1[Type],Tabel10[[#Headers],[schoolactiviteit]],Tabel1[Jaar],$V$2)</f>
        <v>0</v>
      </c>
      <c r="R4" s="1">
        <f>SUM(Tabel10[[#This Row],[workshop]:[schoolactiviteit]])</f>
        <v>10</v>
      </c>
      <c r="S4" s="1">
        <f>COUNTIFS(Tabel3[Lid sinds],Activiteiten!$V$2,Tabel3[Woonplaats],Tabel10[[#This Row],[Kolom1]])</f>
        <v>25</v>
      </c>
      <c r="AA4" s="86" t="s">
        <v>1309</v>
      </c>
      <c r="AB4" s="87">
        <f>COUNTIFS(Tabel1[Type],$AA4,Tabel1[Jaar],$AB$2,Tabel1[Gemeente],$AP$5)</f>
        <v>0</v>
      </c>
      <c r="AC4" s="87">
        <f>COUNTIFS(Tabel1[Type],$AA4,Tabel1[Jaar],$AC$2,Tabel1[Gemeente],$AP$5)</f>
        <v>0</v>
      </c>
      <c r="AD4" s="87">
        <f>COUNTIFS(Tabel1[Type],$AA4,Tabel1[Jaar],$AD$2,Tabel1[Gemeente],$AP$5)</f>
        <v>1</v>
      </c>
      <c r="AE4" s="87">
        <f>COUNTIFS(Tabel1[Type],$AA4,Tabel1[Jaar],$AE$2,Tabel1[Gemeente],$AP$5)</f>
        <v>0</v>
      </c>
      <c r="AF4" s="87">
        <f>COUNTIFS(Tabel1[Type],$AA4,Tabel1[Jaar],$AF$2,Tabel1[Gemeente],$AP$5)</f>
        <v>1</v>
      </c>
      <c r="AG4" s="87">
        <f>COUNTIFS(Tabel1[Type],$AA4,Tabel1[Jaar],$AG$2,Tabel1[Gemeente],$AP$5)</f>
        <v>0</v>
      </c>
      <c r="AH4" s="87">
        <f>COUNTIFS(Tabel1[Type],$AA4,Tabel1[Jaar],$AH$2,Tabel1[Gemeente],$AP$5)</f>
        <v>0</v>
      </c>
      <c r="AI4" s="87">
        <f>COUNTIFS(Tabel1[Type],$AA4,Tabel1[Jaar],$AI$2,Tabel1[Gemeente],$AP$5)</f>
        <v>1</v>
      </c>
      <c r="AJ4" s="87">
        <f>COUNTIFS(Tabel1[Type],$AA4,Tabel1[Jaar],$AJ$2,Tabel1[Gemeente],$AP$5)</f>
        <v>0</v>
      </c>
      <c r="AK4" s="87">
        <f>COUNTIFS(Tabel1[Type],$AA4,Tabel1[Jaar],$AK$2,Tabel1[Gemeente],$AP$5)</f>
        <v>0</v>
      </c>
      <c r="AL4" s="87">
        <f>COUNTIFS(Tabel1[Type],$AA4,Tabel1[Jaar],$AL$2,Tabel1[Gemeente],$AP$5)</f>
        <v>1</v>
      </c>
      <c r="AM4" s="88">
        <f>COUNTIFS(Tabel1[Type],$AA4,Tabel1[Jaar],$AM$2,Tabel1[Gemeente],$AP$5)</f>
        <v>0</v>
      </c>
      <c r="AP4" t="s">
        <v>976</v>
      </c>
    </row>
    <row r="5" spans="1:42" ht="15" hidden="1" customHeight="1" x14ac:dyDescent="0.25">
      <c r="A5" s="10">
        <v>2008</v>
      </c>
      <c r="B5" s="10">
        <v>9</v>
      </c>
      <c r="C5" s="10" t="s">
        <v>980</v>
      </c>
      <c r="D5" s="10"/>
      <c r="E5" s="10" t="s">
        <v>1230</v>
      </c>
      <c r="F5" s="10" t="s">
        <v>978</v>
      </c>
      <c r="G5">
        <v>250</v>
      </c>
      <c r="J5" s="76" t="s">
        <v>306</v>
      </c>
      <c r="K5" s="76">
        <f>COUNTIF(Tabel1[Gemeente],Tabel10[[#This Row],[Kolom1]])</f>
        <v>50</v>
      </c>
      <c r="L5" s="10">
        <f>COUNTIFS(Tabel1[Gemeente],Tabel10[[#This Row],[Kolom1]],Tabel1[Type],Tabel10[[#Headers],[workshop]],Tabel1[Jaar],$V$2)</f>
        <v>2</v>
      </c>
      <c r="M5" s="10">
        <f>COUNTIFS(Tabel1[Gemeente],Tabel10[[#This Row],[Kolom1]],Tabel1[Type],Tabel10[[#Headers],[bijscholing]],Tabel1[Jaar],$V$2)</f>
        <v>0</v>
      </c>
      <c r="N5" s="10">
        <f>COUNTIFS(Tabel1[Gemeente],Tabel10[[#This Row],[Kolom1]],Tabel1[Type],Tabel10[[#Headers],[open initiatie]],Tabel1[Jaar],$V$2)</f>
        <v>0</v>
      </c>
      <c r="O5">
        <f>COUNTIFS(Tabel1[Gemeente],Tabel10[[#This Row],[Kolom1]],Tabel1[Type],Tabel10[[#Headers],[animatie]],Tabel1[Jaar],$V$2)</f>
        <v>0</v>
      </c>
      <c r="P5" s="10">
        <f>COUNTIFS(Tabel1[Gemeente],Tabel10[[#This Row],[Kolom1]],Tabel1[Type],Tabel10[[#Headers],[kamp]],Tabel1[Jaar],$V$2)</f>
        <v>1</v>
      </c>
      <c r="Q5">
        <f>COUNTIFS(Tabel1[Gemeente],Tabel10[[#This Row],[Kolom1]],Tabel1[Type],Tabel10[[#Headers],[schoolactiviteit]],Tabel1[Jaar],$V$2)</f>
        <v>0</v>
      </c>
      <c r="R5" s="1">
        <f>SUM(Tabel10[[#This Row],[workshop]:[schoolactiviteit]])</f>
        <v>3</v>
      </c>
      <c r="S5" s="1">
        <f>COUNTIFS(Tabel3[Lid sinds],Activiteiten!$V$2,Tabel3[Woonplaats],Tabel10[[#This Row],[Kolom1]])</f>
        <v>16</v>
      </c>
      <c r="AA5" s="89" t="s">
        <v>1310</v>
      </c>
      <c r="AB5" s="7">
        <f>COUNTIFS(Tabel1[Type],$AA5,Tabel1[Jaar],$AB$2,Tabel1[Gemeente],$AP$5)</f>
        <v>2</v>
      </c>
      <c r="AC5" s="7">
        <f>COUNTIFS(Tabel1[Type],$AA5,Tabel1[Jaar],$AC$2,Tabel1[Gemeente],$AP$5)</f>
        <v>6</v>
      </c>
      <c r="AD5" s="7">
        <f>COUNTIFS(Tabel1[Type],$AA5,Tabel1[Jaar],$AD$2,Tabel1[Gemeente],$AP$5)</f>
        <v>3</v>
      </c>
      <c r="AE5" s="7">
        <f>COUNTIFS(Tabel1[Type],$AA5,Tabel1[Jaar],$AE$2,Tabel1[Gemeente],$AP$5)</f>
        <v>3</v>
      </c>
      <c r="AF5" s="7">
        <f>COUNTIFS(Tabel1[Type],$AA5,Tabel1[Jaar],$AF$2,Tabel1[Gemeente],$AP$5)</f>
        <v>3</v>
      </c>
      <c r="AG5" s="7">
        <f>COUNTIFS(Tabel1[Type],$AA5,Tabel1[Jaar],$AG$2,Tabel1[Gemeente],$AP$5)</f>
        <v>2</v>
      </c>
      <c r="AH5" s="7">
        <f>COUNTIFS(Tabel1[Type],$AA5,Tabel1[Jaar],$AH$2,Tabel1[Gemeente],$AP$5)</f>
        <v>2</v>
      </c>
      <c r="AI5" s="7">
        <f>COUNTIFS(Tabel1[Type],$AA5,Tabel1[Jaar],$AI$2,Tabel1[Gemeente],$AP$5)</f>
        <v>3</v>
      </c>
      <c r="AJ5" s="7">
        <f>COUNTIFS(Tabel1[Type],$AA5,Tabel1[Jaar],$AJ$2,Tabel1[Gemeente],$AP$5)</f>
        <v>0</v>
      </c>
      <c r="AK5" s="7">
        <f>COUNTIFS(Tabel1[Type],$AA5,Tabel1[Jaar],$AK$2,Tabel1[Gemeente],$AP$5)</f>
        <v>4</v>
      </c>
      <c r="AL5" s="7">
        <f>COUNTIFS(Tabel1[Type],$AA5,Tabel1[Jaar],$AL$2,Tabel1[Gemeente],$AP$5)</f>
        <v>0</v>
      </c>
      <c r="AM5" s="90">
        <f>COUNTIFS(Tabel1[Type],$AA5,Tabel1[Jaar],$AM$2,Tabel1[Gemeente],$AP$5)</f>
        <v>3</v>
      </c>
      <c r="AP5" t="s">
        <v>305</v>
      </c>
    </row>
    <row r="6" spans="1:42" ht="15" hidden="1" customHeight="1" x14ac:dyDescent="0.25">
      <c r="A6">
        <v>2008</v>
      </c>
      <c r="B6">
        <v>12</v>
      </c>
      <c r="C6" t="s">
        <v>980</v>
      </c>
      <c r="D6">
        <v>1070</v>
      </c>
      <c r="E6" s="10" t="s">
        <v>983</v>
      </c>
      <c r="F6" s="10" t="s">
        <v>978</v>
      </c>
      <c r="G6">
        <v>15</v>
      </c>
      <c r="J6" s="76" t="s">
        <v>1001</v>
      </c>
      <c r="K6" s="76">
        <f>COUNTIF(Tabel1[Gemeente],Tabel10[[#This Row],[Kolom1]])</f>
        <v>11</v>
      </c>
      <c r="L6" s="10">
        <f>COUNTIFS(Tabel1[Gemeente],Tabel10[[#This Row],[Kolom1]],Tabel1[Type],Tabel10[[#Headers],[workshop]],Tabel1[Jaar],$V$2)</f>
        <v>0</v>
      </c>
      <c r="M6" s="10">
        <f>COUNTIFS(Tabel1[Gemeente],Tabel10[[#This Row],[Kolom1]],Tabel1[Type],Tabel10[[#Headers],[bijscholing]],Tabel1[Jaar],$V$2)</f>
        <v>0</v>
      </c>
      <c r="N6" s="10">
        <f>COUNTIFS(Tabel1[Gemeente],Tabel10[[#This Row],[Kolom1]],Tabel1[Type],Tabel10[[#Headers],[open initiatie]],Tabel1[Jaar],$V$2)</f>
        <v>0</v>
      </c>
      <c r="O6">
        <f>COUNTIFS(Tabel1[Gemeente],Tabel10[[#This Row],[Kolom1]],Tabel1[Type],Tabel10[[#Headers],[animatie]],Tabel1[Jaar],$V$2)</f>
        <v>0</v>
      </c>
      <c r="P6" s="79">
        <f>COUNTIFS(Tabel1[Gemeente],Tabel10[[#This Row],[Kolom1]],Tabel1[Type],Tabel10[[#Headers],[kamp]],Tabel1[Jaar],$V$2)</f>
        <v>0</v>
      </c>
      <c r="Q6">
        <f>COUNTIFS(Tabel1[Gemeente],Tabel10[[#This Row],[Kolom1]],Tabel1[Type],Tabel10[[#Headers],[schoolactiviteit]],Tabel1[Jaar],$V$2)</f>
        <v>0</v>
      </c>
      <c r="R6" s="1">
        <f>SUM(Tabel10[[#This Row],[workshop]:[schoolactiviteit]])</f>
        <v>0</v>
      </c>
      <c r="S6" s="1">
        <f>COUNTIFS(Tabel3[Lid sinds],Activiteiten!$V$2,Tabel3[Woonplaats],Tabel10[[#This Row],[Kolom1]])</f>
        <v>8</v>
      </c>
      <c r="AA6" s="89" t="s">
        <v>1311</v>
      </c>
      <c r="AB6" s="7">
        <f>COUNTIFS(Tabel1[Type],$AA6,Tabel1[Jaar],$AB$2,Tabel1[Gemeente],$AP$5)</f>
        <v>0</v>
      </c>
      <c r="AC6" s="7">
        <f>COUNTIFS(Tabel1[Type],$AA6,Tabel1[Jaar],$AC$2,Tabel1[Gemeente],$AP$5)</f>
        <v>1</v>
      </c>
      <c r="AD6" s="7">
        <f>COUNTIFS(Tabel1[Type],$AA6,Tabel1[Jaar],$AD$2,Tabel1[Gemeente],$AP$5)</f>
        <v>4</v>
      </c>
      <c r="AE6" s="7">
        <f>COUNTIFS(Tabel1[Type],$AA6,Tabel1[Jaar],$AE$2,Tabel1[Gemeente],$AP$5)</f>
        <v>1</v>
      </c>
      <c r="AF6" s="7">
        <f>COUNTIFS(Tabel1[Type],$AA6,Tabel1[Jaar],$AF$2,Tabel1[Gemeente],$AP$5)</f>
        <v>2</v>
      </c>
      <c r="AG6" s="7">
        <f>COUNTIFS(Tabel1[Type],$AA6,Tabel1[Jaar],$AG$2,Tabel1[Gemeente],$AP$5)</f>
        <v>3</v>
      </c>
      <c r="AH6" s="7">
        <f>COUNTIFS(Tabel1[Type],$AA6,Tabel1[Jaar],$AH$2,Tabel1[Gemeente],$AP$5)</f>
        <v>2</v>
      </c>
      <c r="AI6" s="7">
        <f>COUNTIFS(Tabel1[Type],$AA6,Tabel1[Jaar],$AI$2,Tabel1[Gemeente],$AP$5)</f>
        <v>1</v>
      </c>
      <c r="AJ6" s="7">
        <f>COUNTIFS(Tabel1[Type],$AA6,Tabel1[Jaar],$AJ$2,Tabel1[Gemeente],$AP$5)</f>
        <v>2</v>
      </c>
      <c r="AK6" s="7">
        <f>COUNTIFS(Tabel1[Type],$AA6,Tabel1[Jaar],$AK$2,Tabel1[Gemeente],$AP$5)</f>
        <v>4</v>
      </c>
      <c r="AL6" s="7">
        <f>COUNTIFS(Tabel1[Type],$AA6,Tabel1[Jaar],$AL$2,Tabel1[Gemeente],$AP$5)</f>
        <v>1</v>
      </c>
      <c r="AM6" s="90">
        <f>COUNTIFS(Tabel1[Type],$AA6,Tabel1[Jaar],$AM$2,Tabel1[Gemeente],$AP$5)</f>
        <v>3</v>
      </c>
    </row>
    <row r="7" spans="1:42" ht="15" hidden="1" customHeight="1" x14ac:dyDescent="0.25">
      <c r="A7">
        <v>2008</v>
      </c>
      <c r="B7">
        <v>5</v>
      </c>
      <c r="C7" t="s">
        <v>979</v>
      </c>
      <c r="D7">
        <v>2200</v>
      </c>
      <c r="E7" s="10" t="s">
        <v>304</v>
      </c>
      <c r="F7" s="10" t="s">
        <v>978</v>
      </c>
      <c r="G7">
        <v>16</v>
      </c>
      <c r="J7" s="77" t="s">
        <v>309</v>
      </c>
      <c r="K7" s="76">
        <f>COUNTIF(Tabel1[Gemeente],Tabel10[[#This Row],[Kolom1]])</f>
        <v>7</v>
      </c>
      <c r="L7" s="10">
        <f>COUNTIFS(Tabel1[Gemeente],Tabel10[[#This Row],[Kolom1]],Tabel1[Type],Tabel10[[#Headers],[workshop]],Tabel1[Jaar],$V$2)</f>
        <v>0</v>
      </c>
      <c r="M7" s="10">
        <f>COUNTIFS(Tabel1[Gemeente],Tabel10[[#This Row],[Kolom1]],Tabel1[Type],Tabel10[[#Headers],[bijscholing]],Tabel1[Jaar],$V$2)</f>
        <v>0</v>
      </c>
      <c r="N7" s="10">
        <f>COUNTIFS(Tabel1[Gemeente],Tabel10[[#This Row],[Kolom1]],Tabel1[Type],Tabel10[[#Headers],[open initiatie]],Tabel1[Jaar],$V$2)</f>
        <v>0</v>
      </c>
      <c r="O7">
        <f>COUNTIFS(Tabel1[Gemeente],Tabel10[[#This Row],[Kolom1]],Tabel1[Type],Tabel10[[#Headers],[animatie]],Tabel1[Jaar],$V$2)</f>
        <v>1</v>
      </c>
      <c r="P7" s="82">
        <f>COUNTIFS(Tabel1[Gemeente],Tabel10[[#This Row],[Kolom1]],Tabel1[Type],Tabel10[[#Headers],[kamp]],Tabel1[Jaar],$V$2)</f>
        <v>0</v>
      </c>
      <c r="Q7">
        <f>COUNTIFS(Tabel1[Gemeente],Tabel10[[#This Row],[Kolom1]],Tabel1[Type],Tabel10[[#Headers],[schoolactiviteit]],Tabel1[Jaar],$V$2)</f>
        <v>0</v>
      </c>
      <c r="R7" s="1">
        <f>SUM(Tabel10[[#This Row],[workshop]:[schoolactiviteit]])</f>
        <v>1</v>
      </c>
      <c r="S7" s="1">
        <f>COUNTIFS(Tabel3[Lid sinds],Activiteiten!$V$2,Tabel3[Woonplaats],Tabel10[[#This Row],[Kolom1]])</f>
        <v>6</v>
      </c>
      <c r="AA7" s="89" t="s">
        <v>1312</v>
      </c>
      <c r="AB7" s="7">
        <f>COUNTIFS(Tabel1[Type],$AA7,Tabel1[Jaar],$AB$2,Tabel1[Gemeente],$AP$5)</f>
        <v>1</v>
      </c>
      <c r="AC7" s="7">
        <f>COUNTIFS(Tabel1[Type],$AA7,Tabel1[Jaar],$AC$2,Tabel1[Gemeente],$AP$5)</f>
        <v>4</v>
      </c>
      <c r="AD7" s="7">
        <f>COUNTIFS(Tabel1[Type],$AA7,Tabel1[Jaar],$AD$2,Tabel1[Gemeente],$AP$5)</f>
        <v>6</v>
      </c>
      <c r="AE7" s="7">
        <f>COUNTIFS(Tabel1[Type],$AA7,Tabel1[Jaar],$AE$2,Tabel1[Gemeente],$AP$5)</f>
        <v>9</v>
      </c>
      <c r="AF7" s="7">
        <f>COUNTIFS(Tabel1[Type],$AA7,Tabel1[Jaar],$AF$2,Tabel1[Gemeente],$AP$5)</f>
        <v>9</v>
      </c>
      <c r="AG7" s="7">
        <f>COUNTIFS(Tabel1[Type],$AA7,Tabel1[Jaar],$AG$2,Tabel1[Gemeente],$AP$5)</f>
        <v>9</v>
      </c>
      <c r="AH7" s="7">
        <f>COUNTIFS(Tabel1[Type],$AA7,Tabel1[Jaar],$AH$2,Tabel1[Gemeente],$AP$5)</f>
        <v>8</v>
      </c>
      <c r="AI7" s="7">
        <f>COUNTIFS(Tabel1[Type],$AA7,Tabel1[Jaar],$AI$2,Tabel1[Gemeente],$AP$5)</f>
        <v>5</v>
      </c>
      <c r="AJ7" s="7">
        <f>COUNTIFS(Tabel1[Type],$AA7,Tabel1[Jaar],$AJ$2,Tabel1[Gemeente],$AP$5)</f>
        <v>7</v>
      </c>
      <c r="AK7" s="7">
        <f>COUNTIFS(Tabel1[Type],$AA7,Tabel1[Jaar],$AK$2,Tabel1[Gemeente],$AP$5)</f>
        <v>7</v>
      </c>
      <c r="AL7" s="7">
        <f>COUNTIFS(Tabel1[Type],$AA7,Tabel1[Jaar],$AL$2,Tabel1[Gemeente],$AP$5)</f>
        <v>3</v>
      </c>
      <c r="AM7" s="90">
        <f>COUNTIFS(Tabel1[Type],$AA7,Tabel1[Jaar],$AM$2,Tabel1[Gemeente],$AP$5)</f>
        <v>2</v>
      </c>
    </row>
    <row r="8" spans="1:42" ht="15" hidden="1" customHeight="1" x14ac:dyDescent="0.25">
      <c r="A8">
        <v>2008</v>
      </c>
      <c r="B8">
        <v>7</v>
      </c>
      <c r="C8" t="s">
        <v>980</v>
      </c>
      <c r="D8">
        <v>2200</v>
      </c>
      <c r="E8" s="10" t="s">
        <v>304</v>
      </c>
      <c r="F8" s="10" t="s">
        <v>978</v>
      </c>
      <c r="G8">
        <v>80</v>
      </c>
      <c r="J8" s="77" t="s">
        <v>1000</v>
      </c>
      <c r="K8" s="76">
        <f>COUNTIF(Tabel1[Gemeente],Tabel10[[#This Row],[Kolom1]])</f>
        <v>11</v>
      </c>
      <c r="L8" s="10">
        <f>COUNTIFS(Tabel1[Gemeente],Tabel10[[#This Row],[Kolom1]],Tabel1[Type],Tabel10[[#Headers],[workshop]],Tabel1[Jaar],$V$2)</f>
        <v>1</v>
      </c>
      <c r="M8" s="10">
        <f>COUNTIFS(Tabel1[Gemeente],Tabel10[[#This Row],[Kolom1]],Tabel1[Type],Tabel10[[#Headers],[bijscholing]],Tabel1[Jaar],$V$2)</f>
        <v>0</v>
      </c>
      <c r="N8" s="10">
        <f>COUNTIFS(Tabel1[Gemeente],Tabel10[[#This Row],[Kolom1]],Tabel1[Type],Tabel10[[#Headers],[open initiatie]],Tabel1[Jaar],$V$2)</f>
        <v>0</v>
      </c>
      <c r="O8">
        <f>COUNTIFS(Tabel1[Gemeente],Tabel10[[#This Row],[Kolom1]],Tabel1[Type],Tabel10[[#Headers],[animatie]],Tabel1[Jaar],$V$2)</f>
        <v>0</v>
      </c>
      <c r="P8" s="81">
        <f>COUNTIFS(Tabel1[Gemeente],Tabel10[[#This Row],[Kolom1]],Tabel1[Type],Tabel10[[#Headers],[kamp]],Tabel1[Jaar],$V$2)</f>
        <v>0</v>
      </c>
      <c r="Q8">
        <f>COUNTIFS(Tabel1[Gemeente],Tabel10[[#This Row],[Kolom1]],Tabel1[Type],Tabel10[[#Headers],[schoolactiviteit]],Tabel1[Jaar],$V$2)</f>
        <v>0</v>
      </c>
      <c r="R8" s="1">
        <f>SUM(Tabel10[[#This Row],[workshop]:[schoolactiviteit]])</f>
        <v>1</v>
      </c>
      <c r="S8" s="1">
        <f>COUNTIFS(Tabel3[Lid sinds],Activiteiten!$V$2,Tabel3[Woonplaats],Tabel10[[#This Row],[Kolom1]])</f>
        <v>6</v>
      </c>
      <c r="AA8" s="91" t="s">
        <v>1308</v>
      </c>
      <c r="AB8" s="92">
        <f>COUNTIFS(Tabel1[Type],$AA8,Tabel1[Jaar],$AB$2,Tabel1[Gemeente],$AP$5)</f>
        <v>4</v>
      </c>
      <c r="AC8" s="92">
        <f>COUNTIFS(Tabel1[Type],$AA8,Tabel1[Jaar],$AC$2,Tabel1[Gemeente],$AP$5)</f>
        <v>4</v>
      </c>
      <c r="AD8" s="92">
        <f>COUNTIFS(Tabel1[Type],$AA8,Tabel1[Jaar],$AD$2,Tabel1[Gemeente],$AP$5)</f>
        <v>0</v>
      </c>
      <c r="AE8" s="92">
        <f>COUNTIFS(Tabel1[Type],$AA8,Tabel1[Jaar],$AE$2,Tabel1[Gemeente],$AP$5)</f>
        <v>7</v>
      </c>
      <c r="AF8" s="92">
        <f>COUNTIFS(Tabel1[Type],$AA8,Tabel1[Jaar],$AF$2,Tabel1[Gemeente],$AP$5)</f>
        <v>5</v>
      </c>
      <c r="AG8" s="92">
        <f>COUNTIFS(Tabel1[Type],$AA8,Tabel1[Jaar],$AG$2,Tabel1[Gemeente],$AP$5)</f>
        <v>6</v>
      </c>
      <c r="AH8" s="92">
        <f>COUNTIFS(Tabel1[Type],$AA8,Tabel1[Jaar],$AH$2,Tabel1[Gemeente],$AP$5)</f>
        <v>5</v>
      </c>
      <c r="AI8" s="92">
        <f>COUNTIFS(Tabel1[Type],$AA8,Tabel1[Jaar],$AI$2,Tabel1[Gemeente],$AP$5)</f>
        <v>3</v>
      </c>
      <c r="AJ8" s="92">
        <f>COUNTIFS(Tabel1[Type],$AA8,Tabel1[Jaar],$AJ$2,Tabel1[Gemeente],$AP$5)</f>
        <v>5</v>
      </c>
      <c r="AK8" s="92">
        <f>COUNTIFS(Tabel1[Type],$AA8,Tabel1[Jaar],$AK$2,Tabel1[Gemeente],$AP$5)</f>
        <v>3</v>
      </c>
      <c r="AL8" s="92">
        <f>COUNTIFS(Tabel1[Type],$AA8,Tabel1[Jaar],$AL$2,Tabel1[Gemeente],$AP$5)</f>
        <v>7</v>
      </c>
      <c r="AM8" s="93">
        <f>COUNTIFS(Tabel1[Type],$AA8,Tabel1[Jaar],$AM$2,Tabel1[Gemeente],$AP$5)</f>
        <v>4</v>
      </c>
    </row>
    <row r="9" spans="1:42" ht="15" hidden="1" customHeight="1" x14ac:dyDescent="0.25">
      <c r="A9">
        <v>2008</v>
      </c>
      <c r="B9">
        <v>8</v>
      </c>
      <c r="C9" t="s">
        <v>979</v>
      </c>
      <c r="D9">
        <v>2200</v>
      </c>
      <c r="E9" s="10" t="s">
        <v>304</v>
      </c>
      <c r="F9" s="10" t="s">
        <v>978</v>
      </c>
      <c r="G9">
        <v>40</v>
      </c>
      <c r="J9" s="77" t="s">
        <v>1045</v>
      </c>
      <c r="K9" s="76">
        <f>COUNTIF(Tabel1[Gemeente],Tabel10[[#This Row],[Kolom1]])</f>
        <v>9</v>
      </c>
      <c r="L9" s="10">
        <f>COUNTIFS(Tabel1[Gemeente],Tabel10[[#This Row],[Kolom1]],Tabel1[Type],Tabel10[[#Headers],[workshop]],Tabel1[Jaar],$V$2)</f>
        <v>2</v>
      </c>
      <c r="M9" s="10">
        <f>COUNTIFS(Tabel1[Gemeente],Tabel10[[#This Row],[Kolom1]],Tabel1[Type],Tabel10[[#Headers],[bijscholing]],Tabel1[Jaar],$V$2)</f>
        <v>0</v>
      </c>
      <c r="N9" s="10">
        <f>COUNTIFS(Tabel1[Gemeente],Tabel10[[#This Row],[Kolom1]],Tabel1[Type],Tabel10[[#Headers],[open initiatie]],Tabel1[Jaar],$V$2)</f>
        <v>0</v>
      </c>
      <c r="O9">
        <f>COUNTIFS(Tabel1[Gemeente],Tabel10[[#This Row],[Kolom1]],Tabel1[Type],Tabel10[[#Headers],[animatie]],Tabel1[Jaar],$V$2)</f>
        <v>0</v>
      </c>
      <c r="P9" s="82">
        <f>COUNTIFS(Tabel1[Gemeente],Tabel10[[#This Row],[Kolom1]],Tabel1[Type],Tabel10[[#Headers],[kamp]],Tabel1[Jaar],$V$2)</f>
        <v>0</v>
      </c>
      <c r="Q9">
        <f>COUNTIFS(Tabel1[Gemeente],Tabel10[[#This Row],[Kolom1]],Tabel1[Type],Tabel10[[#Headers],[schoolactiviteit]],Tabel1[Jaar],$V$2)</f>
        <v>0</v>
      </c>
      <c r="R9" s="1">
        <f>SUM(Tabel10[[#This Row],[workshop]:[schoolactiviteit]])</f>
        <v>2</v>
      </c>
      <c r="S9" s="1">
        <f>COUNTIFS(Tabel3[Lid sinds],Activiteiten!$V$2,Tabel3[Woonplaats],Tabel10[[#This Row],[Kolom1]])</f>
        <v>5</v>
      </c>
      <c r="AA9" t="s">
        <v>1313</v>
      </c>
      <c r="AB9" s="10">
        <f>SUM(AB4:AB8)</f>
        <v>7</v>
      </c>
      <c r="AC9" s="10">
        <f t="shared" ref="AC9:AM9" si="0">SUM(AC4:AC8)</f>
        <v>15</v>
      </c>
      <c r="AD9" s="10">
        <f t="shared" si="0"/>
        <v>14</v>
      </c>
      <c r="AE9" s="10">
        <f t="shared" si="0"/>
        <v>20</v>
      </c>
      <c r="AF9" s="10">
        <f t="shared" si="0"/>
        <v>20</v>
      </c>
      <c r="AG9" s="10">
        <f t="shared" si="0"/>
        <v>20</v>
      </c>
      <c r="AH9" s="10">
        <f t="shared" si="0"/>
        <v>17</v>
      </c>
      <c r="AI9" s="10">
        <f t="shared" si="0"/>
        <v>13</v>
      </c>
      <c r="AJ9" s="10">
        <f t="shared" si="0"/>
        <v>14</v>
      </c>
      <c r="AK9" s="10">
        <f t="shared" si="0"/>
        <v>18</v>
      </c>
      <c r="AL9" s="10">
        <f t="shared" si="0"/>
        <v>12</v>
      </c>
      <c r="AM9" s="10">
        <f t="shared" si="0"/>
        <v>12</v>
      </c>
    </row>
    <row r="10" spans="1:42" ht="15" hidden="1" customHeight="1" x14ac:dyDescent="0.25">
      <c r="A10">
        <v>2008</v>
      </c>
      <c r="B10">
        <v>9</v>
      </c>
      <c r="C10" t="s">
        <v>980</v>
      </c>
      <c r="D10" s="10">
        <v>2200</v>
      </c>
      <c r="E10" s="10" t="s">
        <v>304</v>
      </c>
      <c r="F10" s="10" t="s">
        <v>978</v>
      </c>
      <c r="G10">
        <v>20</v>
      </c>
      <c r="J10" s="76" t="s">
        <v>1046</v>
      </c>
      <c r="K10" s="76">
        <f>COUNTIF(Tabel1[Gemeente],Tabel10[[#This Row],[Kolom1]])</f>
        <v>7</v>
      </c>
      <c r="L10" s="10">
        <f>COUNTIFS(Tabel1[Gemeente],Tabel10[[#This Row],[Kolom1]],Tabel1[Type],Tabel10[[#Headers],[workshop]],Tabel1[Jaar],$V$2)</f>
        <v>1</v>
      </c>
      <c r="M10" s="10">
        <f>COUNTIFS(Tabel1[Gemeente],Tabel10[[#This Row],[Kolom1]],Tabel1[Type],Tabel10[[#Headers],[bijscholing]],Tabel1[Jaar],$V$2)</f>
        <v>0</v>
      </c>
      <c r="N10" s="10">
        <f>COUNTIFS(Tabel1[Gemeente],Tabel10[[#This Row],[Kolom1]],Tabel1[Type],Tabel10[[#Headers],[open initiatie]],Tabel1[Jaar],$V$2)</f>
        <v>0</v>
      </c>
      <c r="O10">
        <f>COUNTIFS(Tabel1[Gemeente],Tabel10[[#This Row],[Kolom1]],Tabel1[Type],Tabel10[[#Headers],[animatie]],Tabel1[Jaar],$V$2)</f>
        <v>0</v>
      </c>
      <c r="P10" s="81">
        <f>COUNTIFS(Tabel1[Gemeente],Tabel10[[#This Row],[Kolom1]],Tabel1[Type],Tabel10[[#Headers],[kamp]],Tabel1[Jaar],$V$2)</f>
        <v>0</v>
      </c>
      <c r="Q10">
        <f>COUNTIFS(Tabel1[Gemeente],Tabel10[[#This Row],[Kolom1]],Tabel1[Type],Tabel10[[#Headers],[schoolactiviteit]],Tabel1[Jaar],$V$2)</f>
        <v>0</v>
      </c>
      <c r="R10" s="1">
        <f>SUM(Tabel10[[#This Row],[workshop]:[schoolactiviteit]])</f>
        <v>1</v>
      </c>
      <c r="S10" s="1">
        <f>COUNTIFS(Tabel3[Lid sinds],Activiteiten!$V$2,Tabel3[Woonplaats],Tabel10[[#This Row],[Kolom1]])</f>
        <v>4</v>
      </c>
      <c r="AA10" t="s">
        <v>1314</v>
      </c>
      <c r="AB10" s="10">
        <f>COUNTIFS(Tabel3[Lid sinds],Activiteiten!AB2,Tabel3[Woonplaats],Activiteiten!$AP$5)</f>
        <v>6</v>
      </c>
      <c r="AC10" s="10">
        <f>COUNTIFS(Tabel3[Lid sinds],Activiteiten!AC2,Tabel3[Woonplaats],Activiteiten!$AP$5)</f>
        <v>6</v>
      </c>
      <c r="AD10" s="10">
        <f>COUNTIFS(Tabel3[Lid sinds],Activiteiten!AD2,Tabel3[Woonplaats],Activiteiten!$AP$5)</f>
        <v>0</v>
      </c>
      <c r="AE10" s="10">
        <f>COUNTIFS(Tabel3[Lid sinds],Activiteiten!AE2,Tabel3[Woonplaats],Activiteiten!$AP$5)</f>
        <v>2</v>
      </c>
      <c r="AF10" s="10">
        <f>COUNTIFS(Tabel3[Lid sinds],Activiteiten!AF2,Tabel3[Woonplaats],Activiteiten!$AP$5)</f>
        <v>10</v>
      </c>
      <c r="AG10" s="10">
        <f>COUNTIFS(Tabel3[Lid sinds],Activiteiten!AG2,Tabel3[Woonplaats],Activiteiten!$AP$5)</f>
        <v>9</v>
      </c>
      <c r="AH10" s="10">
        <f>COUNTIFS(Tabel3[Lid sinds],Activiteiten!AH2,Tabel3[Woonplaats],Activiteiten!$AP$5)</f>
        <v>8</v>
      </c>
      <c r="AI10" s="10">
        <f>COUNTIFS(Tabel3[Lid sinds],Activiteiten!AI2,Tabel3[Woonplaats],Activiteiten!$AP$5)</f>
        <v>3</v>
      </c>
      <c r="AJ10" s="10">
        <f>COUNTIFS(Tabel3[Lid sinds],Activiteiten!AJ2,Tabel3[Woonplaats],Activiteiten!$AP$5)</f>
        <v>16</v>
      </c>
      <c r="AK10" s="10">
        <f>COUNTIFS(Tabel3[Lid sinds],Activiteiten!AK2,Tabel3[Woonplaats],Activiteiten!$AP$5)</f>
        <v>21</v>
      </c>
      <c r="AL10" s="10">
        <f>COUNTIFS(Tabel3[Lid sinds],Activiteiten!AL2,Tabel3[Woonplaats],Activiteiten!$AP$5)</f>
        <v>28</v>
      </c>
      <c r="AM10" s="10">
        <f>COUNTIFS(Tabel3[Lid sinds],Activiteiten!AM2,Tabel3[Woonplaats],Activiteiten!$AP$5)</f>
        <v>23</v>
      </c>
    </row>
    <row r="11" spans="1:42" ht="15" hidden="1" customHeight="1" x14ac:dyDescent="0.25">
      <c r="A11">
        <v>2008</v>
      </c>
      <c r="B11">
        <v>11</v>
      </c>
      <c r="C11" t="s">
        <v>980</v>
      </c>
      <c r="D11" s="10">
        <v>2200</v>
      </c>
      <c r="E11" s="10" t="s">
        <v>304</v>
      </c>
      <c r="F11" s="10" t="s">
        <v>978</v>
      </c>
      <c r="G11">
        <v>20</v>
      </c>
      <c r="J11" s="77" t="s">
        <v>1021</v>
      </c>
      <c r="K11" s="76">
        <f>COUNTIF(Tabel1[Gemeente],Tabel10[[#This Row],[Kolom1]])</f>
        <v>1</v>
      </c>
      <c r="L11" s="10">
        <f>COUNTIFS(Tabel1[Gemeente],Tabel10[[#This Row],[Kolom1]],Tabel1[Type],Tabel10[[#Headers],[workshop]],Tabel1[Jaar],$V$2)</f>
        <v>0</v>
      </c>
      <c r="M11" s="10">
        <f>COUNTIFS(Tabel1[Gemeente],Tabel10[[#This Row],[Kolom1]],Tabel1[Type],Tabel10[[#Headers],[bijscholing]],Tabel1[Jaar],$V$2)</f>
        <v>0</v>
      </c>
      <c r="N11" s="10">
        <f>COUNTIFS(Tabel1[Gemeente],Tabel10[[#This Row],[Kolom1]],Tabel1[Type],Tabel10[[#Headers],[open initiatie]],Tabel1[Jaar],$V$2)</f>
        <v>0</v>
      </c>
      <c r="O11">
        <f>COUNTIFS(Tabel1[Gemeente],Tabel10[[#This Row],[Kolom1]],Tabel1[Type],Tabel10[[#Headers],[animatie]],Tabel1[Jaar],$V$2)</f>
        <v>0</v>
      </c>
      <c r="P11" s="84">
        <f>COUNTIFS(Tabel1[Gemeente],Tabel10[[#This Row],[Kolom1]],Tabel1[Type],Tabel10[[#Headers],[kamp]],Tabel1[Jaar],$V$2)</f>
        <v>0</v>
      </c>
      <c r="Q11">
        <f>COUNTIFS(Tabel1[Gemeente],Tabel10[[#This Row],[Kolom1]],Tabel1[Type],Tabel10[[#Headers],[schoolactiviteit]],Tabel1[Jaar],$V$2)</f>
        <v>0</v>
      </c>
      <c r="R11" s="1">
        <f>SUM(Tabel10[[#This Row],[workshop]:[schoolactiviteit]])</f>
        <v>0</v>
      </c>
      <c r="S11" s="1">
        <f>COUNTIFS(Tabel3[Lid sinds],Activiteiten!$V$2,Tabel3[Woonplaats],Tabel10[[#This Row],[Kolom1]])</f>
        <v>4</v>
      </c>
      <c r="AA11" t="s">
        <v>1315</v>
      </c>
      <c r="AB11">
        <f>COUNTIF(Tabel3[Lid sinds],Activiteiten!$AB$2)</f>
        <v>44</v>
      </c>
      <c r="AC11" s="10">
        <f>COUNTIF(Tabel3[Lid sinds],Activiteiten!AC2)</f>
        <v>38</v>
      </c>
      <c r="AD11" s="10">
        <f>COUNTIF(Tabel3[Lid sinds],Activiteiten!$AD2)</f>
        <v>42</v>
      </c>
      <c r="AE11" s="10">
        <f>COUNTIF(Tabel3[Lid sinds],Activiteiten!$AE$2)</f>
        <v>38</v>
      </c>
      <c r="AF11" s="10">
        <f>COUNTIF(Tabel3[Lid sinds],Activiteiten!$AF$2)</f>
        <v>33</v>
      </c>
      <c r="AG11" s="10">
        <f>COUNTIF(Tabel3[Lid sinds],Activiteiten!AG2)</f>
        <v>43</v>
      </c>
      <c r="AH11" s="10">
        <f>COUNTIF(Tabel3[Lid sinds],Activiteiten!$AH2)</f>
        <v>42</v>
      </c>
      <c r="AI11" s="10">
        <f>COUNTIF(Tabel3[Lid sinds],Activiteiten!AI2)</f>
        <v>33</v>
      </c>
      <c r="AJ11" s="10">
        <f>COUNTIF(Tabel3[Lid sinds],Activiteiten!$AJ$2)</f>
        <v>69</v>
      </c>
      <c r="AK11" s="10">
        <f>COUNTIF(Tabel3[Lid sinds],Activiteiten!AK2)</f>
        <v>91</v>
      </c>
      <c r="AL11" s="10">
        <f>COUNTIF(Tabel3[Lid sinds],Activiteiten!$AL2)</f>
        <v>129</v>
      </c>
      <c r="AM11" s="10">
        <f>COUNTIF(Tabel3[Lid sinds],Activiteiten!$AM$2)</f>
        <v>103</v>
      </c>
    </row>
    <row r="12" spans="1:42" ht="15" hidden="1" customHeight="1" x14ac:dyDescent="0.25">
      <c r="A12">
        <v>2008</v>
      </c>
      <c r="B12">
        <v>12</v>
      </c>
      <c r="C12" t="s">
        <v>980</v>
      </c>
      <c r="D12">
        <v>2200</v>
      </c>
      <c r="E12" s="10" t="s">
        <v>304</v>
      </c>
      <c r="F12" s="10" t="s">
        <v>978</v>
      </c>
      <c r="G12">
        <v>160</v>
      </c>
      <c r="J12" s="76" t="s">
        <v>1126</v>
      </c>
      <c r="K12" s="76">
        <f>COUNTIF(Tabel1[Gemeente],Tabel10[[#This Row],[Kolom1]])</f>
        <v>4</v>
      </c>
      <c r="L12" s="10">
        <f>COUNTIFS(Tabel1[Gemeente],Tabel10[[#This Row],[Kolom1]],Tabel1[Type],Tabel10[[#Headers],[workshop]],Tabel1[Jaar],$V$2)</f>
        <v>0</v>
      </c>
      <c r="M12" s="10">
        <f>COUNTIFS(Tabel1[Gemeente],Tabel10[[#This Row],[Kolom1]],Tabel1[Type],Tabel10[[#Headers],[bijscholing]],Tabel1[Jaar],$V$2)</f>
        <v>0</v>
      </c>
      <c r="N12" s="10">
        <f>COUNTIFS(Tabel1[Gemeente],Tabel10[[#This Row],[Kolom1]],Tabel1[Type],Tabel10[[#Headers],[open initiatie]],Tabel1[Jaar],$V$2)</f>
        <v>0</v>
      </c>
      <c r="O12">
        <f>COUNTIFS(Tabel1[Gemeente],Tabel10[[#This Row],[Kolom1]],Tabel1[Type],Tabel10[[#Headers],[animatie]],Tabel1[Jaar],$V$2)</f>
        <v>1</v>
      </c>
      <c r="P12" s="84">
        <f>COUNTIFS(Tabel1[Gemeente],Tabel10[[#This Row],[Kolom1]],Tabel1[Type],Tabel10[[#Headers],[kamp]],Tabel1[Jaar],$V$2)</f>
        <v>0</v>
      </c>
      <c r="Q12">
        <f>COUNTIFS(Tabel1[Gemeente],Tabel10[[#This Row],[Kolom1]],Tabel1[Type],Tabel10[[#Headers],[schoolactiviteit]],Tabel1[Jaar],$V$2)</f>
        <v>0</v>
      </c>
      <c r="R12" s="1">
        <f>SUM(Tabel10[[#This Row],[workshop]:[schoolactiviteit]])</f>
        <v>1</v>
      </c>
      <c r="S12" s="1">
        <f>COUNTIFS(Tabel3[Lid sinds],Activiteiten!$V$2,Tabel3[Woonplaats],Tabel10[[#This Row],[Kolom1]])</f>
        <v>4</v>
      </c>
      <c r="AA12" t="s">
        <v>1316</v>
      </c>
      <c r="AB12" s="67">
        <f>AB10/AB11</f>
        <v>0.13636363636363635</v>
      </c>
      <c r="AC12" s="67">
        <f t="shared" ref="AC12:AM12" si="1">AC10/AC11</f>
        <v>0.15789473684210525</v>
      </c>
      <c r="AD12" s="67">
        <f t="shared" si="1"/>
        <v>0</v>
      </c>
      <c r="AE12" s="67">
        <f t="shared" si="1"/>
        <v>5.2631578947368418E-2</v>
      </c>
      <c r="AF12" s="67">
        <f t="shared" si="1"/>
        <v>0.30303030303030304</v>
      </c>
      <c r="AG12" s="67">
        <f t="shared" si="1"/>
        <v>0.20930232558139536</v>
      </c>
      <c r="AH12" s="67">
        <f t="shared" si="1"/>
        <v>0.19047619047619047</v>
      </c>
      <c r="AI12" s="67">
        <f t="shared" si="1"/>
        <v>9.0909090909090912E-2</v>
      </c>
      <c r="AJ12" s="67">
        <f t="shared" si="1"/>
        <v>0.2318840579710145</v>
      </c>
      <c r="AK12" s="67">
        <f t="shared" si="1"/>
        <v>0.23076923076923078</v>
      </c>
      <c r="AL12" s="67">
        <f t="shared" si="1"/>
        <v>0.21705426356589147</v>
      </c>
      <c r="AM12" s="67">
        <f t="shared" si="1"/>
        <v>0.22330097087378642</v>
      </c>
    </row>
    <row r="13" spans="1:42" ht="15" hidden="1" customHeight="1" x14ac:dyDescent="0.25">
      <c r="A13" s="10">
        <v>2008</v>
      </c>
      <c r="B13" s="10">
        <v>3</v>
      </c>
      <c r="C13" s="10" t="s">
        <v>981</v>
      </c>
      <c r="D13" s="10">
        <v>2200</v>
      </c>
      <c r="E13" s="10" t="s">
        <v>304</v>
      </c>
      <c r="F13" s="10" t="s">
        <v>978</v>
      </c>
      <c r="G13" s="10">
        <v>20</v>
      </c>
      <c r="J13" s="77" t="s">
        <v>1007</v>
      </c>
      <c r="K13" s="76">
        <f>COUNTIF(Tabel1[Gemeente],Tabel10[[#This Row],[Kolom1]])</f>
        <v>10</v>
      </c>
      <c r="L13" s="10">
        <f>COUNTIFS(Tabel1[Gemeente],Tabel10[[#This Row],[Kolom1]],Tabel1[Type],Tabel10[[#Headers],[workshop]],Tabel1[Jaar],$V$2)</f>
        <v>1</v>
      </c>
      <c r="M13" s="10">
        <f>COUNTIFS(Tabel1[Gemeente],Tabel10[[#This Row],[Kolom1]],Tabel1[Type],Tabel10[[#Headers],[bijscholing]],Tabel1[Jaar],$V$2)</f>
        <v>1</v>
      </c>
      <c r="N13" s="10">
        <f>COUNTIFS(Tabel1[Gemeente],Tabel10[[#This Row],[Kolom1]],Tabel1[Type],Tabel10[[#Headers],[open initiatie]],Tabel1[Jaar],$V$2)</f>
        <v>0</v>
      </c>
      <c r="O13">
        <f>COUNTIFS(Tabel1[Gemeente],Tabel10[[#This Row],[Kolom1]],Tabel1[Type],Tabel10[[#Headers],[animatie]],Tabel1[Jaar],$V$2)</f>
        <v>0</v>
      </c>
      <c r="P13" s="81">
        <f>COUNTIFS(Tabel1[Gemeente],Tabel10[[#This Row],[Kolom1]],Tabel1[Type],Tabel10[[#Headers],[kamp]],Tabel1[Jaar],$V$2)</f>
        <v>0</v>
      </c>
      <c r="Q13">
        <f>COUNTIFS(Tabel1[Gemeente],Tabel10[[#This Row],[Kolom1]],Tabel1[Type],Tabel10[[#Headers],[schoolactiviteit]],Tabel1[Jaar],$V$2)</f>
        <v>0</v>
      </c>
      <c r="R13" s="1">
        <f>SUM(Tabel10[[#This Row],[workshop]:[schoolactiviteit]])</f>
        <v>2</v>
      </c>
      <c r="S13" s="1">
        <f>COUNTIFS(Tabel3[Lid sinds],Activiteiten!$V$2,Tabel3[Woonplaats],Tabel10[[#This Row],[Kolom1]])</f>
        <v>3</v>
      </c>
      <c r="AA13" t="s">
        <v>1328</v>
      </c>
      <c r="AB13" s="85">
        <f>AB9/AB26</f>
        <v>0.4375</v>
      </c>
      <c r="AC13" s="85">
        <f t="shared" ref="AC13:AM13" si="2">AC9/AC26</f>
        <v>0.51724137931034486</v>
      </c>
      <c r="AD13" s="85">
        <f t="shared" si="2"/>
        <v>0.58333333333333337</v>
      </c>
      <c r="AE13" s="85">
        <f t="shared" si="2"/>
        <v>0.37735849056603776</v>
      </c>
      <c r="AF13" s="85">
        <f t="shared" si="2"/>
        <v>0.45454545454545453</v>
      </c>
      <c r="AG13" s="85">
        <f t="shared" si="2"/>
        <v>0.35087719298245612</v>
      </c>
      <c r="AH13" s="85">
        <f t="shared" si="2"/>
        <v>0.29310344827586204</v>
      </c>
      <c r="AI13" s="85">
        <f t="shared" si="2"/>
        <v>0.32500000000000001</v>
      </c>
      <c r="AJ13" s="85">
        <f t="shared" si="2"/>
        <v>0.18666666666666668</v>
      </c>
      <c r="AK13" s="85">
        <f t="shared" si="2"/>
        <v>0.39130434782608697</v>
      </c>
      <c r="AL13" s="85">
        <f t="shared" si="2"/>
        <v>0.17142857142857143</v>
      </c>
      <c r="AM13" s="85">
        <f t="shared" si="2"/>
        <v>0.16216216216216217</v>
      </c>
    </row>
    <row r="14" spans="1:42" ht="15" hidden="1" customHeight="1" x14ac:dyDescent="0.25">
      <c r="A14" s="10">
        <v>2008</v>
      </c>
      <c r="B14" s="10">
        <v>6</v>
      </c>
      <c r="C14" s="10" t="s">
        <v>980</v>
      </c>
      <c r="D14" s="10">
        <v>2250</v>
      </c>
      <c r="E14" s="10" t="s">
        <v>306</v>
      </c>
      <c r="F14" s="10" t="s">
        <v>978</v>
      </c>
      <c r="G14" s="10">
        <v>20</v>
      </c>
      <c r="J14" s="77" t="s">
        <v>1051</v>
      </c>
      <c r="K14" s="76">
        <f>COUNTIF(Tabel1[Gemeente],Tabel10[[#This Row],[Kolom1]])</f>
        <v>9</v>
      </c>
      <c r="L14" s="10">
        <f>COUNTIFS(Tabel1[Gemeente],Tabel10[[#This Row],[Kolom1]],Tabel1[Type],Tabel10[[#Headers],[workshop]],Tabel1[Jaar],$V$2)</f>
        <v>2</v>
      </c>
      <c r="M14" s="10">
        <f>COUNTIFS(Tabel1[Gemeente],Tabel10[[#This Row],[Kolom1]],Tabel1[Type],Tabel10[[#Headers],[bijscholing]],Tabel1[Jaar],$V$2)</f>
        <v>1</v>
      </c>
      <c r="N14" s="10">
        <f>COUNTIFS(Tabel1[Gemeente],Tabel10[[#This Row],[Kolom1]],Tabel1[Type],Tabel10[[#Headers],[open initiatie]],Tabel1[Jaar],$V$2)</f>
        <v>0</v>
      </c>
      <c r="O14">
        <f>COUNTIFS(Tabel1[Gemeente],Tabel10[[#This Row],[Kolom1]],Tabel1[Type],Tabel10[[#Headers],[animatie]],Tabel1[Jaar],$V$2)</f>
        <v>0</v>
      </c>
      <c r="P14" s="82">
        <f>COUNTIFS(Tabel1[Gemeente],Tabel10[[#This Row],[Kolom1]],Tabel1[Type],Tabel10[[#Headers],[kamp]],Tabel1[Jaar],$V$2)</f>
        <v>0</v>
      </c>
      <c r="Q14">
        <f>COUNTIFS(Tabel1[Gemeente],Tabel10[[#This Row],[Kolom1]],Tabel1[Type],Tabel10[[#Headers],[schoolactiviteit]],Tabel1[Jaar],$V$2)</f>
        <v>0</v>
      </c>
      <c r="R14" s="1">
        <f>SUM(Tabel10[[#This Row],[workshop]:[schoolactiviteit]])</f>
        <v>3</v>
      </c>
      <c r="S14" s="1">
        <f>COUNTIFS(Tabel3[Lid sinds],Activiteiten!$V$2,Tabel3[Woonplaats],Tabel10[[#This Row],[Kolom1]])</f>
        <v>2</v>
      </c>
    </row>
    <row r="15" spans="1:42" ht="15" hidden="1" customHeight="1" x14ac:dyDescent="0.25">
      <c r="A15" s="10">
        <v>2008</v>
      </c>
      <c r="B15" s="10">
        <v>10</v>
      </c>
      <c r="C15" s="10" t="s">
        <v>980</v>
      </c>
      <c r="D15" s="10">
        <v>2250</v>
      </c>
      <c r="E15" s="10" t="s">
        <v>306</v>
      </c>
      <c r="F15" s="10" t="s">
        <v>978</v>
      </c>
      <c r="G15" s="10">
        <v>20</v>
      </c>
      <c r="J15" s="76" t="s">
        <v>1025</v>
      </c>
      <c r="K15" s="76">
        <f>COUNTIF(Tabel1[Gemeente],Tabel10[[#This Row],[Kolom1]])</f>
        <v>9</v>
      </c>
      <c r="L15" s="10">
        <f>COUNTIFS(Tabel1[Gemeente],Tabel10[[#This Row],[Kolom1]],Tabel1[Type],Tabel10[[#Headers],[workshop]],Tabel1[Jaar],$V$2)</f>
        <v>3</v>
      </c>
      <c r="M15" s="10">
        <f>COUNTIFS(Tabel1[Gemeente],Tabel10[[#This Row],[Kolom1]],Tabel1[Type],Tabel10[[#Headers],[bijscholing]],Tabel1[Jaar],$V$2)</f>
        <v>0</v>
      </c>
      <c r="N15" s="10">
        <f>COUNTIFS(Tabel1[Gemeente],Tabel10[[#This Row],[Kolom1]],Tabel1[Type],Tabel10[[#Headers],[open initiatie]],Tabel1[Jaar],$V$2)</f>
        <v>0</v>
      </c>
      <c r="O15">
        <f>COUNTIFS(Tabel1[Gemeente],Tabel10[[#This Row],[Kolom1]],Tabel1[Type],Tabel10[[#Headers],[animatie]],Tabel1[Jaar],$V$2)</f>
        <v>0</v>
      </c>
      <c r="P15" s="82">
        <f>COUNTIFS(Tabel1[Gemeente],Tabel10[[#This Row],[Kolom1]],Tabel1[Type],Tabel10[[#Headers],[kamp]],Tabel1[Jaar],$V$2)</f>
        <v>0</v>
      </c>
      <c r="Q15">
        <f>COUNTIFS(Tabel1[Gemeente],Tabel10[[#This Row],[Kolom1]],Tabel1[Type],Tabel10[[#Headers],[schoolactiviteit]],Tabel1[Jaar],$V$2)</f>
        <v>0</v>
      </c>
      <c r="R15" s="1">
        <f>SUM(Tabel10[[#This Row],[workshop]:[schoolactiviteit]])</f>
        <v>3</v>
      </c>
      <c r="S15" s="1">
        <f>COUNTIFS(Tabel3[Lid sinds],Activiteiten!$V$2,Tabel3[Woonplaats],Tabel10[[#This Row],[Kolom1]])</f>
        <v>1</v>
      </c>
    </row>
    <row r="16" spans="1:42" ht="15" hidden="1" customHeight="1" x14ac:dyDescent="0.25">
      <c r="A16" s="10">
        <v>2008</v>
      </c>
      <c r="B16" s="10">
        <v>8</v>
      </c>
      <c r="C16" s="10" t="s">
        <v>981</v>
      </c>
      <c r="D16" s="10">
        <v>2260</v>
      </c>
      <c r="E16" s="10" t="s">
        <v>982</v>
      </c>
      <c r="F16" s="10" t="s">
        <v>978</v>
      </c>
      <c r="G16" s="10">
        <v>120</v>
      </c>
      <c r="J16" s="77" t="s">
        <v>1047</v>
      </c>
      <c r="K16" s="76">
        <f>COUNTIF(Tabel1[Gemeente],Tabel10[[#This Row],[Kolom1]])</f>
        <v>11</v>
      </c>
      <c r="L16" s="10">
        <f>COUNTIFS(Tabel1[Gemeente],Tabel10[[#This Row],[Kolom1]],Tabel1[Type],Tabel10[[#Headers],[workshop]],Tabel1[Jaar],$V$2)</f>
        <v>2</v>
      </c>
      <c r="M16" s="10">
        <f>COUNTIFS(Tabel1[Gemeente],Tabel10[[#This Row],[Kolom1]],Tabel1[Type],Tabel10[[#Headers],[bijscholing]],Tabel1[Jaar],$V$2)</f>
        <v>0</v>
      </c>
      <c r="N16" s="10">
        <f>COUNTIFS(Tabel1[Gemeente],Tabel10[[#This Row],[Kolom1]],Tabel1[Type],Tabel10[[#Headers],[open initiatie]],Tabel1[Jaar],$V$2)</f>
        <v>0</v>
      </c>
      <c r="O16">
        <f>COUNTIFS(Tabel1[Gemeente],Tabel10[[#This Row],[Kolom1]],Tabel1[Type],Tabel10[[#Headers],[animatie]],Tabel1[Jaar],$V$2)</f>
        <v>1</v>
      </c>
      <c r="P16" s="81">
        <f>COUNTIFS(Tabel1[Gemeente],Tabel10[[#This Row],[Kolom1]],Tabel1[Type],Tabel10[[#Headers],[kamp]],Tabel1[Jaar],$V$2)</f>
        <v>0</v>
      </c>
      <c r="Q16">
        <f>COUNTIFS(Tabel1[Gemeente],Tabel10[[#This Row],[Kolom1]],Tabel1[Type],Tabel10[[#Headers],[schoolactiviteit]],Tabel1[Jaar],$V$2)</f>
        <v>0</v>
      </c>
      <c r="R16" s="1">
        <f>SUM(Tabel10[[#This Row],[workshop]:[schoolactiviteit]])</f>
        <v>3</v>
      </c>
      <c r="S16" s="1">
        <f>COUNTIFS(Tabel3[Lid sinds],Activiteiten!$V$2,Tabel3[Woonplaats],Tabel10[[#This Row],[Kolom1]])</f>
        <v>1</v>
      </c>
    </row>
    <row r="17" spans="1:39" ht="15" hidden="1" customHeight="1" x14ac:dyDescent="0.25">
      <c r="A17" s="10">
        <v>2008</v>
      </c>
      <c r="B17" s="10">
        <v>1</v>
      </c>
      <c r="C17" s="10" t="s">
        <v>980</v>
      </c>
      <c r="D17" s="10"/>
      <c r="E17" s="10"/>
      <c r="F17" s="10" t="s">
        <v>978</v>
      </c>
      <c r="G17" s="10">
        <v>20</v>
      </c>
      <c r="J17" s="77" t="s">
        <v>1122</v>
      </c>
      <c r="K17" s="76">
        <f>COUNTIF(Tabel1[Gemeente],Tabel10[[#This Row],[Kolom1]])</f>
        <v>5</v>
      </c>
      <c r="L17" s="10">
        <f>COUNTIFS(Tabel1[Gemeente],Tabel10[[#This Row],[Kolom1]],Tabel1[Type],Tabel10[[#Headers],[workshop]],Tabel1[Jaar],$V$2)</f>
        <v>2</v>
      </c>
      <c r="M17" s="10">
        <f>COUNTIFS(Tabel1[Gemeente],Tabel10[[#This Row],[Kolom1]],Tabel1[Type],Tabel10[[#Headers],[bijscholing]],Tabel1[Jaar],$V$2)</f>
        <v>0</v>
      </c>
      <c r="N17" s="10">
        <f>COUNTIFS(Tabel1[Gemeente],Tabel10[[#This Row],[Kolom1]],Tabel1[Type],Tabel10[[#Headers],[open initiatie]],Tabel1[Jaar],$V$2)</f>
        <v>0</v>
      </c>
      <c r="O17">
        <f>COUNTIFS(Tabel1[Gemeente],Tabel10[[#This Row],[Kolom1]],Tabel1[Type],Tabel10[[#Headers],[animatie]],Tabel1[Jaar],$V$2)</f>
        <v>0</v>
      </c>
      <c r="P17" s="84">
        <f>COUNTIFS(Tabel1[Gemeente],Tabel10[[#This Row],[Kolom1]],Tabel1[Type],Tabel10[[#Headers],[kamp]],Tabel1[Jaar],$V$2)</f>
        <v>0</v>
      </c>
      <c r="Q17">
        <f>COUNTIFS(Tabel1[Gemeente],Tabel10[[#This Row],[Kolom1]],Tabel1[Type],Tabel10[[#Headers],[schoolactiviteit]],Tabel1[Jaar],$V$2)</f>
        <v>0</v>
      </c>
      <c r="R17" s="1">
        <f>SUM(Tabel10[[#This Row],[workshop]:[schoolactiviteit]])</f>
        <v>2</v>
      </c>
      <c r="S17" s="1">
        <f>COUNTIFS(Tabel3[Lid sinds],Activiteiten!$V$2,Tabel3[Woonplaats],Tabel10[[#This Row],[Kolom1]])</f>
        <v>1</v>
      </c>
    </row>
    <row r="18" spans="1:39" ht="15" hidden="1" customHeight="1" x14ac:dyDescent="0.25">
      <c r="A18" s="10">
        <v>2009</v>
      </c>
      <c r="B18" s="10">
        <v>3</v>
      </c>
      <c r="C18" s="10" t="s">
        <v>980</v>
      </c>
      <c r="D18" s="10">
        <v>1652</v>
      </c>
      <c r="E18" s="10" t="s">
        <v>994</v>
      </c>
      <c r="F18" s="10" t="s">
        <v>986</v>
      </c>
      <c r="G18" s="10">
        <v>76</v>
      </c>
      <c r="J18" s="76" t="s">
        <v>982</v>
      </c>
      <c r="K18" s="76">
        <f>COUNTIF(Tabel1[Gemeente],Tabel10[[#This Row],[Kolom1]])</f>
        <v>19</v>
      </c>
      <c r="L18" s="10">
        <f>COUNTIFS(Tabel1[Gemeente],Tabel10[[#This Row],[Kolom1]],Tabel1[Type],Tabel10[[#Headers],[workshop]],Tabel1[Jaar],$V$2)</f>
        <v>1</v>
      </c>
      <c r="M18" s="10">
        <f>COUNTIFS(Tabel1[Gemeente],Tabel10[[#This Row],[Kolom1]],Tabel1[Type],Tabel10[[#Headers],[bijscholing]],Tabel1[Jaar],$V$2)</f>
        <v>0</v>
      </c>
      <c r="N18" s="10">
        <f>COUNTIFS(Tabel1[Gemeente],Tabel10[[#This Row],[Kolom1]],Tabel1[Type],Tabel10[[#Headers],[open initiatie]],Tabel1[Jaar],$V$2)</f>
        <v>0</v>
      </c>
      <c r="O18">
        <f>COUNTIFS(Tabel1[Gemeente],Tabel10[[#This Row],[Kolom1]],Tabel1[Type],Tabel10[[#Headers],[animatie]],Tabel1[Jaar],$V$2)</f>
        <v>0</v>
      </c>
      <c r="P18" s="82">
        <f>COUNTIFS(Tabel1[Gemeente],Tabel10[[#This Row],[Kolom1]],Tabel1[Type],Tabel10[[#Headers],[kamp]],Tabel1[Jaar],$V$2)</f>
        <v>0</v>
      </c>
      <c r="Q18">
        <f>COUNTIFS(Tabel1[Gemeente],Tabel10[[#This Row],[Kolom1]],Tabel1[Type],Tabel10[[#Headers],[schoolactiviteit]],Tabel1[Jaar],$V$2)</f>
        <v>0</v>
      </c>
      <c r="R18" s="1">
        <f>SUM(Tabel10[[#This Row],[workshop]:[schoolactiviteit]])</f>
        <v>1</v>
      </c>
      <c r="S18" s="1">
        <f>COUNTIFS(Tabel3[Lid sinds],Activiteiten!$V$2,Tabel3[Woonplaats],Tabel10[[#This Row],[Kolom1]])</f>
        <v>1</v>
      </c>
    </row>
    <row r="19" spans="1:39" ht="15" hidden="1" customHeight="1" x14ac:dyDescent="0.25">
      <c r="A19" s="10">
        <v>2009</v>
      </c>
      <c r="B19" s="10">
        <v>3</v>
      </c>
      <c r="C19" s="10" t="s">
        <v>980</v>
      </c>
      <c r="D19" s="10">
        <v>2590</v>
      </c>
      <c r="E19" s="10" t="s">
        <v>996</v>
      </c>
      <c r="F19" s="10" t="s">
        <v>978</v>
      </c>
      <c r="G19" s="10">
        <v>68</v>
      </c>
      <c r="J19" s="77" t="s">
        <v>1207</v>
      </c>
      <c r="K19" s="76">
        <f>COUNTIF(Tabel1[Gemeente],Tabel10[[#This Row],[Kolom1]])</f>
        <v>1</v>
      </c>
      <c r="L19" s="10">
        <f>COUNTIFS(Tabel1[Gemeente],Tabel10[[#This Row],[Kolom1]],Tabel1[Type],Tabel10[[#Headers],[workshop]],Tabel1[Jaar],$V$2)</f>
        <v>0</v>
      </c>
      <c r="M19" s="10">
        <f>COUNTIFS(Tabel1[Gemeente],Tabel10[[#This Row],[Kolom1]],Tabel1[Type],Tabel10[[#Headers],[bijscholing]],Tabel1[Jaar],$V$2)</f>
        <v>0</v>
      </c>
      <c r="N19" s="10">
        <f>COUNTIFS(Tabel1[Gemeente],Tabel10[[#This Row],[Kolom1]],Tabel1[Type],Tabel10[[#Headers],[open initiatie]],Tabel1[Jaar],$V$2)</f>
        <v>0</v>
      </c>
      <c r="O19">
        <f>COUNTIFS(Tabel1[Gemeente],Tabel10[[#This Row],[Kolom1]],Tabel1[Type],Tabel10[[#Headers],[animatie]],Tabel1[Jaar],$V$2)</f>
        <v>0</v>
      </c>
      <c r="P19" s="7">
        <f>COUNTIFS(Tabel1[Gemeente],Tabel10[[#This Row],[Kolom1]],Tabel1[Type],Tabel10[[#Headers],[kamp]],Tabel1[Jaar],$V$2)</f>
        <v>0</v>
      </c>
      <c r="Q19">
        <f>COUNTIFS(Tabel1[Gemeente],Tabel10[[#This Row],[Kolom1]],Tabel1[Type],Tabel10[[#Headers],[schoolactiviteit]],Tabel1[Jaar],$V$2)</f>
        <v>0</v>
      </c>
      <c r="R19" s="1">
        <f>SUM(Tabel10[[#This Row],[workshop]:[schoolactiviteit]])</f>
        <v>0</v>
      </c>
      <c r="S19" s="1">
        <f>COUNTIFS(Tabel3[Lid sinds],Activiteiten!$V$2,Tabel3[Woonplaats],Tabel10[[#This Row],[Kolom1]])</f>
        <v>1</v>
      </c>
    </row>
    <row r="20" spans="1:39" ht="15" hidden="1" customHeight="1" x14ac:dyDescent="0.25">
      <c r="A20" s="10">
        <v>2009</v>
      </c>
      <c r="B20" s="10">
        <v>10</v>
      </c>
      <c r="C20" s="10" t="s">
        <v>1002</v>
      </c>
      <c r="D20" s="10">
        <v>2440</v>
      </c>
      <c r="E20" s="10" t="s">
        <v>1001</v>
      </c>
      <c r="F20" s="10" t="s">
        <v>986</v>
      </c>
      <c r="G20" s="10">
        <v>21</v>
      </c>
      <c r="J20" s="76" t="s">
        <v>1023</v>
      </c>
      <c r="K20" s="76">
        <f>COUNTIF(Tabel1[Gemeente],Tabel10[[#This Row],[Kolom1]])</f>
        <v>2</v>
      </c>
      <c r="L20" s="10">
        <f>COUNTIFS(Tabel1[Gemeente],Tabel10[[#This Row],[Kolom1]],Tabel1[Type],Tabel10[[#Headers],[workshop]],Tabel1[Jaar],$V$2)</f>
        <v>0</v>
      </c>
      <c r="M20" s="10">
        <f>COUNTIFS(Tabel1[Gemeente],Tabel10[[#This Row],[Kolom1]],Tabel1[Type],Tabel10[[#Headers],[bijscholing]],Tabel1[Jaar],$V$2)</f>
        <v>0</v>
      </c>
      <c r="N20" s="10">
        <f>COUNTIFS(Tabel1[Gemeente],Tabel10[[#This Row],[Kolom1]],Tabel1[Type],Tabel10[[#Headers],[open initiatie]],Tabel1[Jaar],$V$2)</f>
        <v>0</v>
      </c>
      <c r="O20">
        <f>COUNTIFS(Tabel1[Gemeente],Tabel10[[#This Row],[Kolom1]],Tabel1[Type],Tabel10[[#Headers],[animatie]],Tabel1[Jaar],$V$2)</f>
        <v>0</v>
      </c>
      <c r="P20" s="7">
        <f>COUNTIFS(Tabel1[Gemeente],Tabel10[[#This Row],[Kolom1]],Tabel1[Type],Tabel10[[#Headers],[kamp]],Tabel1[Jaar],$V$2)</f>
        <v>0</v>
      </c>
      <c r="Q20">
        <f>COUNTIFS(Tabel1[Gemeente],Tabel10[[#This Row],[Kolom1]],Tabel1[Type],Tabel10[[#Headers],[schoolactiviteit]],Tabel1[Jaar],$V$2)</f>
        <v>0</v>
      </c>
      <c r="R20" s="1">
        <f>SUM(Tabel10[[#This Row],[workshop]:[schoolactiviteit]])</f>
        <v>0</v>
      </c>
      <c r="S20" s="1">
        <f>COUNTIFS(Tabel3[Lid sinds],Activiteiten!$V$2,Tabel3[Woonplaats],Tabel10[[#This Row],[Kolom1]])</f>
        <v>1</v>
      </c>
      <c r="AB20" s="10">
        <v>2008</v>
      </c>
      <c r="AC20" s="10">
        <v>2009</v>
      </c>
      <c r="AD20" s="10">
        <v>2010</v>
      </c>
      <c r="AE20" s="10">
        <v>2011</v>
      </c>
      <c r="AF20" s="10">
        <v>2012</v>
      </c>
      <c r="AG20" s="10">
        <v>2013</v>
      </c>
      <c r="AH20" s="10">
        <v>2014</v>
      </c>
      <c r="AI20" s="10">
        <v>2015</v>
      </c>
      <c r="AJ20" s="10">
        <v>2016</v>
      </c>
      <c r="AK20" s="10">
        <v>2017</v>
      </c>
      <c r="AL20" s="10">
        <v>2018</v>
      </c>
      <c r="AM20" s="10">
        <v>2019</v>
      </c>
    </row>
    <row r="21" spans="1:39" ht="15" hidden="1" customHeight="1" x14ac:dyDescent="0.25">
      <c r="A21" s="10">
        <v>2009</v>
      </c>
      <c r="B21" s="10">
        <v>5</v>
      </c>
      <c r="C21" s="10" t="s">
        <v>1005</v>
      </c>
      <c r="D21" s="10">
        <v>3600</v>
      </c>
      <c r="E21" s="10" t="s">
        <v>1006</v>
      </c>
      <c r="F21" s="10" t="s">
        <v>1230</v>
      </c>
      <c r="G21" s="10">
        <v>5000</v>
      </c>
      <c r="J21" s="76" t="s">
        <v>307</v>
      </c>
      <c r="K21" s="76">
        <f>COUNTIF(Tabel1[Gemeente],Tabel10[[#This Row],[Kolom1]])</f>
        <v>2</v>
      </c>
      <c r="L21" s="10">
        <f>COUNTIFS(Tabel1[Gemeente],Tabel10[[#This Row],[Kolom1]],Tabel1[Type],Tabel10[[#Headers],[workshop]],Tabel1[Jaar],$V$2)</f>
        <v>0</v>
      </c>
      <c r="M21" s="10">
        <f>COUNTIFS(Tabel1[Gemeente],Tabel10[[#This Row],[Kolom1]],Tabel1[Type],Tabel10[[#Headers],[bijscholing]],Tabel1[Jaar],$V$2)</f>
        <v>0</v>
      </c>
      <c r="N21" s="10">
        <f>COUNTIFS(Tabel1[Gemeente],Tabel10[[#This Row],[Kolom1]],Tabel1[Type],Tabel10[[#Headers],[open initiatie]],Tabel1[Jaar],$V$2)</f>
        <v>0</v>
      </c>
      <c r="O21">
        <f>COUNTIFS(Tabel1[Gemeente],Tabel10[[#This Row],[Kolom1]],Tabel1[Type],Tabel10[[#Headers],[animatie]],Tabel1[Jaar],$V$2)</f>
        <v>0</v>
      </c>
      <c r="P21" s="7">
        <f>COUNTIFS(Tabel1[Gemeente],Tabel10[[#This Row],[Kolom1]],Tabel1[Type],Tabel10[[#Headers],[kamp]],Tabel1[Jaar],$V$2)</f>
        <v>0</v>
      </c>
      <c r="Q21">
        <f>COUNTIFS(Tabel1[Gemeente],Tabel10[[#This Row],[Kolom1]],Tabel1[Type],Tabel10[[#Headers],[schoolactiviteit]],Tabel1[Jaar],$V$2)</f>
        <v>0</v>
      </c>
      <c r="R21" s="1">
        <f>SUM(Tabel10[[#This Row],[workshop]:[schoolactiviteit]])</f>
        <v>0</v>
      </c>
      <c r="S21" s="1">
        <f>COUNTIFS(Tabel3[Lid sinds],Activiteiten!$V$2,Tabel3[Woonplaats],Tabel10[[#This Row],[Kolom1]])</f>
        <v>1</v>
      </c>
      <c r="AA21" t="s">
        <v>1317</v>
      </c>
      <c r="AB21" s="10">
        <f>COUNTIFS(Tabel1[Type],$AA4,Tabel1[Jaar],AB$20)</f>
        <v>0</v>
      </c>
      <c r="AC21">
        <f>COUNTIFS(Tabel1[Type],$AA4,Tabel1[Jaar],$AC$2)</f>
        <v>1</v>
      </c>
      <c r="AD21">
        <f>COUNTIFS(Tabel1[Type],$AA4,Tabel1[Jaar],$AD$2)</f>
        <v>1</v>
      </c>
      <c r="AE21">
        <f>COUNTIFS(Tabel1[Type],$AA4,Tabel1[Jaar],$AE$2)</f>
        <v>1</v>
      </c>
      <c r="AF21">
        <f>COUNTIFS(Tabel1[Type],$AA4,Tabel1[Jaar],$AF$2)</f>
        <v>1</v>
      </c>
      <c r="AG21">
        <f>COUNTIFS(Tabel1[Type],$AA4,Tabel1[Jaar],$AG$2)</f>
        <v>0</v>
      </c>
      <c r="AH21">
        <f>COUNTIFS(Tabel1[Type],$AA4,Tabel1[Jaar],$AH$2)</f>
        <v>0</v>
      </c>
      <c r="AI21">
        <f>COUNTIFS(Tabel1[Type],$AA4,Tabel1[Jaar],$AI$2)</f>
        <v>3</v>
      </c>
      <c r="AJ21">
        <f>COUNTIFS(Tabel1[Type],$AA4,Tabel1[Jaar],$AJ$2)</f>
        <v>0</v>
      </c>
      <c r="AK21">
        <f>COUNTIFS(Tabel1[Type],$AA4,Tabel1[Jaar],$AK$2)</f>
        <v>0</v>
      </c>
      <c r="AL21">
        <f>COUNTIFS(Tabel1[Type],$AA4,Tabel1[Jaar],$AL$2)</f>
        <v>4</v>
      </c>
      <c r="AM21">
        <f>COUNTIFS(Tabel1[Type],$AA4,Tabel1[Jaar],$AM$2)</f>
        <v>1</v>
      </c>
    </row>
    <row r="22" spans="1:39" ht="15" hidden="1" customHeight="1" x14ac:dyDescent="0.25">
      <c r="A22" s="10">
        <v>2009</v>
      </c>
      <c r="B22" s="10">
        <v>4</v>
      </c>
      <c r="C22" s="10" t="s">
        <v>980</v>
      </c>
      <c r="D22" s="10">
        <v>2200</v>
      </c>
      <c r="E22" s="10" t="s">
        <v>304</v>
      </c>
      <c r="F22" s="10" t="s">
        <v>978</v>
      </c>
      <c r="G22" s="10">
        <v>42</v>
      </c>
      <c r="J22" s="77" t="s">
        <v>1009</v>
      </c>
      <c r="K22" s="76">
        <f>COUNTIF(Tabel1[Gemeente],Tabel10[[#This Row],[Kolom1]])</f>
        <v>3</v>
      </c>
      <c r="L22" s="10">
        <f>COUNTIFS(Tabel1[Gemeente],Tabel10[[#This Row],[Kolom1]],Tabel1[Type],Tabel10[[#Headers],[workshop]],Tabel1[Jaar],$V$2)</f>
        <v>0</v>
      </c>
      <c r="M22" s="10">
        <f>COUNTIFS(Tabel1[Gemeente],Tabel10[[#This Row],[Kolom1]],Tabel1[Type],Tabel10[[#Headers],[bijscholing]],Tabel1[Jaar],$V$2)</f>
        <v>0</v>
      </c>
      <c r="N22" s="10">
        <f>COUNTIFS(Tabel1[Gemeente],Tabel10[[#This Row],[Kolom1]],Tabel1[Type],Tabel10[[#Headers],[open initiatie]],Tabel1[Jaar],$V$2)</f>
        <v>0</v>
      </c>
      <c r="O22">
        <f>COUNTIFS(Tabel1[Gemeente],Tabel10[[#This Row],[Kolom1]],Tabel1[Type],Tabel10[[#Headers],[animatie]],Tabel1[Jaar],$V$2)</f>
        <v>0</v>
      </c>
      <c r="P22" s="10">
        <f>COUNTIFS(Tabel1[Gemeente],Tabel10[[#This Row],[Kolom1]],Tabel1[Type],Tabel10[[#Headers],[kamp]],Tabel1[Jaar],$V$2)</f>
        <v>0</v>
      </c>
      <c r="Q22">
        <f>COUNTIFS(Tabel1[Gemeente],Tabel10[[#This Row],[Kolom1]],Tabel1[Type],Tabel10[[#Headers],[schoolactiviteit]],Tabel1[Jaar],$V$2)</f>
        <v>0</v>
      </c>
      <c r="R22" s="1">
        <f>SUM(Tabel10[[#This Row],[workshop]:[schoolactiviteit]])</f>
        <v>0</v>
      </c>
      <c r="S22" s="1">
        <f>COUNTIFS(Tabel3[Lid sinds],Activiteiten!$V$2,Tabel3[Woonplaats],Tabel10[[#This Row],[Kolom1]])</f>
        <v>1</v>
      </c>
      <c r="AA22" s="10" t="s">
        <v>1318</v>
      </c>
      <c r="AB22" s="10">
        <f>COUNTIFS(Tabel1[Type],$AA5,Tabel1[Jaar],AB$20)</f>
        <v>2</v>
      </c>
      <c r="AC22" s="10">
        <f>COUNTIFS(Tabel1[Type],$AA5,Tabel1[Jaar],$AC$2)</f>
        <v>7</v>
      </c>
      <c r="AD22" s="10">
        <f>COUNTIFS(Tabel1[Type],$AA5,Tabel1[Jaar],$AD$2)</f>
        <v>9</v>
      </c>
      <c r="AE22" s="10">
        <f>COUNTIFS(Tabel1[Type],$AA5,Tabel1[Jaar],$AE$2)</f>
        <v>12</v>
      </c>
      <c r="AF22" s="10">
        <f>COUNTIFS(Tabel1[Type],$AA5,Tabel1[Jaar],$AF$2)</f>
        <v>6</v>
      </c>
      <c r="AG22" s="10">
        <f>COUNTIFS(Tabel1[Type],$AA5,Tabel1[Jaar],$AG$2)</f>
        <v>10</v>
      </c>
      <c r="AH22" s="10">
        <f>COUNTIFS(Tabel1[Type],$AA5,Tabel1[Jaar],$AH$2)</f>
        <v>10</v>
      </c>
      <c r="AI22" s="10">
        <f>COUNTIFS(Tabel1[Type],$AA5,Tabel1[Jaar],$AI$2)</f>
        <v>11</v>
      </c>
      <c r="AJ22" s="10">
        <f>COUNTIFS(Tabel1[Type],$AA5,Tabel1[Jaar],$AJ$2)</f>
        <v>10</v>
      </c>
      <c r="AK22" s="10">
        <f>COUNTIFS(Tabel1[Type],$AA5,Tabel1[Jaar],$AK$2)</f>
        <v>14</v>
      </c>
      <c r="AL22" s="10">
        <f>COUNTIFS(Tabel1[Type],$AA5,Tabel1[Jaar],$AL$2)</f>
        <v>1</v>
      </c>
      <c r="AM22" s="10">
        <f>COUNTIFS(Tabel1[Type],$AA5,Tabel1[Jaar],$AM$2)</f>
        <v>21</v>
      </c>
    </row>
    <row r="23" spans="1:39" ht="15" hidden="1" customHeight="1" x14ac:dyDescent="0.25">
      <c r="A23" s="10">
        <v>2009</v>
      </c>
      <c r="B23" s="10">
        <v>2</v>
      </c>
      <c r="C23" s="10" t="s">
        <v>980</v>
      </c>
      <c r="D23" s="10">
        <v>2200</v>
      </c>
      <c r="E23" s="10" t="s">
        <v>304</v>
      </c>
      <c r="F23" s="10" t="s">
        <v>978</v>
      </c>
      <c r="G23" s="10">
        <v>16</v>
      </c>
      <c r="J23" s="77" t="s">
        <v>1268</v>
      </c>
      <c r="K23" s="76">
        <f>COUNTIF(Tabel1[Gemeente],Tabel10[[#This Row],[Kolom1]])</f>
        <v>1</v>
      </c>
      <c r="L23" s="10">
        <f>COUNTIFS(Tabel1[Gemeente],Tabel10[[#This Row],[Kolom1]],Tabel1[Type],Tabel10[[#Headers],[workshop]],Tabel1[Jaar],$V$2)</f>
        <v>0</v>
      </c>
      <c r="M23" s="10">
        <f>COUNTIFS(Tabel1[Gemeente],Tabel10[[#This Row],[Kolom1]],Tabel1[Type],Tabel10[[#Headers],[bijscholing]],Tabel1[Jaar],$V$2)</f>
        <v>0</v>
      </c>
      <c r="N23" s="10">
        <f>COUNTIFS(Tabel1[Gemeente],Tabel10[[#This Row],[Kolom1]],Tabel1[Type],Tabel10[[#Headers],[open initiatie]],Tabel1[Jaar],$V$2)</f>
        <v>0</v>
      </c>
      <c r="O23">
        <f>COUNTIFS(Tabel1[Gemeente],Tabel10[[#This Row],[Kolom1]],Tabel1[Type],Tabel10[[#Headers],[animatie]],Tabel1[Jaar],$V$2)</f>
        <v>0</v>
      </c>
      <c r="P23" s="10">
        <f>COUNTIFS(Tabel1[Gemeente],Tabel10[[#This Row],[Kolom1]],Tabel1[Type],Tabel10[[#Headers],[kamp]],Tabel1[Jaar],$V$2)</f>
        <v>0</v>
      </c>
      <c r="Q23">
        <f>COUNTIFS(Tabel1[Gemeente],Tabel10[[#This Row],[Kolom1]],Tabel1[Type],Tabel10[[#Headers],[schoolactiviteit]],Tabel1[Jaar],$V$2)</f>
        <v>0</v>
      </c>
      <c r="R23" s="1">
        <f>SUM(Tabel10[[#This Row],[workshop]:[schoolactiviteit]])</f>
        <v>0</v>
      </c>
      <c r="S23" s="1">
        <f>COUNTIFS(Tabel3[Lid sinds],Activiteiten!$V$2,Tabel3[Woonplaats],Tabel10[[#This Row],[Kolom1]])</f>
        <v>1</v>
      </c>
      <c r="AA23" s="10" t="s">
        <v>1319</v>
      </c>
      <c r="AB23" s="10">
        <f>COUNTIFS(Tabel1[Type],$AA6,Tabel1[Jaar],AB$20)</f>
        <v>0</v>
      </c>
      <c r="AC23" s="10">
        <f>COUNTIFS(Tabel1[Type],$AA6,Tabel1[Jaar],$AC$2)</f>
        <v>2</v>
      </c>
      <c r="AD23" s="10">
        <f>COUNTIFS(Tabel1[Type],$AA6,Tabel1[Jaar],$AD$2)</f>
        <v>4</v>
      </c>
      <c r="AE23" s="10">
        <f>COUNTIFS(Tabel1[Type],$AA6,Tabel1[Jaar],$AE$2)</f>
        <v>12</v>
      </c>
      <c r="AF23" s="10">
        <f>COUNTIFS(Tabel1[Type],$AA6,Tabel1[Jaar],$AF$2)</f>
        <v>6</v>
      </c>
      <c r="AG23" s="10">
        <f>COUNTIFS(Tabel1[Type],$AA6,Tabel1[Jaar],$AG$2)</f>
        <v>15</v>
      </c>
      <c r="AH23" s="10">
        <f>COUNTIFS(Tabel1[Type],$AA6,Tabel1[Jaar],$AH$2)</f>
        <v>12</v>
      </c>
      <c r="AI23" s="10">
        <f>COUNTIFS(Tabel1[Type],$AA6,Tabel1[Jaar],$AI$2)</f>
        <v>8</v>
      </c>
      <c r="AJ23" s="10">
        <f>COUNTIFS(Tabel1[Type],$AA6,Tabel1[Jaar],$AJ$2)</f>
        <v>16</v>
      </c>
      <c r="AK23" s="10">
        <f>COUNTIFS(Tabel1[Type],$AA6,Tabel1[Jaar],$AK$2)</f>
        <v>9</v>
      </c>
      <c r="AL23" s="10">
        <f>COUNTIFS(Tabel1[Type],$AA6,Tabel1[Jaar],$AL$2)</f>
        <v>14</v>
      </c>
      <c r="AM23" s="10">
        <f>COUNTIFS(Tabel1[Type],$AA6,Tabel1[Jaar],$AM$2)</f>
        <v>11</v>
      </c>
    </row>
    <row r="24" spans="1:39" ht="15" hidden="1" customHeight="1" x14ac:dyDescent="0.25">
      <c r="A24" s="10">
        <v>2009</v>
      </c>
      <c r="B24" s="10">
        <v>5</v>
      </c>
      <c r="C24" s="10" t="s">
        <v>980</v>
      </c>
      <c r="D24" s="10">
        <v>2200</v>
      </c>
      <c r="E24" s="10" t="s">
        <v>304</v>
      </c>
      <c r="F24" s="10" t="s">
        <v>978</v>
      </c>
      <c r="G24" s="10">
        <v>17</v>
      </c>
      <c r="J24" s="76" t="s">
        <v>1104</v>
      </c>
      <c r="K24" s="76">
        <f>COUNTIF(Tabel1[Gemeente],Tabel10[[#This Row],[Kolom1]])</f>
        <v>54</v>
      </c>
      <c r="L24" s="10">
        <f>COUNTIFS(Tabel1[Gemeente],Tabel10[[#This Row],[Kolom1]],Tabel1[Type],Tabel10[[#Headers],[workshop]],Tabel1[Jaar],$V$2)</f>
        <v>2</v>
      </c>
      <c r="M24" s="10">
        <f>COUNTIFS(Tabel1[Gemeente],Tabel10[[#This Row],[Kolom1]],Tabel1[Type],Tabel10[[#Headers],[bijscholing]],Tabel1[Jaar],$V$2)</f>
        <v>0</v>
      </c>
      <c r="N24" s="10">
        <f>COUNTIFS(Tabel1[Gemeente],Tabel10[[#This Row],[Kolom1]],Tabel1[Type],Tabel10[[#Headers],[open initiatie]],Tabel1[Jaar],$V$2)</f>
        <v>0</v>
      </c>
      <c r="O24">
        <f>COUNTIFS(Tabel1[Gemeente],Tabel10[[#This Row],[Kolom1]],Tabel1[Type],Tabel10[[#Headers],[animatie]],Tabel1[Jaar],$V$2)</f>
        <v>0</v>
      </c>
      <c r="P24" s="7">
        <f>COUNTIFS(Tabel1[Gemeente],Tabel10[[#This Row],[Kolom1]],Tabel1[Type],Tabel10[[#Headers],[kamp]],Tabel1[Jaar],$V$2)</f>
        <v>0</v>
      </c>
      <c r="Q24">
        <f>COUNTIFS(Tabel1[Gemeente],Tabel10[[#This Row],[Kolom1]],Tabel1[Type],Tabel10[[#Headers],[schoolactiviteit]],Tabel1[Jaar],$V$2)</f>
        <v>1</v>
      </c>
      <c r="R24" s="1">
        <f>SUM(Tabel10[[#This Row],[workshop]:[schoolactiviteit]])</f>
        <v>3</v>
      </c>
      <c r="S24" s="1">
        <f>COUNTIFS(Tabel3[Lid sinds],Activiteiten!$V$2,Tabel3[Woonplaats],Tabel10[[#This Row],[Kolom1]])</f>
        <v>0</v>
      </c>
      <c r="AA24" s="10" t="s">
        <v>1320</v>
      </c>
      <c r="AB24" s="10">
        <f>COUNTIFS(Tabel1[Type],$AA7,Tabel1[Jaar],AB$20)</f>
        <v>2</v>
      </c>
      <c r="AC24" s="10">
        <f>COUNTIFS(Tabel1[Type],$AA7,Tabel1[Jaar],$AC$2)</f>
        <v>5</v>
      </c>
      <c r="AD24" s="10">
        <f>COUNTIFS(Tabel1[Type],$AA7,Tabel1[Jaar],$AD$2)</f>
        <v>10</v>
      </c>
      <c r="AE24" s="10">
        <f>COUNTIFS(Tabel1[Type],$AA7,Tabel1[Jaar],$AE$2)</f>
        <v>11</v>
      </c>
      <c r="AF24" s="10">
        <f>COUNTIFS(Tabel1[Type],$AA7,Tabel1[Jaar],$AF$2)</f>
        <v>11</v>
      </c>
      <c r="AG24" s="10">
        <f>COUNTIFS(Tabel1[Type],$AA7,Tabel1[Jaar],$AG$2)</f>
        <v>11</v>
      </c>
      <c r="AH24" s="10">
        <f>COUNTIFS(Tabel1[Type],$AA7,Tabel1[Jaar],$AH$2)</f>
        <v>12</v>
      </c>
      <c r="AI24" s="10">
        <f>COUNTIFS(Tabel1[Type],$AA7,Tabel1[Jaar],$AI$2)</f>
        <v>9</v>
      </c>
      <c r="AJ24" s="10">
        <f>COUNTIFS(Tabel1[Type],$AA7,Tabel1[Jaar],$AJ$2)</f>
        <v>10</v>
      </c>
      <c r="AK24" s="10">
        <f>COUNTIFS(Tabel1[Type],$AA7,Tabel1[Jaar],$AK$2)</f>
        <v>11</v>
      </c>
      <c r="AL24" s="10">
        <f>COUNTIFS(Tabel1[Type],$AA7,Tabel1[Jaar],$AL$2)</f>
        <v>8</v>
      </c>
      <c r="AM24" s="10">
        <f>COUNTIFS(Tabel1[Type],$AA7,Tabel1[Jaar],$AM$2)</f>
        <v>5</v>
      </c>
    </row>
    <row r="25" spans="1:39" ht="15" hidden="1" customHeight="1" x14ac:dyDescent="0.25">
      <c r="A25" s="10">
        <v>2009</v>
      </c>
      <c r="B25" s="10">
        <v>6</v>
      </c>
      <c r="C25" s="10" t="s">
        <v>979</v>
      </c>
      <c r="D25" s="10">
        <v>2200</v>
      </c>
      <c r="E25" s="10" t="s">
        <v>304</v>
      </c>
      <c r="F25" s="10" t="s">
        <v>989</v>
      </c>
      <c r="G25" s="10">
        <v>80</v>
      </c>
      <c r="J25" s="77" t="s">
        <v>1116</v>
      </c>
      <c r="K25" s="76">
        <f>COUNTIF(Tabel1[Gemeente],Tabel10[[#This Row],[Kolom1]])</f>
        <v>10</v>
      </c>
      <c r="L25" s="10">
        <f>COUNTIFS(Tabel1[Gemeente],Tabel10[[#This Row],[Kolom1]],Tabel1[Type],Tabel10[[#Headers],[workshop]],Tabel1[Jaar],$V$2)</f>
        <v>1</v>
      </c>
      <c r="M25" s="10">
        <f>COUNTIFS(Tabel1[Gemeente],Tabel10[[#This Row],[Kolom1]],Tabel1[Type],Tabel10[[#Headers],[bijscholing]],Tabel1[Jaar],$V$2)</f>
        <v>0</v>
      </c>
      <c r="N25" s="10">
        <f>COUNTIFS(Tabel1[Gemeente],Tabel10[[#This Row],[Kolom1]],Tabel1[Type],Tabel10[[#Headers],[open initiatie]],Tabel1[Jaar],$V$2)</f>
        <v>0</v>
      </c>
      <c r="O25">
        <f>COUNTIFS(Tabel1[Gemeente],Tabel10[[#This Row],[Kolom1]],Tabel1[Type],Tabel10[[#Headers],[animatie]],Tabel1[Jaar],$V$2)</f>
        <v>1</v>
      </c>
      <c r="P25" s="79">
        <f>COUNTIFS(Tabel1[Gemeente],Tabel10[[#This Row],[Kolom1]],Tabel1[Type],Tabel10[[#Headers],[kamp]],Tabel1[Jaar],$V$2)</f>
        <v>1</v>
      </c>
      <c r="Q25">
        <f>COUNTIFS(Tabel1[Gemeente],Tabel10[[#This Row],[Kolom1]],Tabel1[Type],Tabel10[[#Headers],[schoolactiviteit]],Tabel1[Jaar],$V$2)</f>
        <v>0</v>
      </c>
      <c r="R25" s="1">
        <f>SUM(Tabel10[[#This Row],[workshop]:[schoolactiviteit]])</f>
        <v>3</v>
      </c>
      <c r="S25" s="1">
        <f>COUNTIFS(Tabel3[Lid sinds],Activiteiten!$V$2,Tabel3[Woonplaats],Tabel10[[#This Row],[Kolom1]])</f>
        <v>0</v>
      </c>
      <c r="AA25" s="10" t="s">
        <v>1321</v>
      </c>
      <c r="AB25" s="10">
        <f>COUNTIFS(Tabel1[Type],$AA8,Tabel1[Jaar],AB$20)</f>
        <v>12</v>
      </c>
      <c r="AC25" s="10">
        <f>COUNTIFS(Tabel1[Type],$AA8,Tabel1[Jaar],$AC$2)</f>
        <v>14</v>
      </c>
      <c r="AD25" s="10">
        <f>COUNTIFS(Tabel1[Type],$AA8,Tabel1[Jaar],$AD$2)</f>
        <v>0</v>
      </c>
      <c r="AE25" s="10">
        <f>COUNTIFS(Tabel1[Type],$AA8,Tabel1[Jaar],$AE$2)</f>
        <v>17</v>
      </c>
      <c r="AF25" s="10">
        <f>COUNTIFS(Tabel1[Type],$AA8,Tabel1[Jaar],$AF$2)</f>
        <v>20</v>
      </c>
      <c r="AG25" s="10">
        <f>COUNTIFS(Tabel1[Type],$AA8,Tabel1[Jaar],$AG$2)</f>
        <v>21</v>
      </c>
      <c r="AH25" s="10">
        <f>COUNTIFS(Tabel1[Type],$AA8,Tabel1[Jaar],$AH$2)</f>
        <v>24</v>
      </c>
      <c r="AI25" s="10">
        <f>COUNTIFS(Tabel1[Type],$AA8,Tabel1[Jaar],$AI$2)</f>
        <v>9</v>
      </c>
      <c r="AJ25" s="10">
        <f>COUNTIFS(Tabel1[Type],$AA8,Tabel1[Jaar],$AJ$2)</f>
        <v>39</v>
      </c>
      <c r="AK25" s="10">
        <f>COUNTIFS(Tabel1[Type],$AA8,Tabel1[Jaar],$AK$2)</f>
        <v>12</v>
      </c>
      <c r="AL25" s="10">
        <f>COUNTIFS(Tabel1[Type],$AA8,Tabel1[Jaar],$AL$2)</f>
        <v>43</v>
      </c>
      <c r="AM25" s="10">
        <f>COUNTIFS(Tabel1[Type],$AA8,Tabel1[Jaar],$AM$2)</f>
        <v>36</v>
      </c>
    </row>
    <row r="26" spans="1:39" ht="15" hidden="1" customHeight="1" x14ac:dyDescent="0.25">
      <c r="A26" s="10">
        <v>2009</v>
      </c>
      <c r="B26" s="10">
        <v>6</v>
      </c>
      <c r="C26" s="10" t="s">
        <v>979</v>
      </c>
      <c r="D26" s="10">
        <v>2200</v>
      </c>
      <c r="E26" s="10" t="s">
        <v>304</v>
      </c>
      <c r="F26" s="10" t="s">
        <v>990</v>
      </c>
      <c r="G26" s="10">
        <v>140</v>
      </c>
      <c r="J26" s="77" t="s">
        <v>1026</v>
      </c>
      <c r="K26" s="76">
        <f>COUNTIF(Tabel1[Gemeente],Tabel10[[#This Row],[Kolom1]])</f>
        <v>5</v>
      </c>
      <c r="L26" s="10">
        <f>COUNTIFS(Tabel1[Gemeente],Tabel10[[#This Row],[Kolom1]],Tabel1[Type],Tabel10[[#Headers],[workshop]],Tabel1[Jaar],$V$2)</f>
        <v>1</v>
      </c>
      <c r="M26" s="10">
        <f>COUNTIFS(Tabel1[Gemeente],Tabel10[[#This Row],[Kolom1]],Tabel1[Type],Tabel10[[#Headers],[bijscholing]],Tabel1[Jaar],$V$2)</f>
        <v>0</v>
      </c>
      <c r="N26" s="10">
        <f>COUNTIFS(Tabel1[Gemeente],Tabel10[[#This Row],[Kolom1]],Tabel1[Type],Tabel10[[#Headers],[open initiatie]],Tabel1[Jaar],$V$2)</f>
        <v>0</v>
      </c>
      <c r="O26">
        <f>COUNTIFS(Tabel1[Gemeente],Tabel10[[#This Row],[Kolom1]],Tabel1[Type],Tabel10[[#Headers],[animatie]],Tabel1[Jaar],$V$2)</f>
        <v>1</v>
      </c>
      <c r="P26" s="7">
        <f>COUNTIFS(Tabel1[Gemeente],Tabel10[[#This Row],[Kolom1]],Tabel1[Type],Tabel10[[#Headers],[kamp]],Tabel1[Jaar],$V$2)</f>
        <v>0</v>
      </c>
      <c r="Q26">
        <f>COUNTIFS(Tabel1[Gemeente],Tabel10[[#This Row],[Kolom1]],Tabel1[Type],Tabel10[[#Headers],[schoolactiviteit]],Tabel1[Jaar],$V$2)</f>
        <v>0</v>
      </c>
      <c r="R26" s="1">
        <f>SUM(Tabel10[[#This Row],[workshop]:[schoolactiviteit]])</f>
        <v>2</v>
      </c>
      <c r="S26" s="1">
        <f>COUNTIFS(Tabel3[Lid sinds],Activiteiten!$V$2,Tabel3[Woonplaats],Tabel10[[#This Row],[Kolom1]])</f>
        <v>0</v>
      </c>
      <c r="AA26" s="10" t="s">
        <v>1322</v>
      </c>
      <c r="AB26" s="10">
        <f>SUM(AB21:AB25)</f>
        <v>16</v>
      </c>
      <c r="AC26" s="10">
        <f t="shared" ref="AC26:AM26" si="3">SUM(AC21:AC25)</f>
        <v>29</v>
      </c>
      <c r="AD26" s="10">
        <f t="shared" si="3"/>
        <v>24</v>
      </c>
      <c r="AE26" s="10">
        <f t="shared" si="3"/>
        <v>53</v>
      </c>
      <c r="AF26" s="10">
        <f t="shared" si="3"/>
        <v>44</v>
      </c>
      <c r="AG26" s="10">
        <f t="shared" si="3"/>
        <v>57</v>
      </c>
      <c r="AH26" s="10">
        <f t="shared" si="3"/>
        <v>58</v>
      </c>
      <c r="AI26" s="10">
        <f t="shared" si="3"/>
        <v>40</v>
      </c>
      <c r="AJ26" s="10">
        <f t="shared" si="3"/>
        <v>75</v>
      </c>
      <c r="AK26" s="10">
        <f t="shared" si="3"/>
        <v>46</v>
      </c>
      <c r="AL26" s="10">
        <f t="shared" si="3"/>
        <v>70</v>
      </c>
      <c r="AM26" s="10">
        <f t="shared" si="3"/>
        <v>74</v>
      </c>
    </row>
    <row r="27" spans="1:39" ht="15" hidden="1" customHeight="1" x14ac:dyDescent="0.25">
      <c r="A27" s="10">
        <v>2009</v>
      </c>
      <c r="B27" s="10">
        <v>6</v>
      </c>
      <c r="C27" s="10" t="s">
        <v>979</v>
      </c>
      <c r="D27" s="10">
        <v>2200</v>
      </c>
      <c r="E27" s="10" t="s">
        <v>304</v>
      </c>
      <c r="F27" s="10" t="s">
        <v>989</v>
      </c>
      <c r="G27" s="10">
        <v>100</v>
      </c>
      <c r="J27" s="76" t="s">
        <v>997</v>
      </c>
      <c r="K27" s="76">
        <f>COUNTIF(Tabel1[Gemeente],Tabel10[[#This Row],[Kolom1]])</f>
        <v>6</v>
      </c>
      <c r="L27" s="10">
        <f>COUNTIFS(Tabel1[Gemeente],Tabel10[[#This Row],[Kolom1]],Tabel1[Type],Tabel10[[#Headers],[workshop]],Tabel1[Jaar],$V$2)</f>
        <v>0</v>
      </c>
      <c r="M27" s="10">
        <f>COUNTIFS(Tabel1[Gemeente],Tabel10[[#This Row],[Kolom1]],Tabel1[Type],Tabel10[[#Headers],[bijscholing]],Tabel1[Jaar],$V$2)</f>
        <v>0</v>
      </c>
      <c r="N27" s="10">
        <f>COUNTIFS(Tabel1[Gemeente],Tabel10[[#This Row],[Kolom1]],Tabel1[Type],Tabel10[[#Headers],[open initiatie]],Tabel1[Jaar],$V$2)</f>
        <v>0</v>
      </c>
      <c r="O27">
        <f>COUNTIFS(Tabel1[Gemeente],Tabel10[[#This Row],[Kolom1]],Tabel1[Type],Tabel10[[#Headers],[animatie]],Tabel1[Jaar],$V$2)</f>
        <v>2</v>
      </c>
      <c r="P27" s="7">
        <f>COUNTIFS(Tabel1[Gemeente],Tabel10[[#This Row],[Kolom1]],Tabel1[Type],Tabel10[[#Headers],[kamp]],Tabel1[Jaar],$V$2)</f>
        <v>0</v>
      </c>
      <c r="Q27">
        <f>COUNTIFS(Tabel1[Gemeente],Tabel10[[#This Row],[Kolom1]],Tabel1[Type],Tabel10[[#Headers],[schoolactiviteit]],Tabel1[Jaar],$V$2)</f>
        <v>0</v>
      </c>
      <c r="R27" s="1">
        <f>SUM(Tabel10[[#This Row],[workshop]:[schoolactiviteit]])</f>
        <v>2</v>
      </c>
      <c r="S27" s="1">
        <f>COUNTIFS(Tabel3[Lid sinds],Activiteiten!$V$2,Tabel3[Woonplaats],Tabel10[[#This Row],[Kolom1]])</f>
        <v>0</v>
      </c>
      <c r="AA27" s="10" t="s">
        <v>1323</v>
      </c>
      <c r="AB27" s="10">
        <v>44</v>
      </c>
      <c r="AC27">
        <v>38</v>
      </c>
      <c r="AD27">
        <v>42</v>
      </c>
      <c r="AE27" s="10">
        <v>38</v>
      </c>
      <c r="AF27">
        <v>33</v>
      </c>
      <c r="AG27">
        <v>43</v>
      </c>
      <c r="AH27">
        <v>42</v>
      </c>
      <c r="AI27">
        <v>33</v>
      </c>
      <c r="AJ27">
        <v>69</v>
      </c>
      <c r="AK27">
        <v>91</v>
      </c>
      <c r="AL27">
        <v>129</v>
      </c>
      <c r="AM27">
        <v>103</v>
      </c>
    </row>
    <row r="28" spans="1:39" ht="15" hidden="1" customHeight="1" x14ac:dyDescent="0.25">
      <c r="A28" s="10">
        <v>2009</v>
      </c>
      <c r="B28" s="10">
        <v>6</v>
      </c>
      <c r="C28" s="10" t="s">
        <v>979</v>
      </c>
      <c r="D28" s="10">
        <v>2200</v>
      </c>
      <c r="E28" s="10" t="s">
        <v>304</v>
      </c>
      <c r="F28" s="10" t="s">
        <v>978</v>
      </c>
      <c r="G28" s="10">
        <v>10</v>
      </c>
      <c r="J28" s="77" t="s">
        <v>1127</v>
      </c>
      <c r="K28" s="76">
        <f>COUNTIF(Tabel1[Gemeente],Tabel10[[#This Row],[Kolom1]])</f>
        <v>4</v>
      </c>
      <c r="L28" s="10">
        <f>COUNTIFS(Tabel1[Gemeente],Tabel10[[#This Row],[Kolom1]],Tabel1[Type],Tabel10[[#Headers],[workshop]],Tabel1[Jaar],$V$2)</f>
        <v>2</v>
      </c>
      <c r="M28" s="10">
        <f>COUNTIFS(Tabel1[Gemeente],Tabel10[[#This Row],[Kolom1]],Tabel1[Type],Tabel10[[#Headers],[bijscholing]],Tabel1[Jaar],$V$2)</f>
        <v>0</v>
      </c>
      <c r="N28" s="10">
        <f>COUNTIFS(Tabel1[Gemeente],Tabel10[[#This Row],[Kolom1]],Tabel1[Type],Tabel10[[#Headers],[open initiatie]],Tabel1[Jaar],$V$2)</f>
        <v>0</v>
      </c>
      <c r="O28">
        <f>COUNTIFS(Tabel1[Gemeente],Tabel10[[#This Row],[Kolom1]],Tabel1[Type],Tabel10[[#Headers],[animatie]],Tabel1[Jaar],$V$2)</f>
        <v>0</v>
      </c>
      <c r="P28" s="7">
        <f>COUNTIFS(Tabel1[Gemeente],Tabel10[[#This Row],[Kolom1]],Tabel1[Type],Tabel10[[#Headers],[kamp]],Tabel1[Jaar],$V$2)</f>
        <v>0</v>
      </c>
      <c r="Q28">
        <f>COUNTIFS(Tabel1[Gemeente],Tabel10[[#This Row],[Kolom1]],Tabel1[Type],Tabel10[[#Headers],[schoolactiviteit]],Tabel1[Jaar],$V$2)</f>
        <v>0</v>
      </c>
      <c r="R28" s="1">
        <f>SUM(Tabel10[[#This Row],[workshop]:[schoolactiviteit]])</f>
        <v>2</v>
      </c>
      <c r="S28" s="1">
        <f>COUNTIFS(Tabel3[Lid sinds],Activiteiten!$V$2,Tabel3[Woonplaats],Tabel10[[#This Row],[Kolom1]])</f>
        <v>0</v>
      </c>
      <c r="AB28" s="10"/>
      <c r="AE28" s="10"/>
    </row>
    <row r="29" spans="1:39" ht="15" hidden="1" customHeight="1" x14ac:dyDescent="0.25">
      <c r="A29" s="10">
        <v>2009</v>
      </c>
      <c r="B29" s="10">
        <v>7</v>
      </c>
      <c r="C29" s="10" t="s">
        <v>979</v>
      </c>
      <c r="D29" s="10">
        <v>2200</v>
      </c>
      <c r="E29" s="10" t="s">
        <v>304</v>
      </c>
      <c r="F29" s="10" t="s">
        <v>978</v>
      </c>
      <c r="G29" s="10">
        <v>110</v>
      </c>
      <c r="J29" s="77" t="s">
        <v>1167</v>
      </c>
      <c r="K29" s="76">
        <f>COUNTIF(Tabel1[Gemeente],Tabel10[[#This Row],[Kolom1]])</f>
        <v>3</v>
      </c>
      <c r="L29" s="10">
        <f>COUNTIFS(Tabel1[Gemeente],Tabel10[[#This Row],[Kolom1]],Tabel1[Type],Tabel10[[#Headers],[workshop]],Tabel1[Jaar],$V$2)</f>
        <v>0</v>
      </c>
      <c r="M29" s="10">
        <f>COUNTIFS(Tabel1[Gemeente],Tabel10[[#This Row],[Kolom1]],Tabel1[Type],Tabel10[[#Headers],[bijscholing]],Tabel1[Jaar],$V$2)</f>
        <v>0</v>
      </c>
      <c r="N29" s="10">
        <f>COUNTIFS(Tabel1[Gemeente],Tabel10[[#This Row],[Kolom1]],Tabel1[Type],Tabel10[[#Headers],[open initiatie]],Tabel1[Jaar],$V$2)</f>
        <v>0</v>
      </c>
      <c r="O29">
        <f>COUNTIFS(Tabel1[Gemeente],Tabel10[[#This Row],[Kolom1]],Tabel1[Type],Tabel10[[#Headers],[animatie]],Tabel1[Jaar],$V$2)</f>
        <v>1</v>
      </c>
      <c r="P29" s="10">
        <f>COUNTIFS(Tabel1[Gemeente],Tabel10[[#This Row],[Kolom1]],Tabel1[Type],Tabel10[[#Headers],[kamp]],Tabel1[Jaar],$V$2)</f>
        <v>0</v>
      </c>
      <c r="Q29">
        <f>COUNTIFS(Tabel1[Gemeente],Tabel10[[#This Row],[Kolom1]],Tabel1[Type],Tabel10[[#Headers],[schoolactiviteit]],Tabel1[Jaar],$V$2)</f>
        <v>0</v>
      </c>
      <c r="R29" s="1">
        <f>SUM(Tabel10[[#This Row],[workshop]:[schoolactiviteit]])</f>
        <v>1</v>
      </c>
      <c r="S29" s="1">
        <f>COUNTIFS(Tabel3[Lid sinds],Activiteiten!$V$2,Tabel3[Woonplaats],Tabel10[[#This Row],[Kolom1]])</f>
        <v>0</v>
      </c>
      <c r="AA29" s="10"/>
      <c r="AB29" s="10"/>
      <c r="AE29" s="10"/>
    </row>
    <row r="30" spans="1:39" ht="15" hidden="1" customHeight="1" x14ac:dyDescent="0.25">
      <c r="A30" s="10">
        <v>2009</v>
      </c>
      <c r="B30" s="10">
        <v>9</v>
      </c>
      <c r="C30" s="10" t="s">
        <v>980</v>
      </c>
      <c r="D30" s="10">
        <v>2200</v>
      </c>
      <c r="E30" s="10" t="s">
        <v>304</v>
      </c>
      <c r="F30" s="10" t="s">
        <v>978</v>
      </c>
      <c r="G30" s="10">
        <v>120</v>
      </c>
      <c r="J30" s="77" t="s">
        <v>1155</v>
      </c>
      <c r="K30" s="76">
        <f>COUNTIF(Tabel1[Gemeente],Tabel10[[#This Row],[Kolom1]])</f>
        <v>4</v>
      </c>
      <c r="L30" s="10">
        <f>COUNTIFS(Tabel1[Gemeente],Tabel10[[#This Row],[Kolom1]],Tabel1[Type],Tabel10[[#Headers],[workshop]],Tabel1[Jaar],$V$2)</f>
        <v>1</v>
      </c>
      <c r="M30" s="10">
        <f>COUNTIFS(Tabel1[Gemeente],Tabel10[[#This Row],[Kolom1]],Tabel1[Type],Tabel10[[#Headers],[bijscholing]],Tabel1[Jaar],$V$2)</f>
        <v>0</v>
      </c>
      <c r="N30" s="10">
        <f>COUNTIFS(Tabel1[Gemeente],Tabel10[[#This Row],[Kolom1]],Tabel1[Type],Tabel10[[#Headers],[open initiatie]],Tabel1[Jaar],$V$2)</f>
        <v>0</v>
      </c>
      <c r="O30">
        <f>COUNTIFS(Tabel1[Gemeente],Tabel10[[#This Row],[Kolom1]],Tabel1[Type],Tabel10[[#Headers],[animatie]],Tabel1[Jaar],$V$2)</f>
        <v>0</v>
      </c>
      <c r="P30" s="7">
        <f>COUNTIFS(Tabel1[Gemeente],Tabel10[[#This Row],[Kolom1]],Tabel1[Type],Tabel10[[#Headers],[kamp]],Tabel1[Jaar],$V$2)</f>
        <v>0</v>
      </c>
      <c r="Q30">
        <f>COUNTIFS(Tabel1[Gemeente],Tabel10[[#This Row],[Kolom1]],Tabel1[Type],Tabel10[[#Headers],[schoolactiviteit]],Tabel1[Jaar],$V$2)</f>
        <v>0</v>
      </c>
      <c r="R30" s="1">
        <f>SUM(Tabel10[[#This Row],[workshop]:[schoolactiviteit]])</f>
        <v>1</v>
      </c>
      <c r="S30" s="1">
        <f>COUNTIFS(Tabel3[Lid sinds],Activiteiten!$V$2,Tabel3[Woonplaats],Tabel10[[#This Row],[Kolom1]])</f>
        <v>0</v>
      </c>
    </row>
    <row r="31" spans="1:39" ht="15" hidden="1" customHeight="1" x14ac:dyDescent="0.25">
      <c r="A31" s="10">
        <v>2009</v>
      </c>
      <c r="B31" s="10">
        <v>10</v>
      </c>
      <c r="C31" s="10" t="s">
        <v>979</v>
      </c>
      <c r="D31" s="10">
        <v>2200</v>
      </c>
      <c r="E31" s="10" t="s">
        <v>304</v>
      </c>
      <c r="F31" s="10" t="s">
        <v>991</v>
      </c>
      <c r="G31" s="10">
        <v>50</v>
      </c>
      <c r="J31" s="76" t="s">
        <v>1022</v>
      </c>
      <c r="K31" s="76">
        <f>COUNTIF(Tabel1[Gemeente],Tabel10[[#This Row],[Kolom1]])</f>
        <v>4</v>
      </c>
      <c r="L31" s="10">
        <f>COUNTIFS(Tabel1[Gemeente],Tabel10[[#This Row],[Kolom1]],Tabel1[Type],Tabel10[[#Headers],[workshop]],Tabel1[Jaar],$V$2)</f>
        <v>1</v>
      </c>
      <c r="M31" s="10">
        <f>COUNTIFS(Tabel1[Gemeente],Tabel10[[#This Row],[Kolom1]],Tabel1[Type],Tabel10[[#Headers],[bijscholing]],Tabel1[Jaar],$V$2)</f>
        <v>0</v>
      </c>
      <c r="N31" s="10">
        <f>COUNTIFS(Tabel1[Gemeente],Tabel10[[#This Row],[Kolom1]],Tabel1[Type],Tabel10[[#Headers],[open initiatie]],Tabel1[Jaar],$V$2)</f>
        <v>0</v>
      </c>
      <c r="O31">
        <f>COUNTIFS(Tabel1[Gemeente],Tabel10[[#This Row],[Kolom1]],Tabel1[Type],Tabel10[[#Headers],[animatie]],Tabel1[Jaar],$V$2)</f>
        <v>0</v>
      </c>
      <c r="P31" s="10">
        <f>COUNTIFS(Tabel1[Gemeente],Tabel10[[#This Row],[Kolom1]],Tabel1[Type],Tabel10[[#Headers],[kamp]],Tabel1[Jaar],$V$2)</f>
        <v>0</v>
      </c>
      <c r="Q31">
        <f>COUNTIFS(Tabel1[Gemeente],Tabel10[[#This Row],[Kolom1]],Tabel1[Type],Tabel10[[#Headers],[schoolactiviteit]],Tabel1[Jaar],$V$2)</f>
        <v>0</v>
      </c>
      <c r="R31" s="1">
        <f>SUM(Tabel10[[#This Row],[workshop]:[schoolactiviteit]])</f>
        <v>1</v>
      </c>
      <c r="S31" s="1">
        <f>COUNTIFS(Tabel3[Lid sinds],Activiteiten!$V$2,Tabel3[Woonplaats],Tabel10[[#This Row],[Kolom1]])</f>
        <v>0</v>
      </c>
    </row>
    <row r="32" spans="1:39" ht="15" hidden="1" customHeight="1" x14ac:dyDescent="0.25">
      <c r="A32" s="10">
        <v>2009</v>
      </c>
      <c r="B32" s="10">
        <v>4</v>
      </c>
      <c r="C32" s="10" t="s">
        <v>981</v>
      </c>
      <c r="D32" s="10">
        <v>2200</v>
      </c>
      <c r="E32" s="10" t="s">
        <v>304</v>
      </c>
      <c r="F32" s="10" t="s">
        <v>978</v>
      </c>
      <c r="G32" s="10">
        <v>30</v>
      </c>
      <c r="J32" s="76" t="s">
        <v>1173</v>
      </c>
      <c r="K32" s="76">
        <f>COUNTIF(Tabel1[Gemeente],Tabel10[[#This Row],[Kolom1]])</f>
        <v>2</v>
      </c>
      <c r="L32" s="10">
        <f>COUNTIFS(Tabel1[Gemeente],Tabel10[[#This Row],[Kolom1]],Tabel1[Type],Tabel10[[#Headers],[workshop]],Tabel1[Jaar],$V$2)</f>
        <v>1</v>
      </c>
      <c r="M32" s="10">
        <f>COUNTIFS(Tabel1[Gemeente],Tabel10[[#This Row],[Kolom1]],Tabel1[Type],Tabel10[[#Headers],[bijscholing]],Tabel1[Jaar],$V$2)</f>
        <v>0</v>
      </c>
      <c r="N32" s="10">
        <f>COUNTIFS(Tabel1[Gemeente],Tabel10[[#This Row],[Kolom1]],Tabel1[Type],Tabel10[[#Headers],[open initiatie]],Tabel1[Jaar],$V$2)</f>
        <v>0</v>
      </c>
      <c r="O32">
        <f>COUNTIFS(Tabel1[Gemeente],Tabel10[[#This Row],[Kolom1]],Tabel1[Type],Tabel10[[#Headers],[animatie]],Tabel1[Jaar],$V$2)</f>
        <v>0</v>
      </c>
      <c r="P32" s="10">
        <f>COUNTIFS(Tabel1[Gemeente],Tabel10[[#This Row],[Kolom1]],Tabel1[Type],Tabel10[[#Headers],[kamp]],Tabel1[Jaar],$V$2)</f>
        <v>0</v>
      </c>
      <c r="Q32">
        <f>COUNTIFS(Tabel1[Gemeente],Tabel10[[#This Row],[Kolom1]],Tabel1[Type],Tabel10[[#Headers],[schoolactiviteit]],Tabel1[Jaar],$V$2)</f>
        <v>0</v>
      </c>
      <c r="R32" s="1">
        <f>SUM(Tabel10[[#This Row],[workshop]:[schoolactiviteit]])</f>
        <v>1</v>
      </c>
      <c r="S32" s="1">
        <f>COUNTIFS(Tabel3[Lid sinds],Activiteiten!$V$2,Tabel3[Woonplaats],Tabel10[[#This Row],[Kolom1]])</f>
        <v>0</v>
      </c>
    </row>
    <row r="33" spans="1:41" ht="15" hidden="1" customHeight="1" x14ac:dyDescent="0.25">
      <c r="A33" s="10">
        <v>2009</v>
      </c>
      <c r="B33" s="10">
        <v>7</v>
      </c>
      <c r="C33" s="10" t="s">
        <v>981</v>
      </c>
      <c r="D33" s="10">
        <v>2200</v>
      </c>
      <c r="E33" s="10" t="s">
        <v>304</v>
      </c>
      <c r="F33" s="10" t="s">
        <v>978</v>
      </c>
      <c r="G33" s="10">
        <v>30</v>
      </c>
      <c r="J33" s="76" t="s">
        <v>1176</v>
      </c>
      <c r="K33" s="76">
        <f>COUNTIF(Tabel1[Gemeente],Tabel10[[#This Row],[Kolom1]])</f>
        <v>2</v>
      </c>
      <c r="L33" s="10">
        <f>COUNTIFS(Tabel1[Gemeente],Tabel10[[#This Row],[Kolom1]],Tabel1[Type],Tabel10[[#Headers],[workshop]],Tabel1[Jaar],$V$2)</f>
        <v>1</v>
      </c>
      <c r="M33" s="10">
        <f>COUNTIFS(Tabel1[Gemeente],Tabel10[[#This Row],[Kolom1]],Tabel1[Type],Tabel10[[#Headers],[bijscholing]],Tabel1[Jaar],$V$2)</f>
        <v>0</v>
      </c>
      <c r="N33" s="10">
        <f>COUNTIFS(Tabel1[Gemeente],Tabel10[[#This Row],[Kolom1]],Tabel1[Type],Tabel10[[#Headers],[open initiatie]],Tabel1[Jaar],$V$2)</f>
        <v>0</v>
      </c>
      <c r="O33">
        <f>COUNTIFS(Tabel1[Gemeente],Tabel10[[#This Row],[Kolom1]],Tabel1[Type],Tabel10[[#Headers],[animatie]],Tabel1[Jaar],$V$2)</f>
        <v>0</v>
      </c>
      <c r="P33" s="10">
        <f>COUNTIFS(Tabel1[Gemeente],Tabel10[[#This Row],[Kolom1]],Tabel1[Type],Tabel10[[#Headers],[kamp]],Tabel1[Jaar],$V$2)</f>
        <v>0</v>
      </c>
      <c r="Q33">
        <f>COUNTIFS(Tabel1[Gemeente],Tabel10[[#This Row],[Kolom1]],Tabel1[Type],Tabel10[[#Headers],[schoolactiviteit]],Tabel1[Jaar],$V$2)</f>
        <v>0</v>
      </c>
      <c r="R33" s="1">
        <f>SUM(Tabel10[[#This Row],[workshop]:[schoolactiviteit]])</f>
        <v>1</v>
      </c>
      <c r="S33" s="1">
        <f>COUNTIFS(Tabel3[Lid sinds],Activiteiten!$V$2,Tabel3[Woonplaats],Tabel10[[#This Row],[Kolom1]])</f>
        <v>0</v>
      </c>
    </row>
    <row r="34" spans="1:41" ht="15" hidden="1" customHeight="1" x14ac:dyDescent="0.25">
      <c r="A34" s="10">
        <v>2009</v>
      </c>
      <c r="B34" s="10">
        <v>7</v>
      </c>
      <c r="C34" s="10" t="s">
        <v>981</v>
      </c>
      <c r="D34" s="10">
        <v>2200</v>
      </c>
      <c r="E34" s="10" t="s">
        <v>304</v>
      </c>
      <c r="F34" s="10" t="s">
        <v>986</v>
      </c>
      <c r="G34" s="10">
        <v>30</v>
      </c>
      <c r="J34" s="76" t="s">
        <v>1175</v>
      </c>
      <c r="K34" s="76">
        <f>COUNTIF(Tabel1[Gemeente],Tabel10[[#This Row],[Kolom1]])</f>
        <v>0</v>
      </c>
      <c r="L34" s="10">
        <f>COUNTIFS(Tabel1[Gemeente],Tabel10[[#This Row],[Kolom1]],Tabel1[Type],Tabel10[[#Headers],[workshop]],Tabel1[Jaar],$V$2)</f>
        <v>0</v>
      </c>
      <c r="M34" s="10">
        <f>COUNTIFS(Tabel1[Gemeente],Tabel10[[#This Row],[Kolom1]],Tabel1[Type],Tabel10[[#Headers],[bijscholing]],Tabel1[Jaar],$V$2)</f>
        <v>0</v>
      </c>
      <c r="N34" s="10">
        <f>COUNTIFS(Tabel1[Gemeente],Tabel10[[#This Row],[Kolom1]],Tabel1[Type],Tabel10[[#Headers],[open initiatie]],Tabel1[Jaar],$V$2)</f>
        <v>0</v>
      </c>
      <c r="O34">
        <f>COUNTIFS(Tabel1[Gemeente],Tabel10[[#This Row],[Kolom1]],Tabel1[Type],Tabel10[[#Headers],[animatie]],Tabel1[Jaar],$V$2)</f>
        <v>0</v>
      </c>
      <c r="P34">
        <f>COUNTIFS(Tabel1[Gemeente],Tabel10[[#This Row],[Kolom1]],Tabel1[Type],Tabel10[[#Headers],[kamp]],Tabel1[Jaar],$V$2)</f>
        <v>0</v>
      </c>
      <c r="Q34">
        <f>COUNTIFS(Tabel1[Gemeente],Tabel10[[#This Row],[Kolom1]],Tabel1[Type],Tabel10[[#Headers],[schoolactiviteit]],Tabel1[Jaar],$V$2)</f>
        <v>0</v>
      </c>
      <c r="R34" s="1">
        <f>SUM(Tabel10[[#This Row],[workshop]:[schoolactiviteit]])</f>
        <v>0</v>
      </c>
      <c r="S34" s="1">
        <f>COUNTIFS(Tabel3[Lid sinds],Activiteiten!$V$2,Tabel3[Woonplaats],Tabel10[[#This Row],[Kolom1]])</f>
        <v>0</v>
      </c>
      <c r="AD34" s="10">
        <f>COUNTIF(Tabel3[Lid sinds],Activiteiten!$AB$2)</f>
        <v>44</v>
      </c>
      <c r="AE34" s="10">
        <f>COUNTIF(Tabel3[Lid sinds],Activiteiten!AE25)</f>
        <v>0</v>
      </c>
      <c r="AF34" s="10">
        <f>COUNTIF(Tabel3[Lid sinds],Activiteiten!$AD25)</f>
        <v>0</v>
      </c>
      <c r="AG34" s="10">
        <f>COUNTIF(Tabel3[Lid sinds],Activiteiten!$AE$2)</f>
        <v>38</v>
      </c>
      <c r="AH34" s="10">
        <f>COUNTIF(Tabel3[Lid sinds],Activiteiten!$AF$2)</f>
        <v>33</v>
      </c>
      <c r="AI34" s="10">
        <f>COUNTIF(Tabel3[Lid sinds],Activiteiten!AI25)</f>
        <v>0</v>
      </c>
      <c r="AJ34" s="10">
        <f>COUNTIF(Tabel3[Lid sinds],Activiteiten!$AH25)</f>
        <v>0</v>
      </c>
      <c r="AK34" s="10">
        <f>COUNTIF(Tabel3[Lid sinds],Activiteiten!AK25)</f>
        <v>0</v>
      </c>
      <c r="AL34" s="10">
        <f>COUNTIF(Tabel3[Lid sinds],Activiteiten!$AJ$2)</f>
        <v>69</v>
      </c>
      <c r="AM34" s="10">
        <f>COUNTIF(Tabel3[Lid sinds],Activiteiten!AM25)</f>
        <v>0</v>
      </c>
      <c r="AN34" s="10">
        <f>COUNTIF(Tabel3[Lid sinds],Activiteiten!$AL25)</f>
        <v>0</v>
      </c>
      <c r="AO34" s="10">
        <f>COUNTIF(Tabel3[Lid sinds],Activiteiten!$AM$2)</f>
        <v>103</v>
      </c>
    </row>
    <row r="35" spans="1:41" ht="15" hidden="1" customHeight="1" x14ac:dyDescent="0.25">
      <c r="A35" s="10">
        <v>2009</v>
      </c>
      <c r="B35" s="10">
        <v>8</v>
      </c>
      <c r="C35" s="10" t="s">
        <v>981</v>
      </c>
      <c r="D35" s="10">
        <v>2200</v>
      </c>
      <c r="E35" s="10" t="s">
        <v>304</v>
      </c>
      <c r="F35" s="10" t="s">
        <v>1003</v>
      </c>
      <c r="G35" s="10">
        <v>30</v>
      </c>
      <c r="J35" s="77" t="s">
        <v>1177</v>
      </c>
      <c r="K35" s="76">
        <f>COUNTIF(Tabel1[Gemeente],Tabel10[[#This Row],[Kolom1]])</f>
        <v>1</v>
      </c>
      <c r="L35" s="10">
        <f>COUNTIFS(Tabel1[Gemeente],Tabel10[[#This Row],[Kolom1]],Tabel1[Type],Tabel10[[#Headers],[workshop]],Tabel1[Jaar],$V$2)</f>
        <v>1</v>
      </c>
      <c r="M35" s="10">
        <f>COUNTIFS(Tabel1[Gemeente],Tabel10[[#This Row],[Kolom1]],Tabel1[Type],Tabel10[[#Headers],[bijscholing]],Tabel1[Jaar],$V$2)</f>
        <v>0</v>
      </c>
      <c r="N35" s="10">
        <f>COUNTIFS(Tabel1[Gemeente],Tabel10[[#This Row],[Kolom1]],Tabel1[Type],Tabel10[[#Headers],[open initiatie]],Tabel1[Jaar],$V$2)</f>
        <v>0</v>
      </c>
      <c r="O35">
        <f>COUNTIFS(Tabel1[Gemeente],Tabel10[[#This Row],[Kolom1]],Tabel1[Type],Tabel10[[#Headers],[animatie]],Tabel1[Jaar],$V$2)</f>
        <v>0</v>
      </c>
      <c r="P35">
        <f>COUNTIFS(Tabel1[Gemeente],Tabel10[[#This Row],[Kolom1]],Tabel1[Type],Tabel10[[#Headers],[kamp]],Tabel1[Jaar],$V$2)</f>
        <v>0</v>
      </c>
      <c r="Q35">
        <f>COUNTIFS(Tabel1[Gemeente],Tabel10[[#This Row],[Kolom1]],Tabel1[Type],Tabel10[[#Headers],[schoolactiviteit]],Tabel1[Jaar],$V$2)</f>
        <v>0</v>
      </c>
      <c r="R35" s="1">
        <f>SUM(Tabel10[[#This Row],[workshop]:[schoolactiviteit]])</f>
        <v>1</v>
      </c>
      <c r="S35" s="1">
        <f>COUNTIFS(Tabel3[Lid sinds],Activiteiten!$V$2,Tabel3[Woonplaats],Tabel10[[#This Row],[Kolom1]])</f>
        <v>0</v>
      </c>
    </row>
    <row r="36" spans="1:41" ht="15" hidden="1" customHeight="1" x14ac:dyDescent="0.25">
      <c r="A36" s="10">
        <v>2009</v>
      </c>
      <c r="B36" s="10">
        <v>10</v>
      </c>
      <c r="C36" s="10" t="s">
        <v>1005</v>
      </c>
      <c r="D36" s="10">
        <v>2200</v>
      </c>
      <c r="E36" s="10" t="s">
        <v>304</v>
      </c>
      <c r="F36" s="10" t="s">
        <v>1230</v>
      </c>
      <c r="G36" s="10">
        <v>300</v>
      </c>
      <c r="J36" s="77" t="s">
        <v>1174</v>
      </c>
      <c r="K36" s="76">
        <f>COUNTIF(Tabel1[Gemeente],Tabel10[[#This Row],[Kolom1]])</f>
        <v>1</v>
      </c>
      <c r="L36" s="10">
        <f>COUNTIFS(Tabel1[Gemeente],Tabel10[[#This Row],[Kolom1]],Tabel1[Type],Tabel10[[#Headers],[workshop]],Tabel1[Jaar],$V$2)</f>
        <v>1</v>
      </c>
      <c r="M36" s="10">
        <f>COUNTIFS(Tabel1[Gemeente],Tabel10[[#This Row],[Kolom1]],Tabel1[Type],Tabel10[[#Headers],[bijscholing]],Tabel1[Jaar],$V$2)</f>
        <v>0</v>
      </c>
      <c r="N36" s="10">
        <f>COUNTIFS(Tabel1[Gemeente],Tabel10[[#This Row],[Kolom1]],Tabel1[Type],Tabel10[[#Headers],[open initiatie]],Tabel1[Jaar],$V$2)</f>
        <v>0</v>
      </c>
      <c r="O36">
        <f>COUNTIFS(Tabel1[Gemeente],Tabel10[[#This Row],[Kolom1]],Tabel1[Type],Tabel10[[#Headers],[animatie]],Tabel1[Jaar],$V$2)</f>
        <v>0</v>
      </c>
      <c r="P36" s="10">
        <f>COUNTIFS(Tabel1[Gemeente],Tabel10[[#This Row],[Kolom1]],Tabel1[Type],Tabel10[[#Headers],[kamp]],Tabel1[Jaar],$V$2)</f>
        <v>0</v>
      </c>
      <c r="Q36">
        <f>COUNTIFS(Tabel1[Gemeente],Tabel10[[#This Row],[Kolom1]],Tabel1[Type],Tabel10[[#Headers],[schoolactiviteit]],Tabel1[Jaar],$V$2)</f>
        <v>0</v>
      </c>
      <c r="R36" s="1">
        <f>SUM(Tabel10[[#This Row],[workshop]:[schoolactiviteit]])</f>
        <v>1</v>
      </c>
      <c r="S36" s="1">
        <f>COUNTIFS(Tabel3[Lid sinds],Activiteiten!$V$2,Tabel3[Woonplaats],Tabel10[[#This Row],[Kolom1]])</f>
        <v>0</v>
      </c>
    </row>
    <row r="37" spans="1:41" ht="15" hidden="1" customHeight="1" x14ac:dyDescent="0.25">
      <c r="A37" s="10">
        <v>2009</v>
      </c>
      <c r="B37" s="10">
        <v>1</v>
      </c>
      <c r="C37" s="10" t="s">
        <v>980</v>
      </c>
      <c r="D37" s="10">
        <v>3001</v>
      </c>
      <c r="E37" s="10" t="s">
        <v>985</v>
      </c>
      <c r="F37" s="10" t="s">
        <v>986</v>
      </c>
      <c r="G37" s="10">
        <v>35</v>
      </c>
      <c r="J37" s="76" t="s">
        <v>1178</v>
      </c>
      <c r="K37" s="76">
        <f>COUNTIF(Tabel1[Gemeente],Tabel10[[#This Row],[Kolom1]])</f>
        <v>1</v>
      </c>
      <c r="L37" s="10">
        <f>COUNTIFS(Tabel1[Gemeente],Tabel10[[#This Row],[Kolom1]],Tabel1[Type],Tabel10[[#Headers],[workshop]],Tabel1[Jaar],$V$2)</f>
        <v>1</v>
      </c>
      <c r="M37" s="10">
        <f>COUNTIFS(Tabel1[Gemeente],Tabel10[[#This Row],[Kolom1]],Tabel1[Type],Tabel10[[#Headers],[bijscholing]],Tabel1[Jaar],$V$2)</f>
        <v>0</v>
      </c>
      <c r="N37" s="10">
        <f>COUNTIFS(Tabel1[Gemeente],Tabel10[[#This Row],[Kolom1]],Tabel1[Type],Tabel10[[#Headers],[open initiatie]],Tabel1[Jaar],$V$2)</f>
        <v>0</v>
      </c>
      <c r="O37">
        <f>COUNTIFS(Tabel1[Gemeente],Tabel10[[#This Row],[Kolom1]],Tabel1[Type],Tabel10[[#Headers],[animatie]],Tabel1[Jaar],$V$2)</f>
        <v>0</v>
      </c>
      <c r="P37" s="10">
        <f>COUNTIFS(Tabel1[Gemeente],Tabel10[[#This Row],[Kolom1]],Tabel1[Type],Tabel10[[#Headers],[kamp]],Tabel1[Jaar],$V$2)</f>
        <v>0</v>
      </c>
      <c r="Q37">
        <f>COUNTIFS(Tabel1[Gemeente],Tabel10[[#This Row],[Kolom1]],Tabel1[Type],Tabel10[[#Headers],[schoolactiviteit]],Tabel1[Jaar],$V$2)</f>
        <v>0</v>
      </c>
      <c r="R37" s="1">
        <f>SUM(Tabel10[[#This Row],[workshop]:[schoolactiviteit]])</f>
        <v>1</v>
      </c>
      <c r="S37" s="1">
        <f>COUNTIFS(Tabel3[Lid sinds],Activiteiten!$V$2,Tabel3[Woonplaats],Tabel10[[#This Row],[Kolom1]])</f>
        <v>0</v>
      </c>
    </row>
    <row r="38" spans="1:41" ht="15" hidden="1" customHeight="1" x14ac:dyDescent="0.25">
      <c r="A38" s="10">
        <v>2009</v>
      </c>
      <c r="B38" s="10">
        <v>8</v>
      </c>
      <c r="C38" s="10" t="s">
        <v>980</v>
      </c>
      <c r="D38" s="10"/>
      <c r="E38" s="10" t="s">
        <v>992</v>
      </c>
      <c r="F38" s="10" t="s">
        <v>978</v>
      </c>
      <c r="G38" s="10">
        <v>60</v>
      </c>
      <c r="J38" s="76" t="s">
        <v>1119</v>
      </c>
      <c r="K38" s="76">
        <f>COUNTIF(Tabel1[Gemeente],Tabel10[[#This Row],[Kolom1]])</f>
        <v>3</v>
      </c>
      <c r="L38" s="10">
        <f>COUNTIFS(Tabel1[Gemeente],Tabel10[[#This Row],[Kolom1]],Tabel1[Type],Tabel10[[#Headers],[workshop]],Tabel1[Jaar],$V$2)</f>
        <v>0</v>
      </c>
      <c r="M38" s="10">
        <f>COUNTIFS(Tabel1[Gemeente],Tabel10[[#This Row],[Kolom1]],Tabel1[Type],Tabel10[[#Headers],[bijscholing]],Tabel1[Jaar],$V$2)</f>
        <v>0</v>
      </c>
      <c r="N38" s="10">
        <f>COUNTIFS(Tabel1[Gemeente],Tabel10[[#This Row],[Kolom1]],Tabel1[Type],Tabel10[[#Headers],[open initiatie]],Tabel1[Jaar],$V$2)</f>
        <v>0</v>
      </c>
      <c r="O38">
        <f>COUNTIFS(Tabel1[Gemeente],Tabel10[[#This Row],[Kolom1]],Tabel1[Type],Tabel10[[#Headers],[animatie]],Tabel1[Jaar],$V$2)</f>
        <v>1</v>
      </c>
      <c r="P38" s="10">
        <f>COUNTIFS(Tabel1[Gemeente],Tabel10[[#This Row],[Kolom1]],Tabel1[Type],Tabel10[[#Headers],[kamp]],Tabel1[Jaar],$V$2)</f>
        <v>0</v>
      </c>
      <c r="Q38">
        <f>COUNTIFS(Tabel1[Gemeente],Tabel10[[#This Row],[Kolom1]],Tabel1[Type],Tabel10[[#Headers],[schoolactiviteit]],Tabel1[Jaar],$V$2)</f>
        <v>0</v>
      </c>
      <c r="R38" s="1">
        <f>SUM(Tabel10[[#This Row],[workshop]:[schoolactiviteit]])</f>
        <v>1</v>
      </c>
      <c r="S38" s="1">
        <f>COUNTIFS(Tabel3[Lid sinds],Activiteiten!$V$2,Tabel3[Woonplaats],Tabel10[[#This Row],[Kolom1]])</f>
        <v>0</v>
      </c>
      <c r="AA38" t="s">
        <v>1324</v>
      </c>
    </row>
    <row r="39" spans="1:41" ht="15" hidden="1" customHeight="1" x14ac:dyDescent="0.25">
      <c r="A39" s="10">
        <v>2009</v>
      </c>
      <c r="B39" s="10">
        <v>9</v>
      </c>
      <c r="C39" s="10" t="s">
        <v>980</v>
      </c>
      <c r="D39" s="10"/>
      <c r="E39" s="10" t="s">
        <v>1000</v>
      </c>
      <c r="F39" s="10" t="s">
        <v>978</v>
      </c>
      <c r="G39" s="10">
        <v>20</v>
      </c>
      <c r="J39" s="77" t="s">
        <v>1040</v>
      </c>
      <c r="K39" s="76">
        <f>COUNTIF(Tabel1[Gemeente],Tabel10[[#This Row],[Kolom1]])</f>
        <v>3</v>
      </c>
      <c r="L39" s="10">
        <f>COUNTIFS(Tabel1[Gemeente],Tabel10[[#This Row],[Kolom1]],Tabel1[Type],Tabel10[[#Headers],[workshop]],Tabel1[Jaar],$V$2)</f>
        <v>0</v>
      </c>
      <c r="M39" s="10">
        <f>COUNTIFS(Tabel1[Gemeente],Tabel10[[#This Row],[Kolom1]],Tabel1[Type],Tabel10[[#Headers],[bijscholing]],Tabel1[Jaar],$V$2)</f>
        <v>1</v>
      </c>
      <c r="N39" s="10">
        <f>COUNTIFS(Tabel1[Gemeente],Tabel10[[#This Row],[Kolom1]],Tabel1[Type],Tabel10[[#Headers],[open initiatie]],Tabel1[Jaar],$V$2)</f>
        <v>0</v>
      </c>
      <c r="O39">
        <f>COUNTIFS(Tabel1[Gemeente],Tabel10[[#This Row],[Kolom1]],Tabel1[Type],Tabel10[[#Headers],[animatie]],Tabel1[Jaar],$V$2)</f>
        <v>0</v>
      </c>
      <c r="P39" s="10">
        <f>COUNTIFS(Tabel1[Gemeente],Tabel10[[#This Row],[Kolom1]],Tabel1[Type],Tabel10[[#Headers],[kamp]],Tabel1[Jaar],$V$2)</f>
        <v>0</v>
      </c>
      <c r="Q39">
        <f>COUNTIFS(Tabel1[Gemeente],Tabel10[[#This Row],[Kolom1]],Tabel1[Type],Tabel10[[#Headers],[schoolactiviteit]],Tabel1[Jaar],$V$2)</f>
        <v>0</v>
      </c>
      <c r="R39" s="1">
        <f>SUM(Tabel10[[#This Row],[workshop]:[schoolactiviteit]])</f>
        <v>1</v>
      </c>
      <c r="S39" s="1">
        <f>COUNTIFS(Tabel3[Lid sinds],Activiteiten!$V$2,Tabel3[Woonplaats],Tabel10[[#This Row],[Kolom1]])</f>
        <v>0</v>
      </c>
      <c r="AA39" t="s">
        <v>1325</v>
      </c>
    </row>
    <row r="40" spans="1:41" ht="15" hidden="1" customHeight="1" x14ac:dyDescent="0.25">
      <c r="A40" s="10">
        <v>2009</v>
      </c>
      <c r="B40" s="10">
        <v>4</v>
      </c>
      <c r="C40" s="10" t="s">
        <v>979</v>
      </c>
      <c r="D40" s="10"/>
      <c r="E40" s="10" t="s">
        <v>997</v>
      </c>
      <c r="F40" s="10" t="s">
        <v>978</v>
      </c>
      <c r="G40" s="10">
        <v>60</v>
      </c>
      <c r="J40" s="77" t="s">
        <v>1194</v>
      </c>
      <c r="K40" s="76">
        <f>COUNTIF(Tabel1[Gemeente],Tabel10[[#This Row],[Kolom1]])</f>
        <v>3</v>
      </c>
      <c r="L40" s="10">
        <f>COUNTIFS(Tabel1[Gemeente],Tabel10[[#This Row],[Kolom1]],Tabel1[Type],Tabel10[[#Headers],[workshop]],Tabel1[Jaar],$V$2)</f>
        <v>0</v>
      </c>
      <c r="M40" s="10">
        <f>COUNTIFS(Tabel1[Gemeente],Tabel10[[#This Row],[Kolom1]],Tabel1[Type],Tabel10[[#Headers],[bijscholing]],Tabel1[Jaar],$V$2)</f>
        <v>0</v>
      </c>
      <c r="N40" s="10">
        <f>COUNTIFS(Tabel1[Gemeente],Tabel10[[#This Row],[Kolom1]],Tabel1[Type],Tabel10[[#Headers],[open initiatie]],Tabel1[Jaar],$V$2)</f>
        <v>0</v>
      </c>
      <c r="O40">
        <f>COUNTIFS(Tabel1[Gemeente],Tabel10[[#This Row],[Kolom1]],Tabel1[Type],Tabel10[[#Headers],[animatie]],Tabel1[Jaar],$V$2)</f>
        <v>0</v>
      </c>
      <c r="P40" s="10">
        <f>COUNTIFS(Tabel1[Gemeente],Tabel10[[#This Row],[Kolom1]],Tabel1[Type],Tabel10[[#Headers],[kamp]],Tabel1[Jaar],$V$2)</f>
        <v>1</v>
      </c>
      <c r="Q40">
        <f>COUNTIFS(Tabel1[Gemeente],Tabel10[[#This Row],[Kolom1]],Tabel1[Type],Tabel10[[#Headers],[schoolactiviteit]],Tabel1[Jaar],$V$2)</f>
        <v>0</v>
      </c>
      <c r="R40" s="1">
        <f>SUM(Tabel10[[#This Row],[workshop]:[schoolactiviteit]])</f>
        <v>1</v>
      </c>
      <c r="S40" s="1">
        <f>COUNTIFS(Tabel3[Lid sinds],Activiteiten!$V$2,Tabel3[Woonplaats],Tabel10[[#This Row],[Kolom1]])</f>
        <v>0</v>
      </c>
      <c r="AA40" t="s">
        <v>1326</v>
      </c>
    </row>
    <row r="41" spans="1:41" ht="15" hidden="1" customHeight="1" x14ac:dyDescent="0.25">
      <c r="A41" s="10">
        <v>2009</v>
      </c>
      <c r="B41" s="10">
        <v>10</v>
      </c>
      <c r="C41" s="10" t="s">
        <v>980</v>
      </c>
      <c r="D41" s="10"/>
      <c r="E41" s="10" t="s">
        <v>999</v>
      </c>
      <c r="F41" s="10" t="s">
        <v>991</v>
      </c>
      <c r="G41" s="10">
        <v>70</v>
      </c>
      <c r="J41" s="77" t="s">
        <v>1042</v>
      </c>
      <c r="K41" s="76">
        <f>COUNTIF(Tabel1[Gemeente],Tabel10[[#This Row],[Kolom1]])</f>
        <v>3</v>
      </c>
      <c r="L41" s="10">
        <f>COUNTIFS(Tabel1[Gemeente],Tabel10[[#This Row],[Kolom1]],Tabel1[Type],Tabel10[[#Headers],[workshop]],Tabel1[Jaar],$V$2)</f>
        <v>0</v>
      </c>
      <c r="M41" s="10">
        <f>COUNTIFS(Tabel1[Gemeente],Tabel10[[#This Row],[Kolom1]],Tabel1[Type],Tabel10[[#Headers],[bijscholing]],Tabel1[Jaar],$V$2)</f>
        <v>0</v>
      </c>
      <c r="N41" s="10">
        <f>COUNTIFS(Tabel1[Gemeente],Tabel10[[#This Row],[Kolom1]],Tabel1[Type],Tabel10[[#Headers],[open initiatie]],Tabel1[Jaar],$V$2)</f>
        <v>0</v>
      </c>
      <c r="O41">
        <f>COUNTIFS(Tabel1[Gemeente],Tabel10[[#This Row],[Kolom1]],Tabel1[Type],Tabel10[[#Headers],[animatie]],Tabel1[Jaar],$V$2)</f>
        <v>1</v>
      </c>
      <c r="P41" s="10">
        <f>COUNTIFS(Tabel1[Gemeente],Tabel10[[#This Row],[Kolom1]],Tabel1[Type],Tabel10[[#Headers],[kamp]],Tabel1[Jaar],$V$2)</f>
        <v>0</v>
      </c>
      <c r="Q41">
        <f>COUNTIFS(Tabel1[Gemeente],Tabel10[[#This Row],[Kolom1]],Tabel1[Type],Tabel10[[#Headers],[schoolactiviteit]],Tabel1[Jaar],$V$2)</f>
        <v>0</v>
      </c>
      <c r="R41" s="1">
        <f>SUM(Tabel10[[#This Row],[workshop]:[schoolactiviteit]])</f>
        <v>1</v>
      </c>
      <c r="S41" s="1">
        <f>COUNTIFS(Tabel3[Lid sinds],Activiteiten!$V$2,Tabel3[Woonplaats],Tabel10[[#This Row],[Kolom1]])</f>
        <v>0</v>
      </c>
      <c r="AA41" t="s">
        <v>1327</v>
      </c>
    </row>
    <row r="42" spans="1:41" ht="15" hidden="1" customHeight="1" x14ac:dyDescent="0.25">
      <c r="A42" s="10">
        <v>2009</v>
      </c>
      <c r="B42" s="10">
        <v>2</v>
      </c>
      <c r="C42" s="10" t="s">
        <v>980</v>
      </c>
      <c r="D42" s="10"/>
      <c r="E42" s="10" t="s">
        <v>987</v>
      </c>
      <c r="F42" s="10" t="s">
        <v>988</v>
      </c>
      <c r="G42" s="10">
        <v>150</v>
      </c>
      <c r="J42" s="77" t="s">
        <v>1200</v>
      </c>
      <c r="K42" s="76">
        <f>COUNTIF(Tabel1[Gemeente],Tabel10[[#This Row],[Kolom1]])</f>
        <v>2</v>
      </c>
      <c r="L42" s="10">
        <f>COUNTIFS(Tabel1[Gemeente],Tabel10[[#This Row],[Kolom1]],Tabel1[Type],Tabel10[[#Headers],[workshop]],Tabel1[Jaar],$V$2)</f>
        <v>0</v>
      </c>
      <c r="M42" s="10">
        <f>COUNTIFS(Tabel1[Gemeente],Tabel10[[#This Row],[Kolom1]],Tabel1[Type],Tabel10[[#Headers],[bijscholing]],Tabel1[Jaar],$V$2)</f>
        <v>0</v>
      </c>
      <c r="N42" s="10">
        <f>COUNTIFS(Tabel1[Gemeente],Tabel10[[#This Row],[Kolom1]],Tabel1[Type],Tabel10[[#Headers],[open initiatie]],Tabel1[Jaar],$V$2)</f>
        <v>0</v>
      </c>
      <c r="O42">
        <f>COUNTIFS(Tabel1[Gemeente],Tabel10[[#This Row],[Kolom1]],Tabel1[Type],Tabel10[[#Headers],[animatie]],Tabel1[Jaar],$V$2)</f>
        <v>1</v>
      </c>
      <c r="P42" s="10">
        <f>COUNTIFS(Tabel1[Gemeente],Tabel10[[#This Row],[Kolom1]],Tabel1[Type],Tabel10[[#Headers],[kamp]],Tabel1[Jaar],$V$2)</f>
        <v>0</v>
      </c>
      <c r="Q42">
        <f>COUNTIFS(Tabel1[Gemeente],Tabel10[[#This Row],[Kolom1]],Tabel1[Type],Tabel10[[#Headers],[schoolactiviteit]],Tabel1[Jaar],$V$2)</f>
        <v>0</v>
      </c>
      <c r="R42" s="1">
        <f>SUM(Tabel10[[#This Row],[workshop]:[schoolactiviteit]])</f>
        <v>1</v>
      </c>
      <c r="S42" s="1">
        <f>COUNTIFS(Tabel3[Lid sinds],Activiteiten!$V$2,Tabel3[Woonplaats],Tabel10[[#This Row],[Kolom1]])</f>
        <v>0</v>
      </c>
    </row>
    <row r="43" spans="1:41" ht="15" hidden="1" customHeight="1" x14ac:dyDescent="0.25">
      <c r="A43" s="10">
        <v>2009</v>
      </c>
      <c r="B43" s="10">
        <v>3</v>
      </c>
      <c r="C43" s="10" t="s">
        <v>980</v>
      </c>
      <c r="D43" s="10"/>
      <c r="E43" s="10" t="s">
        <v>995</v>
      </c>
      <c r="F43" s="10" t="s">
        <v>978</v>
      </c>
      <c r="G43" s="10">
        <v>100</v>
      </c>
      <c r="J43" s="76" t="s">
        <v>1199</v>
      </c>
      <c r="K43" s="76">
        <f>COUNTIF(Tabel1[Gemeente],Tabel10[[#This Row],[Kolom1]])</f>
        <v>1</v>
      </c>
      <c r="L43" s="10">
        <f>COUNTIFS(Tabel1[Gemeente],Tabel10[[#This Row],[Kolom1]],Tabel1[Type],Tabel10[[#Headers],[workshop]],Tabel1[Jaar],$V$2)</f>
        <v>0</v>
      </c>
      <c r="M43" s="10">
        <f>COUNTIFS(Tabel1[Gemeente],Tabel10[[#This Row],[Kolom1]],Tabel1[Type],Tabel10[[#Headers],[bijscholing]],Tabel1[Jaar],$V$2)</f>
        <v>0</v>
      </c>
      <c r="N43" s="10">
        <f>COUNTIFS(Tabel1[Gemeente],Tabel10[[#This Row],[Kolom1]],Tabel1[Type],Tabel10[[#Headers],[open initiatie]],Tabel1[Jaar],$V$2)</f>
        <v>0</v>
      </c>
      <c r="O43">
        <f>COUNTIFS(Tabel1[Gemeente],Tabel10[[#This Row],[Kolom1]],Tabel1[Type],Tabel10[[#Headers],[animatie]],Tabel1[Jaar],$V$2)</f>
        <v>1</v>
      </c>
      <c r="P43" s="10">
        <f>COUNTIFS(Tabel1[Gemeente],Tabel10[[#This Row],[Kolom1]],Tabel1[Type],Tabel10[[#Headers],[kamp]],Tabel1[Jaar],$V$2)</f>
        <v>0</v>
      </c>
      <c r="Q43">
        <f>COUNTIFS(Tabel1[Gemeente],Tabel10[[#This Row],[Kolom1]],Tabel1[Type],Tabel10[[#Headers],[schoolactiviteit]],Tabel1[Jaar],$V$2)</f>
        <v>0</v>
      </c>
      <c r="R43" s="1">
        <f>SUM(Tabel10[[#This Row],[workshop]:[schoolactiviteit]])</f>
        <v>1</v>
      </c>
      <c r="S43" s="1">
        <f>COUNTIFS(Tabel3[Lid sinds],Activiteiten!$V$2,Tabel3[Woonplaats],Tabel10[[#This Row],[Kolom1]])</f>
        <v>0</v>
      </c>
    </row>
    <row r="44" spans="1:41" ht="15" hidden="1" customHeight="1" x14ac:dyDescent="0.25">
      <c r="A44" s="10">
        <v>2009</v>
      </c>
      <c r="B44" s="10">
        <v>8</v>
      </c>
      <c r="C44" s="10" t="s">
        <v>981</v>
      </c>
      <c r="D44" s="10">
        <v>2260</v>
      </c>
      <c r="E44" s="10" t="s">
        <v>982</v>
      </c>
      <c r="F44" s="10" t="s">
        <v>1004</v>
      </c>
      <c r="G44" s="10">
        <v>40</v>
      </c>
      <c r="J44" s="77" t="s">
        <v>1024</v>
      </c>
      <c r="K44" s="76">
        <f>COUNTIF(Tabel1[Gemeente],Tabel10[[#This Row],[Kolom1]])</f>
        <v>9</v>
      </c>
      <c r="L44" s="10">
        <f>COUNTIFS(Tabel1[Gemeente],Tabel10[[#This Row],[Kolom1]],Tabel1[Type],Tabel10[[#Headers],[workshop]],Tabel1[Jaar],$V$2)</f>
        <v>0</v>
      </c>
      <c r="M44" s="10">
        <f>COUNTIFS(Tabel1[Gemeente],Tabel10[[#This Row],[Kolom1]],Tabel1[Type],Tabel10[[#Headers],[bijscholing]],Tabel1[Jaar],$V$2)</f>
        <v>0</v>
      </c>
      <c r="N44" s="10">
        <f>COUNTIFS(Tabel1[Gemeente],Tabel10[[#This Row],[Kolom1]],Tabel1[Type],Tabel10[[#Headers],[open initiatie]],Tabel1[Jaar],$V$2)</f>
        <v>0</v>
      </c>
      <c r="O44">
        <f>COUNTIFS(Tabel1[Gemeente],Tabel10[[#This Row],[Kolom1]],Tabel1[Type],Tabel10[[#Headers],[animatie]],Tabel1[Jaar],$V$2)</f>
        <v>0</v>
      </c>
      <c r="P44" s="80">
        <f>COUNTIFS(Tabel1[Gemeente],Tabel10[[#This Row],[Kolom1]],Tabel1[Type],Tabel10[[#Headers],[kamp]],Tabel1[Jaar],$V$2)</f>
        <v>0</v>
      </c>
      <c r="Q44">
        <f>COUNTIFS(Tabel1[Gemeente],Tabel10[[#This Row],[Kolom1]],Tabel1[Type],Tabel10[[#Headers],[schoolactiviteit]],Tabel1[Jaar],$V$2)</f>
        <v>0</v>
      </c>
      <c r="R44" s="1">
        <f>SUM(Tabel10[[#This Row],[workshop]:[schoolactiviteit]])</f>
        <v>0</v>
      </c>
      <c r="S44" s="1">
        <f>COUNTIFS(Tabel3[Lid sinds],Activiteiten!$V$2,Tabel3[Woonplaats],Tabel10[[#This Row],[Kolom1]])</f>
        <v>0</v>
      </c>
    </row>
    <row r="45" spans="1:41" ht="15" hidden="1" customHeight="1" x14ac:dyDescent="0.25">
      <c r="A45" s="10">
        <v>2009</v>
      </c>
      <c r="B45" s="10">
        <v>2</v>
      </c>
      <c r="C45" s="10" t="s">
        <v>980</v>
      </c>
      <c r="D45" s="10"/>
      <c r="E45" s="10" t="s">
        <v>993</v>
      </c>
      <c r="F45" s="10" t="s">
        <v>978</v>
      </c>
      <c r="G45" s="10">
        <v>27</v>
      </c>
      <c r="J45" s="76" t="s">
        <v>1027</v>
      </c>
      <c r="K45" s="76">
        <f>COUNTIF(Tabel1[Gemeente],Tabel10[[#This Row],[Kolom1]])</f>
        <v>4</v>
      </c>
      <c r="L45" s="10">
        <f>COUNTIFS(Tabel1[Gemeente],Tabel10[[#This Row],[Kolom1]],Tabel1[Type],Tabel10[[#Headers],[workshop]],Tabel1[Jaar],$V$2)</f>
        <v>0</v>
      </c>
      <c r="M45" s="10">
        <f>COUNTIFS(Tabel1[Gemeente],Tabel10[[#This Row],[Kolom1]],Tabel1[Type],Tabel10[[#Headers],[bijscholing]],Tabel1[Jaar],$V$2)</f>
        <v>0</v>
      </c>
      <c r="N45" s="10">
        <f>COUNTIFS(Tabel1[Gemeente],Tabel10[[#This Row],[Kolom1]],Tabel1[Type],Tabel10[[#Headers],[open initiatie]],Tabel1[Jaar],$V$2)</f>
        <v>0</v>
      </c>
      <c r="O45">
        <f>COUNTIFS(Tabel1[Gemeente],Tabel10[[#This Row],[Kolom1]],Tabel1[Type],Tabel10[[#Headers],[animatie]],Tabel1[Jaar],$V$2)</f>
        <v>0</v>
      </c>
      <c r="P45" s="7">
        <f>COUNTIFS(Tabel1[Gemeente],Tabel10[[#This Row],[Kolom1]],Tabel1[Type],Tabel10[[#Headers],[kamp]],Tabel1[Jaar],$V$2)</f>
        <v>0</v>
      </c>
      <c r="Q45">
        <f>COUNTIFS(Tabel1[Gemeente],Tabel10[[#This Row],[Kolom1]],Tabel1[Type],Tabel10[[#Headers],[schoolactiviteit]],Tabel1[Jaar],$V$2)</f>
        <v>0</v>
      </c>
      <c r="R45" s="1">
        <f>SUM(Tabel10[[#This Row],[workshop]:[schoolactiviteit]])</f>
        <v>0</v>
      </c>
      <c r="S45" s="1">
        <f>COUNTIFS(Tabel3[Lid sinds],Activiteiten!$V$2,Tabel3[Woonplaats],Tabel10[[#This Row],[Kolom1]])</f>
        <v>0</v>
      </c>
    </row>
    <row r="46" spans="1:41" ht="15" hidden="1" customHeight="1" x14ac:dyDescent="0.25">
      <c r="A46" s="10">
        <v>2009</v>
      </c>
      <c r="B46" s="10">
        <v>5</v>
      </c>
      <c r="C46" s="10" t="s">
        <v>980</v>
      </c>
      <c r="D46" s="10"/>
      <c r="E46" s="10" t="s">
        <v>998</v>
      </c>
      <c r="F46" s="10" t="s">
        <v>978</v>
      </c>
      <c r="G46" s="10">
        <v>95</v>
      </c>
      <c r="J46" s="77" t="s">
        <v>1028</v>
      </c>
      <c r="K46" s="76">
        <f>COUNTIF(Tabel1[Gemeente],Tabel10[[#This Row],[Kolom1]])</f>
        <v>1</v>
      </c>
      <c r="L46" s="10">
        <f>COUNTIFS(Tabel1[Gemeente],Tabel10[[#This Row],[Kolom1]],Tabel1[Type],Tabel10[[#Headers],[workshop]],Tabel1[Jaar],$V$2)</f>
        <v>0</v>
      </c>
      <c r="M46" s="10">
        <f>COUNTIFS(Tabel1[Gemeente],Tabel10[[#This Row],[Kolom1]],Tabel1[Type],Tabel10[[#Headers],[bijscholing]],Tabel1[Jaar],$V$2)</f>
        <v>0</v>
      </c>
      <c r="N46" s="10">
        <f>COUNTIFS(Tabel1[Gemeente],Tabel10[[#This Row],[Kolom1]],Tabel1[Type],Tabel10[[#Headers],[open initiatie]],Tabel1[Jaar],$V$2)</f>
        <v>0</v>
      </c>
      <c r="O46">
        <f>COUNTIFS(Tabel1[Gemeente],Tabel10[[#This Row],[Kolom1]],Tabel1[Type],Tabel10[[#Headers],[animatie]],Tabel1[Jaar],$V$2)</f>
        <v>0</v>
      </c>
      <c r="P46">
        <f>COUNTIFS(Tabel1[Gemeente],Tabel10[[#This Row],[Kolom1]],Tabel1[Type],Tabel10[[#Headers],[kamp]],Tabel1[Jaar],$V$2)</f>
        <v>0</v>
      </c>
      <c r="Q46">
        <f>COUNTIFS(Tabel1[Gemeente],Tabel10[[#This Row],[Kolom1]],Tabel1[Type],Tabel10[[#Headers],[schoolactiviteit]],Tabel1[Jaar],$V$2)</f>
        <v>0</v>
      </c>
      <c r="R46" s="1">
        <f>SUM(Tabel10[[#This Row],[workshop]:[schoolactiviteit]])</f>
        <v>0</v>
      </c>
      <c r="S46" s="1">
        <f>COUNTIFS(Tabel3[Lid sinds],Activiteiten!$V$2,Tabel3[Woonplaats],Tabel10[[#This Row],[Kolom1]])</f>
        <v>0</v>
      </c>
    </row>
    <row r="47" spans="1:41" ht="15" hidden="1" customHeight="1" x14ac:dyDescent="0.25">
      <c r="A47" s="10">
        <v>2010</v>
      </c>
      <c r="B47" s="10">
        <v>2</v>
      </c>
      <c r="C47" s="10" t="s">
        <v>981</v>
      </c>
      <c r="D47" s="10">
        <v>2340</v>
      </c>
      <c r="E47" s="10" t="s">
        <v>1007</v>
      </c>
      <c r="F47" s="10" t="s">
        <v>986</v>
      </c>
      <c r="G47" s="10">
        <v>24</v>
      </c>
      <c r="J47" s="77" t="s">
        <v>1105</v>
      </c>
      <c r="K47" s="76">
        <f>COUNTIF(Tabel1[Gemeente],Tabel10[[#This Row],[Kolom1]])</f>
        <v>6</v>
      </c>
      <c r="L47" s="10">
        <f>COUNTIFS(Tabel1[Gemeente],Tabel10[[#This Row],[Kolom1]],Tabel1[Type],Tabel10[[#Headers],[workshop]],Tabel1[Jaar],$V$2)</f>
        <v>0</v>
      </c>
      <c r="M47" s="10">
        <f>COUNTIFS(Tabel1[Gemeente],Tabel10[[#This Row],[Kolom1]],Tabel1[Type],Tabel10[[#Headers],[bijscholing]],Tabel1[Jaar],$V$2)</f>
        <v>0</v>
      </c>
      <c r="N47" s="10">
        <f>COUNTIFS(Tabel1[Gemeente],Tabel10[[#This Row],[Kolom1]],Tabel1[Type],Tabel10[[#Headers],[open initiatie]],Tabel1[Jaar],$V$2)</f>
        <v>0</v>
      </c>
      <c r="O47">
        <f>COUNTIFS(Tabel1[Gemeente],Tabel10[[#This Row],[Kolom1]],Tabel1[Type],Tabel10[[#Headers],[animatie]],Tabel1[Jaar],$V$2)</f>
        <v>0</v>
      </c>
      <c r="P47" s="10">
        <f>COUNTIFS(Tabel1[Gemeente],Tabel10[[#This Row],[Kolom1]],Tabel1[Type],Tabel10[[#Headers],[kamp]],Tabel1[Jaar],$V$2)</f>
        <v>0</v>
      </c>
      <c r="Q47">
        <f>COUNTIFS(Tabel1[Gemeente],Tabel10[[#This Row],[Kolom1]],Tabel1[Type],Tabel10[[#Headers],[schoolactiviteit]],Tabel1[Jaar],$V$2)</f>
        <v>0</v>
      </c>
      <c r="R47" s="1">
        <f>SUM(Tabel10[[#This Row],[workshop]:[schoolactiviteit]])</f>
        <v>0</v>
      </c>
      <c r="S47" s="1">
        <f>COUNTIFS(Tabel3[Lid sinds],Activiteiten!$V$2,Tabel3[Woonplaats],Tabel10[[#This Row],[Kolom1]])</f>
        <v>0</v>
      </c>
    </row>
    <row r="48" spans="1:41" ht="15" hidden="1" customHeight="1" x14ac:dyDescent="0.25">
      <c r="A48" s="10">
        <v>2010</v>
      </c>
      <c r="B48" s="10">
        <v>2</v>
      </c>
      <c r="C48" s="10" t="s">
        <v>979</v>
      </c>
      <c r="D48" s="10">
        <v>2440</v>
      </c>
      <c r="E48" s="10" t="s">
        <v>1001</v>
      </c>
      <c r="F48" s="10" t="s">
        <v>986</v>
      </c>
      <c r="G48" s="10">
        <v>70</v>
      </c>
      <c r="J48" s="77" t="s">
        <v>1118</v>
      </c>
      <c r="K48" s="76">
        <f>COUNTIF(Tabel1[Gemeente],Tabel10[[#This Row],[Kolom1]])</f>
        <v>5</v>
      </c>
      <c r="L48" s="10">
        <f>COUNTIFS(Tabel1[Gemeente],Tabel10[[#This Row],[Kolom1]],Tabel1[Type],Tabel10[[#Headers],[workshop]],Tabel1[Jaar],$V$2)</f>
        <v>0</v>
      </c>
      <c r="M48" s="10">
        <f>COUNTIFS(Tabel1[Gemeente],Tabel10[[#This Row],[Kolom1]],Tabel1[Type],Tabel10[[#Headers],[bijscholing]],Tabel1[Jaar],$V$2)</f>
        <v>0</v>
      </c>
      <c r="N48" s="10">
        <f>COUNTIFS(Tabel1[Gemeente],Tabel10[[#This Row],[Kolom1]],Tabel1[Type],Tabel10[[#Headers],[open initiatie]],Tabel1[Jaar],$V$2)</f>
        <v>0</v>
      </c>
      <c r="O48">
        <f>COUNTIFS(Tabel1[Gemeente],Tabel10[[#This Row],[Kolom1]],Tabel1[Type],Tabel10[[#Headers],[animatie]],Tabel1[Jaar],$V$2)</f>
        <v>0</v>
      </c>
      <c r="P48">
        <f>COUNTIFS(Tabel1[Gemeente],Tabel10[[#This Row],[Kolom1]],Tabel1[Type],Tabel10[[#Headers],[kamp]],Tabel1[Jaar],$V$2)</f>
        <v>0</v>
      </c>
      <c r="Q48">
        <f>COUNTIFS(Tabel1[Gemeente],Tabel10[[#This Row],[Kolom1]],Tabel1[Type],Tabel10[[#Headers],[schoolactiviteit]],Tabel1[Jaar],$V$2)</f>
        <v>0</v>
      </c>
      <c r="R48" s="1">
        <f>SUM(Tabel10[[#This Row],[workshop]:[schoolactiviteit]])</f>
        <v>0</v>
      </c>
      <c r="S48" s="1">
        <f>COUNTIFS(Tabel3[Lid sinds],Activiteiten!$V$2,Tabel3[Woonplaats],Tabel10[[#This Row],[Kolom1]])</f>
        <v>0</v>
      </c>
      <c r="Z48" t="s">
        <v>1330</v>
      </c>
    </row>
    <row r="49" spans="1:19" ht="15" hidden="1" customHeight="1" x14ac:dyDescent="0.25">
      <c r="A49" s="10">
        <v>2010</v>
      </c>
      <c r="B49" s="10">
        <v>11</v>
      </c>
      <c r="C49" s="10" t="s">
        <v>1012</v>
      </c>
      <c r="D49" s="10">
        <v>2200</v>
      </c>
      <c r="E49" s="10" t="s">
        <v>304</v>
      </c>
      <c r="F49" s="10" t="s">
        <v>978</v>
      </c>
      <c r="G49" s="10">
        <v>14</v>
      </c>
      <c r="J49" s="76" t="s">
        <v>1102</v>
      </c>
      <c r="K49" s="76">
        <f>COUNTIF(Tabel1[Gemeente],Tabel10[[#This Row],[Kolom1]])</f>
        <v>4</v>
      </c>
      <c r="L49" s="10">
        <f>COUNTIFS(Tabel1[Gemeente],Tabel10[[#This Row],[Kolom1]],Tabel1[Type],Tabel10[[#Headers],[workshop]],Tabel1[Jaar],$V$2)</f>
        <v>0</v>
      </c>
      <c r="M49" s="10">
        <f>COUNTIFS(Tabel1[Gemeente],Tabel10[[#This Row],[Kolom1]],Tabel1[Type],Tabel10[[#Headers],[bijscholing]],Tabel1[Jaar],$V$2)</f>
        <v>0</v>
      </c>
      <c r="N49" s="10">
        <f>COUNTIFS(Tabel1[Gemeente],Tabel10[[#This Row],[Kolom1]],Tabel1[Type],Tabel10[[#Headers],[open initiatie]],Tabel1[Jaar],$V$2)</f>
        <v>0</v>
      </c>
      <c r="O49">
        <f>COUNTIFS(Tabel1[Gemeente],Tabel10[[#This Row],[Kolom1]],Tabel1[Type],Tabel10[[#Headers],[animatie]],Tabel1[Jaar],$V$2)</f>
        <v>0</v>
      </c>
      <c r="P49">
        <f>COUNTIFS(Tabel1[Gemeente],Tabel10[[#This Row],[Kolom1]],Tabel1[Type],Tabel10[[#Headers],[kamp]],Tabel1[Jaar],$V$2)</f>
        <v>0</v>
      </c>
      <c r="Q49">
        <f>COUNTIFS(Tabel1[Gemeente],Tabel10[[#This Row],[Kolom1]],Tabel1[Type],Tabel10[[#Headers],[schoolactiviteit]],Tabel1[Jaar],$V$2)</f>
        <v>0</v>
      </c>
      <c r="R49" s="1">
        <f>SUM(Tabel10[[#This Row],[workshop]:[schoolactiviteit]])</f>
        <v>0</v>
      </c>
      <c r="S49" s="1">
        <f>COUNTIFS(Tabel3[Lid sinds],Activiteiten!$V$2,Tabel3[Woonplaats],Tabel10[[#This Row],[Kolom1]])</f>
        <v>0</v>
      </c>
    </row>
    <row r="50" spans="1:19" ht="15" hidden="1" customHeight="1" x14ac:dyDescent="0.25">
      <c r="A50" s="10">
        <v>2010</v>
      </c>
      <c r="B50" s="10">
        <v>10</v>
      </c>
      <c r="C50" s="10" t="s">
        <v>1012</v>
      </c>
      <c r="D50" s="10">
        <v>2200</v>
      </c>
      <c r="E50" s="10" t="s">
        <v>304</v>
      </c>
      <c r="F50" s="10" t="s">
        <v>989</v>
      </c>
      <c r="G50" s="10">
        <v>30</v>
      </c>
      <c r="J50" s="76" t="s">
        <v>1008</v>
      </c>
      <c r="K50" s="76">
        <f>COUNTIF(Tabel1[Gemeente],Tabel10[[#This Row],[Kolom1]])</f>
        <v>4</v>
      </c>
      <c r="L50" s="10">
        <f>COUNTIFS(Tabel1[Gemeente],Tabel10[[#This Row],[Kolom1]],Tabel1[Type],Tabel10[[#Headers],[workshop]],Tabel1[Jaar],$V$2)</f>
        <v>0</v>
      </c>
      <c r="M50" s="10">
        <f>COUNTIFS(Tabel1[Gemeente],Tabel10[[#This Row],[Kolom1]],Tabel1[Type],Tabel10[[#Headers],[bijscholing]],Tabel1[Jaar],$V$2)</f>
        <v>0</v>
      </c>
      <c r="N50" s="10">
        <f>COUNTIFS(Tabel1[Gemeente],Tabel10[[#This Row],[Kolom1]],Tabel1[Type],Tabel10[[#Headers],[open initiatie]],Tabel1[Jaar],$V$2)</f>
        <v>0</v>
      </c>
      <c r="O50">
        <f>COUNTIFS(Tabel1[Gemeente],Tabel10[[#This Row],[Kolom1]],Tabel1[Type],Tabel10[[#Headers],[animatie]],Tabel1[Jaar],$V$2)</f>
        <v>0</v>
      </c>
      <c r="P50">
        <f>COUNTIFS(Tabel1[Gemeente],Tabel10[[#This Row],[Kolom1]],Tabel1[Type],Tabel10[[#Headers],[kamp]],Tabel1[Jaar],$V$2)</f>
        <v>0</v>
      </c>
      <c r="Q50">
        <f>COUNTIFS(Tabel1[Gemeente],Tabel10[[#This Row],[Kolom1]],Tabel1[Type],Tabel10[[#Headers],[schoolactiviteit]],Tabel1[Jaar],$V$2)</f>
        <v>0</v>
      </c>
      <c r="R50" s="1">
        <f>SUM(Tabel10[[#This Row],[workshop]:[schoolactiviteit]])</f>
        <v>0</v>
      </c>
      <c r="S50" s="1">
        <f>COUNTIFS(Tabel3[Lid sinds],Activiteiten!$V$2,Tabel3[Woonplaats],Tabel10[[#This Row],[Kolom1]])</f>
        <v>0</v>
      </c>
    </row>
    <row r="51" spans="1:19" ht="15" hidden="1" customHeight="1" x14ac:dyDescent="0.25">
      <c r="A51" s="10">
        <v>2010</v>
      </c>
      <c r="B51" s="10">
        <v>4</v>
      </c>
      <c r="C51" s="10" t="s">
        <v>1002</v>
      </c>
      <c r="D51" s="10">
        <v>2200</v>
      </c>
      <c r="E51" s="10" t="s">
        <v>304</v>
      </c>
      <c r="F51" s="10" t="s">
        <v>986</v>
      </c>
      <c r="G51" s="10">
        <v>12</v>
      </c>
      <c r="J51" s="76" t="s">
        <v>1103</v>
      </c>
      <c r="K51" s="76">
        <f>COUNTIF(Tabel1[Gemeente],Tabel10[[#This Row],[Kolom1]])</f>
        <v>4</v>
      </c>
      <c r="L51" s="10">
        <f>COUNTIFS(Tabel1[Gemeente],Tabel10[[#This Row],[Kolom1]],Tabel1[Type],Tabel10[[#Headers],[workshop]],Tabel1[Jaar],$V$2)</f>
        <v>0</v>
      </c>
      <c r="M51" s="10">
        <f>COUNTIFS(Tabel1[Gemeente],Tabel10[[#This Row],[Kolom1]],Tabel1[Type],Tabel10[[#Headers],[bijscholing]],Tabel1[Jaar],$V$2)</f>
        <v>0</v>
      </c>
      <c r="N51" s="10">
        <f>COUNTIFS(Tabel1[Gemeente],Tabel10[[#This Row],[Kolom1]],Tabel1[Type],Tabel10[[#Headers],[open initiatie]],Tabel1[Jaar],$V$2)</f>
        <v>0</v>
      </c>
      <c r="O51">
        <f>COUNTIFS(Tabel1[Gemeente],Tabel10[[#This Row],[Kolom1]],Tabel1[Type],Tabel10[[#Headers],[animatie]],Tabel1[Jaar],$V$2)</f>
        <v>0</v>
      </c>
      <c r="P51">
        <f>COUNTIFS(Tabel1[Gemeente],Tabel10[[#This Row],[Kolom1]],Tabel1[Type],Tabel10[[#Headers],[kamp]],Tabel1[Jaar],$V$2)</f>
        <v>0</v>
      </c>
      <c r="Q51">
        <f>COUNTIFS(Tabel1[Gemeente],Tabel10[[#This Row],[Kolom1]],Tabel1[Type],Tabel10[[#Headers],[schoolactiviteit]],Tabel1[Jaar],$V$2)</f>
        <v>0</v>
      </c>
      <c r="R51" s="1">
        <f>SUM(Tabel10[[#This Row],[workshop]:[schoolactiviteit]])</f>
        <v>0</v>
      </c>
      <c r="S51" s="1">
        <f>COUNTIFS(Tabel3[Lid sinds],Activiteiten!$V$2,Tabel3[Woonplaats],Tabel10[[#This Row],[Kolom1]])</f>
        <v>0</v>
      </c>
    </row>
    <row r="52" spans="1:19" ht="15" hidden="1" customHeight="1" x14ac:dyDescent="0.25">
      <c r="A52" s="10">
        <v>2010</v>
      </c>
      <c r="B52" s="10">
        <v>1</v>
      </c>
      <c r="C52" s="10" t="s">
        <v>1012</v>
      </c>
      <c r="D52" s="10">
        <v>2200</v>
      </c>
      <c r="E52" s="10" t="s">
        <v>304</v>
      </c>
      <c r="F52" s="10" t="s">
        <v>989</v>
      </c>
      <c r="G52" s="10">
        <v>30</v>
      </c>
      <c r="J52" s="77" t="s">
        <v>996</v>
      </c>
      <c r="K52" s="76">
        <f>COUNTIF(Tabel1[Gemeente],Tabel10[[#This Row],[Kolom1]])</f>
        <v>3</v>
      </c>
      <c r="L52" s="10">
        <f>COUNTIFS(Tabel1[Gemeente],Tabel10[[#This Row],[Kolom1]],Tabel1[Type],Tabel10[[#Headers],[workshop]],Tabel1[Jaar],$V$2)</f>
        <v>0</v>
      </c>
      <c r="M52" s="10">
        <f>COUNTIFS(Tabel1[Gemeente],Tabel10[[#This Row],[Kolom1]],Tabel1[Type],Tabel10[[#Headers],[bijscholing]],Tabel1[Jaar],$V$2)</f>
        <v>0</v>
      </c>
      <c r="N52" s="10">
        <f>COUNTIFS(Tabel1[Gemeente],Tabel10[[#This Row],[Kolom1]],Tabel1[Type],Tabel10[[#Headers],[open initiatie]],Tabel1[Jaar],$V$2)</f>
        <v>0</v>
      </c>
      <c r="O52">
        <f>COUNTIFS(Tabel1[Gemeente],Tabel10[[#This Row],[Kolom1]],Tabel1[Type],Tabel10[[#Headers],[animatie]],Tabel1[Jaar],$V$2)</f>
        <v>0</v>
      </c>
      <c r="P52">
        <f>COUNTIFS(Tabel1[Gemeente],Tabel10[[#This Row],[Kolom1]],Tabel1[Type],Tabel10[[#Headers],[kamp]],Tabel1[Jaar],$V$2)</f>
        <v>0</v>
      </c>
      <c r="Q52">
        <f>COUNTIFS(Tabel1[Gemeente],Tabel10[[#This Row],[Kolom1]],Tabel1[Type],Tabel10[[#Headers],[schoolactiviteit]],Tabel1[Jaar],$V$2)</f>
        <v>0</v>
      </c>
      <c r="R52" s="1">
        <f>SUM(Tabel10[[#This Row],[workshop]:[schoolactiviteit]])</f>
        <v>0</v>
      </c>
      <c r="S52" s="1">
        <f>COUNTIFS(Tabel3[Lid sinds],Activiteiten!$V$2,Tabel3[Woonplaats],Tabel10[[#This Row],[Kolom1]])</f>
        <v>0</v>
      </c>
    </row>
    <row r="53" spans="1:19" ht="15" hidden="1" customHeight="1" x14ac:dyDescent="0.25">
      <c r="A53" s="10">
        <v>2010</v>
      </c>
      <c r="B53" s="10">
        <v>7</v>
      </c>
      <c r="C53" s="10" t="s">
        <v>979</v>
      </c>
      <c r="D53" s="10">
        <v>2200</v>
      </c>
      <c r="E53" s="10" t="s">
        <v>304</v>
      </c>
      <c r="F53" s="10" t="s">
        <v>978</v>
      </c>
      <c r="G53" s="10">
        <v>14</v>
      </c>
      <c r="J53" s="76" t="s">
        <v>1098</v>
      </c>
      <c r="K53" s="76">
        <f>COUNTIF(Tabel1[Gemeente],Tabel10[[#This Row],[Kolom1]])</f>
        <v>3</v>
      </c>
      <c r="L53" s="10">
        <f>COUNTIFS(Tabel1[Gemeente],Tabel10[[#This Row],[Kolom1]],Tabel1[Type],Tabel10[[#Headers],[workshop]],Tabel1[Jaar],$V$2)</f>
        <v>0</v>
      </c>
      <c r="M53" s="10">
        <f>COUNTIFS(Tabel1[Gemeente],Tabel10[[#This Row],[Kolom1]],Tabel1[Type],Tabel10[[#Headers],[bijscholing]],Tabel1[Jaar],$V$2)</f>
        <v>0</v>
      </c>
      <c r="N53" s="10">
        <f>COUNTIFS(Tabel1[Gemeente],Tabel10[[#This Row],[Kolom1]],Tabel1[Type],Tabel10[[#Headers],[open initiatie]],Tabel1[Jaar],$V$2)</f>
        <v>0</v>
      </c>
      <c r="O53">
        <f>COUNTIFS(Tabel1[Gemeente],Tabel10[[#This Row],[Kolom1]],Tabel1[Type],Tabel10[[#Headers],[animatie]],Tabel1[Jaar],$V$2)</f>
        <v>0</v>
      </c>
      <c r="P53" s="10">
        <f>COUNTIFS(Tabel1[Gemeente],Tabel10[[#This Row],[Kolom1]],Tabel1[Type],Tabel10[[#Headers],[kamp]],Tabel1[Jaar],$V$2)</f>
        <v>0</v>
      </c>
      <c r="Q53">
        <f>COUNTIFS(Tabel1[Gemeente],Tabel10[[#This Row],[Kolom1]],Tabel1[Type],Tabel10[[#Headers],[schoolactiviteit]],Tabel1[Jaar],$V$2)</f>
        <v>0</v>
      </c>
      <c r="R53" s="1">
        <f>SUM(Tabel10[[#This Row],[workshop]:[schoolactiviteit]])</f>
        <v>0</v>
      </c>
      <c r="S53" s="1">
        <f>COUNTIFS(Tabel3[Lid sinds],Activiteiten!$V$2,Tabel3[Woonplaats],Tabel10[[#This Row],[Kolom1]])</f>
        <v>0</v>
      </c>
    </row>
    <row r="54" spans="1:19" ht="15" hidden="1" customHeight="1" x14ac:dyDescent="0.25">
      <c r="A54" s="10">
        <v>2010</v>
      </c>
      <c r="B54" s="10">
        <v>7</v>
      </c>
      <c r="C54" s="10" t="s">
        <v>979</v>
      </c>
      <c r="D54" s="10">
        <v>2200</v>
      </c>
      <c r="E54" s="10" t="s">
        <v>304</v>
      </c>
      <c r="F54" s="10" t="s">
        <v>978</v>
      </c>
      <c r="G54" s="10">
        <v>200</v>
      </c>
      <c r="H54" s="10"/>
      <c r="J54" s="77" t="s">
        <v>1120</v>
      </c>
      <c r="K54" s="76">
        <f>COUNTIF(Tabel1[Gemeente],Tabel10[[#This Row],[Kolom1]])</f>
        <v>3</v>
      </c>
      <c r="L54" s="10">
        <f>COUNTIFS(Tabel1[Gemeente],Tabel10[[#This Row],[Kolom1]],Tabel1[Type],Tabel10[[#Headers],[workshop]],Tabel1[Jaar],$V$2)</f>
        <v>0</v>
      </c>
      <c r="M54" s="10">
        <f>COUNTIFS(Tabel1[Gemeente],Tabel10[[#This Row],[Kolom1]],Tabel1[Type],Tabel10[[#Headers],[bijscholing]],Tabel1[Jaar],$V$2)</f>
        <v>0</v>
      </c>
      <c r="N54" s="10">
        <f>COUNTIFS(Tabel1[Gemeente],Tabel10[[#This Row],[Kolom1]],Tabel1[Type],Tabel10[[#Headers],[open initiatie]],Tabel1[Jaar],$V$2)</f>
        <v>0</v>
      </c>
      <c r="O54">
        <f>COUNTIFS(Tabel1[Gemeente],Tabel10[[#This Row],[Kolom1]],Tabel1[Type],Tabel10[[#Headers],[animatie]],Tabel1[Jaar],$V$2)</f>
        <v>0</v>
      </c>
      <c r="P54" s="10">
        <f>COUNTIFS(Tabel1[Gemeente],Tabel10[[#This Row],[Kolom1]],Tabel1[Type],Tabel10[[#Headers],[kamp]],Tabel1[Jaar],$V$2)</f>
        <v>0</v>
      </c>
      <c r="Q54">
        <f>COUNTIFS(Tabel1[Gemeente],Tabel10[[#This Row],[Kolom1]],Tabel1[Type],Tabel10[[#Headers],[schoolactiviteit]],Tabel1[Jaar],$V$2)</f>
        <v>0</v>
      </c>
      <c r="R54" s="1">
        <f>SUM(Tabel10[[#This Row],[workshop]:[schoolactiviteit]])</f>
        <v>0</v>
      </c>
      <c r="S54" s="1">
        <f>COUNTIFS(Tabel3[Lid sinds],Activiteiten!$V$2,Tabel3[Woonplaats],Tabel10[[#This Row],[Kolom1]])</f>
        <v>0</v>
      </c>
    </row>
    <row r="55" spans="1:19" ht="15" hidden="1" customHeight="1" x14ac:dyDescent="0.25">
      <c r="A55" s="10">
        <v>2010</v>
      </c>
      <c r="B55" s="10">
        <v>9</v>
      </c>
      <c r="C55" s="10" t="s">
        <v>1012</v>
      </c>
      <c r="D55" s="10">
        <v>2200</v>
      </c>
      <c r="E55" s="10" t="s">
        <v>304</v>
      </c>
      <c r="F55" s="10" t="s">
        <v>978</v>
      </c>
      <c r="G55" s="10">
        <v>120</v>
      </c>
      <c r="J55" s="76" t="s">
        <v>1048</v>
      </c>
      <c r="K55" s="76">
        <f>COUNTIF(Tabel1[Gemeente],Tabel10[[#This Row],[Kolom1]])</f>
        <v>2</v>
      </c>
      <c r="L55" s="10">
        <f>COUNTIFS(Tabel1[Gemeente],Tabel10[[#This Row],[Kolom1]],Tabel1[Type],Tabel10[[#Headers],[workshop]],Tabel1[Jaar],$V$2)</f>
        <v>0</v>
      </c>
      <c r="M55" s="10">
        <f>COUNTIFS(Tabel1[Gemeente],Tabel10[[#This Row],[Kolom1]],Tabel1[Type],Tabel10[[#Headers],[bijscholing]],Tabel1[Jaar],$V$2)</f>
        <v>0</v>
      </c>
      <c r="N55" s="10">
        <f>COUNTIFS(Tabel1[Gemeente],Tabel10[[#This Row],[Kolom1]],Tabel1[Type],Tabel10[[#Headers],[open initiatie]],Tabel1[Jaar],$V$2)</f>
        <v>0</v>
      </c>
      <c r="O55">
        <f>COUNTIFS(Tabel1[Gemeente],Tabel10[[#This Row],[Kolom1]],Tabel1[Type],Tabel10[[#Headers],[animatie]],Tabel1[Jaar],$V$2)</f>
        <v>0</v>
      </c>
      <c r="P55">
        <f>COUNTIFS(Tabel1[Gemeente],Tabel10[[#This Row],[Kolom1]],Tabel1[Type],Tabel10[[#Headers],[kamp]],Tabel1[Jaar],$V$2)</f>
        <v>0</v>
      </c>
      <c r="Q55">
        <f>COUNTIFS(Tabel1[Gemeente],Tabel10[[#This Row],[Kolom1]],Tabel1[Type],Tabel10[[#Headers],[schoolactiviteit]],Tabel1[Jaar],$V$2)</f>
        <v>0</v>
      </c>
      <c r="R55" s="1">
        <f>SUM(Tabel10[[#This Row],[workshop]:[schoolactiviteit]])</f>
        <v>0</v>
      </c>
      <c r="S55" s="1">
        <f>COUNTIFS(Tabel3[Lid sinds],Activiteiten!$V$2,Tabel3[Woonplaats],Tabel10[[#This Row],[Kolom1]])</f>
        <v>0</v>
      </c>
    </row>
    <row r="56" spans="1:19" ht="15" hidden="1" customHeight="1" x14ac:dyDescent="0.25">
      <c r="A56" s="10">
        <v>2010</v>
      </c>
      <c r="B56" s="10">
        <v>12</v>
      </c>
      <c r="C56" s="10" t="s">
        <v>979</v>
      </c>
      <c r="D56" s="10">
        <v>2200</v>
      </c>
      <c r="E56" s="10" t="s">
        <v>304</v>
      </c>
      <c r="F56" s="10" t="s">
        <v>978</v>
      </c>
      <c r="G56" s="10">
        <v>50</v>
      </c>
      <c r="J56" s="76" t="s">
        <v>1204</v>
      </c>
      <c r="K56" s="76">
        <f>COUNTIF(Tabel1[Gemeente],Tabel10[[#This Row],[Kolom1]])</f>
        <v>2</v>
      </c>
      <c r="L56" s="10">
        <f>COUNTIFS(Tabel1[Gemeente],Tabel10[[#This Row],[Kolom1]],Tabel1[Type],Tabel10[[#Headers],[workshop]],Tabel1[Jaar],$V$2)</f>
        <v>0</v>
      </c>
      <c r="M56" s="10">
        <f>COUNTIFS(Tabel1[Gemeente],Tabel10[[#This Row],[Kolom1]],Tabel1[Type],Tabel10[[#Headers],[bijscholing]],Tabel1[Jaar],$V$2)</f>
        <v>0</v>
      </c>
      <c r="N56" s="10">
        <f>COUNTIFS(Tabel1[Gemeente],Tabel10[[#This Row],[Kolom1]],Tabel1[Type],Tabel10[[#Headers],[open initiatie]],Tabel1[Jaar],$V$2)</f>
        <v>0</v>
      </c>
      <c r="O56">
        <f>COUNTIFS(Tabel1[Gemeente],Tabel10[[#This Row],[Kolom1]],Tabel1[Type],Tabel10[[#Headers],[animatie]],Tabel1[Jaar],$V$2)</f>
        <v>0</v>
      </c>
      <c r="P56" s="7">
        <f>COUNTIFS(Tabel1[Gemeente],Tabel10[[#This Row],[Kolom1]],Tabel1[Type],Tabel10[[#Headers],[kamp]],Tabel1[Jaar],$V$2)</f>
        <v>0</v>
      </c>
      <c r="Q56">
        <f>COUNTIFS(Tabel1[Gemeente],Tabel10[[#This Row],[Kolom1]],Tabel1[Type],Tabel10[[#Headers],[schoolactiviteit]],Tabel1[Jaar],$V$2)</f>
        <v>0</v>
      </c>
      <c r="R56" s="1">
        <f>SUM(Tabel10[[#This Row],[workshop]:[schoolactiviteit]])</f>
        <v>0</v>
      </c>
      <c r="S56" s="1">
        <f>COUNTIFS(Tabel3[Lid sinds],Activiteiten!$V$2,Tabel3[Woonplaats],Tabel10[[#This Row],[Kolom1]])</f>
        <v>0</v>
      </c>
    </row>
    <row r="57" spans="1:19" ht="15" hidden="1" customHeight="1" x14ac:dyDescent="0.25">
      <c r="A57" s="10">
        <v>2010</v>
      </c>
      <c r="B57" s="10">
        <v>4</v>
      </c>
      <c r="C57" s="10" t="s">
        <v>981</v>
      </c>
      <c r="D57" s="10">
        <v>2200</v>
      </c>
      <c r="E57" s="10" t="s">
        <v>304</v>
      </c>
      <c r="F57" s="10" t="s">
        <v>978</v>
      </c>
      <c r="G57" s="10">
        <v>30</v>
      </c>
      <c r="J57" s="77" t="s">
        <v>1125</v>
      </c>
      <c r="K57" s="76">
        <f>COUNTIF(Tabel1[Gemeente],Tabel10[[#This Row],[Kolom1]])</f>
        <v>2</v>
      </c>
      <c r="L57" s="10">
        <f>COUNTIFS(Tabel1[Gemeente],Tabel10[[#This Row],[Kolom1]],Tabel1[Type],Tabel10[[#Headers],[workshop]],Tabel1[Jaar],$V$2)</f>
        <v>0</v>
      </c>
      <c r="M57" s="10">
        <f>COUNTIFS(Tabel1[Gemeente],Tabel10[[#This Row],[Kolom1]],Tabel1[Type],Tabel10[[#Headers],[bijscholing]],Tabel1[Jaar],$V$2)</f>
        <v>0</v>
      </c>
      <c r="N57" s="10">
        <f>COUNTIFS(Tabel1[Gemeente],Tabel10[[#This Row],[Kolom1]],Tabel1[Type],Tabel10[[#Headers],[open initiatie]],Tabel1[Jaar],$V$2)</f>
        <v>0</v>
      </c>
      <c r="O57">
        <f>COUNTIFS(Tabel1[Gemeente],Tabel10[[#This Row],[Kolom1]],Tabel1[Type],Tabel10[[#Headers],[animatie]],Tabel1[Jaar],$V$2)</f>
        <v>0</v>
      </c>
      <c r="P57">
        <f>COUNTIFS(Tabel1[Gemeente],Tabel10[[#This Row],[Kolom1]],Tabel1[Type],Tabel10[[#Headers],[kamp]],Tabel1[Jaar],$V$2)</f>
        <v>0</v>
      </c>
      <c r="Q57">
        <f>COUNTIFS(Tabel1[Gemeente],Tabel10[[#This Row],[Kolom1]],Tabel1[Type],Tabel10[[#Headers],[schoolactiviteit]],Tabel1[Jaar],$V$2)</f>
        <v>0</v>
      </c>
      <c r="R57" s="1">
        <f>SUM(Tabel10[[#This Row],[workshop]:[schoolactiviteit]])</f>
        <v>0</v>
      </c>
      <c r="S57" s="1">
        <f>COUNTIFS(Tabel3[Lid sinds],Activiteiten!$V$2,Tabel3[Woonplaats],Tabel10[[#This Row],[Kolom1]])</f>
        <v>0</v>
      </c>
    </row>
    <row r="58" spans="1:19" ht="15" hidden="1" customHeight="1" x14ac:dyDescent="0.25">
      <c r="A58" s="10">
        <v>2010</v>
      </c>
      <c r="B58" s="10">
        <v>7</v>
      </c>
      <c r="C58" s="10" t="s">
        <v>981</v>
      </c>
      <c r="D58" s="10">
        <v>2200</v>
      </c>
      <c r="E58" s="10" t="s">
        <v>304</v>
      </c>
      <c r="F58" s="10" t="s">
        <v>1015</v>
      </c>
      <c r="G58" s="10">
        <v>30</v>
      </c>
      <c r="J58" s="76" t="s">
        <v>1100</v>
      </c>
      <c r="K58" s="76">
        <f>COUNTIF(Tabel1[Gemeente],Tabel10[[#This Row],[Kolom1]])</f>
        <v>2</v>
      </c>
      <c r="L58" s="10">
        <f>COUNTIFS(Tabel1[Gemeente],Tabel10[[#This Row],[Kolom1]],Tabel1[Type],Tabel10[[#Headers],[workshop]],Tabel1[Jaar],$V$2)</f>
        <v>0</v>
      </c>
      <c r="M58" s="10">
        <f>COUNTIFS(Tabel1[Gemeente],Tabel10[[#This Row],[Kolom1]],Tabel1[Type],Tabel10[[#Headers],[bijscholing]],Tabel1[Jaar],$V$2)</f>
        <v>0</v>
      </c>
      <c r="N58" s="10">
        <f>COUNTIFS(Tabel1[Gemeente],Tabel10[[#This Row],[Kolom1]],Tabel1[Type],Tabel10[[#Headers],[open initiatie]],Tabel1[Jaar],$V$2)</f>
        <v>0</v>
      </c>
      <c r="O58">
        <f>COUNTIFS(Tabel1[Gemeente],Tabel10[[#This Row],[Kolom1]],Tabel1[Type],Tabel10[[#Headers],[animatie]],Tabel1[Jaar],$V$2)</f>
        <v>0</v>
      </c>
      <c r="P58">
        <f>COUNTIFS(Tabel1[Gemeente],Tabel10[[#This Row],[Kolom1]],Tabel1[Type],Tabel10[[#Headers],[kamp]],Tabel1[Jaar],$V$2)</f>
        <v>0</v>
      </c>
      <c r="Q58">
        <f>COUNTIFS(Tabel1[Gemeente],Tabel10[[#This Row],[Kolom1]],Tabel1[Type],Tabel10[[#Headers],[schoolactiviteit]],Tabel1[Jaar],$V$2)</f>
        <v>0</v>
      </c>
      <c r="R58" s="1">
        <f>SUM(Tabel10[[#This Row],[workshop]:[schoolactiviteit]])</f>
        <v>0</v>
      </c>
      <c r="S58" s="1">
        <f>COUNTIFS(Tabel3[Lid sinds],Activiteiten!$V$2,Tabel3[Woonplaats],Tabel10[[#This Row],[Kolom1]])</f>
        <v>0</v>
      </c>
    </row>
    <row r="59" spans="1:19" ht="15" hidden="1" customHeight="1" x14ac:dyDescent="0.25">
      <c r="A59" s="10">
        <v>2010</v>
      </c>
      <c r="B59" s="10">
        <v>8</v>
      </c>
      <c r="C59" s="10" t="s">
        <v>981</v>
      </c>
      <c r="D59" s="10">
        <v>2200</v>
      </c>
      <c r="E59" s="10" t="s">
        <v>304</v>
      </c>
      <c r="F59" s="10" t="s">
        <v>989</v>
      </c>
      <c r="G59" s="10">
        <v>30</v>
      </c>
      <c r="J59" s="77" t="s">
        <v>1242</v>
      </c>
      <c r="K59" s="76">
        <f>COUNTIF(Tabel1[Gemeente],Tabel10[[#This Row],[Kolom1]])</f>
        <v>2</v>
      </c>
      <c r="L59" s="10">
        <f>COUNTIFS(Tabel1[Gemeente],Tabel10[[#This Row],[Kolom1]],Tabel1[Type],Tabel10[[#Headers],[workshop]],Tabel1[Jaar],$V$2)</f>
        <v>0</v>
      </c>
      <c r="M59" s="10">
        <f>COUNTIFS(Tabel1[Gemeente],Tabel10[[#This Row],[Kolom1]],Tabel1[Type],Tabel10[[#Headers],[bijscholing]],Tabel1[Jaar],$V$2)</f>
        <v>0</v>
      </c>
      <c r="N59" s="10">
        <f>COUNTIFS(Tabel1[Gemeente],Tabel10[[#This Row],[Kolom1]],Tabel1[Type],Tabel10[[#Headers],[open initiatie]],Tabel1[Jaar],$V$2)</f>
        <v>0</v>
      </c>
      <c r="O59">
        <f>COUNTIFS(Tabel1[Gemeente],Tabel10[[#This Row],[Kolom1]],Tabel1[Type],Tabel10[[#Headers],[animatie]],Tabel1[Jaar],$V$2)</f>
        <v>0</v>
      </c>
      <c r="P59">
        <f>COUNTIFS(Tabel1[Gemeente],Tabel10[[#This Row],[Kolom1]],Tabel1[Type],Tabel10[[#Headers],[kamp]],Tabel1[Jaar],$V$2)</f>
        <v>0</v>
      </c>
      <c r="Q59">
        <f>COUNTIFS(Tabel1[Gemeente],Tabel10[[#This Row],[Kolom1]],Tabel1[Type],Tabel10[[#Headers],[schoolactiviteit]],Tabel1[Jaar],$V$2)</f>
        <v>0</v>
      </c>
      <c r="R59" s="1">
        <f>SUM(Tabel10[[#This Row],[workshop]:[schoolactiviteit]])</f>
        <v>0</v>
      </c>
      <c r="S59" s="1">
        <f>COUNTIFS(Tabel3[Lid sinds],Activiteiten!$V$2,Tabel3[Woonplaats],Tabel10[[#This Row],[Kolom1]])</f>
        <v>0</v>
      </c>
    </row>
    <row r="60" spans="1:19" ht="15" hidden="1" customHeight="1" x14ac:dyDescent="0.25">
      <c r="A60" s="10">
        <v>2010</v>
      </c>
      <c r="B60" s="10">
        <v>7</v>
      </c>
      <c r="C60" s="10" t="s">
        <v>981</v>
      </c>
      <c r="D60" s="10">
        <v>2200</v>
      </c>
      <c r="E60" s="10" t="s">
        <v>304</v>
      </c>
      <c r="F60" s="10" t="s">
        <v>1003</v>
      </c>
      <c r="G60" s="10">
        <v>30</v>
      </c>
      <c r="J60" s="77" t="s">
        <v>1140</v>
      </c>
      <c r="K60" s="76">
        <f>COUNTIF(Tabel1[Gemeente],Tabel10[[#This Row],[Kolom1]])</f>
        <v>2</v>
      </c>
      <c r="L60" s="10">
        <f>COUNTIFS(Tabel1[Gemeente],Tabel10[[#This Row],[Kolom1]],Tabel1[Type],Tabel10[[#Headers],[workshop]],Tabel1[Jaar],$V$2)</f>
        <v>0</v>
      </c>
      <c r="M60" s="10">
        <f>COUNTIFS(Tabel1[Gemeente],Tabel10[[#This Row],[Kolom1]],Tabel1[Type],Tabel10[[#Headers],[bijscholing]],Tabel1[Jaar],$V$2)</f>
        <v>0</v>
      </c>
      <c r="N60" s="10">
        <f>COUNTIFS(Tabel1[Gemeente],Tabel10[[#This Row],[Kolom1]],Tabel1[Type],Tabel10[[#Headers],[open initiatie]],Tabel1[Jaar],$V$2)</f>
        <v>0</v>
      </c>
      <c r="O60">
        <f>COUNTIFS(Tabel1[Gemeente],Tabel10[[#This Row],[Kolom1]],Tabel1[Type],Tabel10[[#Headers],[animatie]],Tabel1[Jaar],$V$2)</f>
        <v>0</v>
      </c>
      <c r="P60">
        <f>COUNTIFS(Tabel1[Gemeente],Tabel10[[#This Row],[Kolom1]],Tabel1[Type],Tabel10[[#Headers],[kamp]],Tabel1[Jaar],$V$2)</f>
        <v>0</v>
      </c>
      <c r="Q60">
        <f>COUNTIFS(Tabel1[Gemeente],Tabel10[[#This Row],[Kolom1]],Tabel1[Type],Tabel10[[#Headers],[schoolactiviteit]],Tabel1[Jaar],$V$2)</f>
        <v>0</v>
      </c>
      <c r="R60" s="1">
        <f>SUM(Tabel10[[#This Row],[workshop]:[schoolactiviteit]])</f>
        <v>0</v>
      </c>
      <c r="S60" s="1">
        <f>COUNTIFS(Tabel3[Lid sinds],Activiteiten!$V$2,Tabel3[Woonplaats],Tabel10[[#This Row],[Kolom1]])</f>
        <v>0</v>
      </c>
    </row>
    <row r="61" spans="1:19" ht="15" hidden="1" customHeight="1" x14ac:dyDescent="0.25">
      <c r="A61" s="10">
        <v>2010</v>
      </c>
      <c r="B61" s="10">
        <v>7</v>
      </c>
      <c r="C61" s="10" t="s">
        <v>981</v>
      </c>
      <c r="D61" s="10">
        <v>2200</v>
      </c>
      <c r="E61" s="10" t="s">
        <v>304</v>
      </c>
      <c r="F61" s="10" t="s">
        <v>1013</v>
      </c>
      <c r="G61" s="10">
        <v>30</v>
      </c>
      <c r="J61" s="76" t="s">
        <v>1258</v>
      </c>
      <c r="K61" s="76">
        <f>COUNTIF(Tabel1[Gemeente],Tabel10[[#This Row],[Kolom1]])</f>
        <v>2</v>
      </c>
      <c r="L61" s="10">
        <f>COUNTIFS(Tabel1[Gemeente],Tabel10[[#This Row],[Kolom1]],Tabel1[Type],Tabel10[[#Headers],[workshop]],Tabel1[Jaar],$V$2)</f>
        <v>0</v>
      </c>
      <c r="M61" s="10">
        <f>COUNTIFS(Tabel1[Gemeente],Tabel10[[#This Row],[Kolom1]],Tabel1[Type],Tabel10[[#Headers],[bijscholing]],Tabel1[Jaar],$V$2)</f>
        <v>0</v>
      </c>
      <c r="N61" s="10">
        <f>COUNTIFS(Tabel1[Gemeente],Tabel10[[#This Row],[Kolom1]],Tabel1[Type],Tabel10[[#Headers],[open initiatie]],Tabel1[Jaar],$V$2)</f>
        <v>0</v>
      </c>
      <c r="O61">
        <f>COUNTIFS(Tabel1[Gemeente],Tabel10[[#This Row],[Kolom1]],Tabel1[Type],Tabel10[[#Headers],[animatie]],Tabel1[Jaar],$V$2)</f>
        <v>0</v>
      </c>
      <c r="P61">
        <f>COUNTIFS(Tabel1[Gemeente],Tabel10[[#This Row],[Kolom1]],Tabel1[Type],Tabel10[[#Headers],[kamp]],Tabel1[Jaar],$V$2)</f>
        <v>0</v>
      </c>
      <c r="Q61">
        <f>COUNTIFS(Tabel1[Gemeente],Tabel10[[#This Row],[Kolom1]],Tabel1[Type],Tabel10[[#Headers],[schoolactiviteit]],Tabel1[Jaar],$V$2)</f>
        <v>0</v>
      </c>
      <c r="R61" s="1">
        <f>SUM(Tabel10[[#This Row],[workshop]:[schoolactiviteit]])</f>
        <v>0</v>
      </c>
      <c r="S61" s="1">
        <f>COUNTIFS(Tabel3[Lid sinds],Activiteiten!$V$2,Tabel3[Woonplaats],Tabel10[[#This Row],[Kolom1]])</f>
        <v>0</v>
      </c>
    </row>
    <row r="62" spans="1:19" ht="15" hidden="1" customHeight="1" x14ac:dyDescent="0.25">
      <c r="A62" s="10">
        <v>2010</v>
      </c>
      <c r="B62" s="10">
        <v>7</v>
      </c>
      <c r="C62" s="10" t="s">
        <v>981</v>
      </c>
      <c r="D62" s="10">
        <v>2200</v>
      </c>
      <c r="E62" s="10" t="s">
        <v>304</v>
      </c>
      <c r="F62" s="10" t="s">
        <v>978</v>
      </c>
      <c r="G62" s="10">
        <v>30</v>
      </c>
      <c r="J62" s="76" t="s">
        <v>1124</v>
      </c>
      <c r="K62" s="76">
        <f>COUNTIF(Tabel1[Gemeente],Tabel10[[#This Row],[Kolom1]])</f>
        <v>2</v>
      </c>
      <c r="L62" s="10">
        <f>COUNTIFS(Tabel1[Gemeente],Tabel10[[#This Row],[Kolom1]],Tabel1[Type],Tabel10[[#Headers],[workshop]],Tabel1[Jaar],$V$2)</f>
        <v>0</v>
      </c>
      <c r="M62" s="10">
        <f>COUNTIFS(Tabel1[Gemeente],Tabel10[[#This Row],[Kolom1]],Tabel1[Type],Tabel10[[#Headers],[bijscholing]],Tabel1[Jaar],$V$2)</f>
        <v>0</v>
      </c>
      <c r="N62" s="10">
        <f>COUNTIFS(Tabel1[Gemeente],Tabel10[[#This Row],[Kolom1]],Tabel1[Type],Tabel10[[#Headers],[open initiatie]],Tabel1[Jaar],$V$2)</f>
        <v>0</v>
      </c>
      <c r="O62">
        <f>COUNTIFS(Tabel1[Gemeente],Tabel10[[#This Row],[Kolom1]],Tabel1[Type],Tabel10[[#Headers],[animatie]],Tabel1[Jaar],$V$2)</f>
        <v>0</v>
      </c>
      <c r="P62">
        <f>COUNTIFS(Tabel1[Gemeente],Tabel10[[#This Row],[Kolom1]],Tabel1[Type],Tabel10[[#Headers],[kamp]],Tabel1[Jaar],$V$2)</f>
        <v>0</v>
      </c>
      <c r="Q62">
        <f>COUNTIFS(Tabel1[Gemeente],Tabel10[[#This Row],[Kolom1]],Tabel1[Type],Tabel10[[#Headers],[schoolactiviteit]],Tabel1[Jaar],$V$2)</f>
        <v>0</v>
      </c>
      <c r="R62" s="1">
        <f>SUM(Tabel10[[#This Row],[workshop]:[schoolactiviteit]])</f>
        <v>0</v>
      </c>
      <c r="S62" s="1">
        <f>COUNTIFS(Tabel3[Lid sinds],Activiteiten!$V$2,Tabel3[Woonplaats],Tabel10[[#This Row],[Kolom1]])</f>
        <v>0</v>
      </c>
    </row>
    <row r="63" spans="1:19" ht="15" hidden="1" customHeight="1" x14ac:dyDescent="0.25">
      <c r="A63" s="10">
        <v>2010</v>
      </c>
      <c r="B63" s="10">
        <v>1</v>
      </c>
      <c r="C63" s="10" t="s">
        <v>1005</v>
      </c>
      <c r="D63" s="10">
        <v>2200</v>
      </c>
      <c r="E63" s="10" t="s">
        <v>304</v>
      </c>
      <c r="F63" s="10" t="s">
        <v>1017</v>
      </c>
      <c r="G63" s="10">
        <v>500</v>
      </c>
      <c r="J63" s="76" t="s">
        <v>1101</v>
      </c>
      <c r="K63" s="76">
        <f>COUNTIF(Tabel1[Gemeente],Tabel10[[#This Row],[Kolom1]])</f>
        <v>2</v>
      </c>
      <c r="L63" s="10">
        <f>COUNTIFS(Tabel1[Gemeente],Tabel10[[#This Row],[Kolom1]],Tabel1[Type],Tabel10[[#Headers],[workshop]],Tabel1[Jaar],$V$2)</f>
        <v>0</v>
      </c>
      <c r="M63" s="10">
        <f>COUNTIFS(Tabel1[Gemeente],Tabel10[[#This Row],[Kolom1]],Tabel1[Type],Tabel10[[#Headers],[bijscholing]],Tabel1[Jaar],$V$2)</f>
        <v>0</v>
      </c>
      <c r="N63" s="10">
        <f>COUNTIFS(Tabel1[Gemeente],Tabel10[[#This Row],[Kolom1]],Tabel1[Type],Tabel10[[#Headers],[open initiatie]],Tabel1[Jaar],$V$2)</f>
        <v>0</v>
      </c>
      <c r="O63">
        <f>COUNTIFS(Tabel1[Gemeente],Tabel10[[#This Row],[Kolom1]],Tabel1[Type],Tabel10[[#Headers],[animatie]],Tabel1[Jaar],$V$2)</f>
        <v>0</v>
      </c>
      <c r="P63">
        <f>COUNTIFS(Tabel1[Gemeente],Tabel10[[#This Row],[Kolom1]],Tabel1[Type],Tabel10[[#Headers],[kamp]],Tabel1[Jaar],$V$2)</f>
        <v>0</v>
      </c>
      <c r="Q63">
        <f>COUNTIFS(Tabel1[Gemeente],Tabel10[[#This Row],[Kolom1]],Tabel1[Type],Tabel10[[#Headers],[schoolactiviteit]],Tabel1[Jaar],$V$2)</f>
        <v>0</v>
      </c>
      <c r="R63" s="1">
        <f>SUM(Tabel10[[#This Row],[workshop]:[schoolactiviteit]])</f>
        <v>0</v>
      </c>
      <c r="S63" s="1">
        <f>COUNTIFS(Tabel3[Lid sinds],Activiteiten!$V$2,Tabel3[Woonplaats],Tabel10[[#This Row],[Kolom1]])</f>
        <v>0</v>
      </c>
    </row>
    <row r="64" spans="1:19" ht="15" hidden="1" customHeight="1" x14ac:dyDescent="0.25">
      <c r="A64" s="10">
        <v>2010</v>
      </c>
      <c r="B64" s="10">
        <v>3</v>
      </c>
      <c r="C64" s="10" t="s">
        <v>1005</v>
      </c>
      <c r="D64" s="10">
        <v>2200</v>
      </c>
      <c r="E64" s="10" t="s">
        <v>304</v>
      </c>
      <c r="F64" s="10" t="s">
        <v>989</v>
      </c>
      <c r="G64" s="10">
        <v>1500</v>
      </c>
      <c r="J64" s="77" t="s">
        <v>1049</v>
      </c>
      <c r="K64" s="76">
        <f>COUNTIF(Tabel1[Gemeente],Tabel10[[#This Row],[Kolom1]])</f>
        <v>1</v>
      </c>
      <c r="L64" s="10">
        <f>COUNTIFS(Tabel1[Gemeente],Tabel10[[#This Row],[Kolom1]],Tabel1[Type],Tabel10[[#Headers],[workshop]],Tabel1[Jaar],$V$2)</f>
        <v>0</v>
      </c>
      <c r="M64" s="10">
        <f>COUNTIFS(Tabel1[Gemeente],Tabel10[[#This Row],[Kolom1]],Tabel1[Type],Tabel10[[#Headers],[bijscholing]],Tabel1[Jaar],$V$2)</f>
        <v>0</v>
      </c>
      <c r="N64" s="10">
        <f>COUNTIFS(Tabel1[Gemeente],Tabel10[[#This Row],[Kolom1]],Tabel1[Type],Tabel10[[#Headers],[open initiatie]],Tabel1[Jaar],$V$2)</f>
        <v>0</v>
      </c>
      <c r="O64">
        <f>COUNTIFS(Tabel1[Gemeente],Tabel10[[#This Row],[Kolom1]],Tabel1[Type],Tabel10[[#Headers],[animatie]],Tabel1[Jaar],$V$2)</f>
        <v>0</v>
      </c>
      <c r="P64">
        <f>COUNTIFS(Tabel1[Gemeente],Tabel10[[#This Row],[Kolom1]],Tabel1[Type],Tabel10[[#Headers],[kamp]],Tabel1[Jaar],$V$2)</f>
        <v>0</v>
      </c>
      <c r="Q64">
        <f>COUNTIFS(Tabel1[Gemeente],Tabel10[[#This Row],[Kolom1]],Tabel1[Type],Tabel10[[#Headers],[schoolactiviteit]],Tabel1[Jaar],$V$2)</f>
        <v>0</v>
      </c>
      <c r="R64" s="1">
        <f>SUM(Tabel10[[#This Row],[workshop]:[schoolactiviteit]])</f>
        <v>0</v>
      </c>
      <c r="S64" s="1">
        <f>COUNTIFS(Tabel3[Lid sinds],Activiteiten!$V$2,Tabel3[Woonplaats],Tabel10[[#This Row],[Kolom1]])</f>
        <v>0</v>
      </c>
    </row>
    <row r="65" spans="1:25" ht="15" hidden="1" customHeight="1" x14ac:dyDescent="0.25">
      <c r="A65" s="10">
        <v>2010</v>
      </c>
      <c r="B65" s="10">
        <v>4</v>
      </c>
      <c r="C65" s="10" t="s">
        <v>1005</v>
      </c>
      <c r="D65" s="10">
        <v>2200</v>
      </c>
      <c r="E65" s="10" t="s">
        <v>304</v>
      </c>
      <c r="F65" s="10" t="s">
        <v>1018</v>
      </c>
      <c r="G65" s="10">
        <v>4500</v>
      </c>
      <c r="J65" s="76" t="s">
        <v>1044</v>
      </c>
      <c r="K65" s="76">
        <f>COUNTIF(Tabel1[Gemeente],Tabel10[[#This Row],[Kolom1]])</f>
        <v>1</v>
      </c>
      <c r="L65" s="10">
        <f>COUNTIFS(Tabel1[Gemeente],Tabel10[[#This Row],[Kolom1]],Tabel1[Type],Tabel10[[#Headers],[workshop]],Tabel1[Jaar],$V$2)</f>
        <v>0</v>
      </c>
      <c r="M65" s="10">
        <f>COUNTIFS(Tabel1[Gemeente],Tabel10[[#This Row],[Kolom1]],Tabel1[Type],Tabel10[[#Headers],[bijscholing]],Tabel1[Jaar],$V$2)</f>
        <v>0</v>
      </c>
      <c r="N65" s="10">
        <f>COUNTIFS(Tabel1[Gemeente],Tabel10[[#This Row],[Kolom1]],Tabel1[Type],Tabel10[[#Headers],[open initiatie]],Tabel1[Jaar],$V$2)</f>
        <v>0</v>
      </c>
      <c r="O65">
        <f>COUNTIFS(Tabel1[Gemeente],Tabel10[[#This Row],[Kolom1]],Tabel1[Type],Tabel10[[#Headers],[animatie]],Tabel1[Jaar],$V$2)</f>
        <v>0</v>
      </c>
      <c r="P65">
        <f>COUNTIFS(Tabel1[Gemeente],Tabel10[[#This Row],[Kolom1]],Tabel1[Type],Tabel10[[#Headers],[kamp]],Tabel1[Jaar],$V$2)</f>
        <v>0</v>
      </c>
      <c r="Q65">
        <f>COUNTIFS(Tabel1[Gemeente],Tabel10[[#This Row],[Kolom1]],Tabel1[Type],Tabel10[[#Headers],[schoolactiviteit]],Tabel1[Jaar],$V$2)</f>
        <v>0</v>
      </c>
      <c r="R65" s="1">
        <f>SUM(Tabel10[[#This Row],[workshop]:[schoolactiviteit]])</f>
        <v>0</v>
      </c>
      <c r="S65" s="1">
        <f>COUNTIFS(Tabel3[Lid sinds],Activiteiten!$V$2,Tabel3[Woonplaats],Tabel10[[#This Row],[Kolom1]])</f>
        <v>0</v>
      </c>
    </row>
    <row r="66" spans="1:25" ht="15" hidden="1" customHeight="1" x14ac:dyDescent="0.25">
      <c r="A66" s="10">
        <v>2010</v>
      </c>
      <c r="B66" s="10">
        <v>12</v>
      </c>
      <c r="C66" s="10" t="s">
        <v>1005</v>
      </c>
      <c r="D66" s="10">
        <v>2200</v>
      </c>
      <c r="E66" s="10" t="s">
        <v>304</v>
      </c>
      <c r="F66" s="10" t="s">
        <v>1019</v>
      </c>
      <c r="G66" s="10">
        <v>2000</v>
      </c>
      <c r="J66" s="77" t="s">
        <v>1050</v>
      </c>
      <c r="K66" s="76">
        <f>COUNTIF(Tabel1[Gemeente],Tabel10[[#This Row],[Kolom1]])</f>
        <v>1</v>
      </c>
      <c r="L66" s="10">
        <f>COUNTIFS(Tabel1[Gemeente],Tabel10[[#This Row],[Kolom1]],Tabel1[Type],Tabel10[[#Headers],[workshop]],Tabel1[Jaar],$V$2)</f>
        <v>0</v>
      </c>
      <c r="M66" s="10">
        <f>COUNTIFS(Tabel1[Gemeente],Tabel10[[#This Row],[Kolom1]],Tabel1[Type],Tabel10[[#Headers],[bijscholing]],Tabel1[Jaar],$V$2)</f>
        <v>0</v>
      </c>
      <c r="N66" s="10">
        <f>COUNTIFS(Tabel1[Gemeente],Tabel10[[#This Row],[Kolom1]],Tabel1[Type],Tabel10[[#Headers],[open initiatie]],Tabel1[Jaar],$V$2)</f>
        <v>0</v>
      </c>
      <c r="O66">
        <f>COUNTIFS(Tabel1[Gemeente],Tabel10[[#This Row],[Kolom1]],Tabel1[Type],Tabel10[[#Headers],[animatie]],Tabel1[Jaar],$V$2)</f>
        <v>0</v>
      </c>
      <c r="P66">
        <f>COUNTIFS(Tabel1[Gemeente],Tabel10[[#This Row],[Kolom1]],Tabel1[Type],Tabel10[[#Headers],[kamp]],Tabel1[Jaar],$V$2)</f>
        <v>0</v>
      </c>
      <c r="Q66">
        <f>COUNTIFS(Tabel1[Gemeente],Tabel10[[#This Row],[Kolom1]],Tabel1[Type],Tabel10[[#Headers],[schoolactiviteit]],Tabel1[Jaar],$V$2)</f>
        <v>0</v>
      </c>
      <c r="R66" s="1">
        <f>SUM(Tabel10[[#This Row],[workshop]:[schoolactiviteit]])</f>
        <v>0</v>
      </c>
      <c r="S66" s="1">
        <f>COUNTIFS(Tabel3[Lid sinds],Activiteiten!$V$2,Tabel3[Woonplaats],Tabel10[[#This Row],[Kolom1]])</f>
        <v>0</v>
      </c>
    </row>
    <row r="67" spans="1:25" ht="15" hidden="1" customHeight="1" x14ac:dyDescent="0.25">
      <c r="A67" s="10">
        <v>2010</v>
      </c>
      <c r="B67" s="10">
        <v>4</v>
      </c>
      <c r="C67" s="10" t="s">
        <v>1012</v>
      </c>
      <c r="D67" s="10"/>
      <c r="E67" s="10" t="s">
        <v>1009</v>
      </c>
      <c r="F67" s="10" t="s">
        <v>989</v>
      </c>
      <c r="G67" s="10">
        <v>130</v>
      </c>
      <c r="J67" s="76" t="s">
        <v>994</v>
      </c>
      <c r="K67" s="76">
        <f>COUNTIF(Tabel1[Gemeente],Tabel10[[#This Row],[Kolom1]])</f>
        <v>1</v>
      </c>
      <c r="L67" s="10">
        <f>COUNTIFS(Tabel1[Gemeente],Tabel10[[#This Row],[Kolom1]],Tabel1[Type],Tabel10[[#Headers],[workshop]],Tabel1[Jaar],$V$2)</f>
        <v>0</v>
      </c>
      <c r="M67" s="10">
        <f>COUNTIFS(Tabel1[Gemeente],Tabel10[[#This Row],[Kolom1]],Tabel1[Type],Tabel10[[#Headers],[bijscholing]],Tabel1[Jaar],$V$2)</f>
        <v>0</v>
      </c>
      <c r="N67" s="10">
        <f>COUNTIFS(Tabel1[Gemeente],Tabel10[[#This Row],[Kolom1]],Tabel1[Type],Tabel10[[#Headers],[open initiatie]],Tabel1[Jaar],$V$2)</f>
        <v>0</v>
      </c>
      <c r="O67">
        <f>COUNTIFS(Tabel1[Gemeente],Tabel10[[#This Row],[Kolom1]],Tabel1[Type],Tabel10[[#Headers],[animatie]],Tabel1[Jaar],$V$2)</f>
        <v>0</v>
      </c>
      <c r="P67">
        <f>COUNTIFS(Tabel1[Gemeente],Tabel10[[#This Row],[Kolom1]],Tabel1[Type],Tabel10[[#Headers],[kamp]],Tabel1[Jaar],$V$2)</f>
        <v>0</v>
      </c>
      <c r="Q67">
        <f>COUNTIFS(Tabel1[Gemeente],Tabel10[[#This Row],[Kolom1]],Tabel1[Type],Tabel10[[#Headers],[schoolactiviteit]],Tabel1[Jaar],$V$2)</f>
        <v>0</v>
      </c>
      <c r="R67" s="1">
        <f>SUM(Tabel10[[#This Row],[workshop]:[schoolactiviteit]])</f>
        <v>0</v>
      </c>
      <c r="S67" s="1">
        <f>COUNTIFS(Tabel3[Lid sinds],Activiteiten!$V$2,Tabel3[Woonplaats],Tabel10[[#This Row],[Kolom1]])</f>
        <v>0</v>
      </c>
    </row>
    <row r="68" spans="1:25" ht="15" hidden="1" customHeight="1" x14ac:dyDescent="0.25">
      <c r="A68" s="10">
        <v>2010</v>
      </c>
      <c r="B68" s="10">
        <v>4</v>
      </c>
      <c r="C68" s="10" t="s">
        <v>979</v>
      </c>
      <c r="D68" s="10">
        <v>2250</v>
      </c>
      <c r="E68" s="10" t="s">
        <v>306</v>
      </c>
      <c r="F68" s="10" t="s">
        <v>986</v>
      </c>
      <c r="G68" s="10">
        <v>50</v>
      </c>
      <c r="J68" s="76" t="s">
        <v>983</v>
      </c>
      <c r="K68" s="76">
        <f>COUNTIF(Tabel1[Gemeente],Tabel10[[#This Row],[Kolom1]])</f>
        <v>1</v>
      </c>
      <c r="L68" s="10">
        <f>COUNTIFS(Tabel1[Gemeente],Tabel10[[#This Row],[Kolom1]],Tabel1[Type],Tabel10[[#Headers],[workshop]],Tabel1[Jaar],$V$2)</f>
        <v>0</v>
      </c>
      <c r="M68" s="10">
        <f>COUNTIFS(Tabel1[Gemeente],Tabel10[[#This Row],[Kolom1]],Tabel1[Type],Tabel10[[#Headers],[bijscholing]],Tabel1[Jaar],$V$2)</f>
        <v>0</v>
      </c>
      <c r="N68" s="10">
        <f>COUNTIFS(Tabel1[Gemeente],Tabel10[[#This Row],[Kolom1]],Tabel1[Type],Tabel10[[#Headers],[open initiatie]],Tabel1[Jaar],$V$2)</f>
        <v>0</v>
      </c>
      <c r="O68">
        <f>COUNTIFS(Tabel1[Gemeente],Tabel10[[#This Row],[Kolom1]],Tabel1[Type],Tabel10[[#Headers],[animatie]],Tabel1[Jaar],$V$2)</f>
        <v>0</v>
      </c>
      <c r="P68">
        <f>COUNTIFS(Tabel1[Gemeente],Tabel10[[#This Row],[Kolom1]],Tabel1[Type],Tabel10[[#Headers],[kamp]],Tabel1[Jaar],$V$2)</f>
        <v>0</v>
      </c>
      <c r="Q68">
        <f>COUNTIFS(Tabel1[Gemeente],Tabel10[[#This Row],[Kolom1]],Tabel1[Type],Tabel10[[#Headers],[schoolactiviteit]],Tabel1[Jaar],$V$2)</f>
        <v>0</v>
      </c>
      <c r="R68" s="1">
        <f>SUM(Tabel10[[#This Row],[workshop]:[schoolactiviteit]])</f>
        <v>0</v>
      </c>
      <c r="S68" s="1">
        <f>COUNTIFS(Tabel3[Lid sinds],Activiteiten!$V$2,Tabel3[Woonplaats],Tabel10[[#This Row],[Kolom1]])</f>
        <v>0</v>
      </c>
    </row>
    <row r="69" spans="1:25" ht="15" hidden="1" customHeight="1" x14ac:dyDescent="0.25">
      <c r="A69" s="10">
        <v>2010</v>
      </c>
      <c r="B69" s="10">
        <v>6</v>
      </c>
      <c r="C69" s="10" t="s">
        <v>1012</v>
      </c>
      <c r="D69" s="10">
        <v>2250</v>
      </c>
      <c r="E69" s="10" t="s">
        <v>306</v>
      </c>
      <c r="F69" s="10" t="s">
        <v>986</v>
      </c>
      <c r="G69" s="10">
        <v>80</v>
      </c>
      <c r="J69" s="77" t="s">
        <v>1121</v>
      </c>
      <c r="K69" s="76">
        <f>COUNTIF(Tabel1[Gemeente],Tabel10[[#This Row],[Kolom1]])</f>
        <v>1</v>
      </c>
      <c r="L69" s="10">
        <f>COUNTIFS(Tabel1[Gemeente],Tabel10[[#This Row],[Kolom1]],Tabel1[Type],Tabel10[[#Headers],[workshop]],Tabel1[Jaar],$V$2)</f>
        <v>0</v>
      </c>
      <c r="M69" s="10">
        <f>COUNTIFS(Tabel1[Gemeente],Tabel10[[#This Row],[Kolom1]],Tabel1[Type],Tabel10[[#Headers],[bijscholing]],Tabel1[Jaar],$V$2)</f>
        <v>0</v>
      </c>
      <c r="N69" s="10">
        <f>COUNTIFS(Tabel1[Gemeente],Tabel10[[#This Row],[Kolom1]],Tabel1[Type],Tabel10[[#Headers],[open initiatie]],Tabel1[Jaar],$V$2)</f>
        <v>0</v>
      </c>
      <c r="O69">
        <f>COUNTIFS(Tabel1[Gemeente],Tabel10[[#This Row],[Kolom1]],Tabel1[Type],Tabel10[[#Headers],[animatie]],Tabel1[Jaar],$V$2)</f>
        <v>0</v>
      </c>
      <c r="P69">
        <f>COUNTIFS(Tabel1[Gemeente],Tabel10[[#This Row],[Kolom1]],Tabel1[Type],Tabel10[[#Headers],[kamp]],Tabel1[Jaar],$V$2)</f>
        <v>0</v>
      </c>
      <c r="Q69">
        <f>COUNTIFS(Tabel1[Gemeente],Tabel10[[#This Row],[Kolom1]],Tabel1[Type],Tabel10[[#Headers],[schoolactiviteit]],Tabel1[Jaar],$V$2)</f>
        <v>0</v>
      </c>
      <c r="R69" s="1">
        <f>SUM(Tabel10[[#This Row],[workshop]:[schoolactiviteit]])</f>
        <v>0</v>
      </c>
      <c r="S69" s="1">
        <f>COUNTIFS(Tabel3[Lid sinds],Activiteiten!$V$2,Tabel3[Woonplaats],Tabel10[[#This Row],[Kolom1]])</f>
        <v>0</v>
      </c>
    </row>
    <row r="70" spans="1:25" ht="15" hidden="1" customHeight="1" x14ac:dyDescent="0.25">
      <c r="A70" s="10">
        <v>2010</v>
      </c>
      <c r="B70" s="10">
        <v>8</v>
      </c>
      <c r="C70" s="10" t="s">
        <v>979</v>
      </c>
      <c r="D70" s="10">
        <v>2250</v>
      </c>
      <c r="E70" s="10" t="s">
        <v>306</v>
      </c>
      <c r="F70" s="10" t="s">
        <v>978</v>
      </c>
      <c r="G70" s="10">
        <v>100</v>
      </c>
      <c r="J70" s="76" t="s">
        <v>1154</v>
      </c>
      <c r="K70" s="76">
        <f>COUNTIF(Tabel1[Gemeente],Tabel10[[#This Row],[Kolom1]])</f>
        <v>1</v>
      </c>
      <c r="L70" s="10">
        <f>COUNTIFS(Tabel1[Gemeente],Tabel10[[#This Row],[Kolom1]],Tabel1[Type],Tabel10[[#Headers],[workshop]],Tabel1[Jaar],$V$2)</f>
        <v>0</v>
      </c>
      <c r="M70" s="10">
        <f>COUNTIFS(Tabel1[Gemeente],Tabel10[[#This Row],[Kolom1]],Tabel1[Type],Tabel10[[#Headers],[bijscholing]],Tabel1[Jaar],$V$2)</f>
        <v>0</v>
      </c>
      <c r="N70" s="10">
        <f>COUNTIFS(Tabel1[Gemeente],Tabel10[[#This Row],[Kolom1]],Tabel1[Type],Tabel10[[#Headers],[open initiatie]],Tabel1[Jaar],$V$2)</f>
        <v>0</v>
      </c>
      <c r="O70">
        <f>COUNTIFS(Tabel1[Gemeente],Tabel10[[#This Row],[Kolom1]],Tabel1[Type],Tabel10[[#Headers],[animatie]],Tabel1[Jaar],$V$2)</f>
        <v>0</v>
      </c>
      <c r="P70">
        <f>COUNTIFS(Tabel1[Gemeente],Tabel10[[#This Row],[Kolom1]],Tabel1[Type],Tabel10[[#Headers],[kamp]],Tabel1[Jaar],$V$2)</f>
        <v>0</v>
      </c>
      <c r="Q70">
        <f>COUNTIFS(Tabel1[Gemeente],Tabel10[[#This Row],[Kolom1]],Tabel1[Type],Tabel10[[#Headers],[schoolactiviteit]],Tabel1[Jaar],$V$2)</f>
        <v>0</v>
      </c>
      <c r="R70" s="1">
        <f>SUM(Tabel10[[#This Row],[workshop]:[schoolactiviteit]])</f>
        <v>0</v>
      </c>
      <c r="S70" s="1">
        <f>COUNTIFS(Tabel3[Lid sinds],Activiteiten!$V$2,Tabel3[Woonplaats],Tabel10[[#This Row],[Kolom1]])</f>
        <v>0</v>
      </c>
    </row>
    <row r="71" spans="1:25" ht="15" hidden="1" customHeight="1" x14ac:dyDescent="0.25">
      <c r="A71" s="10">
        <v>2010</v>
      </c>
      <c r="B71" s="10">
        <v>11</v>
      </c>
      <c r="C71" s="10" t="s">
        <v>979</v>
      </c>
      <c r="D71" s="10">
        <v>2250</v>
      </c>
      <c r="E71" s="10" t="s">
        <v>306</v>
      </c>
      <c r="F71" s="10" t="s">
        <v>1011</v>
      </c>
      <c r="G71" s="10">
        <v>60</v>
      </c>
      <c r="J71" s="77" t="s">
        <v>1099</v>
      </c>
      <c r="K71" s="76">
        <f>COUNTIF(Tabel1[Gemeente],Tabel10[[#This Row],[Kolom1]])</f>
        <v>1</v>
      </c>
      <c r="L71" s="10">
        <f>COUNTIFS(Tabel1[Gemeente],Tabel10[[#This Row],[Kolom1]],Tabel1[Type],Tabel10[[#Headers],[workshop]],Tabel1[Jaar],$V$2)</f>
        <v>0</v>
      </c>
      <c r="M71" s="10">
        <f>COUNTIFS(Tabel1[Gemeente],Tabel10[[#This Row],[Kolom1]],Tabel1[Type],Tabel10[[#Headers],[bijscholing]],Tabel1[Jaar],$V$2)</f>
        <v>0</v>
      </c>
      <c r="N71" s="10">
        <f>COUNTIFS(Tabel1[Gemeente],Tabel10[[#This Row],[Kolom1]],Tabel1[Type],Tabel10[[#Headers],[open initiatie]],Tabel1[Jaar],$V$2)</f>
        <v>0</v>
      </c>
      <c r="O71">
        <f>COUNTIFS(Tabel1[Gemeente],Tabel10[[#This Row],[Kolom1]],Tabel1[Type],Tabel10[[#Headers],[animatie]],Tabel1[Jaar],$V$2)</f>
        <v>0</v>
      </c>
      <c r="P71">
        <f>COUNTIFS(Tabel1[Gemeente],Tabel10[[#This Row],[Kolom1]],Tabel1[Type],Tabel10[[#Headers],[kamp]],Tabel1[Jaar],$V$2)</f>
        <v>0</v>
      </c>
      <c r="Q71">
        <f>COUNTIFS(Tabel1[Gemeente],Tabel10[[#This Row],[Kolom1]],Tabel1[Type],Tabel10[[#Headers],[schoolactiviteit]],Tabel1[Jaar],$V$2)</f>
        <v>0</v>
      </c>
      <c r="R71" s="1">
        <f>SUM(Tabel10[[#This Row],[workshop]:[schoolactiviteit]])</f>
        <v>0</v>
      </c>
      <c r="S71" s="1">
        <f>COUNTIFS(Tabel3[Lid sinds],Activiteiten!$V$2,Tabel3[Woonplaats],Tabel10[[#This Row],[Kolom1]])</f>
        <v>0</v>
      </c>
    </row>
    <row r="72" spans="1:25" ht="15" hidden="1" customHeight="1" x14ac:dyDescent="0.25">
      <c r="A72" s="10">
        <v>2010</v>
      </c>
      <c r="B72" s="10">
        <v>4</v>
      </c>
      <c r="C72" s="10" t="s">
        <v>981</v>
      </c>
      <c r="D72" s="10"/>
      <c r="E72" s="10" t="s">
        <v>1008</v>
      </c>
      <c r="F72" s="10" t="s">
        <v>978</v>
      </c>
      <c r="G72" s="10">
        <v>15</v>
      </c>
      <c r="J72" s="77" t="s">
        <v>1141</v>
      </c>
      <c r="K72" s="76">
        <f>COUNTIF(Tabel1[Gemeente],Tabel10[[#This Row],[Kolom1]])</f>
        <v>1</v>
      </c>
      <c r="L72" s="10">
        <f>COUNTIFS(Tabel1[Gemeente],Tabel10[[#This Row],[Kolom1]],Tabel1[Type],Tabel10[[#Headers],[workshop]],Tabel1[Jaar],$V$2)</f>
        <v>0</v>
      </c>
      <c r="M72" s="10">
        <f>COUNTIFS(Tabel1[Gemeente],Tabel10[[#This Row],[Kolom1]],Tabel1[Type],Tabel10[[#Headers],[bijscholing]],Tabel1[Jaar],$V$2)</f>
        <v>0</v>
      </c>
      <c r="N72" s="10">
        <f>COUNTIFS(Tabel1[Gemeente],Tabel10[[#This Row],[Kolom1]],Tabel1[Type],Tabel10[[#Headers],[open initiatie]],Tabel1[Jaar],$V$2)</f>
        <v>0</v>
      </c>
      <c r="O72">
        <f>COUNTIFS(Tabel1[Gemeente],Tabel10[[#This Row],[Kolom1]],Tabel1[Type],Tabel10[[#Headers],[animatie]],Tabel1[Jaar],$V$2)</f>
        <v>0</v>
      </c>
      <c r="P72">
        <f>COUNTIFS(Tabel1[Gemeente],Tabel10[[#This Row],[Kolom1]],Tabel1[Type],Tabel10[[#Headers],[kamp]],Tabel1[Jaar],$V$2)</f>
        <v>0</v>
      </c>
      <c r="Q72">
        <f>COUNTIFS(Tabel1[Gemeente],Tabel10[[#This Row],[Kolom1]],Tabel1[Type],Tabel10[[#Headers],[schoolactiviteit]],Tabel1[Jaar],$V$2)</f>
        <v>0</v>
      </c>
      <c r="R72" s="1">
        <f>SUM(Tabel10[[#This Row],[workshop]:[schoolactiviteit]])</f>
        <v>0</v>
      </c>
      <c r="S72" s="1">
        <f>COUNTIFS(Tabel3[Lid sinds],Activiteiten!$V$2,Tabel3[Woonplaats],Tabel10[[#This Row],[Kolom1]])</f>
        <v>0</v>
      </c>
    </row>
    <row r="73" spans="1:25" ht="15" hidden="1" customHeight="1" x14ac:dyDescent="0.25">
      <c r="A73" s="10">
        <v>2010</v>
      </c>
      <c r="B73" s="10">
        <v>7</v>
      </c>
      <c r="C73" s="10" t="s">
        <v>981</v>
      </c>
      <c r="D73" s="10"/>
      <c r="E73" s="10" t="s">
        <v>1008</v>
      </c>
      <c r="F73" s="10" t="s">
        <v>1014</v>
      </c>
      <c r="G73" s="10">
        <v>15</v>
      </c>
      <c r="J73" s="76" t="s">
        <v>1041</v>
      </c>
      <c r="K73" s="76">
        <f>COUNTIF(Tabel1[Gemeente],Tabel10[[#This Row],[Kolom1]])</f>
        <v>1</v>
      </c>
      <c r="L73" s="10">
        <f>COUNTIFS(Tabel1[Gemeente],Tabel10[[#This Row],[Kolom1]],Tabel1[Type],Tabel10[[#Headers],[workshop]],Tabel1[Jaar],$V$2)</f>
        <v>0</v>
      </c>
      <c r="M73" s="10">
        <f>COUNTIFS(Tabel1[Gemeente],Tabel10[[#This Row],[Kolom1]],Tabel1[Type],Tabel10[[#Headers],[bijscholing]],Tabel1[Jaar],$V$2)</f>
        <v>0</v>
      </c>
      <c r="N73" s="10">
        <f>COUNTIFS(Tabel1[Gemeente],Tabel10[[#This Row],[Kolom1]],Tabel1[Type],Tabel10[[#Headers],[open initiatie]],Tabel1[Jaar],$V$2)</f>
        <v>0</v>
      </c>
      <c r="O73">
        <f>COUNTIFS(Tabel1[Gemeente],Tabel10[[#This Row],[Kolom1]],Tabel1[Type],Tabel10[[#Headers],[animatie]],Tabel1[Jaar],$V$2)</f>
        <v>0</v>
      </c>
      <c r="P73">
        <f>COUNTIFS(Tabel1[Gemeente],Tabel10[[#This Row],[Kolom1]],Tabel1[Type],Tabel10[[#Headers],[kamp]],Tabel1[Jaar],$V$2)</f>
        <v>0</v>
      </c>
      <c r="Q73">
        <f>COUNTIFS(Tabel1[Gemeente],Tabel10[[#This Row],[Kolom1]],Tabel1[Type],Tabel10[[#Headers],[schoolactiviteit]],Tabel1[Jaar],$V$2)</f>
        <v>0</v>
      </c>
      <c r="R73" s="1">
        <f>SUM(Tabel10[[#This Row],[workshop]:[schoolactiviteit]])</f>
        <v>0</v>
      </c>
      <c r="S73" s="1">
        <f>COUNTIFS(Tabel3[Lid sinds],Activiteiten!$V$2,Tabel3[Woonplaats],Tabel10[[#This Row],[Kolom1]])</f>
        <v>0</v>
      </c>
    </row>
    <row r="74" spans="1:25" ht="15" hidden="1" customHeight="1" x14ac:dyDescent="0.25">
      <c r="A74" s="10">
        <v>2010</v>
      </c>
      <c r="B74" s="10">
        <v>5</v>
      </c>
      <c r="C74" s="10" t="s">
        <v>1012</v>
      </c>
      <c r="D74" s="10">
        <v>2300</v>
      </c>
      <c r="E74" s="10" t="s">
        <v>1010</v>
      </c>
      <c r="F74" s="10" t="s">
        <v>978</v>
      </c>
      <c r="G74" s="10">
        <v>100</v>
      </c>
      <c r="J74" s="77" t="s">
        <v>1123</v>
      </c>
      <c r="K74" s="76">
        <f>COUNTIF(Tabel1[Gemeente],Tabel10[[#This Row],[Kolom1]])</f>
        <v>1</v>
      </c>
      <c r="L74" s="10">
        <f>COUNTIFS(Tabel1[Gemeente],Tabel10[[#This Row],[Kolom1]],Tabel1[Type],Tabel10[[#Headers],[workshop]],Tabel1[Jaar],$V$2)</f>
        <v>0</v>
      </c>
      <c r="M74" s="10">
        <f>COUNTIFS(Tabel1[Gemeente],Tabel10[[#This Row],[Kolom1]],Tabel1[Type],Tabel10[[#Headers],[bijscholing]],Tabel1[Jaar],$V$2)</f>
        <v>0</v>
      </c>
      <c r="N74" s="10">
        <f>COUNTIFS(Tabel1[Gemeente],Tabel10[[#This Row],[Kolom1]],Tabel1[Type],Tabel10[[#Headers],[open initiatie]],Tabel1[Jaar],$V$2)</f>
        <v>0</v>
      </c>
      <c r="O74">
        <f>COUNTIFS(Tabel1[Gemeente],Tabel10[[#This Row],[Kolom1]],Tabel1[Type],Tabel10[[#Headers],[animatie]],Tabel1[Jaar],$V$2)</f>
        <v>0</v>
      </c>
      <c r="P74">
        <f>COUNTIFS(Tabel1[Gemeente],Tabel10[[#This Row],[Kolom1]],Tabel1[Type],Tabel10[[#Headers],[kamp]],Tabel1[Jaar],$V$2)</f>
        <v>0</v>
      </c>
      <c r="Q74">
        <f>COUNTIFS(Tabel1[Gemeente],Tabel10[[#This Row],[Kolom1]],Tabel1[Type],Tabel10[[#Headers],[schoolactiviteit]],Tabel1[Jaar],$V$2)</f>
        <v>0</v>
      </c>
      <c r="R74" s="1">
        <f>SUM(Tabel10[[#This Row],[workshop]:[schoolactiviteit]])</f>
        <v>0</v>
      </c>
      <c r="S74" s="1">
        <f>COUNTIFS(Tabel3[Lid sinds],Activiteiten!$V$2,Tabel3[Woonplaats],Tabel10[[#This Row],[Kolom1]])</f>
        <v>0</v>
      </c>
      <c r="Y74" t="s">
        <v>1329</v>
      </c>
    </row>
    <row r="75" spans="1:25" ht="15" hidden="1" customHeight="1" x14ac:dyDescent="0.25">
      <c r="A75" s="10">
        <v>2010</v>
      </c>
      <c r="B75" s="10">
        <v>5</v>
      </c>
      <c r="C75" s="10" t="s">
        <v>979</v>
      </c>
      <c r="D75" s="10">
        <v>2300</v>
      </c>
      <c r="E75" s="10" t="s">
        <v>1010</v>
      </c>
      <c r="F75" s="10" t="s">
        <v>978</v>
      </c>
      <c r="G75" s="10">
        <v>10</v>
      </c>
      <c r="J75" s="77" t="s">
        <v>1006</v>
      </c>
      <c r="K75" s="76">
        <f>COUNTIF(Tabel1[Gemeente],Tabel10[[#This Row],[Kolom1]])</f>
        <v>1</v>
      </c>
      <c r="L75" s="10">
        <f>COUNTIFS(Tabel1[Gemeente],Tabel10[[#This Row],[Kolom1]],Tabel1[Type],Tabel10[[#Headers],[workshop]],Tabel1[Jaar],$V$2)</f>
        <v>0</v>
      </c>
      <c r="M75" s="10">
        <f>COUNTIFS(Tabel1[Gemeente],Tabel10[[#This Row],[Kolom1]],Tabel1[Type],Tabel10[[#Headers],[bijscholing]],Tabel1[Jaar],$V$2)</f>
        <v>0</v>
      </c>
      <c r="N75" s="10">
        <f>COUNTIFS(Tabel1[Gemeente],Tabel10[[#This Row],[Kolom1]],Tabel1[Type],Tabel10[[#Headers],[open initiatie]],Tabel1[Jaar],$V$2)</f>
        <v>0</v>
      </c>
      <c r="O75">
        <f>COUNTIFS(Tabel1[Gemeente],Tabel10[[#This Row],[Kolom1]],Tabel1[Type],Tabel10[[#Headers],[animatie]],Tabel1[Jaar],$V$2)</f>
        <v>0</v>
      </c>
      <c r="P75">
        <f>COUNTIFS(Tabel1[Gemeente],Tabel10[[#This Row],[Kolom1]],Tabel1[Type],Tabel10[[#Headers],[kamp]],Tabel1[Jaar],$V$2)</f>
        <v>0</v>
      </c>
      <c r="Q75">
        <f>COUNTIFS(Tabel1[Gemeente],Tabel10[[#This Row],[Kolom1]],Tabel1[Type],Tabel10[[#Headers],[schoolactiviteit]],Tabel1[Jaar],$V$2)</f>
        <v>0</v>
      </c>
      <c r="R75" s="1">
        <f>SUM(Tabel10[[#This Row],[workshop]:[schoolactiviteit]])</f>
        <v>0</v>
      </c>
      <c r="S75" s="1">
        <f>COUNTIFS(Tabel3[Lid sinds],Activiteiten!$V$2,Tabel3[Woonplaats],Tabel10[[#This Row],[Kolom1]])</f>
        <v>0</v>
      </c>
    </row>
    <row r="76" spans="1:25" ht="15" hidden="1" customHeight="1" x14ac:dyDescent="0.25">
      <c r="A76" s="10">
        <v>2010</v>
      </c>
      <c r="B76" s="10">
        <v>6</v>
      </c>
      <c r="C76" s="10" t="s">
        <v>979</v>
      </c>
      <c r="D76" s="10">
        <v>2260</v>
      </c>
      <c r="E76" s="10" t="s">
        <v>982</v>
      </c>
      <c r="F76" s="10" t="s">
        <v>989</v>
      </c>
      <c r="G76" s="10">
        <v>30</v>
      </c>
      <c r="J76" s="76" t="s">
        <v>1039</v>
      </c>
      <c r="K76" s="76">
        <f>COUNTIF(Tabel1[Gemeente],Tabel10[[#This Row],[Kolom1]])</f>
        <v>1</v>
      </c>
      <c r="L76" s="10">
        <f>COUNTIFS(Tabel1[Gemeente],Tabel10[[#This Row],[Kolom1]],Tabel1[Type],Tabel10[[#Headers],[workshop]],Tabel1[Jaar],$V$2)</f>
        <v>0</v>
      </c>
      <c r="M76" s="10">
        <f>COUNTIFS(Tabel1[Gemeente],Tabel10[[#This Row],[Kolom1]],Tabel1[Type],Tabel10[[#Headers],[bijscholing]],Tabel1[Jaar],$V$2)</f>
        <v>0</v>
      </c>
      <c r="N76" s="10">
        <f>COUNTIFS(Tabel1[Gemeente],Tabel10[[#This Row],[Kolom1]],Tabel1[Type],Tabel10[[#Headers],[open initiatie]],Tabel1[Jaar],$V$2)</f>
        <v>0</v>
      </c>
      <c r="O76">
        <f>COUNTIFS(Tabel1[Gemeente],Tabel10[[#This Row],[Kolom1]],Tabel1[Type],Tabel10[[#Headers],[animatie]],Tabel1[Jaar],$V$2)</f>
        <v>0</v>
      </c>
      <c r="P76">
        <f>COUNTIFS(Tabel1[Gemeente],Tabel10[[#This Row],[Kolom1]],Tabel1[Type],Tabel10[[#Headers],[kamp]],Tabel1[Jaar],$V$2)</f>
        <v>0</v>
      </c>
      <c r="Q76">
        <f>COUNTIFS(Tabel1[Gemeente],Tabel10[[#This Row],[Kolom1]],Tabel1[Type],Tabel10[[#Headers],[schoolactiviteit]],Tabel1[Jaar],$V$2)</f>
        <v>0</v>
      </c>
      <c r="R76" s="1">
        <f>SUM(Tabel10[[#This Row],[workshop]:[schoolactiviteit]])</f>
        <v>0</v>
      </c>
      <c r="S76" s="1">
        <f>COUNTIFS(Tabel3[Lid sinds],Activiteiten!$V$2,Tabel3[Woonplaats],Tabel10[[#This Row],[Kolom1]])</f>
        <v>0</v>
      </c>
    </row>
    <row r="77" spans="1:25" ht="15" hidden="1" customHeight="1" x14ac:dyDescent="0.25">
      <c r="A77" s="10">
        <v>2010</v>
      </c>
      <c r="B77" s="10">
        <v>7</v>
      </c>
      <c r="C77" s="10" t="s">
        <v>981</v>
      </c>
      <c r="D77" s="10">
        <v>2260</v>
      </c>
      <c r="E77" s="10" t="s">
        <v>982</v>
      </c>
      <c r="F77" s="10" t="s">
        <v>1016</v>
      </c>
      <c r="G77" s="10">
        <v>40</v>
      </c>
      <c r="J77" s="76" t="s">
        <v>1128</v>
      </c>
      <c r="K77" s="76">
        <f>COUNTIF(Tabel1[Gemeente],Tabel10[[#This Row],[Kolom1]])</f>
        <v>1</v>
      </c>
      <c r="L77" s="10">
        <f>COUNTIFS(Tabel1[Gemeente],Tabel10[[#This Row],[Kolom1]],Tabel1[Type],Tabel10[[#Headers],[workshop]],Tabel1[Jaar],$V$2)</f>
        <v>0</v>
      </c>
      <c r="M77" s="10">
        <f>COUNTIFS(Tabel1[Gemeente],Tabel10[[#This Row],[Kolom1]],Tabel1[Type],Tabel10[[#Headers],[bijscholing]],Tabel1[Jaar],$V$2)</f>
        <v>0</v>
      </c>
      <c r="N77" s="10">
        <f>COUNTIFS(Tabel1[Gemeente],Tabel10[[#This Row],[Kolom1]],Tabel1[Type],Tabel10[[#Headers],[open initiatie]],Tabel1[Jaar],$V$2)</f>
        <v>0</v>
      </c>
      <c r="O77">
        <f>COUNTIFS(Tabel1[Gemeente],Tabel10[[#This Row],[Kolom1]],Tabel1[Type],Tabel10[[#Headers],[animatie]],Tabel1[Jaar],$V$2)</f>
        <v>0</v>
      </c>
      <c r="P77">
        <f>COUNTIFS(Tabel1[Gemeente],Tabel10[[#This Row],[Kolom1]],Tabel1[Type],Tabel10[[#Headers],[kamp]],Tabel1[Jaar],$V$2)</f>
        <v>0</v>
      </c>
      <c r="Q77">
        <f>COUNTIFS(Tabel1[Gemeente],Tabel10[[#This Row],[Kolom1]],Tabel1[Type],Tabel10[[#Headers],[schoolactiviteit]],Tabel1[Jaar],$V$2)</f>
        <v>0</v>
      </c>
      <c r="R77" s="1">
        <f>SUM(Tabel10[[#This Row],[workshop]:[schoolactiviteit]])</f>
        <v>0</v>
      </c>
      <c r="S77" s="1">
        <f>COUNTIFS(Tabel3[Lid sinds],Activiteiten!$V$2,Tabel3[Woonplaats],Tabel10[[#This Row],[Kolom1]])</f>
        <v>0</v>
      </c>
    </row>
    <row r="78" spans="1:25" ht="15" hidden="1" customHeight="1" x14ac:dyDescent="0.25">
      <c r="A78" s="10">
        <v>2011</v>
      </c>
      <c r="B78" s="10">
        <v>3</v>
      </c>
      <c r="C78" s="10" t="s">
        <v>980</v>
      </c>
      <c r="D78" s="10">
        <v>2340</v>
      </c>
      <c r="E78" s="10" t="s">
        <v>1007</v>
      </c>
      <c r="F78" s="10" t="s">
        <v>986</v>
      </c>
      <c r="G78" s="10">
        <v>30</v>
      </c>
      <c r="J78" s="77" t="s">
        <v>1142</v>
      </c>
      <c r="K78" s="76">
        <f>COUNTIF(Tabel1[Gemeente],Tabel10[[#This Row],[Kolom1]])</f>
        <v>1</v>
      </c>
      <c r="L78" s="10">
        <f>COUNTIFS(Tabel1[Gemeente],Tabel10[[#This Row],[Kolom1]],Tabel1[Type],Tabel10[[#Headers],[workshop]],Tabel1[Jaar],$V$2)</f>
        <v>0</v>
      </c>
      <c r="M78" s="10">
        <f>COUNTIFS(Tabel1[Gemeente],Tabel10[[#This Row],[Kolom1]],Tabel1[Type],Tabel10[[#Headers],[bijscholing]],Tabel1[Jaar],$V$2)</f>
        <v>0</v>
      </c>
      <c r="N78" s="10">
        <f>COUNTIFS(Tabel1[Gemeente],Tabel10[[#This Row],[Kolom1]],Tabel1[Type],Tabel10[[#Headers],[open initiatie]],Tabel1[Jaar],$V$2)</f>
        <v>0</v>
      </c>
      <c r="O78">
        <f>COUNTIFS(Tabel1[Gemeente],Tabel10[[#This Row],[Kolom1]],Tabel1[Type],Tabel10[[#Headers],[animatie]],Tabel1[Jaar],$V$2)</f>
        <v>0</v>
      </c>
      <c r="P78">
        <f>COUNTIFS(Tabel1[Gemeente],Tabel10[[#This Row],[Kolom1]],Tabel1[Type],Tabel10[[#Headers],[kamp]],Tabel1[Jaar],$V$2)</f>
        <v>0</v>
      </c>
      <c r="Q78">
        <f>COUNTIFS(Tabel1[Gemeente],Tabel10[[#This Row],[Kolom1]],Tabel1[Type],Tabel10[[#Headers],[schoolactiviteit]],Tabel1[Jaar],$V$2)</f>
        <v>0</v>
      </c>
      <c r="R78" s="1">
        <f>SUM(Tabel10[[#This Row],[workshop]:[schoolactiviteit]])</f>
        <v>0</v>
      </c>
      <c r="S78" s="1">
        <f>COUNTIFS(Tabel3[Lid sinds],Activiteiten!$V$2,Tabel3[Woonplaats],Tabel10[[#This Row],[Kolom1]])</f>
        <v>0</v>
      </c>
    </row>
    <row r="79" spans="1:25" ht="15" hidden="1" customHeight="1" x14ac:dyDescent="0.25">
      <c r="A79" s="10">
        <v>2011</v>
      </c>
      <c r="B79" s="10">
        <v>8</v>
      </c>
      <c r="C79" s="10" t="s">
        <v>980</v>
      </c>
      <c r="D79" s="10">
        <v>2340</v>
      </c>
      <c r="E79" s="10" t="s">
        <v>1007</v>
      </c>
      <c r="F79" s="10" t="s">
        <v>986</v>
      </c>
      <c r="G79" s="10">
        <v>80</v>
      </c>
      <c r="J79" s="77" t="s">
        <v>985</v>
      </c>
      <c r="K79" s="76">
        <f>COUNTIF(Tabel1[Gemeente],Tabel10[[#This Row],[Kolom1]])</f>
        <v>1</v>
      </c>
      <c r="L79" s="10">
        <f>COUNTIFS(Tabel1[Gemeente],Tabel10[[#This Row],[Kolom1]],Tabel1[Type],Tabel10[[#Headers],[workshop]],Tabel1[Jaar],$V$2)</f>
        <v>0</v>
      </c>
      <c r="M79" s="10">
        <f>COUNTIFS(Tabel1[Gemeente],Tabel10[[#This Row],[Kolom1]],Tabel1[Type],Tabel10[[#Headers],[bijscholing]],Tabel1[Jaar],$V$2)</f>
        <v>0</v>
      </c>
      <c r="N79" s="10">
        <f>COUNTIFS(Tabel1[Gemeente],Tabel10[[#This Row],[Kolom1]],Tabel1[Type],Tabel10[[#Headers],[open initiatie]],Tabel1[Jaar],$V$2)</f>
        <v>0</v>
      </c>
      <c r="O79">
        <f>COUNTIFS(Tabel1[Gemeente],Tabel10[[#This Row],[Kolom1]],Tabel1[Type],Tabel10[[#Headers],[animatie]],Tabel1[Jaar],$V$2)</f>
        <v>0</v>
      </c>
      <c r="P79">
        <f>COUNTIFS(Tabel1[Gemeente],Tabel10[[#This Row],[Kolom1]],Tabel1[Type],Tabel10[[#Headers],[kamp]],Tabel1[Jaar],$V$2)</f>
        <v>0</v>
      </c>
      <c r="Q79">
        <f>COUNTIFS(Tabel1[Gemeente],Tabel10[[#This Row],[Kolom1]],Tabel1[Type],Tabel10[[#Headers],[schoolactiviteit]],Tabel1[Jaar],$V$2)</f>
        <v>0</v>
      </c>
      <c r="R79" s="1">
        <f>SUM(Tabel10[[#This Row],[workshop]:[schoolactiviteit]])</f>
        <v>0</v>
      </c>
      <c r="S79" s="1">
        <f>COUNTIFS(Tabel3[Lid sinds],Activiteiten!$V$2,Tabel3[Woonplaats],Tabel10[[#This Row],[Kolom1]])</f>
        <v>0</v>
      </c>
    </row>
    <row r="80" spans="1:25" ht="15" hidden="1" customHeight="1" x14ac:dyDescent="0.25">
      <c r="A80" s="10">
        <v>2011</v>
      </c>
      <c r="B80" s="10">
        <v>3</v>
      </c>
      <c r="C80" s="10" t="s">
        <v>1005</v>
      </c>
      <c r="D80" s="10">
        <v>1000</v>
      </c>
      <c r="E80" s="10" t="s">
        <v>1041</v>
      </c>
      <c r="F80" s="10" t="s">
        <v>978</v>
      </c>
      <c r="G80" s="10">
        <v>80</v>
      </c>
      <c r="J80" s="77" t="s">
        <v>1156</v>
      </c>
      <c r="K80" s="76">
        <f>COUNTIF(Tabel1[Gemeente],Tabel10[[#This Row],[Kolom1]])</f>
        <v>1</v>
      </c>
      <c r="L80" s="10">
        <f>COUNTIFS(Tabel1[Gemeente],Tabel10[[#This Row],[Kolom1]],Tabel1[Type],Tabel10[[#Headers],[workshop]],Tabel1[Jaar],$V$2)</f>
        <v>0</v>
      </c>
      <c r="M80" s="10">
        <f>COUNTIFS(Tabel1[Gemeente],Tabel10[[#This Row],[Kolom1]],Tabel1[Type],Tabel10[[#Headers],[bijscholing]],Tabel1[Jaar],$V$2)</f>
        <v>0</v>
      </c>
      <c r="N80" s="10">
        <f>COUNTIFS(Tabel1[Gemeente],Tabel10[[#This Row],[Kolom1]],Tabel1[Type],Tabel10[[#Headers],[open initiatie]],Tabel1[Jaar],$V$2)</f>
        <v>0</v>
      </c>
      <c r="O80">
        <f>COUNTIFS(Tabel1[Gemeente],Tabel10[[#This Row],[Kolom1]],Tabel1[Type],Tabel10[[#Headers],[animatie]],Tabel1[Jaar],$V$2)</f>
        <v>0</v>
      </c>
      <c r="P80">
        <f>COUNTIFS(Tabel1[Gemeente],Tabel10[[#This Row],[Kolom1]],Tabel1[Type],Tabel10[[#Headers],[kamp]],Tabel1[Jaar],$V$2)</f>
        <v>0</v>
      </c>
      <c r="Q80">
        <f>COUNTIFS(Tabel1[Gemeente],Tabel10[[#This Row],[Kolom1]],Tabel1[Type],Tabel10[[#Headers],[schoolactiviteit]],Tabel1[Jaar],$V$2)</f>
        <v>0</v>
      </c>
      <c r="R80" s="1">
        <f>SUM(Tabel10[[#This Row],[workshop]:[schoolactiviteit]])</f>
        <v>0</v>
      </c>
      <c r="S80" s="1">
        <f>COUNTIFS(Tabel3[Lid sinds],Activiteiten!$V$2,Tabel3[Woonplaats],Tabel10[[#This Row],[Kolom1]])</f>
        <v>0</v>
      </c>
    </row>
    <row r="81" spans="1:19" ht="15" hidden="1" customHeight="1" x14ac:dyDescent="0.25">
      <c r="A81" s="10">
        <v>2011</v>
      </c>
      <c r="B81" s="10">
        <v>5</v>
      </c>
      <c r="C81" s="10" t="s">
        <v>979</v>
      </c>
      <c r="D81" s="10">
        <v>2440</v>
      </c>
      <c r="E81" s="10" t="s">
        <v>1001</v>
      </c>
      <c r="F81" s="10" t="s">
        <v>978</v>
      </c>
      <c r="G81" s="10"/>
      <c r="J81" s="76" t="s">
        <v>1206</v>
      </c>
      <c r="K81" s="76">
        <f>COUNTIF(Tabel1[Gemeente],Tabel10[[#This Row],[Kolom1]])</f>
        <v>1</v>
      </c>
      <c r="L81" s="10">
        <f>COUNTIFS(Tabel1[Gemeente],Tabel10[[#This Row],[Kolom1]],Tabel1[Type],Tabel10[[#Headers],[workshop]],Tabel1[Jaar],$V$2)</f>
        <v>0</v>
      </c>
      <c r="M81" s="10">
        <f>COUNTIFS(Tabel1[Gemeente],Tabel10[[#This Row],[Kolom1]],Tabel1[Type],Tabel10[[#Headers],[bijscholing]],Tabel1[Jaar],$V$2)</f>
        <v>0</v>
      </c>
      <c r="N81" s="10">
        <f>COUNTIFS(Tabel1[Gemeente],Tabel10[[#This Row],[Kolom1]],Tabel1[Type],Tabel10[[#Headers],[open initiatie]],Tabel1[Jaar],$V$2)</f>
        <v>0</v>
      </c>
      <c r="O81" s="10">
        <f>COUNTIFS(Tabel1[Gemeente],Tabel10[[#This Row],[Kolom1]],Tabel1[Type],Tabel10[[#Headers],[animatie]],Tabel1[Jaar],$V$2)</f>
        <v>0</v>
      </c>
      <c r="P81">
        <f>COUNTIFS(Tabel1[Gemeente],Tabel10[[#This Row],[Kolom1]],Tabel1[Type],Tabel10[[#Headers],[kamp]],Tabel1[Jaar],$V$2)</f>
        <v>0</v>
      </c>
      <c r="Q81">
        <f>COUNTIFS(Tabel1[Gemeente],Tabel10[[#This Row],[Kolom1]],Tabel1[Type],Tabel10[[#Headers],[schoolactiviteit]],Tabel1[Jaar],$V$2)</f>
        <v>0</v>
      </c>
      <c r="R81" s="1">
        <f>SUM(Tabel10[[#This Row],[workshop]:[schoolactiviteit]])</f>
        <v>0</v>
      </c>
      <c r="S81" s="1">
        <f>COUNTIFS(Tabel3[Lid sinds],Activiteiten!$V$2,Tabel3[Woonplaats],Tabel10[[#This Row],[Kolom1]])</f>
        <v>0</v>
      </c>
    </row>
    <row r="82" spans="1:19" ht="15" hidden="1" customHeight="1" x14ac:dyDescent="0.25">
      <c r="A82" s="10">
        <v>2011</v>
      </c>
      <c r="B82" s="10">
        <v>1</v>
      </c>
      <c r="C82" s="10" t="s">
        <v>1005</v>
      </c>
      <c r="D82" s="10">
        <v>9000</v>
      </c>
      <c r="E82" s="10" t="s">
        <v>1039</v>
      </c>
      <c r="F82" s="10" t="s">
        <v>978</v>
      </c>
      <c r="G82" s="10">
        <v>250</v>
      </c>
      <c r="J82" s="76" t="s">
        <v>992</v>
      </c>
      <c r="K82" s="76">
        <f>COUNTIF(Tabel1[Gemeente],Tabel10[[#This Row],[Kolom1]])</f>
        <v>1</v>
      </c>
      <c r="L82" s="10">
        <f>COUNTIFS(Tabel1[Gemeente],Tabel10[[#This Row],[Kolom1]],Tabel1[Type],Tabel10[[#Headers],[workshop]],Tabel1[Jaar],$V$2)</f>
        <v>0</v>
      </c>
      <c r="M82" s="10">
        <f>COUNTIFS(Tabel1[Gemeente],Tabel10[[#This Row],[Kolom1]],Tabel1[Type],Tabel10[[#Headers],[bijscholing]],Tabel1[Jaar],$V$2)</f>
        <v>0</v>
      </c>
      <c r="N82" s="10">
        <f>COUNTIFS(Tabel1[Gemeente],Tabel10[[#This Row],[Kolom1]],Tabel1[Type],Tabel10[[#Headers],[open initiatie]],Tabel1[Jaar],$V$2)</f>
        <v>0</v>
      </c>
      <c r="O82" s="10">
        <f>COUNTIFS(Tabel1[Gemeente],Tabel10[[#This Row],[Kolom1]],Tabel1[Type],Tabel10[[#Headers],[animatie]],Tabel1[Jaar],$V$2)</f>
        <v>0</v>
      </c>
      <c r="P82">
        <f>COUNTIFS(Tabel1[Gemeente],Tabel10[[#This Row],[Kolom1]],Tabel1[Type],Tabel10[[#Headers],[kamp]],Tabel1[Jaar],$V$2)</f>
        <v>0</v>
      </c>
      <c r="Q82">
        <f>COUNTIFS(Tabel1[Gemeente],Tabel10[[#This Row],[Kolom1]],Tabel1[Type],Tabel10[[#Headers],[schoolactiviteit]],Tabel1[Jaar],$V$2)</f>
        <v>0</v>
      </c>
      <c r="R82" s="1">
        <f>SUM(Tabel10[[#This Row],[workshop]:[schoolactiviteit]])</f>
        <v>0</v>
      </c>
      <c r="S82" s="1">
        <f>COUNTIFS(Tabel3[Lid sinds],Activiteiten!$V$2,Tabel3[Woonplaats],Tabel10[[#This Row],[Kolom1]])</f>
        <v>0</v>
      </c>
    </row>
    <row r="83" spans="1:19" ht="15" hidden="1" customHeight="1" x14ac:dyDescent="0.25">
      <c r="A83" s="10">
        <v>2011</v>
      </c>
      <c r="B83" s="10">
        <v>3</v>
      </c>
      <c r="C83" s="10" t="s">
        <v>980</v>
      </c>
      <c r="D83" s="10">
        <v>2200</v>
      </c>
      <c r="E83" s="10" t="s">
        <v>304</v>
      </c>
      <c r="F83" s="10" t="s">
        <v>989</v>
      </c>
      <c r="G83" s="10">
        <v>15</v>
      </c>
      <c r="J83" s="76" t="s">
        <v>1043</v>
      </c>
      <c r="K83" s="76">
        <f>COUNTIF(Tabel1[Gemeente],Tabel10[[#This Row],[Kolom1]])</f>
        <v>1</v>
      </c>
      <c r="L83" s="10">
        <f>COUNTIFS(Tabel1[Gemeente],Tabel10[[#This Row],[Kolom1]],Tabel1[Type],Tabel10[[#Headers],[workshop]],Tabel1[Jaar],$V$2)</f>
        <v>0</v>
      </c>
      <c r="M83" s="10">
        <f>COUNTIFS(Tabel1[Gemeente],Tabel10[[#This Row],[Kolom1]],Tabel1[Type],Tabel10[[#Headers],[bijscholing]],Tabel1[Jaar],$V$2)</f>
        <v>0</v>
      </c>
      <c r="N83" s="10">
        <f>COUNTIFS(Tabel1[Gemeente],Tabel10[[#This Row],[Kolom1]],Tabel1[Type],Tabel10[[#Headers],[open initiatie]],Tabel1[Jaar],$V$2)</f>
        <v>0</v>
      </c>
      <c r="O83" s="10">
        <f>COUNTIFS(Tabel1[Gemeente],Tabel10[[#This Row],[Kolom1]],Tabel1[Type],Tabel10[[#Headers],[animatie]],Tabel1[Jaar],$V$2)</f>
        <v>0</v>
      </c>
      <c r="P83">
        <f>COUNTIFS(Tabel1[Gemeente],Tabel10[[#This Row],[Kolom1]],Tabel1[Type],Tabel10[[#Headers],[kamp]],Tabel1[Jaar],$V$2)</f>
        <v>0</v>
      </c>
      <c r="Q83">
        <f>COUNTIFS(Tabel1[Gemeente],Tabel10[[#This Row],[Kolom1]],Tabel1[Type],Tabel10[[#Headers],[schoolactiviteit]],Tabel1[Jaar],$V$2)</f>
        <v>0</v>
      </c>
      <c r="R83" s="1">
        <f>SUM(Tabel10[[#This Row],[workshop]:[schoolactiviteit]])</f>
        <v>0</v>
      </c>
      <c r="S83" s="1">
        <f>COUNTIFS(Tabel3[Lid sinds],Activiteiten!$V$2,Tabel3[Woonplaats],Tabel10[[#This Row],[Kolom1]])</f>
        <v>0</v>
      </c>
    </row>
    <row r="84" spans="1:19" s="10" customFormat="1" ht="15" hidden="1" customHeight="1" x14ac:dyDescent="0.25">
      <c r="A84" s="10">
        <v>2011</v>
      </c>
      <c r="B84" s="10">
        <v>3</v>
      </c>
      <c r="C84" s="10" t="s">
        <v>980</v>
      </c>
      <c r="D84" s="10">
        <v>2200</v>
      </c>
      <c r="E84" s="10" t="s">
        <v>304</v>
      </c>
      <c r="F84" s="10" t="s">
        <v>1003</v>
      </c>
      <c r="G84" s="10">
        <v>25</v>
      </c>
      <c r="J84" s="76" t="s">
        <v>1273</v>
      </c>
      <c r="K84" s="76">
        <f>COUNTIF(Tabel1[Gemeente],Tabel10[[#This Row],[Kolom1]])</f>
        <v>1</v>
      </c>
      <c r="L84" s="10">
        <f>COUNTIFS(Tabel1[Gemeente],Tabel10[[#This Row],[Kolom1]],Tabel1[Type],Tabel10[[#Headers],[workshop]],Tabel1[Jaar],$V$2)</f>
        <v>0</v>
      </c>
      <c r="M84" s="10">
        <f>COUNTIFS(Tabel1[Gemeente],Tabel10[[#This Row],[Kolom1]],Tabel1[Type],Tabel10[[#Headers],[bijscholing]],Tabel1[Jaar],$V$2)</f>
        <v>0</v>
      </c>
      <c r="N84" s="10">
        <f>COUNTIFS(Tabel1[Gemeente],Tabel10[[#This Row],[Kolom1]],Tabel1[Type],Tabel10[[#Headers],[open initiatie]],Tabel1[Jaar],$V$2)</f>
        <v>0</v>
      </c>
      <c r="O84" s="10">
        <f>COUNTIFS(Tabel1[Gemeente],Tabel10[[#This Row],[Kolom1]],Tabel1[Type],Tabel10[[#Headers],[animatie]],Tabel1[Jaar],$V$2)</f>
        <v>0</v>
      </c>
      <c r="P84" s="10">
        <f>COUNTIFS(Tabel1[Gemeente],Tabel10[[#This Row],[Kolom1]],Tabel1[Type],Tabel10[[#Headers],[kamp]],Tabel1[Jaar],$V$2)</f>
        <v>0</v>
      </c>
      <c r="Q84" s="10">
        <f>COUNTIFS(Tabel1[Gemeente],Tabel10[[#This Row],[Kolom1]],Tabel1[Type],Tabel10[[#Headers],[schoolactiviteit]],Tabel1[Jaar],$V$2)</f>
        <v>0</v>
      </c>
      <c r="R84" s="1">
        <f>SUM(Tabel10[[#This Row],[workshop]:[schoolactiviteit]])</f>
        <v>0</v>
      </c>
      <c r="S84" s="1">
        <f>COUNTIFS(Tabel3[Lid sinds],Activiteiten!$V$2,Tabel3[Woonplaats],Tabel10[[#This Row],[Kolom1]])</f>
        <v>0</v>
      </c>
    </row>
    <row r="85" spans="1:19" ht="15" hidden="1" customHeight="1" x14ac:dyDescent="0.25">
      <c r="A85" s="10">
        <v>2011</v>
      </c>
      <c r="B85" s="10">
        <v>4</v>
      </c>
      <c r="C85" s="10" t="s">
        <v>979</v>
      </c>
      <c r="D85" s="10">
        <v>2200</v>
      </c>
      <c r="E85" s="10" t="s">
        <v>304</v>
      </c>
      <c r="F85" s="10" t="s">
        <v>978</v>
      </c>
      <c r="G85" s="10">
        <v>75</v>
      </c>
      <c r="J85" s="77" t="s">
        <v>1285</v>
      </c>
      <c r="K85" s="76">
        <f>COUNTIF(Tabel1[Gemeente],Tabel10[[#This Row],[Kolom1]])</f>
        <v>1</v>
      </c>
      <c r="L85" s="10">
        <f>COUNTIFS(Tabel1[Gemeente],Tabel10[[#This Row],[Kolom1]],Tabel1[Type],Tabel10[[#Headers],[workshop]],Tabel1[Jaar],$V$2)</f>
        <v>0</v>
      </c>
      <c r="M85" s="10">
        <f>COUNTIFS(Tabel1[Gemeente],Tabel10[[#This Row],[Kolom1]],Tabel1[Type],Tabel10[[#Headers],[bijscholing]],Tabel1[Jaar],$V$2)</f>
        <v>0</v>
      </c>
      <c r="N85" s="10">
        <f>COUNTIFS(Tabel1[Gemeente],Tabel10[[#This Row],[Kolom1]],Tabel1[Type],Tabel10[[#Headers],[open initiatie]],Tabel1[Jaar],$V$2)</f>
        <v>0</v>
      </c>
      <c r="O85" s="10">
        <f>COUNTIFS(Tabel1[Gemeente],Tabel10[[#This Row],[Kolom1]],Tabel1[Type],Tabel10[[#Headers],[animatie]],Tabel1[Jaar],$V$2)</f>
        <v>0</v>
      </c>
      <c r="P85">
        <f>COUNTIFS(Tabel1[Gemeente],Tabel10[[#This Row],[Kolom1]],Tabel1[Type],Tabel10[[#Headers],[kamp]],Tabel1[Jaar],$V$2)</f>
        <v>0</v>
      </c>
      <c r="Q85">
        <f>COUNTIFS(Tabel1[Gemeente],Tabel10[[#This Row],[Kolom1]],Tabel1[Type],Tabel10[[#Headers],[schoolactiviteit]],Tabel1[Jaar],$V$2)</f>
        <v>0</v>
      </c>
      <c r="R85" s="1">
        <f>SUM(Tabel10[[#This Row],[workshop]:[schoolactiviteit]])</f>
        <v>0</v>
      </c>
      <c r="S85" s="1">
        <f>COUNTIFS(Tabel3[Lid sinds],Activiteiten!$V$2,Tabel3[Woonplaats],Tabel10[[#This Row],[Kolom1]])</f>
        <v>0</v>
      </c>
    </row>
    <row r="86" spans="1:19" ht="15" hidden="1" customHeight="1" x14ac:dyDescent="0.25">
      <c r="A86" s="10">
        <v>2011</v>
      </c>
      <c r="B86" s="10">
        <v>4</v>
      </c>
      <c r="C86" s="10" t="s">
        <v>980</v>
      </c>
      <c r="D86" s="10">
        <v>2200</v>
      </c>
      <c r="E86" s="10" t="s">
        <v>304</v>
      </c>
      <c r="F86" s="10" t="s">
        <v>989</v>
      </c>
      <c r="G86" s="10">
        <v>160</v>
      </c>
      <c r="J86" s="77" t="s">
        <v>1245</v>
      </c>
      <c r="K86" s="76">
        <f>COUNTIF(Tabel1[Gemeente],Tabel10[[#This Row],[Kolom1]])</f>
        <v>1</v>
      </c>
      <c r="L86" s="10">
        <f>COUNTIFS(Tabel1[Gemeente],Tabel10[[#This Row],[Kolom1]],Tabel1[Type],Tabel10[[#Headers],[workshop]],Tabel1[Jaar],$V$2)</f>
        <v>0</v>
      </c>
      <c r="M86" s="10">
        <f>COUNTIFS(Tabel1[Gemeente],Tabel10[[#This Row],[Kolom1]],Tabel1[Type],Tabel10[[#Headers],[bijscholing]],Tabel1[Jaar],$V$2)</f>
        <v>0</v>
      </c>
      <c r="N86" s="10">
        <f>COUNTIFS(Tabel1[Gemeente],Tabel10[[#This Row],[Kolom1]],Tabel1[Type],Tabel10[[#Headers],[open initiatie]],Tabel1[Jaar],$V$2)</f>
        <v>0</v>
      </c>
      <c r="O86" s="10">
        <f>COUNTIFS(Tabel1[Gemeente],Tabel10[[#This Row],[Kolom1]],Tabel1[Type],Tabel10[[#Headers],[animatie]],Tabel1[Jaar],$V$2)</f>
        <v>0</v>
      </c>
      <c r="P86">
        <f>COUNTIFS(Tabel1[Gemeente],Tabel10[[#This Row],[Kolom1]],Tabel1[Type],Tabel10[[#Headers],[kamp]],Tabel1[Jaar],$V$2)</f>
        <v>0</v>
      </c>
      <c r="Q86">
        <f>COUNTIFS(Tabel1[Gemeente],Tabel10[[#This Row],[Kolom1]],Tabel1[Type],Tabel10[[#Headers],[schoolactiviteit]],Tabel1[Jaar],$V$2)</f>
        <v>0</v>
      </c>
      <c r="R86" s="1">
        <f>SUM(Tabel10[[#This Row],[workshop]:[schoolactiviteit]])</f>
        <v>0</v>
      </c>
      <c r="S86" s="1">
        <f>COUNTIFS(Tabel3[Lid sinds],Activiteiten!$V$2,Tabel3[Woonplaats],Tabel10[[#This Row],[Kolom1]])</f>
        <v>0</v>
      </c>
    </row>
    <row r="87" spans="1:19" ht="15" hidden="1" customHeight="1" x14ac:dyDescent="0.25">
      <c r="A87" s="10">
        <v>2011</v>
      </c>
      <c r="B87" s="10">
        <v>6</v>
      </c>
      <c r="C87" s="10" t="s">
        <v>980</v>
      </c>
      <c r="D87" s="10">
        <v>2200</v>
      </c>
      <c r="E87" s="10" t="s">
        <v>304</v>
      </c>
      <c r="F87" s="10" t="s">
        <v>989</v>
      </c>
      <c r="G87" s="10">
        <v>40</v>
      </c>
      <c r="J87" s="77" t="s">
        <v>999</v>
      </c>
      <c r="K87" s="76">
        <f>COUNTIF(Tabel1[Gemeente],Tabel10[[#This Row],[Kolom1]])</f>
        <v>1</v>
      </c>
      <c r="L87" s="10">
        <f>COUNTIFS(Tabel1[Gemeente],Tabel10[[#This Row],[Kolom1]],Tabel1[Type],Tabel10[[#Headers],[workshop]],Tabel1[Jaar],$V$2)</f>
        <v>0</v>
      </c>
      <c r="M87" s="10">
        <f>COUNTIFS(Tabel1[Gemeente],Tabel10[[#This Row],[Kolom1]],Tabel1[Type],Tabel10[[#Headers],[bijscholing]],Tabel1[Jaar],$V$2)</f>
        <v>0</v>
      </c>
      <c r="N87" s="10">
        <f>COUNTIFS(Tabel1[Gemeente],Tabel10[[#This Row],[Kolom1]],Tabel1[Type],Tabel10[[#Headers],[open initiatie]],Tabel1[Jaar],$V$2)</f>
        <v>0</v>
      </c>
      <c r="O87" s="10">
        <f>COUNTIFS(Tabel1[Gemeente],Tabel10[[#This Row],[Kolom1]],Tabel1[Type],Tabel10[[#Headers],[animatie]],Tabel1[Jaar],$V$2)</f>
        <v>0</v>
      </c>
      <c r="P87">
        <f>COUNTIFS(Tabel1[Gemeente],Tabel10[[#This Row],[Kolom1]],Tabel1[Type],Tabel10[[#Headers],[kamp]],Tabel1[Jaar],$V$2)</f>
        <v>0</v>
      </c>
      <c r="Q87">
        <f>COUNTIFS(Tabel1[Gemeente],Tabel10[[#This Row],[Kolom1]],Tabel1[Type],Tabel10[[#Headers],[schoolactiviteit]],Tabel1[Jaar],$V$2)</f>
        <v>0</v>
      </c>
      <c r="R87" s="1">
        <f>SUM(Tabel10[[#This Row],[workshop]:[schoolactiviteit]])</f>
        <v>0</v>
      </c>
      <c r="S87" s="1">
        <f>COUNTIFS(Tabel3[Lid sinds],Activiteiten!$V$2,Tabel3[Woonplaats],Tabel10[[#This Row],[Kolom1]])</f>
        <v>0</v>
      </c>
    </row>
    <row r="88" spans="1:19" ht="15" hidden="1" customHeight="1" x14ac:dyDescent="0.25">
      <c r="A88" s="10">
        <v>2011</v>
      </c>
      <c r="B88" s="10">
        <v>6</v>
      </c>
      <c r="C88" s="10" t="s">
        <v>979</v>
      </c>
      <c r="D88" s="10">
        <v>2200</v>
      </c>
      <c r="E88" s="10" t="s">
        <v>304</v>
      </c>
      <c r="F88" s="10" t="s">
        <v>1030</v>
      </c>
      <c r="G88" s="10">
        <v>50</v>
      </c>
      <c r="J88" s="77" t="s">
        <v>1205</v>
      </c>
      <c r="K88" s="76">
        <f>COUNTIF(Tabel1[Gemeente],Tabel10[[#This Row],[Kolom1]])</f>
        <v>1</v>
      </c>
      <c r="L88" s="10">
        <f>COUNTIFS(Tabel1[Gemeente],Tabel10[[#This Row],[Kolom1]],Tabel1[Type],Tabel10[[#Headers],[workshop]],Tabel1[Jaar],$V$2)</f>
        <v>0</v>
      </c>
      <c r="M88" s="10">
        <f>COUNTIFS(Tabel1[Gemeente],Tabel10[[#This Row],[Kolom1]],Tabel1[Type],Tabel10[[#Headers],[bijscholing]],Tabel1[Jaar],$V$2)</f>
        <v>0</v>
      </c>
      <c r="N88" s="10">
        <f>COUNTIFS(Tabel1[Gemeente],Tabel10[[#This Row],[Kolom1]],Tabel1[Type],Tabel10[[#Headers],[open initiatie]],Tabel1[Jaar],$V$2)</f>
        <v>0</v>
      </c>
      <c r="O88" s="10">
        <f>COUNTIFS(Tabel1[Gemeente],Tabel10[[#This Row],[Kolom1]],Tabel1[Type],Tabel10[[#Headers],[animatie]],Tabel1[Jaar],$V$2)</f>
        <v>0</v>
      </c>
      <c r="P88">
        <f>COUNTIFS(Tabel1[Gemeente],Tabel10[[#This Row],[Kolom1]],Tabel1[Type],Tabel10[[#Headers],[kamp]],Tabel1[Jaar],$V$2)</f>
        <v>0</v>
      </c>
      <c r="Q88">
        <f>COUNTIFS(Tabel1[Gemeente],Tabel10[[#This Row],[Kolom1]],Tabel1[Type],Tabel10[[#Headers],[schoolactiviteit]],Tabel1[Jaar],$V$2)</f>
        <v>0</v>
      </c>
      <c r="R88" s="1">
        <f>SUM(Tabel10[[#This Row],[workshop]:[schoolactiviteit]])</f>
        <v>0</v>
      </c>
      <c r="S88" s="1">
        <f>COUNTIFS(Tabel3[Lid sinds],Activiteiten!$V$2,Tabel3[Woonplaats],Tabel10[[#This Row],[Kolom1]])</f>
        <v>0</v>
      </c>
    </row>
    <row r="89" spans="1:19" ht="15" hidden="1" customHeight="1" x14ac:dyDescent="0.25">
      <c r="A89" s="10">
        <v>2011</v>
      </c>
      <c r="B89" s="10">
        <v>7</v>
      </c>
      <c r="C89" s="10" t="s">
        <v>979</v>
      </c>
      <c r="D89" s="10">
        <v>2200</v>
      </c>
      <c r="E89" s="10" t="s">
        <v>304</v>
      </c>
      <c r="F89" s="10" t="s">
        <v>978</v>
      </c>
      <c r="G89" s="10">
        <v>60</v>
      </c>
      <c r="J89" s="76" t="s">
        <v>1203</v>
      </c>
      <c r="K89" s="76">
        <f>COUNTIF(Tabel1[Gemeente],Tabel10[[#This Row],[Kolom1]])</f>
        <v>1</v>
      </c>
      <c r="L89" s="10">
        <f>COUNTIFS(Tabel1[Gemeente],Tabel10[[#This Row],[Kolom1]],Tabel1[Type],Tabel10[[#Headers],[workshop]],Tabel1[Jaar],$V$2)</f>
        <v>0</v>
      </c>
      <c r="M89" s="10">
        <f>COUNTIFS(Tabel1[Gemeente],Tabel10[[#This Row],[Kolom1]],Tabel1[Type],Tabel10[[#Headers],[bijscholing]],Tabel1[Jaar],$V$2)</f>
        <v>0</v>
      </c>
      <c r="N89" s="10">
        <f>COUNTIFS(Tabel1[Gemeente],Tabel10[[#This Row],[Kolom1]],Tabel1[Type],Tabel10[[#Headers],[open initiatie]],Tabel1[Jaar],$V$2)</f>
        <v>0</v>
      </c>
      <c r="O89" s="10">
        <f>COUNTIFS(Tabel1[Gemeente],Tabel10[[#This Row],[Kolom1]],Tabel1[Type],Tabel10[[#Headers],[animatie]],Tabel1[Jaar],$V$2)</f>
        <v>0</v>
      </c>
      <c r="P89">
        <f>COUNTIFS(Tabel1[Gemeente],Tabel10[[#This Row],[Kolom1]],Tabel1[Type],Tabel10[[#Headers],[kamp]],Tabel1[Jaar],$V$2)</f>
        <v>0</v>
      </c>
      <c r="Q89">
        <f>COUNTIFS(Tabel1[Gemeente],Tabel10[[#This Row],[Kolom1]],Tabel1[Type],Tabel10[[#Headers],[schoolactiviteit]],Tabel1[Jaar],$V$2)</f>
        <v>0</v>
      </c>
      <c r="R89" s="1">
        <f>SUM(Tabel10[[#This Row],[workshop]:[schoolactiviteit]])</f>
        <v>0</v>
      </c>
      <c r="S89" s="1">
        <f>COUNTIFS(Tabel3[Lid sinds],Activiteiten!$V$2,Tabel3[Woonplaats],Tabel10[[#This Row],[Kolom1]])</f>
        <v>0</v>
      </c>
    </row>
    <row r="90" spans="1:19" ht="15" hidden="1" customHeight="1" x14ac:dyDescent="0.25">
      <c r="A90" s="10">
        <v>2011</v>
      </c>
      <c r="B90" s="10">
        <v>9</v>
      </c>
      <c r="C90" s="10" t="s">
        <v>980</v>
      </c>
      <c r="D90" s="10">
        <v>2200</v>
      </c>
      <c r="E90" s="10" t="s">
        <v>304</v>
      </c>
      <c r="F90" s="10" t="s">
        <v>978</v>
      </c>
      <c r="G90" s="10">
        <v>120</v>
      </c>
      <c r="J90" s="76" t="s">
        <v>987</v>
      </c>
      <c r="K90" s="76">
        <f>COUNTIF(Tabel1[Gemeente],Tabel10[[#This Row],[Kolom1]])</f>
        <v>1</v>
      </c>
      <c r="L90" s="10">
        <f>COUNTIFS(Tabel1[Gemeente],Tabel10[[#This Row],[Kolom1]],Tabel1[Type],Tabel10[[#Headers],[workshop]],Tabel1[Jaar],$V$2)</f>
        <v>0</v>
      </c>
      <c r="M90" s="10">
        <f>COUNTIFS(Tabel1[Gemeente],Tabel10[[#This Row],[Kolom1]],Tabel1[Type],Tabel10[[#Headers],[bijscholing]],Tabel1[Jaar],$V$2)</f>
        <v>0</v>
      </c>
      <c r="N90" s="10">
        <f>COUNTIFS(Tabel1[Gemeente],Tabel10[[#This Row],[Kolom1]],Tabel1[Type],Tabel10[[#Headers],[open initiatie]],Tabel1[Jaar],$V$2)</f>
        <v>0</v>
      </c>
      <c r="O90" s="10">
        <f>COUNTIFS(Tabel1[Gemeente],Tabel10[[#This Row],[Kolom1]],Tabel1[Type],Tabel10[[#Headers],[animatie]],Tabel1[Jaar],$V$2)</f>
        <v>0</v>
      </c>
      <c r="P90">
        <f>COUNTIFS(Tabel1[Gemeente],Tabel10[[#This Row],[Kolom1]],Tabel1[Type],Tabel10[[#Headers],[kamp]],Tabel1[Jaar],$V$2)</f>
        <v>0</v>
      </c>
      <c r="Q90">
        <f>COUNTIFS(Tabel1[Gemeente],Tabel10[[#This Row],[Kolom1]],Tabel1[Type],Tabel10[[#Headers],[schoolactiviteit]],Tabel1[Jaar],$V$2)</f>
        <v>0</v>
      </c>
      <c r="R90" s="1">
        <f>SUM(Tabel10[[#This Row],[workshop]:[schoolactiviteit]])</f>
        <v>0</v>
      </c>
      <c r="S90" s="1">
        <f>COUNTIFS(Tabel3[Lid sinds],Activiteiten!$V$2,Tabel3[Woonplaats],Tabel10[[#This Row],[Kolom1]])</f>
        <v>0</v>
      </c>
    </row>
    <row r="91" spans="1:19" ht="15" hidden="1" customHeight="1" x14ac:dyDescent="0.25">
      <c r="A91" s="10">
        <v>2011</v>
      </c>
      <c r="B91" s="10">
        <v>10</v>
      </c>
      <c r="C91" s="10" t="s">
        <v>980</v>
      </c>
      <c r="D91" s="10">
        <v>2200</v>
      </c>
      <c r="E91" s="10" t="s">
        <v>304</v>
      </c>
      <c r="F91" s="10" t="s">
        <v>989</v>
      </c>
      <c r="G91" s="10">
        <v>75</v>
      </c>
      <c r="J91" s="76" t="s">
        <v>1235</v>
      </c>
      <c r="K91" s="76">
        <f>COUNTIF(Tabel1[Gemeente],Tabel10[[#This Row],[Kolom1]])</f>
        <v>1</v>
      </c>
      <c r="L91" s="10">
        <f>COUNTIFS(Tabel1[Gemeente],Tabel10[[#This Row],[Kolom1]],Tabel1[Type],Tabel10[[#Headers],[workshop]],Tabel1[Jaar],$V$2)</f>
        <v>0</v>
      </c>
      <c r="M91" s="10">
        <f>COUNTIFS(Tabel1[Gemeente],Tabel10[[#This Row],[Kolom1]],Tabel1[Type],Tabel10[[#Headers],[bijscholing]],Tabel1[Jaar],$V$2)</f>
        <v>0</v>
      </c>
      <c r="N91" s="10">
        <f>COUNTIFS(Tabel1[Gemeente],Tabel10[[#This Row],[Kolom1]],Tabel1[Type],Tabel10[[#Headers],[open initiatie]],Tabel1[Jaar],$V$2)</f>
        <v>0</v>
      </c>
      <c r="O91" s="10">
        <f>COUNTIFS(Tabel1[Gemeente],Tabel10[[#This Row],[Kolom1]],Tabel1[Type],Tabel10[[#Headers],[animatie]],Tabel1[Jaar],$V$2)</f>
        <v>0</v>
      </c>
      <c r="P91">
        <f>COUNTIFS(Tabel1[Gemeente],Tabel10[[#This Row],[Kolom1]],Tabel1[Type],Tabel10[[#Headers],[kamp]],Tabel1[Jaar],$V$2)</f>
        <v>0</v>
      </c>
      <c r="Q91">
        <f>COUNTIFS(Tabel1[Gemeente],Tabel10[[#This Row],[Kolom1]],Tabel1[Type],Tabel10[[#Headers],[schoolactiviteit]],Tabel1[Jaar],$V$2)</f>
        <v>0</v>
      </c>
      <c r="R91" s="1">
        <f>SUM(Tabel10[[#This Row],[workshop]:[schoolactiviteit]])</f>
        <v>0</v>
      </c>
      <c r="S91" s="1">
        <f>COUNTIFS(Tabel3[Lid sinds],Activiteiten!$V$2,Tabel3[Woonplaats],Tabel10[[#This Row],[Kolom1]])</f>
        <v>0</v>
      </c>
    </row>
    <row r="92" spans="1:19" ht="15" hidden="1" customHeight="1" x14ac:dyDescent="0.25">
      <c r="A92" s="10">
        <v>2011</v>
      </c>
      <c r="B92" s="10">
        <v>11</v>
      </c>
      <c r="C92" s="10" t="s">
        <v>980</v>
      </c>
      <c r="D92" s="10">
        <v>2200</v>
      </c>
      <c r="E92" s="10" t="s">
        <v>304</v>
      </c>
      <c r="F92" s="10" t="s">
        <v>986</v>
      </c>
      <c r="G92" s="10">
        <v>15</v>
      </c>
      <c r="J92" s="77" t="s">
        <v>995</v>
      </c>
      <c r="K92" s="76">
        <f>COUNTIF(Tabel1[Gemeente],Tabel10[[#This Row],[Kolom1]])</f>
        <v>1</v>
      </c>
      <c r="L92" s="10">
        <f>COUNTIFS(Tabel1[Gemeente],Tabel10[[#This Row],[Kolom1]],Tabel1[Type],Tabel10[[#Headers],[workshop]],Tabel1[Jaar],$V$2)</f>
        <v>0</v>
      </c>
      <c r="M92" s="10">
        <f>COUNTIFS(Tabel1[Gemeente],Tabel10[[#This Row],[Kolom1]],Tabel1[Type],Tabel10[[#Headers],[bijscholing]],Tabel1[Jaar],$V$2)</f>
        <v>0</v>
      </c>
      <c r="N92" s="10">
        <f>COUNTIFS(Tabel1[Gemeente],Tabel10[[#This Row],[Kolom1]],Tabel1[Type],Tabel10[[#Headers],[open initiatie]],Tabel1[Jaar],$V$2)</f>
        <v>0</v>
      </c>
      <c r="O92" s="10">
        <f>COUNTIFS(Tabel1[Gemeente],Tabel10[[#This Row],[Kolom1]],Tabel1[Type],Tabel10[[#Headers],[animatie]],Tabel1[Jaar],$V$2)</f>
        <v>0</v>
      </c>
      <c r="P92">
        <f>COUNTIFS(Tabel1[Gemeente],Tabel10[[#This Row],[Kolom1]],Tabel1[Type],Tabel10[[#Headers],[kamp]],Tabel1[Jaar],$V$2)</f>
        <v>0</v>
      </c>
      <c r="Q92">
        <f>COUNTIFS(Tabel1[Gemeente],Tabel10[[#This Row],[Kolom1]],Tabel1[Type],Tabel10[[#Headers],[schoolactiviteit]],Tabel1[Jaar],$V$2)</f>
        <v>0</v>
      </c>
      <c r="R92" s="1">
        <f>SUM(Tabel10[[#This Row],[workshop]:[schoolactiviteit]])</f>
        <v>0</v>
      </c>
      <c r="S92" s="1">
        <f>COUNTIFS(Tabel3[Lid sinds],Activiteiten!$V$2,Tabel3[Woonplaats],Tabel10[[#This Row],[Kolom1]])</f>
        <v>0</v>
      </c>
    </row>
    <row r="93" spans="1:19" ht="15" hidden="1" customHeight="1" x14ac:dyDescent="0.25">
      <c r="A93" s="10">
        <v>2011</v>
      </c>
      <c r="B93" s="10">
        <v>4</v>
      </c>
      <c r="C93" s="10" t="s">
        <v>981</v>
      </c>
      <c r="D93" s="10">
        <v>2200</v>
      </c>
      <c r="E93" s="10" t="s">
        <v>304</v>
      </c>
      <c r="F93" s="10" t="s">
        <v>978</v>
      </c>
      <c r="G93" s="10">
        <v>30</v>
      </c>
      <c r="J93" s="77" t="s">
        <v>1020</v>
      </c>
      <c r="K93" s="76">
        <f>COUNTIF(Tabel1[Gemeente],Tabel10[[#This Row],[Kolom1]])</f>
        <v>1</v>
      </c>
      <c r="L93" s="10">
        <f>COUNTIFS(Tabel1[Gemeente],Tabel10[[#This Row],[Kolom1]],Tabel1[Type],Tabel10[[#Headers],[workshop]],Tabel1[Jaar],$V$2)</f>
        <v>0</v>
      </c>
      <c r="M93" s="10">
        <f>COUNTIFS(Tabel1[Gemeente],Tabel10[[#This Row],[Kolom1]],Tabel1[Type],Tabel10[[#Headers],[bijscholing]],Tabel1[Jaar],$V$2)</f>
        <v>0</v>
      </c>
      <c r="N93" s="10">
        <f>COUNTIFS(Tabel1[Gemeente],Tabel10[[#This Row],[Kolom1]],Tabel1[Type],Tabel10[[#Headers],[open initiatie]],Tabel1[Jaar],$V$2)</f>
        <v>0</v>
      </c>
      <c r="O93" s="10">
        <f>COUNTIFS(Tabel1[Gemeente],Tabel10[[#This Row],[Kolom1]],Tabel1[Type],Tabel10[[#Headers],[animatie]],Tabel1[Jaar],$V$2)</f>
        <v>0</v>
      </c>
      <c r="P93">
        <f>COUNTIFS(Tabel1[Gemeente],Tabel10[[#This Row],[Kolom1]],Tabel1[Type],Tabel10[[#Headers],[kamp]],Tabel1[Jaar],$V$2)</f>
        <v>0</v>
      </c>
      <c r="Q93">
        <f>COUNTIFS(Tabel1[Gemeente],Tabel10[[#This Row],[Kolom1]],Tabel1[Type],Tabel10[[#Headers],[schoolactiviteit]],Tabel1[Jaar],$V$2)</f>
        <v>0</v>
      </c>
      <c r="R93" s="1">
        <f>SUM(Tabel10[[#This Row],[workshop]:[schoolactiviteit]])</f>
        <v>0</v>
      </c>
      <c r="S93" s="1">
        <f>COUNTIFS(Tabel3[Lid sinds],Activiteiten!$V$2,Tabel3[Woonplaats],Tabel10[[#This Row],[Kolom1]])</f>
        <v>0</v>
      </c>
    </row>
    <row r="94" spans="1:19" ht="15" hidden="1" customHeight="1" x14ac:dyDescent="0.25">
      <c r="A94" s="10">
        <v>2011</v>
      </c>
      <c r="B94" s="10">
        <v>7</v>
      </c>
      <c r="C94" s="10" t="s">
        <v>981</v>
      </c>
      <c r="D94" s="10">
        <v>2200</v>
      </c>
      <c r="E94" s="10" t="s">
        <v>304</v>
      </c>
      <c r="F94" s="10" t="s">
        <v>1034</v>
      </c>
      <c r="G94" s="10">
        <v>30</v>
      </c>
      <c r="J94" s="77" t="s">
        <v>993</v>
      </c>
      <c r="K94" s="76">
        <f>COUNTIF(Tabel1[Gemeente],Tabel10[[#This Row],[Kolom1]])</f>
        <v>1</v>
      </c>
      <c r="L94" s="10">
        <f>COUNTIFS(Tabel1[Gemeente],Tabel10[[#This Row],[Kolom1]],Tabel1[Type],Tabel10[[#Headers],[workshop]],Tabel1[Jaar],$V$2)</f>
        <v>0</v>
      </c>
      <c r="M94" s="10">
        <f>COUNTIFS(Tabel1[Gemeente],Tabel10[[#This Row],[Kolom1]],Tabel1[Type],Tabel10[[#Headers],[bijscholing]],Tabel1[Jaar],$V$2)</f>
        <v>0</v>
      </c>
      <c r="N94" s="10">
        <f>COUNTIFS(Tabel1[Gemeente],Tabel10[[#This Row],[Kolom1]],Tabel1[Type],Tabel10[[#Headers],[open initiatie]],Tabel1[Jaar],$V$2)</f>
        <v>0</v>
      </c>
      <c r="O94" s="10">
        <f>COUNTIFS(Tabel1[Gemeente],Tabel10[[#This Row],[Kolom1]],Tabel1[Type],Tabel10[[#Headers],[animatie]],Tabel1[Jaar],$V$2)</f>
        <v>0</v>
      </c>
      <c r="P94">
        <f>COUNTIFS(Tabel1[Gemeente],Tabel10[[#This Row],[Kolom1]],Tabel1[Type],Tabel10[[#Headers],[kamp]],Tabel1[Jaar],$V$2)</f>
        <v>0</v>
      </c>
      <c r="Q94">
        <f>COUNTIFS(Tabel1[Gemeente],Tabel10[[#This Row],[Kolom1]],Tabel1[Type],Tabel10[[#Headers],[schoolactiviteit]],Tabel1[Jaar],$V$2)</f>
        <v>0</v>
      </c>
      <c r="R94" s="1">
        <f>SUM(Tabel10[[#This Row],[workshop]:[schoolactiviteit]])</f>
        <v>0</v>
      </c>
      <c r="S94" s="1">
        <f>COUNTIFS(Tabel3[Lid sinds],Activiteiten!$V$2,Tabel3[Woonplaats],Tabel10[[#This Row],[Kolom1]])</f>
        <v>0</v>
      </c>
    </row>
    <row r="95" spans="1:19" ht="15" hidden="1" customHeight="1" x14ac:dyDescent="0.25">
      <c r="A95" s="10">
        <v>2011</v>
      </c>
      <c r="B95" s="10">
        <v>7</v>
      </c>
      <c r="C95" s="10" t="s">
        <v>981</v>
      </c>
      <c r="D95" s="10">
        <v>2200</v>
      </c>
      <c r="E95" s="10" t="s">
        <v>304</v>
      </c>
      <c r="F95" s="10" t="s">
        <v>986</v>
      </c>
      <c r="G95" s="10">
        <v>32</v>
      </c>
      <c r="J95" s="76" t="s">
        <v>998</v>
      </c>
      <c r="K95" s="76">
        <f>COUNTIF(Tabel1[Gemeente],Tabel10[[#This Row],[Kolom1]])</f>
        <v>1</v>
      </c>
      <c r="L95" s="10">
        <f>COUNTIFS(Tabel1[Gemeente],Tabel10[[#This Row],[Kolom1]],Tabel1[Type],Tabel10[[#Headers],[workshop]],Tabel1[Jaar],$V$2)</f>
        <v>0</v>
      </c>
      <c r="M95" s="10">
        <f>COUNTIFS(Tabel1[Gemeente],Tabel10[[#This Row],[Kolom1]],Tabel1[Type],Tabel10[[#Headers],[bijscholing]],Tabel1[Jaar],$V$2)</f>
        <v>0</v>
      </c>
      <c r="N95" s="10">
        <f>COUNTIFS(Tabel1[Gemeente],Tabel10[[#This Row],[Kolom1]],Tabel1[Type],Tabel10[[#Headers],[open initiatie]],Tabel1[Jaar],$V$2)</f>
        <v>0</v>
      </c>
      <c r="O95" s="10">
        <f>COUNTIFS(Tabel1[Gemeente],Tabel10[[#This Row],[Kolom1]],Tabel1[Type],Tabel10[[#Headers],[animatie]],Tabel1[Jaar],$V$2)</f>
        <v>0</v>
      </c>
      <c r="P95">
        <f>COUNTIFS(Tabel1[Gemeente],Tabel10[[#This Row],[Kolom1]],Tabel1[Type],Tabel10[[#Headers],[kamp]],Tabel1[Jaar],$V$2)</f>
        <v>0</v>
      </c>
      <c r="Q95">
        <f>COUNTIFS(Tabel1[Gemeente],Tabel10[[#This Row],[Kolom1]],Tabel1[Type],Tabel10[[#Headers],[schoolactiviteit]],Tabel1[Jaar],$V$2)</f>
        <v>0</v>
      </c>
      <c r="R95" s="1">
        <f>SUM(Tabel10[[#This Row],[workshop]:[schoolactiviteit]])</f>
        <v>0</v>
      </c>
      <c r="S95" s="1">
        <f>COUNTIFS(Tabel3[Lid sinds],Activiteiten!$V$2,Tabel3[Woonplaats],Tabel10[[#This Row],[Kolom1]])</f>
        <v>0</v>
      </c>
    </row>
    <row r="96" spans="1:19" ht="15" hidden="1" customHeight="1" x14ac:dyDescent="0.25">
      <c r="A96" s="10">
        <v>2011</v>
      </c>
      <c r="B96" s="10">
        <v>7</v>
      </c>
      <c r="C96" s="10" t="s">
        <v>981</v>
      </c>
      <c r="D96" s="10">
        <v>2200</v>
      </c>
      <c r="E96" s="10" t="s">
        <v>304</v>
      </c>
      <c r="F96" s="10" t="s">
        <v>1033</v>
      </c>
      <c r="G96" s="10">
        <v>32</v>
      </c>
      <c r="J96" s="77"/>
      <c r="K96" s="80"/>
      <c r="L96" s="10">
        <f>COUNTIFS(Tabel1[Gemeente],Tabel10[[#This Row],[Kolom1]],Tabel1[Type],Tabel10[[#Headers],[workshop]],Tabel1[Jaar],$V$2)</f>
        <v>0</v>
      </c>
      <c r="M96" s="10">
        <f>COUNTIFS(Tabel1[Gemeente],Tabel10[[#This Row],[Kolom1]],Tabel1[Type],Tabel10[[#Headers],[bijscholing]],Tabel1[Jaar],$V$2)</f>
        <v>0</v>
      </c>
      <c r="N96" s="10">
        <f>COUNTIFS(Tabel1[Gemeente],Tabel10[[#This Row],[Kolom1]],Tabel1[Type],Tabel10[[#Headers],[open initiatie]],Tabel1[Jaar],$V$2)</f>
        <v>0</v>
      </c>
      <c r="O96" s="10">
        <f>COUNTIFS(Tabel1[Gemeente],Tabel10[[#This Row],[Kolom1]],Tabel1[Type],Tabel10[[#Headers],[animatie]],Tabel1[Jaar],$V$2)</f>
        <v>0</v>
      </c>
      <c r="P96">
        <f>COUNTIFS(Tabel1[Gemeente],Tabel10[[#This Row],[Kolom1]],Tabel1[Type],Tabel10[[#Headers],[kamp]],Tabel1[Jaar],$V$2)</f>
        <v>0</v>
      </c>
      <c r="Q96">
        <f>COUNTIFS(Tabel1[Gemeente],Tabel10[[#This Row],[Kolom1]],Tabel1[Type],Tabel10[[#Headers],[schoolactiviteit]],Tabel1[Jaar],$V$2)</f>
        <v>0</v>
      </c>
      <c r="R96" s="1">
        <f>SUM(Tabel10[[#This Row],[workshop]:[schoolactiviteit]])</f>
        <v>0</v>
      </c>
      <c r="S96" s="1">
        <f>COUNTIFS(Tabel3[Lid sinds],Activiteiten!$V$2,Tabel3[Woonplaats],Tabel10[[#This Row],[Kolom1]])</f>
        <v>0</v>
      </c>
    </row>
    <row r="97" spans="1:19" ht="15" hidden="1" customHeight="1" x14ac:dyDescent="0.25">
      <c r="A97" s="10">
        <v>2011</v>
      </c>
      <c r="B97" s="10">
        <v>8</v>
      </c>
      <c r="C97" s="10" t="s">
        <v>981</v>
      </c>
      <c r="D97" s="10">
        <v>2200</v>
      </c>
      <c r="E97" s="10" t="s">
        <v>304</v>
      </c>
      <c r="F97" s="10" t="s">
        <v>1033</v>
      </c>
      <c r="G97" s="10">
        <v>40</v>
      </c>
      <c r="J97" s="77"/>
      <c r="K97" s="80"/>
      <c r="L97" s="10">
        <f>COUNTIFS(Tabel1[Gemeente],Tabel10[[#This Row],[Kolom1]],Tabel1[Type],Tabel10[[#Headers],[workshop]],Tabel1[Jaar],$V$2)</f>
        <v>0</v>
      </c>
      <c r="M97" s="10">
        <f>COUNTIFS(Tabel1[Gemeente],Tabel10[[#This Row],[Kolom1]],Tabel1[Type],Tabel10[[#Headers],[bijscholing]],Tabel1[Jaar],$V$2)</f>
        <v>0</v>
      </c>
      <c r="N97" s="10">
        <f>COUNTIFS(Tabel1[Gemeente],Tabel10[[#This Row],[Kolom1]],Tabel1[Type],Tabel10[[#Headers],[open initiatie]],Tabel1[Jaar],$V$2)</f>
        <v>0</v>
      </c>
      <c r="O97" s="10">
        <f>COUNTIFS(Tabel1[Gemeente],Tabel10[[#This Row],[Kolom1]],Tabel1[Type],Tabel10[[#Headers],[animatie]],Tabel1[Jaar],$V$2)</f>
        <v>0</v>
      </c>
      <c r="P97">
        <f>COUNTIFS(Tabel1[Gemeente],Tabel10[[#This Row],[Kolom1]],Tabel1[Type],Tabel10[[#Headers],[kamp]],Tabel1[Jaar],$V$2)</f>
        <v>0</v>
      </c>
      <c r="Q97">
        <f>COUNTIFS(Tabel1[Gemeente],Tabel10[[#This Row],[Kolom1]],Tabel1[Type],Tabel10[[#Headers],[schoolactiviteit]],Tabel1[Jaar],$V$2)</f>
        <v>0</v>
      </c>
      <c r="R97" s="1">
        <f>SUM(Tabel10[[#This Row],[workshop]:[schoolactiviteit]])</f>
        <v>0</v>
      </c>
      <c r="S97" s="1">
        <f>COUNTIFS(Tabel3[Lid sinds],Activiteiten!$V$2,Tabel3[Woonplaats],Tabel10[[#This Row],[Kolom1]])</f>
        <v>0</v>
      </c>
    </row>
    <row r="98" spans="1:19" ht="15" hidden="1" customHeight="1" x14ac:dyDescent="0.25">
      <c r="A98" s="10">
        <v>2011</v>
      </c>
      <c r="B98" s="10">
        <v>8</v>
      </c>
      <c r="C98" s="10" t="s">
        <v>981</v>
      </c>
      <c r="D98" s="10">
        <v>2200</v>
      </c>
      <c r="E98" s="10" t="s">
        <v>304</v>
      </c>
      <c r="F98" s="10" t="s">
        <v>978</v>
      </c>
      <c r="G98" s="10">
        <v>35</v>
      </c>
      <c r="L98" s="10">
        <f>COUNTIFS(Tabel1[Gemeente],Tabel10[[#This Row],[Kolom1]],Tabel1[Type],Tabel10[[#Headers],[workshop]],Tabel1[Jaar],$V$2)</f>
        <v>0</v>
      </c>
      <c r="M98" s="10">
        <f>COUNTIFS(Tabel1[Gemeente],Tabel10[[#This Row],[Kolom1]],Tabel1[Type],Tabel10[[#Headers],[bijscholing]],Tabel1[Jaar],$V$2)</f>
        <v>0</v>
      </c>
      <c r="N98" s="10">
        <f>COUNTIFS(Tabel1[Gemeente],Tabel10[[#This Row],[Kolom1]],Tabel1[Type],Tabel10[[#Headers],[open initiatie]],Tabel1[Jaar],$V$2)</f>
        <v>0</v>
      </c>
      <c r="O98" s="10">
        <f>COUNTIFS(Tabel1[Gemeente],Tabel10[[#This Row],[Kolom1]],Tabel1[Type],Tabel10[[#Headers],[animatie]],Tabel1[Jaar],$V$2)</f>
        <v>0</v>
      </c>
      <c r="P98">
        <f>COUNTIFS(Tabel1[Gemeente],Tabel10[[#This Row],[Kolom1]],Tabel1[Type],Tabel10[[#Headers],[kamp]],Tabel1[Jaar],$V$2)</f>
        <v>0</v>
      </c>
      <c r="Q98">
        <f>COUNTIFS(Tabel1[Gemeente],Tabel10[[#This Row],[Kolom1]],Tabel1[Type],Tabel10[[#Headers],[schoolactiviteit]],Tabel1[Jaar],$V$2)</f>
        <v>0</v>
      </c>
      <c r="R98" s="1">
        <f>SUM(Tabel10[[#This Row],[workshop]:[schoolactiviteit]])</f>
        <v>0</v>
      </c>
      <c r="S98" s="1">
        <f>COUNTIFS(Tabel3[Lid sinds],Activiteiten!$V$2,Tabel3[Woonplaats],Tabel10[[#This Row],[Kolom1]])</f>
        <v>0</v>
      </c>
    </row>
    <row r="99" spans="1:19" ht="15" hidden="1" customHeight="1" x14ac:dyDescent="0.25">
      <c r="A99" s="10">
        <v>2011</v>
      </c>
      <c r="B99" s="10">
        <v>8</v>
      </c>
      <c r="C99" s="10" t="s">
        <v>981</v>
      </c>
      <c r="D99" s="10">
        <v>2200</v>
      </c>
      <c r="E99" s="10" t="s">
        <v>304</v>
      </c>
      <c r="F99" s="10" t="s">
        <v>1035</v>
      </c>
      <c r="G99" s="10">
        <v>18</v>
      </c>
      <c r="L99" s="10">
        <f>COUNTIFS(Tabel1[Gemeente],Tabel10[[#This Row],[Kolom1]],Tabel1[Type],Tabel10[[#Headers],[workshop]],Tabel1[Jaar],$V$2)</f>
        <v>0</v>
      </c>
      <c r="M99" s="10">
        <f>COUNTIFS(Tabel1[Gemeente],Tabel10[[#This Row],[Kolom1]],Tabel1[Type],Tabel10[[#Headers],[bijscholing]],Tabel1[Jaar],$V$2)</f>
        <v>0</v>
      </c>
      <c r="N99" s="10">
        <f>COUNTIFS(Tabel1[Gemeente],Tabel10[[#This Row],[Kolom1]],Tabel1[Type],Tabel10[[#Headers],[open initiatie]],Tabel1[Jaar],$V$2)</f>
        <v>0</v>
      </c>
      <c r="O99" s="10">
        <f>COUNTIFS(Tabel1[Gemeente],Tabel10[[#This Row],[Kolom1]],Tabel1[Type],Tabel10[[#Headers],[animatie]],Tabel1[Jaar],$V$2)</f>
        <v>0</v>
      </c>
      <c r="P99">
        <f>COUNTIFS(Tabel1[Gemeente],Tabel10[[#This Row],[Kolom1]],Tabel1[Type],Tabel10[[#Headers],[kamp]],Tabel1[Jaar],$V$2)</f>
        <v>0</v>
      </c>
      <c r="Q99">
        <f>COUNTIFS(Tabel1[Gemeente],Tabel10[[#This Row],[Kolom1]],Tabel1[Type],Tabel10[[#Headers],[schoolactiviteit]],Tabel1[Jaar],$V$2)</f>
        <v>0</v>
      </c>
      <c r="R99" s="1">
        <f>SUM(Tabel10[[#This Row],[workshop]:[schoolactiviteit]])</f>
        <v>0</v>
      </c>
      <c r="S99" s="1">
        <f>COUNTIFS(Tabel3[Lid sinds],Activiteiten!$V$2,Tabel3[Woonplaats],Tabel10[[#This Row],[Kolom1]])</f>
        <v>0</v>
      </c>
    </row>
    <row r="100" spans="1:19" ht="15" hidden="1" customHeight="1" x14ac:dyDescent="0.25">
      <c r="A100" s="10">
        <v>2011</v>
      </c>
      <c r="B100" s="10">
        <v>7</v>
      </c>
      <c r="C100" s="10" t="s">
        <v>981</v>
      </c>
      <c r="D100" s="10">
        <v>2200</v>
      </c>
      <c r="E100" s="10" t="s">
        <v>304</v>
      </c>
      <c r="F100" s="10" t="s">
        <v>1037</v>
      </c>
      <c r="G100" s="10">
        <v>18</v>
      </c>
      <c r="L100" s="10">
        <f>COUNTIFS(Tabel1[Gemeente],Tabel10[[#This Row],[Kolom1]],Tabel1[Type],Tabel10[[#Headers],[workshop]],Tabel1[Jaar],$V$2)</f>
        <v>0</v>
      </c>
      <c r="M100" s="10">
        <f>COUNTIFS(Tabel1[Gemeente],Tabel10[[#This Row],[Kolom1]],Tabel1[Type],Tabel10[[#Headers],[bijscholing]],Tabel1[Jaar],$V$2)</f>
        <v>0</v>
      </c>
      <c r="N100" s="10">
        <f>COUNTIFS(Tabel1[Gemeente],Tabel10[[#This Row],[Kolom1]],Tabel1[Type],Tabel10[[#Headers],[open initiatie]],Tabel1[Jaar],$V$2)</f>
        <v>0</v>
      </c>
      <c r="O100" s="10">
        <f>COUNTIFS(Tabel1[Gemeente],Tabel10[[#This Row],[Kolom1]],Tabel1[Type],Tabel10[[#Headers],[animatie]],Tabel1[Jaar],$V$2)</f>
        <v>0</v>
      </c>
      <c r="P100">
        <f>COUNTIFS(Tabel1[Gemeente],Tabel10[[#This Row],[Kolom1]],Tabel1[Type],Tabel10[[#Headers],[kamp]],Tabel1[Jaar],$V$2)</f>
        <v>0</v>
      </c>
      <c r="Q100">
        <f>COUNTIFS(Tabel1[Gemeente],Tabel10[[#This Row],[Kolom1]],Tabel1[Type],Tabel10[[#Headers],[schoolactiviteit]],Tabel1[Jaar],$V$2)</f>
        <v>0</v>
      </c>
      <c r="R100" s="1">
        <f>SUM(Tabel10[[#This Row],[workshop]:[schoolactiviteit]])</f>
        <v>0</v>
      </c>
      <c r="S100" s="1">
        <f>COUNTIFS(Tabel3[Lid sinds],Activiteiten!$V$2,Tabel3[Woonplaats],Tabel10[[#This Row],[Kolom1]])</f>
        <v>0</v>
      </c>
    </row>
    <row r="101" spans="1:19" ht="15" hidden="1" customHeight="1" x14ac:dyDescent="0.25">
      <c r="A101" s="10">
        <v>2011</v>
      </c>
      <c r="B101" s="10">
        <v>8</v>
      </c>
      <c r="C101" s="10" t="s">
        <v>981</v>
      </c>
      <c r="D101" s="10">
        <v>2200</v>
      </c>
      <c r="E101" s="10" t="s">
        <v>304</v>
      </c>
      <c r="F101" s="10" t="s">
        <v>1038</v>
      </c>
      <c r="G101" s="10">
        <v>20</v>
      </c>
      <c r="L101" s="10">
        <f>COUNTIFS(Tabel1[Gemeente],Tabel10[[#This Row],[Kolom1]],Tabel1[Type],Tabel10[[#Headers],[workshop]],Tabel1[Jaar],$V$2)</f>
        <v>0</v>
      </c>
      <c r="M101" s="10">
        <f>COUNTIFS(Tabel1[Gemeente],Tabel10[[#This Row],[Kolom1]],Tabel1[Type],Tabel10[[#Headers],[bijscholing]],Tabel1[Jaar],$V$2)</f>
        <v>0</v>
      </c>
      <c r="N101" s="10">
        <f>COUNTIFS(Tabel1[Gemeente],Tabel10[[#This Row],[Kolom1]],Tabel1[Type],Tabel10[[#Headers],[open initiatie]],Tabel1[Jaar],$V$2)</f>
        <v>0</v>
      </c>
      <c r="O101" s="10">
        <f>COUNTIFS(Tabel1[Gemeente],Tabel10[[#This Row],[Kolom1]],Tabel1[Type],Tabel10[[#Headers],[animatie]],Tabel1[Jaar],$V$2)</f>
        <v>0</v>
      </c>
      <c r="P101">
        <f>COUNTIFS(Tabel1[Gemeente],Tabel10[[#This Row],[Kolom1]],Tabel1[Type],Tabel10[[#Headers],[kamp]],Tabel1[Jaar],$V$2)</f>
        <v>0</v>
      </c>
      <c r="Q101">
        <f>COUNTIFS(Tabel1[Gemeente],Tabel10[[#This Row],[Kolom1]],Tabel1[Type],Tabel10[[#Headers],[schoolactiviteit]],Tabel1[Jaar],$V$2)</f>
        <v>0</v>
      </c>
      <c r="R101" s="1">
        <f>SUM(Tabel10[[#This Row],[workshop]:[schoolactiviteit]])</f>
        <v>0</v>
      </c>
      <c r="S101" s="1">
        <f>COUNTIFS(Tabel3[Lid sinds],Activiteiten!$V$2,Tabel3[Woonplaats],Tabel10[[#This Row],[Kolom1]])</f>
        <v>0</v>
      </c>
    </row>
    <row r="102" spans="1:19" ht="15" hidden="1" customHeight="1" x14ac:dyDescent="0.25">
      <c r="A102" s="10">
        <v>2011</v>
      </c>
      <c r="B102" s="10">
        <v>3</v>
      </c>
      <c r="C102" s="10" t="s">
        <v>1005</v>
      </c>
      <c r="D102" s="10">
        <v>2200</v>
      </c>
      <c r="E102" s="10" t="s">
        <v>304</v>
      </c>
      <c r="F102" s="10" t="s">
        <v>978</v>
      </c>
      <c r="G102" s="10">
        <v>550</v>
      </c>
      <c r="L102" s="10">
        <f>COUNTIFS(Tabel1[Gemeente],Tabel10[[#This Row],[Kolom1]],Tabel1[Type],Tabel10[[#Headers],[workshop]],Tabel1[Jaar],$V$2)</f>
        <v>0</v>
      </c>
      <c r="M102" s="10">
        <f>COUNTIFS(Tabel1[Gemeente],Tabel10[[#This Row],[Kolom1]],Tabel1[Type],Tabel10[[#Headers],[bijscholing]],Tabel1[Jaar],$V$2)</f>
        <v>0</v>
      </c>
      <c r="N102" s="10">
        <f>COUNTIFS(Tabel1[Gemeente],Tabel10[[#This Row],[Kolom1]],Tabel1[Type],Tabel10[[#Headers],[open initiatie]],Tabel1[Jaar],$V$2)</f>
        <v>0</v>
      </c>
      <c r="O102" s="10">
        <f>COUNTIFS(Tabel1[Gemeente],Tabel10[[#This Row],[Kolom1]],Tabel1[Type],Tabel10[[#Headers],[animatie]],Tabel1[Jaar],$V$2)</f>
        <v>0</v>
      </c>
      <c r="P102">
        <f>COUNTIFS(Tabel1[Gemeente],Tabel10[[#This Row],[Kolom1]],Tabel1[Type],Tabel10[[#Headers],[kamp]],Tabel1[Jaar],$V$2)</f>
        <v>0</v>
      </c>
      <c r="Q102">
        <f>COUNTIFS(Tabel1[Gemeente],Tabel10[[#This Row],[Kolom1]],Tabel1[Type],Tabel10[[#Headers],[schoolactiviteit]],Tabel1[Jaar],$V$2)</f>
        <v>0</v>
      </c>
      <c r="R102" s="1">
        <f>SUM(Tabel10[[#This Row],[workshop]:[schoolactiviteit]])</f>
        <v>0</v>
      </c>
      <c r="S102" s="1">
        <f>COUNTIFS(Tabel3[Lid sinds],Activiteiten!$V$2,Tabel3[Woonplaats],Tabel10[[#This Row],[Kolom1]])</f>
        <v>0</v>
      </c>
    </row>
    <row r="103" spans="1:19" ht="15" hidden="1" customHeight="1" x14ac:dyDescent="0.25">
      <c r="A103" s="10">
        <v>2011</v>
      </c>
      <c r="B103" s="10">
        <v>11</v>
      </c>
      <c r="C103" s="10" t="s">
        <v>980</v>
      </c>
      <c r="D103" s="10"/>
      <c r="E103" s="10" t="s">
        <v>1028</v>
      </c>
      <c r="F103" s="10" t="s">
        <v>986</v>
      </c>
      <c r="G103" s="10">
        <v>70</v>
      </c>
      <c r="L103" s="10">
        <f>COUNTIFS(Tabel1[Gemeente],Tabel10[[#This Row],[Kolom1]],Tabel1[Type],Tabel10[[#Headers],[workshop]],Tabel1[Jaar],$V$2)</f>
        <v>0</v>
      </c>
      <c r="M103" s="10">
        <f>COUNTIFS(Tabel1[Gemeente],Tabel10[[#This Row],[Kolom1]],Tabel1[Type],Tabel10[[#Headers],[bijscholing]],Tabel1[Jaar],$V$2)</f>
        <v>0</v>
      </c>
      <c r="N103" s="10">
        <f>COUNTIFS(Tabel1[Gemeente],Tabel10[[#This Row],[Kolom1]],Tabel1[Type],Tabel10[[#Headers],[open initiatie]],Tabel1[Jaar],$V$2)</f>
        <v>0</v>
      </c>
      <c r="O103" s="10">
        <f>COUNTIFS(Tabel1[Gemeente],Tabel10[[#This Row],[Kolom1]],Tabel1[Type],Tabel10[[#Headers],[animatie]],Tabel1[Jaar],$V$2)</f>
        <v>0</v>
      </c>
      <c r="P103">
        <f>COUNTIFS(Tabel1[Gemeente],Tabel10[[#This Row],[Kolom1]],Tabel1[Type],Tabel10[[#Headers],[kamp]],Tabel1[Jaar],$V$2)</f>
        <v>0</v>
      </c>
      <c r="Q103">
        <f>COUNTIFS(Tabel1[Gemeente],Tabel10[[#This Row],[Kolom1]],Tabel1[Type],Tabel10[[#Headers],[schoolactiviteit]],Tabel1[Jaar],$V$2)</f>
        <v>0</v>
      </c>
      <c r="R103" s="1">
        <f>SUM(Tabel10[[#This Row],[workshop]:[schoolactiviteit]])</f>
        <v>0</v>
      </c>
      <c r="S103" s="1">
        <f>COUNTIFS(Tabel3[Lid sinds],Activiteiten!$V$2,Tabel3[Woonplaats],Tabel10[[#This Row],[Kolom1]])</f>
        <v>0</v>
      </c>
    </row>
    <row r="104" spans="1:19" ht="15" hidden="1" customHeight="1" x14ac:dyDescent="0.25">
      <c r="A104" s="10">
        <v>2011</v>
      </c>
      <c r="B104" s="10">
        <v>3</v>
      </c>
      <c r="C104" s="10" t="s">
        <v>1002</v>
      </c>
      <c r="D104" s="10"/>
      <c r="E104" s="10" t="s">
        <v>1009</v>
      </c>
      <c r="F104" s="10" t="s">
        <v>978</v>
      </c>
      <c r="G104" s="10">
        <v>20</v>
      </c>
      <c r="L104" s="10">
        <f>COUNTIFS(Tabel1[Gemeente],Tabel10[[#This Row],[Kolom1]],Tabel1[Type],Tabel10[[#Headers],[workshop]],Tabel1[Jaar],$V$2)</f>
        <v>0</v>
      </c>
      <c r="M104" s="10">
        <f>COUNTIFS(Tabel1[Gemeente],Tabel10[[#This Row],[Kolom1]],Tabel1[Type],Tabel10[[#Headers],[bijscholing]],Tabel1[Jaar],$V$2)</f>
        <v>0</v>
      </c>
      <c r="N104" s="10">
        <f>COUNTIFS(Tabel1[Gemeente],Tabel10[[#This Row],[Kolom1]],Tabel1[Type],Tabel10[[#Headers],[open initiatie]],Tabel1[Jaar],$V$2)</f>
        <v>0</v>
      </c>
      <c r="O104" s="10">
        <f>COUNTIFS(Tabel1[Gemeente],Tabel10[[#This Row],[Kolom1]],Tabel1[Type],Tabel10[[#Headers],[animatie]],Tabel1[Jaar],$V$2)</f>
        <v>0</v>
      </c>
      <c r="P104">
        <f>COUNTIFS(Tabel1[Gemeente],Tabel10[[#This Row],[Kolom1]],Tabel1[Type],Tabel10[[#Headers],[kamp]],Tabel1[Jaar],$V$2)</f>
        <v>0</v>
      </c>
      <c r="Q104">
        <f>COUNTIFS(Tabel1[Gemeente],Tabel10[[#This Row],[Kolom1]],Tabel1[Type],Tabel10[[#Headers],[schoolactiviteit]],Tabel1[Jaar],$V$2)</f>
        <v>0</v>
      </c>
      <c r="R104" s="1">
        <f>SUM(Tabel10[[#This Row],[workshop]:[schoolactiviteit]])</f>
        <v>0</v>
      </c>
      <c r="S104" s="1">
        <f>COUNTIFS(Tabel3[Lid sinds],Activiteiten!$V$2,Tabel3[Woonplaats],Tabel10[[#This Row],[Kolom1]])</f>
        <v>0</v>
      </c>
    </row>
    <row r="105" spans="1:19" ht="15" hidden="1" customHeight="1" x14ac:dyDescent="0.25">
      <c r="A105" s="10">
        <v>2011</v>
      </c>
      <c r="B105" s="10">
        <v>2</v>
      </c>
      <c r="C105" s="10" t="s">
        <v>1005</v>
      </c>
      <c r="D105" s="10"/>
      <c r="E105" s="10" t="s">
        <v>1040</v>
      </c>
      <c r="F105" s="10" t="s">
        <v>978</v>
      </c>
      <c r="G105" s="10">
        <v>250</v>
      </c>
      <c r="L105" s="10">
        <f>COUNTIFS(Tabel1[Gemeente],Tabel10[[#This Row],[Kolom1]],Tabel1[Type],Tabel10[[#Headers],[workshop]],Tabel1[Jaar],$V$2)</f>
        <v>0</v>
      </c>
      <c r="M105" s="10">
        <f>COUNTIFS(Tabel1[Gemeente],Tabel10[[#This Row],[Kolom1]],Tabel1[Type],Tabel10[[#Headers],[bijscholing]],Tabel1[Jaar],$V$2)</f>
        <v>0</v>
      </c>
      <c r="N105" s="10">
        <f>COUNTIFS(Tabel1[Gemeente],Tabel10[[#This Row],[Kolom1]],Tabel1[Type],Tabel10[[#Headers],[open initiatie]],Tabel1[Jaar],$V$2)</f>
        <v>0</v>
      </c>
      <c r="O105" s="10">
        <f>COUNTIFS(Tabel1[Gemeente],Tabel10[[#This Row],[Kolom1]],Tabel1[Type],Tabel10[[#Headers],[animatie]],Tabel1[Jaar],$V$2)</f>
        <v>0</v>
      </c>
      <c r="P105">
        <f>COUNTIFS(Tabel1[Gemeente],Tabel10[[#This Row],[Kolom1]],Tabel1[Type],Tabel10[[#Headers],[kamp]],Tabel1[Jaar],$V$2)</f>
        <v>0</v>
      </c>
      <c r="Q105">
        <f>COUNTIFS(Tabel1[Gemeente],Tabel10[[#This Row],[Kolom1]],Tabel1[Type],Tabel10[[#Headers],[schoolactiviteit]],Tabel1[Jaar],$V$2)</f>
        <v>0</v>
      </c>
      <c r="R105" s="1">
        <f>SUM(Tabel10[[#This Row],[workshop]:[schoolactiviteit]])</f>
        <v>0</v>
      </c>
      <c r="S105" s="1">
        <f>COUNTIFS(Tabel3[Lid sinds],Activiteiten!$V$2,Tabel3[Woonplaats],Tabel10[[#This Row],[Kolom1]])</f>
        <v>0</v>
      </c>
    </row>
    <row r="106" spans="1:19" ht="15" hidden="1" customHeight="1" x14ac:dyDescent="0.25">
      <c r="A106" s="10">
        <v>2011</v>
      </c>
      <c r="B106" s="10">
        <v>3</v>
      </c>
      <c r="C106" s="10" t="s">
        <v>1012</v>
      </c>
      <c r="D106" s="10"/>
      <c r="E106" s="10" t="s">
        <v>1000</v>
      </c>
      <c r="F106" s="10" t="s">
        <v>978</v>
      </c>
      <c r="G106" s="10">
        <v>80</v>
      </c>
      <c r="L106" s="10">
        <f>COUNTIFS(Tabel1[Gemeente],Tabel10[[#This Row],[Kolom1]],Tabel1[Type],Tabel10[[#Headers],[workshop]],Tabel1[Jaar],$V$2)</f>
        <v>0</v>
      </c>
      <c r="M106" s="10">
        <f>COUNTIFS(Tabel1[Gemeente],Tabel10[[#This Row],[Kolom1]],Tabel1[Type],Tabel10[[#Headers],[bijscholing]],Tabel1[Jaar],$V$2)</f>
        <v>0</v>
      </c>
      <c r="N106" s="10">
        <f>COUNTIFS(Tabel1[Gemeente],Tabel10[[#This Row],[Kolom1]],Tabel1[Type],Tabel10[[#Headers],[open initiatie]],Tabel1[Jaar],$V$2)</f>
        <v>0</v>
      </c>
      <c r="O106" s="10">
        <f>COUNTIFS(Tabel1[Gemeente],Tabel10[[#This Row],[Kolom1]],Tabel1[Type],Tabel10[[#Headers],[animatie]],Tabel1[Jaar],$V$2)</f>
        <v>0</v>
      </c>
      <c r="P106">
        <f>COUNTIFS(Tabel1[Gemeente],Tabel10[[#This Row],[Kolom1]],Tabel1[Type],Tabel10[[#Headers],[kamp]],Tabel1[Jaar],$V$2)</f>
        <v>0</v>
      </c>
      <c r="Q106">
        <f>COUNTIFS(Tabel1[Gemeente],Tabel10[[#This Row],[Kolom1]],Tabel1[Type],Tabel10[[#Headers],[schoolactiviteit]],Tabel1[Jaar],$V$2)</f>
        <v>0</v>
      </c>
      <c r="R106" s="1">
        <f>SUM(Tabel10[[#This Row],[workshop]:[schoolactiviteit]])</f>
        <v>0</v>
      </c>
      <c r="S106" s="1">
        <f>COUNTIFS(Tabel3[Lid sinds],Activiteiten!$V$2,Tabel3[Woonplaats],Tabel10[[#This Row],[Kolom1]])</f>
        <v>0</v>
      </c>
    </row>
    <row r="107" spans="1:19" ht="15" hidden="1" customHeight="1" x14ac:dyDescent="0.25">
      <c r="A107" s="10">
        <v>2011</v>
      </c>
      <c r="B107" s="10">
        <v>4</v>
      </c>
      <c r="C107" s="10" t="s">
        <v>1012</v>
      </c>
      <c r="D107" s="10"/>
      <c r="E107" s="10" t="s">
        <v>1000</v>
      </c>
      <c r="F107" s="10" t="s">
        <v>978</v>
      </c>
      <c r="G107" s="10">
        <v>80</v>
      </c>
      <c r="L107" s="10">
        <f>COUNTIFS(Tabel1[Gemeente],Tabel10[[#This Row],[Kolom1]],Tabel1[Type],Tabel10[[#Headers],[workshop]],Tabel1[Jaar],$V$2)</f>
        <v>0</v>
      </c>
      <c r="M107" s="10">
        <f>COUNTIFS(Tabel1[Gemeente],Tabel10[[#This Row],[Kolom1]],Tabel1[Type],Tabel10[[#Headers],[bijscholing]],Tabel1[Jaar],$V$2)</f>
        <v>0</v>
      </c>
      <c r="N107" s="10">
        <f>COUNTIFS(Tabel1[Gemeente],Tabel10[[#This Row],[Kolom1]],Tabel1[Type],Tabel10[[#Headers],[open initiatie]],Tabel1[Jaar],$V$2)</f>
        <v>0</v>
      </c>
      <c r="O107" s="10">
        <f>COUNTIFS(Tabel1[Gemeente],Tabel10[[#This Row],[Kolom1]],Tabel1[Type],Tabel10[[#Headers],[animatie]],Tabel1[Jaar],$V$2)</f>
        <v>0</v>
      </c>
      <c r="P107">
        <f>COUNTIFS(Tabel1[Gemeente],Tabel10[[#This Row],[Kolom1]],Tabel1[Type],Tabel10[[#Headers],[kamp]],Tabel1[Jaar],$V$2)</f>
        <v>0</v>
      </c>
      <c r="Q107">
        <f>COUNTIFS(Tabel1[Gemeente],Tabel10[[#This Row],[Kolom1]],Tabel1[Type],Tabel10[[#Headers],[schoolactiviteit]],Tabel1[Jaar],$V$2)</f>
        <v>0</v>
      </c>
      <c r="R107" s="1">
        <f>SUM(Tabel10[[#This Row],[workshop]:[schoolactiviteit]])</f>
        <v>0</v>
      </c>
      <c r="S107" s="1">
        <f>COUNTIFS(Tabel3[Lid sinds],Activiteiten!$V$2,Tabel3[Woonplaats],Tabel10[[#This Row],[Kolom1]])</f>
        <v>0</v>
      </c>
    </row>
    <row r="108" spans="1:19" ht="15" hidden="1" customHeight="1" x14ac:dyDescent="0.25">
      <c r="A108" s="10">
        <v>2011</v>
      </c>
      <c r="B108" s="10">
        <v>5</v>
      </c>
      <c r="C108" s="10" t="s">
        <v>979</v>
      </c>
      <c r="D108" s="10"/>
      <c r="E108" s="10" t="s">
        <v>1000</v>
      </c>
      <c r="F108" s="10" t="s">
        <v>978</v>
      </c>
      <c r="G108" s="10">
        <v>125</v>
      </c>
      <c r="L108" s="10">
        <f>COUNTIFS(Tabel1[Gemeente],Tabel10[[#This Row],[Kolom1]],Tabel1[Type],Tabel10[[#Headers],[workshop]],Tabel1[Jaar],$V$2)</f>
        <v>0</v>
      </c>
      <c r="M108" s="10">
        <f>COUNTIFS(Tabel1[Gemeente],Tabel10[[#This Row],[Kolom1]],Tabel1[Type],Tabel10[[#Headers],[bijscholing]],Tabel1[Jaar],$V$2)</f>
        <v>0</v>
      </c>
      <c r="N108" s="10">
        <f>COUNTIFS(Tabel1[Gemeente],Tabel10[[#This Row],[Kolom1]],Tabel1[Type],Tabel10[[#Headers],[open initiatie]],Tabel1[Jaar],$V$2)</f>
        <v>0</v>
      </c>
      <c r="O108" s="10">
        <f>COUNTIFS(Tabel1[Gemeente],Tabel10[[#This Row],[Kolom1]],Tabel1[Type],Tabel10[[#Headers],[animatie]],Tabel1[Jaar],$V$2)</f>
        <v>0</v>
      </c>
      <c r="P108">
        <f>COUNTIFS(Tabel1[Gemeente],Tabel10[[#This Row],[Kolom1]],Tabel1[Type],Tabel10[[#Headers],[kamp]],Tabel1[Jaar],$V$2)</f>
        <v>0</v>
      </c>
      <c r="Q108">
        <f>COUNTIFS(Tabel1[Gemeente],Tabel10[[#This Row],[Kolom1]],Tabel1[Type],Tabel10[[#Headers],[schoolactiviteit]],Tabel1[Jaar],$V$2)</f>
        <v>0</v>
      </c>
      <c r="R108" s="1">
        <f>SUM(Tabel10[[#This Row],[workshop]:[schoolactiviteit]])</f>
        <v>0</v>
      </c>
      <c r="S108" s="1">
        <f>COUNTIFS(Tabel3[Lid sinds],Activiteiten!$V$2,Tabel3[Woonplaats],Tabel10[[#This Row],[Kolom1]])</f>
        <v>0</v>
      </c>
    </row>
    <row r="109" spans="1:19" ht="15" hidden="1" customHeight="1" x14ac:dyDescent="0.25">
      <c r="A109" s="10">
        <v>2011</v>
      </c>
      <c r="B109" s="10">
        <v>9</v>
      </c>
      <c r="C109" s="10" t="s">
        <v>979</v>
      </c>
      <c r="D109" s="10"/>
      <c r="E109" s="10" t="s">
        <v>1000</v>
      </c>
      <c r="F109" s="10" t="s">
        <v>989</v>
      </c>
      <c r="G109" s="10">
        <v>150</v>
      </c>
      <c r="L109" s="10">
        <f>COUNTIFS(Tabel1[Gemeente],Tabel10[[#This Row],[Kolom1]],Tabel1[Type],Tabel10[[#Headers],[workshop]],Tabel1[Jaar],$V$2)</f>
        <v>0</v>
      </c>
      <c r="M109" s="10">
        <f>COUNTIFS(Tabel1[Gemeente],Tabel10[[#This Row],[Kolom1]],Tabel1[Type],Tabel10[[#Headers],[bijscholing]],Tabel1[Jaar],$V$2)</f>
        <v>0</v>
      </c>
      <c r="N109" s="10">
        <f>COUNTIFS(Tabel1[Gemeente],Tabel10[[#This Row],[Kolom1]],Tabel1[Type],Tabel10[[#Headers],[open initiatie]],Tabel1[Jaar],$V$2)</f>
        <v>0</v>
      </c>
      <c r="O109" s="10">
        <f>COUNTIFS(Tabel1[Gemeente],Tabel10[[#This Row],[Kolom1]],Tabel1[Type],Tabel10[[#Headers],[animatie]],Tabel1[Jaar],$V$2)</f>
        <v>0</v>
      </c>
      <c r="P109">
        <f>COUNTIFS(Tabel1[Gemeente],Tabel10[[#This Row],[Kolom1]],Tabel1[Type],Tabel10[[#Headers],[kamp]],Tabel1[Jaar],$V$2)</f>
        <v>0</v>
      </c>
      <c r="Q109">
        <f>COUNTIFS(Tabel1[Gemeente],Tabel10[[#This Row],[Kolom1]],Tabel1[Type],Tabel10[[#Headers],[schoolactiviteit]],Tabel1[Jaar],$V$2)</f>
        <v>0</v>
      </c>
      <c r="R109" s="1">
        <f>SUM(Tabel10[[#This Row],[workshop]:[schoolactiviteit]])</f>
        <v>0</v>
      </c>
      <c r="S109" s="1">
        <f>COUNTIFS(Tabel3[Lid sinds],Activiteiten!$V$2,Tabel3[Woonplaats],Tabel10[[#This Row],[Kolom1]])</f>
        <v>0</v>
      </c>
    </row>
    <row r="110" spans="1:19" ht="15" hidden="1" customHeight="1" x14ac:dyDescent="0.25">
      <c r="A110" s="10">
        <v>2011</v>
      </c>
      <c r="B110" s="10">
        <v>4</v>
      </c>
      <c r="C110" s="10" t="s">
        <v>1005</v>
      </c>
      <c r="D110" s="10"/>
      <c r="E110" s="10" t="s">
        <v>1000</v>
      </c>
      <c r="F110" s="10" t="s">
        <v>978</v>
      </c>
      <c r="G110" s="10">
        <v>500</v>
      </c>
      <c r="L110" s="10">
        <f>COUNTIFS(Tabel1[Gemeente],Tabel10[[#This Row],[Kolom1]],Tabel1[Type],Tabel10[[#Headers],[workshop]],Tabel1[Jaar],$V$2)</f>
        <v>0</v>
      </c>
      <c r="M110" s="10">
        <f>COUNTIFS(Tabel1[Gemeente],Tabel10[[#This Row],[Kolom1]],Tabel1[Type],Tabel10[[#Headers],[bijscholing]],Tabel1[Jaar],$V$2)</f>
        <v>0</v>
      </c>
      <c r="N110" s="10">
        <f>COUNTIFS(Tabel1[Gemeente],Tabel10[[#This Row],[Kolom1]],Tabel1[Type],Tabel10[[#Headers],[open initiatie]],Tabel1[Jaar],$V$2)</f>
        <v>0</v>
      </c>
      <c r="O110" s="10">
        <f>COUNTIFS(Tabel1[Gemeente],Tabel10[[#This Row],[Kolom1]],Tabel1[Type],Tabel10[[#Headers],[animatie]],Tabel1[Jaar],$V$2)</f>
        <v>0</v>
      </c>
      <c r="P110">
        <f>COUNTIFS(Tabel1[Gemeente],Tabel10[[#This Row],[Kolom1]],Tabel1[Type],Tabel10[[#Headers],[kamp]],Tabel1[Jaar],$V$2)</f>
        <v>0</v>
      </c>
      <c r="Q110">
        <f>COUNTIFS(Tabel1[Gemeente],Tabel10[[#This Row],[Kolom1]],Tabel1[Type],Tabel10[[#Headers],[schoolactiviteit]],Tabel1[Jaar],$V$2)</f>
        <v>0</v>
      </c>
      <c r="R110" s="1">
        <f>SUM(Tabel10[[#This Row],[workshop]:[schoolactiviteit]])</f>
        <v>0</v>
      </c>
      <c r="S110" s="1">
        <f>COUNTIFS(Tabel3[Lid sinds],Activiteiten!$V$2,Tabel3[Woonplaats],Tabel10[[#This Row],[Kolom1]])</f>
        <v>0</v>
      </c>
    </row>
    <row r="111" spans="1:19" ht="15" hidden="1" customHeight="1" x14ac:dyDescent="0.25">
      <c r="A111" s="10">
        <v>2011</v>
      </c>
      <c r="B111" s="10">
        <v>9</v>
      </c>
      <c r="C111" s="10" t="s">
        <v>980</v>
      </c>
      <c r="D111" s="10"/>
      <c r="E111" s="10" t="s">
        <v>1026</v>
      </c>
      <c r="F111" s="10" t="s">
        <v>989</v>
      </c>
      <c r="G111" s="10">
        <v>250</v>
      </c>
      <c r="L111" s="10">
        <f>COUNTIFS(Tabel1[Gemeente],Tabel10[[#This Row],[Kolom1]],Tabel1[Type],Tabel10[[#Headers],[workshop]],Tabel1[Jaar],$V$2)</f>
        <v>0</v>
      </c>
      <c r="M111" s="10">
        <f>COUNTIFS(Tabel1[Gemeente],Tabel10[[#This Row],[Kolom1]],Tabel1[Type],Tabel10[[#Headers],[bijscholing]],Tabel1[Jaar],$V$2)</f>
        <v>0</v>
      </c>
      <c r="N111" s="10">
        <f>COUNTIFS(Tabel1[Gemeente],Tabel10[[#This Row],[Kolom1]],Tabel1[Type],Tabel10[[#Headers],[open initiatie]],Tabel1[Jaar],$V$2)</f>
        <v>0</v>
      </c>
      <c r="O111" s="10">
        <f>COUNTIFS(Tabel1[Gemeente],Tabel10[[#This Row],[Kolom1]],Tabel1[Type],Tabel10[[#Headers],[animatie]],Tabel1[Jaar],$V$2)</f>
        <v>0</v>
      </c>
      <c r="P111">
        <f>COUNTIFS(Tabel1[Gemeente],Tabel10[[#This Row],[Kolom1]],Tabel1[Type],Tabel10[[#Headers],[kamp]],Tabel1[Jaar],$V$2)</f>
        <v>0</v>
      </c>
      <c r="Q111">
        <f>COUNTIFS(Tabel1[Gemeente],Tabel10[[#This Row],[Kolom1]],Tabel1[Type],Tabel10[[#Headers],[schoolactiviteit]],Tabel1[Jaar],$V$2)</f>
        <v>0</v>
      </c>
      <c r="R111" s="1">
        <f>SUM(Tabel10[[#This Row],[workshop]:[schoolactiviteit]])</f>
        <v>0</v>
      </c>
      <c r="S111" s="1">
        <f>COUNTIFS(Tabel3[Lid sinds],Activiteiten!$V$2,Tabel3[Woonplaats],Tabel10[[#This Row],[Kolom1]])</f>
        <v>0</v>
      </c>
    </row>
    <row r="112" spans="1:19" ht="15" hidden="1" customHeight="1" x14ac:dyDescent="0.25">
      <c r="A112" s="10">
        <v>2011</v>
      </c>
      <c r="B112" s="10">
        <v>10</v>
      </c>
      <c r="C112" s="10" t="s">
        <v>980</v>
      </c>
      <c r="D112" s="10"/>
      <c r="E112" s="10" t="s">
        <v>1027</v>
      </c>
      <c r="F112" s="10" t="s">
        <v>989</v>
      </c>
      <c r="G112" s="10">
        <v>45</v>
      </c>
      <c r="L112" s="10">
        <f>COUNTIFS(Tabel1[Gemeente],Tabel10[[#This Row],[Kolom1]],Tabel1[Type],Tabel10[[#Headers],[workshop]],Tabel1[Jaar],$V$2)</f>
        <v>0</v>
      </c>
      <c r="M112" s="10">
        <f>COUNTIFS(Tabel1[Gemeente],Tabel10[[#This Row],[Kolom1]],Tabel1[Type],Tabel10[[#Headers],[bijscholing]],Tabel1[Jaar],$V$2)</f>
        <v>0</v>
      </c>
      <c r="N112" s="10">
        <f>COUNTIFS(Tabel1[Gemeente],Tabel10[[#This Row],[Kolom1]],Tabel1[Type],Tabel10[[#Headers],[open initiatie]],Tabel1[Jaar],$V$2)</f>
        <v>0</v>
      </c>
      <c r="O112" s="10">
        <f>COUNTIFS(Tabel1[Gemeente],Tabel10[[#This Row],[Kolom1]],Tabel1[Type],Tabel10[[#Headers],[animatie]],Tabel1[Jaar],$V$2)</f>
        <v>0</v>
      </c>
      <c r="P112">
        <f>COUNTIFS(Tabel1[Gemeente],Tabel10[[#This Row],[Kolom1]],Tabel1[Type],Tabel10[[#Headers],[kamp]],Tabel1[Jaar],$V$2)</f>
        <v>0</v>
      </c>
      <c r="Q112">
        <f>COUNTIFS(Tabel1[Gemeente],Tabel10[[#This Row],[Kolom1]],Tabel1[Type],Tabel10[[#Headers],[schoolactiviteit]],Tabel1[Jaar],$V$2)</f>
        <v>0</v>
      </c>
      <c r="R112" s="1">
        <f>SUM(Tabel10[[#This Row],[workshop]:[schoolactiviteit]])</f>
        <v>0</v>
      </c>
      <c r="S112" s="1">
        <f>COUNTIFS(Tabel3[Lid sinds],Activiteiten!$V$2,Tabel3[Woonplaats],Tabel10[[#This Row],[Kolom1]])</f>
        <v>0</v>
      </c>
    </row>
    <row r="113" spans="1:19" ht="15" hidden="1" customHeight="1" x14ac:dyDescent="0.25">
      <c r="A113" s="10">
        <v>2011</v>
      </c>
      <c r="B113" s="10">
        <v>9</v>
      </c>
      <c r="C113" s="10" t="s">
        <v>1005</v>
      </c>
      <c r="D113" s="10"/>
      <c r="E113" s="10" t="s">
        <v>1042</v>
      </c>
      <c r="F113" s="10" t="s">
        <v>1230</v>
      </c>
      <c r="G113" s="10">
        <v>400</v>
      </c>
      <c r="L113" s="10">
        <f>COUNTIFS(Tabel1[Gemeente],Tabel10[[#This Row],[Kolom1]],Tabel1[Type],Tabel10[[#Headers],[workshop]],Tabel1[Jaar],$V$2)</f>
        <v>0</v>
      </c>
      <c r="M113" s="10">
        <f>COUNTIFS(Tabel1[Gemeente],Tabel10[[#This Row],[Kolom1]],Tabel1[Type],Tabel10[[#Headers],[bijscholing]],Tabel1[Jaar],$V$2)</f>
        <v>0</v>
      </c>
      <c r="N113" s="10">
        <f>COUNTIFS(Tabel1[Gemeente],Tabel10[[#This Row],[Kolom1]],Tabel1[Type],Tabel10[[#Headers],[open initiatie]],Tabel1[Jaar],$V$2)</f>
        <v>0</v>
      </c>
      <c r="O113">
        <f>COUNTIFS(Tabel1[Gemeente],Tabel10[[#This Row],[Kolom1]],Tabel1[Type],Tabel10[[#Headers],[animatie]],Tabel1[Jaar],$V$2)</f>
        <v>0</v>
      </c>
      <c r="P113">
        <f>COUNTIFS(Tabel1[Gemeente],Tabel10[[#This Row],[Kolom1]],Tabel1[Type],Tabel10[[#Headers],[kamp]],Tabel1[Jaar],$V$2)</f>
        <v>0</v>
      </c>
      <c r="Q113">
        <f>COUNTIFS(Tabel1[Gemeente],Tabel10[[#This Row],[Kolom1]],Tabel1[Type],Tabel10[[#Headers],[schoolactiviteit]],Tabel1[Jaar],$V$2)</f>
        <v>0</v>
      </c>
      <c r="R113" s="1">
        <f>SUM(Tabel10[[#This Row],[workshop]:[schoolactiviteit]])</f>
        <v>0</v>
      </c>
      <c r="S113" s="1">
        <f>COUNTIFS(Tabel3[Lid sinds],Activiteiten!$V$2,Tabel3[Woonplaats],Tabel10[[#This Row],[Kolom1]])</f>
        <v>0</v>
      </c>
    </row>
    <row r="114" spans="1:19" ht="15" hidden="1" customHeight="1" x14ac:dyDescent="0.25">
      <c r="A114" s="10">
        <v>2011</v>
      </c>
      <c r="B114" s="10">
        <v>7</v>
      </c>
      <c r="C114" s="10" t="s">
        <v>980</v>
      </c>
      <c r="D114" s="10"/>
      <c r="E114" s="10" t="s">
        <v>1025</v>
      </c>
      <c r="F114" s="10" t="s">
        <v>989</v>
      </c>
      <c r="G114" s="10">
        <v>18</v>
      </c>
      <c r="L114" s="10">
        <f>COUNTIFS(Tabel1[Gemeente],Tabel10[[#This Row],[Kolom1]],Tabel1[Type],Tabel10[[#Headers],[workshop]],Tabel1[Jaar],$V$2)</f>
        <v>0</v>
      </c>
      <c r="M114" s="10">
        <f>COUNTIFS(Tabel1[Gemeente],Tabel10[[#This Row],[Kolom1]],Tabel1[Type],Tabel10[[#Headers],[bijscholing]],Tabel1[Jaar],$V$2)</f>
        <v>0</v>
      </c>
      <c r="N114" s="10">
        <f>COUNTIFS(Tabel1[Gemeente],Tabel10[[#This Row],[Kolom1]],Tabel1[Type],Tabel10[[#Headers],[open initiatie]],Tabel1[Jaar],$V$2)</f>
        <v>0</v>
      </c>
      <c r="O114">
        <f>COUNTIFS(Tabel1[Gemeente],Tabel10[[#This Row],[Kolom1]],Tabel1[Type],Tabel10[[#Headers],[animatie]],Tabel1[Jaar],$V$2)</f>
        <v>0</v>
      </c>
      <c r="P114">
        <f>COUNTIFS(Tabel1[Gemeente],Tabel10[[#This Row],[Kolom1]],Tabel1[Type],Tabel10[[#Headers],[kamp]],Tabel1[Jaar],$V$2)</f>
        <v>0</v>
      </c>
      <c r="Q114">
        <f>COUNTIFS(Tabel1[Gemeente],Tabel10[[#This Row],[Kolom1]],Tabel1[Type],Tabel10[[#Headers],[schoolactiviteit]],Tabel1[Jaar],$V$2)</f>
        <v>0</v>
      </c>
      <c r="R114" s="1">
        <f>SUM(Tabel10[[#This Row],[workshop]:[schoolactiviteit]])</f>
        <v>0</v>
      </c>
      <c r="S114" s="1">
        <f>COUNTIFS(Tabel3[Lid sinds],Activiteiten!$V$2,Tabel3[Woonplaats],Tabel10[[#This Row],[Kolom1]])</f>
        <v>0</v>
      </c>
    </row>
    <row r="115" spans="1:19" ht="15" hidden="1" customHeight="1" x14ac:dyDescent="0.25">
      <c r="A115" s="10">
        <v>2011</v>
      </c>
      <c r="B115" s="10">
        <v>4</v>
      </c>
      <c r="C115" s="10" t="s">
        <v>979</v>
      </c>
      <c r="D115" s="10"/>
      <c r="E115" s="10" t="s">
        <v>1021</v>
      </c>
      <c r="F115" s="10" t="s">
        <v>978</v>
      </c>
      <c r="G115" s="10">
        <v>75</v>
      </c>
      <c r="L115" s="10">
        <f>COUNTIFS(Tabel1[Gemeente],Tabel10[[#This Row],[Kolom1]],Tabel1[Type],Tabel10[[#Headers],[workshop]],Tabel1[Jaar],$V$2)</f>
        <v>0</v>
      </c>
      <c r="M115" s="10">
        <f>COUNTIFS(Tabel1[Gemeente],Tabel10[[#This Row],[Kolom1]],Tabel1[Type],Tabel10[[#Headers],[bijscholing]],Tabel1[Jaar],$V$2)</f>
        <v>0</v>
      </c>
      <c r="N115" s="10">
        <f>COUNTIFS(Tabel1[Gemeente],Tabel10[[#This Row],[Kolom1]],Tabel1[Type],Tabel10[[#Headers],[open initiatie]],Tabel1[Jaar],$V$2)</f>
        <v>0</v>
      </c>
      <c r="O115">
        <f>COUNTIFS(Tabel1[Gemeente],Tabel10[[#This Row],[Kolom1]],Tabel1[Type],Tabel10[[#Headers],[animatie]],Tabel1[Jaar],$V$2)</f>
        <v>0</v>
      </c>
      <c r="P115">
        <f>COUNTIFS(Tabel1[Gemeente],Tabel10[[#This Row],[Kolom1]],Tabel1[Type],Tabel10[[#Headers],[kamp]],Tabel1[Jaar],$V$2)</f>
        <v>0</v>
      </c>
      <c r="Q115">
        <f>COUNTIFS(Tabel1[Gemeente],Tabel10[[#This Row],[Kolom1]],Tabel1[Type],Tabel10[[#Headers],[schoolactiviteit]],Tabel1[Jaar],$V$2)</f>
        <v>0</v>
      </c>
      <c r="R115" s="1">
        <f>SUM(Tabel10[[#This Row],[workshop]:[schoolactiviteit]])</f>
        <v>0</v>
      </c>
      <c r="S115" s="1">
        <f>COUNTIFS(Tabel3[Lid sinds],Activiteiten!$V$2,Tabel3[Woonplaats],Tabel10[[#This Row],[Kolom1]])</f>
        <v>0</v>
      </c>
    </row>
    <row r="116" spans="1:19" ht="15" hidden="1" customHeight="1" x14ac:dyDescent="0.25">
      <c r="A116" s="10">
        <v>2011</v>
      </c>
      <c r="B116" s="10">
        <v>12</v>
      </c>
      <c r="C116" s="10" t="s">
        <v>1005</v>
      </c>
      <c r="D116" s="10"/>
      <c r="E116" s="10" t="s">
        <v>1043</v>
      </c>
      <c r="F116" s="10" t="s">
        <v>1230</v>
      </c>
      <c r="G116" s="10">
        <v>200</v>
      </c>
      <c r="L116">
        <f>COUNTIFS(Tabel1[Gemeente],Tabel10[[#This Row],[Kolom1]],Tabel1[Type],Tabel10[[#Headers],[workshop]],Tabel1[Jaar],$V$2)</f>
        <v>0</v>
      </c>
      <c r="M116" s="10">
        <f>COUNTIFS(Tabel1[Gemeente],Tabel10[[#This Row],[Kolom1]],Tabel1[Type],Tabel10[[#Headers],[bijscholing]],Tabel1[Jaar],$V$2)</f>
        <v>0</v>
      </c>
      <c r="N116" s="10">
        <f>COUNTIFS(Tabel1[Gemeente],Tabel10[[#This Row],[Kolom1]],Tabel1[Type],Tabel10[[#Headers],[open initiatie]],Tabel1[Jaar],$V$2)</f>
        <v>0</v>
      </c>
      <c r="O116">
        <f>COUNTIFS(Tabel1[Gemeente],Tabel10[[#This Row],[Kolom1]],Tabel1[Type],Tabel10[[#Headers],[animatie]],Tabel1[Jaar],$V$2)</f>
        <v>0</v>
      </c>
      <c r="P116">
        <f>COUNTIFS(Tabel1[Gemeente],Tabel10[[#This Row],[Kolom1]],Tabel1[Type],Tabel10[[#Headers],[kamp]],Tabel1[Jaar],$V$2)</f>
        <v>0</v>
      </c>
      <c r="Q116">
        <f>COUNTIFS(Tabel1[Gemeente],Tabel10[[#This Row],[Kolom1]],Tabel1[Type],Tabel10[[#Headers],[schoolactiviteit]],Tabel1[Jaar],$V$2)</f>
        <v>0</v>
      </c>
      <c r="R116" s="1">
        <f>SUM(Tabel10[[#This Row],[workshop]:[schoolactiviteit]])</f>
        <v>0</v>
      </c>
      <c r="S116" s="1">
        <f>COUNTIFS(Tabel3[Lid sinds],Activiteiten!$V$2,Tabel3[Woonplaats],Tabel10[[#This Row],[Kolom1]])</f>
        <v>0</v>
      </c>
    </row>
    <row r="117" spans="1:19" ht="15" hidden="1" customHeight="1" x14ac:dyDescent="0.25">
      <c r="A117" s="10">
        <v>2011</v>
      </c>
      <c r="B117" s="10">
        <v>3</v>
      </c>
      <c r="C117" s="10" t="s">
        <v>980</v>
      </c>
      <c r="D117" s="10">
        <v>2250</v>
      </c>
      <c r="E117" s="10" t="s">
        <v>306</v>
      </c>
      <c r="F117" s="10" t="s">
        <v>1032</v>
      </c>
      <c r="G117" s="10">
        <v>60</v>
      </c>
      <c r="L117">
        <f>COUNTIFS(Tabel1[Gemeente],Tabel10[[#This Row],[Kolom1]],Tabel1[Type],Tabel10[[#Headers],[workshop]],Tabel1[Jaar],$V$2)</f>
        <v>0</v>
      </c>
      <c r="M117" s="10">
        <f>COUNTIFS(Tabel1[Gemeente],Tabel10[[#This Row],[Kolom1]],Tabel1[Type],Tabel10[[#Headers],[bijscholing]],Tabel1[Jaar],$V$2)</f>
        <v>0</v>
      </c>
      <c r="N117" s="10">
        <f>COUNTIFS(Tabel1[Gemeente],Tabel10[[#This Row],[Kolom1]],Tabel1[Type],Tabel10[[#Headers],[open initiatie]],Tabel1[Jaar],$V$2)</f>
        <v>0</v>
      </c>
      <c r="O117">
        <f>COUNTIFS(Tabel1[Gemeente],Tabel10[[#This Row],[Kolom1]],Tabel1[Type],Tabel10[[#Headers],[animatie]],Tabel1[Jaar],$V$2)</f>
        <v>0</v>
      </c>
      <c r="P117">
        <f>COUNTIFS(Tabel1[Gemeente],Tabel10[[#This Row],[Kolom1]],Tabel1[Type],Tabel10[[#Headers],[kamp]],Tabel1[Jaar],$V$2)</f>
        <v>0</v>
      </c>
      <c r="Q117">
        <f>COUNTIFS(Tabel1[Gemeente],Tabel10[[#This Row],[Kolom1]],Tabel1[Type],Tabel10[[#Headers],[schoolactiviteit]],Tabel1[Jaar],$V$2)</f>
        <v>0</v>
      </c>
      <c r="R117" s="1">
        <f>SUM(Tabel10[[#This Row],[workshop]:[schoolactiviteit]])</f>
        <v>0</v>
      </c>
      <c r="S117" s="1">
        <f>COUNTIFS(Tabel3[Lid sinds],Activiteiten!$V$2,Tabel3[Woonplaats],Tabel10[[#This Row],[Kolom1]])</f>
        <v>0</v>
      </c>
    </row>
    <row r="118" spans="1:19" ht="15" hidden="1" customHeight="1" x14ac:dyDescent="0.25">
      <c r="A118" s="10">
        <v>2011</v>
      </c>
      <c r="B118" s="10">
        <v>8</v>
      </c>
      <c r="C118" s="10" t="s">
        <v>979</v>
      </c>
      <c r="D118" s="10">
        <v>2250</v>
      </c>
      <c r="E118" s="10" t="s">
        <v>306</v>
      </c>
      <c r="F118" s="10" t="s">
        <v>635</v>
      </c>
      <c r="G118" s="10">
        <v>200</v>
      </c>
      <c r="L118">
        <f>COUNTIFS(Tabel1[Gemeente],Tabel10[[#This Row],[Kolom1]],Tabel1[Type],Tabel10[[#Headers],[workshop]],Tabel1[Jaar],$V$2)</f>
        <v>0</v>
      </c>
      <c r="M118" s="10">
        <f>COUNTIFS(Tabel1[Gemeente],Tabel10[[#This Row],[Kolom1]],Tabel1[Type],Tabel10[[#Headers],[bijscholing]],Tabel1[Jaar],$V$2)</f>
        <v>0</v>
      </c>
      <c r="N118" s="10">
        <f>COUNTIFS(Tabel1[Gemeente],Tabel10[[#This Row],[Kolom1]],Tabel1[Type],Tabel10[[#Headers],[open initiatie]],Tabel1[Jaar],$V$2)</f>
        <v>0</v>
      </c>
      <c r="O118">
        <f>COUNTIFS(Tabel1[Gemeente],Tabel10[[#This Row],[Kolom1]],Tabel1[Type],Tabel10[[#Headers],[animatie]],Tabel1[Jaar],$V$2)</f>
        <v>0</v>
      </c>
      <c r="P118">
        <f>COUNTIFS(Tabel1[Gemeente],Tabel10[[#This Row],[Kolom1]],Tabel1[Type],Tabel10[[#Headers],[kamp]],Tabel1[Jaar],$V$2)</f>
        <v>0</v>
      </c>
      <c r="Q118">
        <f>COUNTIFS(Tabel1[Gemeente],Tabel10[[#This Row],[Kolom1]],Tabel1[Type],Tabel10[[#Headers],[schoolactiviteit]],Tabel1[Jaar],$V$2)</f>
        <v>0</v>
      </c>
      <c r="R118" s="1">
        <f>SUM(Tabel10[[#This Row],[workshop]:[schoolactiviteit]])</f>
        <v>0</v>
      </c>
      <c r="S118" s="1">
        <f>COUNTIFS(Tabel3[Lid sinds],Activiteiten!$V$2,Tabel3[Woonplaats],Tabel10[[#This Row],[Kolom1]])</f>
        <v>0</v>
      </c>
    </row>
    <row r="119" spans="1:19" ht="15" hidden="1" customHeight="1" x14ac:dyDescent="0.25">
      <c r="A119" s="10">
        <v>2011</v>
      </c>
      <c r="B119" s="10">
        <v>9</v>
      </c>
      <c r="C119" s="10" t="s">
        <v>1005</v>
      </c>
      <c r="D119" s="10">
        <v>2250</v>
      </c>
      <c r="E119" s="10" t="s">
        <v>306</v>
      </c>
      <c r="F119" s="10" t="s">
        <v>1230</v>
      </c>
      <c r="G119" s="10">
        <v>4000</v>
      </c>
      <c r="L119">
        <f>COUNTIFS(Tabel1[Gemeente],Tabel10[[#This Row],[Kolom1]],Tabel1[Type],Tabel10[[#Headers],[workshop]],Tabel1[Jaar],$V$2)</f>
        <v>0</v>
      </c>
      <c r="M119" s="10">
        <f>COUNTIFS(Tabel1[Gemeente],Tabel10[[#This Row],[Kolom1]],Tabel1[Type],Tabel10[[#Headers],[bijscholing]],Tabel1[Jaar],$V$2)</f>
        <v>0</v>
      </c>
      <c r="N119" s="10">
        <f>COUNTIFS(Tabel1[Gemeente],Tabel10[[#This Row],[Kolom1]],Tabel1[Type],Tabel10[[#Headers],[open initiatie]],Tabel1[Jaar],$V$2)</f>
        <v>0</v>
      </c>
      <c r="O119">
        <f>COUNTIFS(Tabel1[Gemeente],Tabel10[[#This Row],[Kolom1]],Tabel1[Type],Tabel10[[#Headers],[animatie]],Tabel1[Jaar],$V$2)</f>
        <v>0</v>
      </c>
      <c r="P119">
        <f>COUNTIFS(Tabel1[Gemeente],Tabel10[[#This Row],[Kolom1]],Tabel1[Type],Tabel10[[#Headers],[kamp]],Tabel1[Jaar],$V$2)</f>
        <v>0</v>
      </c>
      <c r="Q119">
        <f>COUNTIFS(Tabel1[Gemeente],Tabel10[[#This Row],[Kolom1]],Tabel1[Type],Tabel10[[#Headers],[schoolactiviteit]],Tabel1[Jaar],$V$2)</f>
        <v>0</v>
      </c>
      <c r="R119" s="1">
        <f>SUM(Tabel10[[#This Row],[workshop]:[schoolactiviteit]])</f>
        <v>0</v>
      </c>
      <c r="S119" s="1">
        <f>COUNTIFS(Tabel3[Lid sinds],Activiteiten!$V$2,Tabel3[Woonplaats],Tabel10[[#This Row],[Kolom1]])</f>
        <v>0</v>
      </c>
    </row>
    <row r="120" spans="1:19" ht="15" hidden="1" customHeight="1" x14ac:dyDescent="0.25">
      <c r="A120" s="10">
        <v>2011</v>
      </c>
      <c r="B120" s="10">
        <v>11</v>
      </c>
      <c r="C120" s="10" t="s">
        <v>1005</v>
      </c>
      <c r="D120" s="10">
        <v>2250</v>
      </c>
      <c r="E120" s="10" t="s">
        <v>306</v>
      </c>
      <c r="F120" s="10" t="s">
        <v>1230</v>
      </c>
      <c r="G120" s="10">
        <v>2200</v>
      </c>
      <c r="L120">
        <f>COUNTIFS(Tabel1[Gemeente],Tabel10[[#This Row],[Kolom1]],Tabel1[Type],Tabel10[[#Headers],[workshop]],Tabel1[Jaar],$V$2)</f>
        <v>0</v>
      </c>
      <c r="M120" s="10">
        <f>COUNTIFS(Tabel1[Gemeente],Tabel10[[#This Row],[Kolom1]],Tabel1[Type],Tabel10[[#Headers],[bijscholing]],Tabel1[Jaar],$V$2)</f>
        <v>0</v>
      </c>
      <c r="N120" s="10">
        <f>COUNTIFS(Tabel1[Gemeente],Tabel10[[#This Row],[Kolom1]],Tabel1[Type],Tabel10[[#Headers],[open initiatie]],Tabel1[Jaar],$V$2)</f>
        <v>0</v>
      </c>
      <c r="O120">
        <f>COUNTIFS(Tabel1[Gemeente],Tabel10[[#This Row],[Kolom1]],Tabel1[Type],Tabel10[[#Headers],[animatie]],Tabel1[Jaar],$V$2)</f>
        <v>0</v>
      </c>
      <c r="P120">
        <f>COUNTIFS(Tabel1[Gemeente],Tabel10[[#This Row],[Kolom1]],Tabel1[Type],Tabel10[[#Headers],[kamp]],Tabel1[Jaar],$V$2)</f>
        <v>0</v>
      </c>
      <c r="Q120">
        <f>COUNTIFS(Tabel1[Gemeente],Tabel10[[#This Row],[Kolom1]],Tabel1[Type],Tabel10[[#Headers],[schoolactiviteit]],Tabel1[Jaar],$V$2)</f>
        <v>0</v>
      </c>
      <c r="R120" s="1">
        <f>SUM(Tabel10[[#This Row],[workshop]:[schoolactiviteit]])</f>
        <v>0</v>
      </c>
      <c r="S120" s="1">
        <f>COUNTIFS(Tabel3[Lid sinds],Activiteiten!$V$2,Tabel3[Woonplaats],Tabel10[[#This Row],[Kolom1]])</f>
        <v>0</v>
      </c>
    </row>
    <row r="121" spans="1:19" ht="15" hidden="1" customHeight="1" x14ac:dyDescent="0.25">
      <c r="A121" s="10">
        <v>2011</v>
      </c>
      <c r="B121" s="10">
        <v>12</v>
      </c>
      <c r="C121" s="10" t="s">
        <v>1005</v>
      </c>
      <c r="D121" s="10">
        <v>2250</v>
      </c>
      <c r="E121" s="10" t="s">
        <v>306</v>
      </c>
      <c r="F121" s="10" t="s">
        <v>1230</v>
      </c>
      <c r="G121" s="10">
        <v>250</v>
      </c>
      <c r="L121">
        <f>COUNTIFS(Tabel1[Gemeente],Tabel10[[#This Row],[Kolom1]],Tabel1[Type],Tabel10[[#Headers],[workshop]],Tabel1[Jaar],$V$2)</f>
        <v>0</v>
      </c>
      <c r="M121" s="10">
        <f>COUNTIFS(Tabel1[Gemeente],Tabel10[[#This Row],[Kolom1]],Tabel1[Type],Tabel10[[#Headers],[bijscholing]],Tabel1[Jaar],$V$2)</f>
        <v>0</v>
      </c>
      <c r="N121" s="10">
        <f>COUNTIFS(Tabel1[Gemeente],Tabel10[[#This Row],[Kolom1]],Tabel1[Type],Tabel10[[#Headers],[open initiatie]],Tabel1[Jaar],$V$2)</f>
        <v>0</v>
      </c>
      <c r="O121">
        <f>COUNTIFS(Tabel1[Gemeente],Tabel10[[#This Row],[Kolom1]],Tabel1[Type],Tabel10[[#Headers],[animatie]],Tabel1[Jaar],$V$2)</f>
        <v>0</v>
      </c>
      <c r="P121">
        <f>COUNTIFS(Tabel1[Gemeente],Tabel10[[#This Row],[Kolom1]],Tabel1[Type],Tabel10[[#Headers],[kamp]],Tabel1[Jaar],$V$2)</f>
        <v>0</v>
      </c>
      <c r="Q121">
        <f>COUNTIFS(Tabel1[Gemeente],Tabel10[[#This Row],[Kolom1]],Tabel1[Type],Tabel10[[#Headers],[schoolactiviteit]],Tabel1[Jaar],$V$2)</f>
        <v>0</v>
      </c>
      <c r="R121" s="1">
        <f>SUM(Tabel10[[#This Row],[workshop]:[schoolactiviteit]])</f>
        <v>0</v>
      </c>
      <c r="S121" s="1">
        <f>COUNTIFS(Tabel3[Lid sinds],Activiteiten!$V$2,Tabel3[Woonplaats],Tabel10[[#This Row],[Kolom1]])</f>
        <v>0</v>
      </c>
    </row>
    <row r="122" spans="1:19" ht="15" hidden="1" customHeight="1" x14ac:dyDescent="0.25">
      <c r="A122" s="10">
        <v>2011</v>
      </c>
      <c r="B122" s="10">
        <v>12</v>
      </c>
      <c r="C122" s="10" t="s">
        <v>1005</v>
      </c>
      <c r="D122" s="10">
        <v>2250</v>
      </c>
      <c r="E122" s="10" t="s">
        <v>306</v>
      </c>
      <c r="F122" s="10" t="s">
        <v>1230</v>
      </c>
      <c r="G122" s="10">
        <v>100</v>
      </c>
      <c r="L122" s="10">
        <f>COUNTIFS(Tabel1[Gemeente],Tabel10[[#This Row],[Kolom1]],Tabel1[Type],Tabel10[[#Headers],[workshop]],Tabel1[Jaar],$V$2)</f>
        <v>0</v>
      </c>
      <c r="M122" s="10">
        <f>COUNTIFS(Tabel1[Gemeente],Tabel10[[#This Row],[Kolom1]],Tabel1[Type],Tabel10[[#Headers],[bijscholing]],Tabel1[Jaar],$V$2)</f>
        <v>0</v>
      </c>
      <c r="N122" s="10">
        <f>COUNTIFS(Tabel1[Gemeente],Tabel10[[#This Row],[Kolom1]],Tabel1[Type],Tabel10[[#Headers],[open initiatie]],Tabel1[Jaar],$V$2)</f>
        <v>0</v>
      </c>
      <c r="O122">
        <f>COUNTIFS(Tabel1[Gemeente],Tabel10[[#This Row],[Kolom1]],Tabel1[Type],Tabel10[[#Headers],[animatie]],Tabel1[Jaar],$V$2)</f>
        <v>0</v>
      </c>
      <c r="P122">
        <f>COUNTIFS(Tabel1[Gemeente],Tabel10[[#This Row],[Kolom1]],Tabel1[Type],Tabel10[[#Headers],[kamp]],Tabel1[Jaar],$V$2)</f>
        <v>0</v>
      </c>
      <c r="Q122">
        <f>COUNTIFS(Tabel1[Gemeente],Tabel10[[#This Row],[Kolom1]],Tabel1[Type],Tabel10[[#Headers],[schoolactiviteit]],Tabel1[Jaar],$V$2)</f>
        <v>0</v>
      </c>
      <c r="R122" s="1">
        <f>SUM(Tabel10[[#This Row],[workshop]:[schoolactiviteit]])</f>
        <v>0</v>
      </c>
      <c r="S122" s="1">
        <f>COUNTIFS(Tabel3[Lid sinds],Activiteiten!$V$2,Tabel3[Woonplaats],Tabel10[[#This Row],[Kolom1]])</f>
        <v>0</v>
      </c>
    </row>
    <row r="123" spans="1:19" ht="15" hidden="1" customHeight="1" x14ac:dyDescent="0.25">
      <c r="A123" s="10">
        <v>2011</v>
      </c>
      <c r="B123" s="10">
        <v>5</v>
      </c>
      <c r="C123" s="10" t="s">
        <v>980</v>
      </c>
      <c r="D123" s="10"/>
      <c r="E123" s="10" t="s">
        <v>1024</v>
      </c>
      <c r="F123" s="10" t="s">
        <v>986</v>
      </c>
      <c r="G123" s="10">
        <v>120</v>
      </c>
      <c r="L123" s="10">
        <f>COUNTIFS(Tabel1[Gemeente],Tabel10[[#This Row],[Kolom1]],Tabel1[Type],Tabel10[[#Headers],[workshop]],Tabel1[Jaar],$V$2)</f>
        <v>0</v>
      </c>
      <c r="M123" s="10">
        <f>COUNTIFS(Tabel1[Gemeente],Tabel10[[#This Row],[Kolom1]],Tabel1[Type],Tabel10[[#Headers],[bijscholing]],Tabel1[Jaar],$V$2)</f>
        <v>0</v>
      </c>
      <c r="N123" s="10">
        <f>COUNTIFS(Tabel1[Gemeente],Tabel10[[#This Row],[Kolom1]],Tabel1[Type],Tabel10[[#Headers],[open initiatie]],Tabel1[Jaar],$V$2)</f>
        <v>0</v>
      </c>
      <c r="O123">
        <f>COUNTIFS(Tabel1[Gemeente],Tabel10[[#This Row],[Kolom1]],Tabel1[Type],Tabel10[[#Headers],[animatie]],Tabel1[Jaar],$V$2)</f>
        <v>0</v>
      </c>
      <c r="P123">
        <f>COUNTIFS(Tabel1[Gemeente],Tabel10[[#This Row],[Kolom1]],Tabel1[Type],Tabel10[[#Headers],[kamp]],Tabel1[Jaar],$V$2)</f>
        <v>0</v>
      </c>
      <c r="Q123">
        <f>COUNTIFS(Tabel1[Gemeente],Tabel10[[#This Row],[Kolom1]],Tabel1[Type],Tabel10[[#Headers],[schoolactiviteit]],Tabel1[Jaar],$V$2)</f>
        <v>0</v>
      </c>
      <c r="R123" s="1">
        <f>SUM(Tabel10[[#This Row],[workshop]:[schoolactiviteit]])</f>
        <v>0</v>
      </c>
      <c r="S123" s="1">
        <f>COUNTIFS(Tabel3[Lid sinds],Activiteiten!$V$2,Tabel3[Woonplaats],Tabel10[[#This Row],[Kolom1]])</f>
        <v>0</v>
      </c>
    </row>
    <row r="124" spans="1:19" ht="15" hidden="1" customHeight="1" x14ac:dyDescent="0.25">
      <c r="A124" s="10">
        <v>2011</v>
      </c>
      <c r="B124" s="10">
        <v>3</v>
      </c>
      <c r="C124" s="10" t="s">
        <v>979</v>
      </c>
      <c r="D124" s="10"/>
      <c r="E124" s="10" t="s">
        <v>1008</v>
      </c>
      <c r="F124" s="10" t="s">
        <v>1030</v>
      </c>
      <c r="G124" s="10">
        <v>100</v>
      </c>
      <c r="L124" s="10">
        <f>COUNTIFS(Tabel1[Gemeente],Tabel10[[#This Row],[Kolom1]],Tabel1[Type],Tabel10[[#Headers],[workshop]],Tabel1[Jaar],$V$2)</f>
        <v>0</v>
      </c>
      <c r="M124" s="10">
        <f>COUNTIFS(Tabel1[Gemeente],Tabel10[[#This Row],[Kolom1]],Tabel1[Type],Tabel10[[#Headers],[bijscholing]],Tabel1[Jaar],$V$2)</f>
        <v>0</v>
      </c>
      <c r="N124" s="10">
        <f>COUNTIFS(Tabel1[Gemeente],Tabel10[[#This Row],[Kolom1]],Tabel1[Type],Tabel10[[#Headers],[open initiatie]],Tabel1[Jaar],$V$2)</f>
        <v>0</v>
      </c>
      <c r="O124">
        <f>COUNTIFS(Tabel1[Gemeente],Tabel10[[#This Row],[Kolom1]],Tabel1[Type],Tabel10[[#Headers],[animatie]],Tabel1[Jaar],$V$2)</f>
        <v>0</v>
      </c>
      <c r="P124">
        <f>COUNTIFS(Tabel1[Gemeente],Tabel10[[#This Row],[Kolom1]],Tabel1[Type],Tabel10[[#Headers],[kamp]],Tabel1[Jaar],$V$2)</f>
        <v>0</v>
      </c>
      <c r="Q124">
        <f>COUNTIFS(Tabel1[Gemeente],Tabel10[[#This Row],[Kolom1]],Tabel1[Type],Tabel10[[#Headers],[schoolactiviteit]],Tabel1[Jaar],$V$2)</f>
        <v>0</v>
      </c>
      <c r="R124" s="1">
        <f>SUM(Tabel10[[#This Row],[workshop]:[schoolactiviteit]])</f>
        <v>0</v>
      </c>
      <c r="S124" s="1">
        <f>COUNTIFS(Tabel3[Lid sinds],Activiteiten!$V$2,Tabel3[Woonplaats],Tabel10[[#This Row],[Kolom1]])</f>
        <v>0</v>
      </c>
    </row>
    <row r="125" spans="1:19" ht="15" hidden="1" customHeight="1" x14ac:dyDescent="0.25">
      <c r="A125" s="10">
        <v>2011</v>
      </c>
      <c r="B125" s="10">
        <v>4</v>
      </c>
      <c r="C125" s="10" t="s">
        <v>981</v>
      </c>
      <c r="D125" s="10"/>
      <c r="E125" s="10" t="s">
        <v>1008</v>
      </c>
      <c r="F125" s="10" t="s">
        <v>986</v>
      </c>
      <c r="G125" s="10">
        <v>15</v>
      </c>
      <c r="L125" s="10">
        <f>COUNTIFS(Tabel1[Gemeente],Tabel10[[#This Row],[Kolom1]],Tabel1[Type],Tabel10[[#Headers],[workshop]],Tabel1[Jaar],$V$2)</f>
        <v>0</v>
      </c>
      <c r="M125" s="10">
        <f>COUNTIFS(Tabel1[Gemeente],Tabel10[[#This Row],[Kolom1]],Tabel1[Type],Tabel10[[#Headers],[bijscholing]],Tabel1[Jaar],$V$2)</f>
        <v>0</v>
      </c>
      <c r="N125" s="10">
        <f>COUNTIFS(Tabel1[Gemeente],Tabel10[[#This Row],[Kolom1]],Tabel1[Type],Tabel10[[#Headers],[open initiatie]],Tabel1[Jaar],$V$2)</f>
        <v>0</v>
      </c>
      <c r="O125">
        <f>COUNTIFS(Tabel1[Gemeente],Tabel10[[#This Row],[Kolom1]],Tabel1[Type],Tabel10[[#Headers],[animatie]],Tabel1[Jaar],$V$2)</f>
        <v>0</v>
      </c>
      <c r="P125">
        <f>COUNTIFS(Tabel1[Gemeente],Tabel10[[#This Row],[Kolom1]],Tabel1[Type],Tabel10[[#Headers],[kamp]],Tabel1[Jaar],$V$2)</f>
        <v>0</v>
      </c>
      <c r="Q125">
        <f>COUNTIFS(Tabel1[Gemeente],Tabel10[[#This Row],[Kolom1]],Tabel1[Type],Tabel10[[#Headers],[schoolactiviteit]],Tabel1[Jaar],$V$2)</f>
        <v>0</v>
      </c>
      <c r="R125" s="1">
        <f>SUM(Tabel10[[#This Row],[workshop]:[schoolactiviteit]])</f>
        <v>0</v>
      </c>
      <c r="S125" s="1">
        <f>COUNTIFS(Tabel3[Lid sinds],Activiteiten!$V$2,Tabel3[Woonplaats],Tabel10[[#This Row],[Kolom1]])</f>
        <v>0</v>
      </c>
    </row>
    <row r="126" spans="1:19" ht="15" hidden="1" customHeight="1" x14ac:dyDescent="0.25">
      <c r="A126" s="10">
        <v>2011</v>
      </c>
      <c r="B126" s="10">
        <v>5</v>
      </c>
      <c r="C126" s="10" t="s">
        <v>979</v>
      </c>
      <c r="D126" s="10"/>
      <c r="E126" s="10" t="s">
        <v>1023</v>
      </c>
      <c r="F126" s="10" t="s">
        <v>986</v>
      </c>
      <c r="G126" s="10">
        <v>16</v>
      </c>
      <c r="L126" s="10">
        <f>COUNTIFS(Tabel1[Gemeente],Tabel10[[#This Row],[Kolom1]],Tabel1[Type],Tabel10[[#Headers],[workshop]],Tabel1[Jaar],$V$2)</f>
        <v>0</v>
      </c>
      <c r="M126" s="10">
        <f>COUNTIFS(Tabel1[Gemeente],Tabel10[[#This Row],[Kolom1]],Tabel1[Type],Tabel10[[#Headers],[bijscholing]],Tabel1[Jaar],$V$2)</f>
        <v>0</v>
      </c>
      <c r="N126" s="10">
        <f>COUNTIFS(Tabel1[Gemeente],Tabel10[[#This Row],[Kolom1]],Tabel1[Type],Tabel10[[#Headers],[open initiatie]],Tabel1[Jaar],$V$2)</f>
        <v>0</v>
      </c>
      <c r="O126">
        <f>COUNTIFS(Tabel1[Gemeente],Tabel10[[#This Row],[Kolom1]],Tabel1[Type],Tabel10[[#Headers],[animatie]],Tabel1[Jaar],$V$2)</f>
        <v>0</v>
      </c>
      <c r="P126">
        <f>COUNTIFS(Tabel1[Gemeente],Tabel10[[#This Row],[Kolom1]],Tabel1[Type],Tabel10[[#Headers],[kamp]],Tabel1[Jaar],$V$2)</f>
        <v>0</v>
      </c>
      <c r="Q126">
        <f>COUNTIFS(Tabel1[Gemeente],Tabel10[[#This Row],[Kolom1]],Tabel1[Type],Tabel10[[#Headers],[schoolactiviteit]],Tabel1[Jaar],$V$2)</f>
        <v>0</v>
      </c>
      <c r="R126" s="1">
        <f>SUM(Tabel10[[#This Row],[workshop]:[schoolactiviteit]])</f>
        <v>0</v>
      </c>
      <c r="S126" s="1">
        <f>COUNTIFS(Tabel3[Lid sinds],Activiteiten!$V$2,Tabel3[Woonplaats],Tabel10[[#This Row],[Kolom1]])</f>
        <v>0</v>
      </c>
    </row>
    <row r="127" spans="1:19" ht="15" hidden="1" customHeight="1" x14ac:dyDescent="0.25">
      <c r="A127" s="10">
        <v>2011</v>
      </c>
      <c r="B127" s="10">
        <v>4</v>
      </c>
      <c r="C127" s="10" t="s">
        <v>979</v>
      </c>
      <c r="D127" s="10">
        <v>2300</v>
      </c>
      <c r="E127" s="10" t="s">
        <v>1010</v>
      </c>
      <c r="F127" s="10" t="s">
        <v>1029</v>
      </c>
      <c r="G127" s="10">
        <v>200</v>
      </c>
      <c r="L127" s="10">
        <f>COUNTIFS(Tabel1[Gemeente],Tabel10[[#This Row],[Kolom1]],Tabel1[Type],Tabel10[[#Headers],[workshop]],Tabel1[Jaar],$V$2)</f>
        <v>0</v>
      </c>
      <c r="M127" s="10">
        <f>COUNTIFS(Tabel1[Gemeente],Tabel10[[#This Row],[Kolom1]],Tabel1[Type],Tabel10[[#Headers],[bijscholing]],Tabel1[Jaar],$V$2)</f>
        <v>0</v>
      </c>
      <c r="N127" s="10">
        <f>COUNTIFS(Tabel1[Gemeente],Tabel10[[#This Row],[Kolom1]],Tabel1[Type],Tabel10[[#Headers],[open initiatie]],Tabel1[Jaar],$V$2)</f>
        <v>0</v>
      </c>
      <c r="O127">
        <f>COUNTIFS(Tabel1[Gemeente],Tabel10[[#This Row],[Kolom1]],Tabel1[Type],Tabel10[[#Headers],[animatie]],Tabel1[Jaar],$V$2)</f>
        <v>0</v>
      </c>
      <c r="P127">
        <f>COUNTIFS(Tabel1[Gemeente],Tabel10[[#This Row],[Kolom1]],Tabel1[Type],Tabel10[[#Headers],[kamp]],Tabel1[Jaar],$V$2)</f>
        <v>0</v>
      </c>
      <c r="Q127">
        <f>COUNTIFS(Tabel1[Gemeente],Tabel10[[#This Row],[Kolom1]],Tabel1[Type],Tabel10[[#Headers],[schoolactiviteit]],Tabel1[Jaar],$V$2)</f>
        <v>0</v>
      </c>
      <c r="R127" s="1">
        <f>SUM(Tabel10[[#This Row],[workshop]:[schoolactiviteit]])</f>
        <v>0</v>
      </c>
      <c r="S127" s="1">
        <f>COUNTIFS(Tabel3[Lid sinds],Activiteiten!$V$2,Tabel3[Woonplaats],Tabel10[[#This Row],[Kolom1]])</f>
        <v>0</v>
      </c>
    </row>
    <row r="128" spans="1:19" ht="15" hidden="1" customHeight="1" x14ac:dyDescent="0.25">
      <c r="A128" s="10">
        <v>2011</v>
      </c>
      <c r="B128" s="10">
        <v>4</v>
      </c>
      <c r="C128" s="10" t="s">
        <v>1005</v>
      </c>
      <c r="D128" s="10">
        <v>2300</v>
      </c>
      <c r="E128" s="10" t="s">
        <v>1010</v>
      </c>
      <c r="F128" s="10" t="s">
        <v>978</v>
      </c>
      <c r="G128" s="10">
        <v>200</v>
      </c>
      <c r="L128" s="10">
        <f>COUNTIFS(Tabel1[Gemeente],Tabel10[[#This Row],[Kolom1]],Tabel1[Type],Tabel10[[#Headers],[workshop]],Tabel1[Jaar],$V$2)</f>
        <v>0</v>
      </c>
      <c r="M128" s="10">
        <f>COUNTIFS(Tabel1[Gemeente],Tabel10[[#This Row],[Kolom1]],Tabel1[Type],Tabel10[[#Headers],[bijscholing]],Tabel1[Jaar],$V$2)</f>
        <v>0</v>
      </c>
      <c r="N128" s="10">
        <f>COUNTIFS(Tabel1[Gemeente],Tabel10[[#This Row],[Kolom1]],Tabel1[Type],Tabel10[[#Headers],[open initiatie]],Tabel1[Jaar],$V$2)</f>
        <v>0</v>
      </c>
      <c r="O128">
        <f>COUNTIFS(Tabel1[Gemeente],Tabel10[[#This Row],[Kolom1]],Tabel1[Type],Tabel10[[#Headers],[animatie]],Tabel1[Jaar],$V$2)</f>
        <v>0</v>
      </c>
      <c r="P128">
        <f>COUNTIFS(Tabel1[Gemeente],Tabel10[[#This Row],[Kolom1]],Tabel1[Type],Tabel10[[#Headers],[kamp]],Tabel1[Jaar],$V$2)</f>
        <v>0</v>
      </c>
      <c r="Q128">
        <f>COUNTIFS(Tabel1[Gemeente],Tabel10[[#This Row],[Kolom1]],Tabel1[Type],Tabel10[[#Headers],[schoolactiviteit]],Tabel1[Jaar],$V$2)</f>
        <v>0</v>
      </c>
      <c r="R128" s="1">
        <f>SUM(Tabel10[[#This Row],[workshop]:[schoolactiviteit]])</f>
        <v>0</v>
      </c>
      <c r="S128" s="1">
        <f>COUNTIFS(Tabel3[Lid sinds],Activiteiten!$V$2,Tabel3[Woonplaats],Tabel10[[#This Row],[Kolom1]])</f>
        <v>0</v>
      </c>
    </row>
    <row r="129" spans="1:19" ht="15" hidden="1" customHeight="1" x14ac:dyDescent="0.25">
      <c r="A129" s="10">
        <v>2011</v>
      </c>
      <c r="B129" s="10">
        <v>3</v>
      </c>
      <c r="C129" s="10" t="s">
        <v>980</v>
      </c>
      <c r="D129" s="10"/>
      <c r="E129" s="10" t="s">
        <v>1020</v>
      </c>
      <c r="F129" s="10" t="s">
        <v>978</v>
      </c>
      <c r="G129" s="10">
        <v>80</v>
      </c>
      <c r="L129" s="10">
        <f>COUNTIFS(Tabel1[Gemeente],Tabel10[[#This Row],[Kolom1]],Tabel1[Type],Tabel10[[#Headers],[workshop]],Tabel1[Jaar],$V$2)</f>
        <v>0</v>
      </c>
      <c r="M129" s="10">
        <f>COUNTIFS(Tabel1[Gemeente],Tabel10[[#This Row],[Kolom1]],Tabel1[Type],Tabel10[[#Headers],[bijscholing]],Tabel1[Jaar],$V$2)</f>
        <v>0</v>
      </c>
      <c r="N129" s="10">
        <f>COUNTIFS(Tabel1[Gemeente],Tabel10[[#This Row],[Kolom1]],Tabel1[Type],Tabel10[[#Headers],[open initiatie]],Tabel1[Jaar],$V$2)</f>
        <v>0</v>
      </c>
      <c r="O129">
        <f>COUNTIFS(Tabel1[Gemeente],Tabel10[[#This Row],[Kolom1]],Tabel1[Type],Tabel10[[#Headers],[animatie]],Tabel1[Jaar],$V$2)</f>
        <v>0</v>
      </c>
      <c r="P129">
        <f>COUNTIFS(Tabel1[Gemeente],Tabel10[[#This Row],[Kolom1]],Tabel1[Type],Tabel10[[#Headers],[kamp]],Tabel1[Jaar],$V$2)</f>
        <v>0</v>
      </c>
      <c r="Q129">
        <f>COUNTIFS(Tabel1[Gemeente],Tabel10[[#This Row],[Kolom1]],Tabel1[Type],Tabel10[[#Headers],[schoolactiviteit]],Tabel1[Jaar],$V$2)</f>
        <v>0</v>
      </c>
      <c r="R129" s="1">
        <f>SUM(Tabel10[[#This Row],[workshop]:[schoolactiviteit]])</f>
        <v>0</v>
      </c>
      <c r="S129" s="1">
        <f>COUNTIFS(Tabel3[Lid sinds],Activiteiten!$V$2,Tabel3[Woonplaats],Tabel10[[#This Row],[Kolom1]])</f>
        <v>0</v>
      </c>
    </row>
    <row r="130" spans="1:19" ht="15" hidden="1" customHeight="1" x14ac:dyDescent="0.25">
      <c r="A130" s="10">
        <v>2011</v>
      </c>
      <c r="B130" s="10">
        <v>5</v>
      </c>
      <c r="C130" s="10" t="s">
        <v>979</v>
      </c>
      <c r="D130" s="10">
        <v>2260</v>
      </c>
      <c r="E130" s="10" t="s">
        <v>982</v>
      </c>
      <c r="F130" s="10" t="s">
        <v>986</v>
      </c>
      <c r="G130" s="10">
        <v>200</v>
      </c>
      <c r="L130" s="10">
        <f>COUNTIFS(Tabel1[Gemeente],Tabel10[[#This Row],[Kolom1]],Tabel1[Type],Tabel10[[#Headers],[workshop]],Tabel1[Jaar],$V$2)</f>
        <v>0</v>
      </c>
      <c r="M130" s="10">
        <f>COUNTIFS(Tabel1[Gemeente],Tabel10[[#This Row],[Kolom1]],Tabel1[Type],Tabel10[[#Headers],[bijscholing]],Tabel1[Jaar],$V$2)</f>
        <v>0</v>
      </c>
      <c r="N130" s="10">
        <f>COUNTIFS(Tabel1[Gemeente],Tabel10[[#This Row],[Kolom1]],Tabel1[Type],Tabel10[[#Headers],[open initiatie]],Tabel1[Jaar],$V$2)</f>
        <v>0</v>
      </c>
      <c r="O130">
        <f>COUNTIFS(Tabel1[Gemeente],Tabel10[[#This Row],[Kolom1]],Tabel1[Type],Tabel10[[#Headers],[animatie]],Tabel1[Jaar],$V$2)</f>
        <v>0</v>
      </c>
      <c r="P130">
        <f>COUNTIFS(Tabel1[Gemeente],Tabel10[[#This Row],[Kolom1]],Tabel1[Type],Tabel10[[#Headers],[kamp]],Tabel1[Jaar],$V$2)</f>
        <v>0</v>
      </c>
      <c r="Q130">
        <f>COUNTIFS(Tabel1[Gemeente],Tabel10[[#This Row],[Kolom1]],Tabel1[Type],Tabel10[[#Headers],[schoolactiviteit]],Tabel1[Jaar],$V$2)</f>
        <v>0</v>
      </c>
      <c r="R130" s="1">
        <f>SUM(Tabel10[[#This Row],[workshop]:[schoolactiviteit]])</f>
        <v>0</v>
      </c>
      <c r="S130" s="1">
        <f>COUNTIFS(Tabel3[Lid sinds],Activiteiten!$V$2,Tabel3[Woonplaats],Tabel10[[#This Row],[Kolom1]])</f>
        <v>0</v>
      </c>
    </row>
    <row r="131" spans="1:19" ht="15" hidden="1" customHeight="1" x14ac:dyDescent="0.25">
      <c r="A131" s="10">
        <v>2011</v>
      </c>
      <c r="B131" s="10">
        <v>8</v>
      </c>
      <c r="C131" s="10" t="s">
        <v>981</v>
      </c>
      <c r="D131" s="10">
        <v>2260</v>
      </c>
      <c r="E131" s="10" t="s">
        <v>982</v>
      </c>
      <c r="F131" s="10" t="s">
        <v>1036</v>
      </c>
      <c r="G131" s="10">
        <v>40</v>
      </c>
      <c r="L131" s="10">
        <f>COUNTIFS(Tabel1[Gemeente],Tabel10[[#This Row],[Kolom1]],Tabel1[Type],Tabel10[[#Headers],[workshop]],Tabel1[Jaar],$V$2)</f>
        <v>0</v>
      </c>
      <c r="M131" s="10">
        <f>COUNTIFS(Tabel1[Gemeente],Tabel10[[#This Row],[Kolom1]],Tabel1[Type],Tabel10[[#Headers],[bijscholing]],Tabel1[Jaar],$V$2)</f>
        <v>0</v>
      </c>
      <c r="N131" s="10">
        <f>COUNTIFS(Tabel1[Gemeente],Tabel10[[#This Row],[Kolom1]],Tabel1[Type],Tabel10[[#Headers],[open initiatie]],Tabel1[Jaar],$V$2)</f>
        <v>0</v>
      </c>
      <c r="O131">
        <f>COUNTIFS(Tabel1[Gemeente],Tabel10[[#This Row],[Kolom1]],Tabel1[Type],Tabel10[[#Headers],[animatie]],Tabel1[Jaar],$V$2)</f>
        <v>0</v>
      </c>
      <c r="P131">
        <f>COUNTIFS(Tabel1[Gemeente],Tabel10[[#This Row],[Kolom1]],Tabel1[Type],Tabel10[[#Headers],[kamp]],Tabel1[Jaar],$V$2)</f>
        <v>0</v>
      </c>
      <c r="Q131">
        <f>COUNTIFS(Tabel1[Gemeente],Tabel10[[#This Row],[Kolom1]],Tabel1[Type],Tabel10[[#Headers],[schoolactiviteit]],Tabel1[Jaar],$V$2)</f>
        <v>0</v>
      </c>
      <c r="R131" s="1">
        <f>SUM(Tabel10[[#This Row],[workshop]:[schoolactiviteit]])</f>
        <v>0</v>
      </c>
      <c r="S131" s="1">
        <f>COUNTIFS(Tabel3[Lid sinds],Activiteiten!$V$2,Tabel3[Woonplaats],Tabel10[[#This Row],[Kolom1]])</f>
        <v>0</v>
      </c>
    </row>
    <row r="132" spans="1:19" ht="15" hidden="1" customHeight="1" x14ac:dyDescent="0.25">
      <c r="A132" s="10">
        <v>2011</v>
      </c>
      <c r="B132" s="10">
        <v>4</v>
      </c>
      <c r="C132" s="10" t="s">
        <v>980</v>
      </c>
      <c r="D132" s="10"/>
      <c r="E132" s="10" t="s">
        <v>1022</v>
      </c>
      <c r="F132" s="10" t="s">
        <v>1031</v>
      </c>
      <c r="G132" s="10">
        <f>7*16</f>
        <v>112</v>
      </c>
      <c r="L132" s="10">
        <f>COUNTIFS(Tabel1[Gemeente],Tabel10[[#This Row],[Kolom1]],Tabel1[Type],Tabel10[[#Headers],[workshop]],Tabel1[Jaar],$V$2)</f>
        <v>0</v>
      </c>
      <c r="M132" s="10">
        <f>COUNTIFS(Tabel1[Gemeente],Tabel10[[#This Row],[Kolom1]],Tabel1[Type],Tabel10[[#Headers],[bijscholing]],Tabel1[Jaar],$V$2)</f>
        <v>0</v>
      </c>
      <c r="N132" s="10">
        <f>COUNTIFS(Tabel1[Gemeente],Tabel10[[#This Row],[Kolom1]],Tabel1[Type],Tabel10[[#Headers],[open initiatie]],Tabel1[Jaar],$V$2)</f>
        <v>0</v>
      </c>
      <c r="O132">
        <f>COUNTIFS(Tabel1[Gemeente],Tabel10[[#This Row],[Kolom1]],Tabel1[Type],Tabel10[[#Headers],[animatie]],Tabel1[Jaar],$V$2)</f>
        <v>0</v>
      </c>
      <c r="P132">
        <f>COUNTIFS(Tabel1[Gemeente],Tabel10[[#This Row],[Kolom1]],Tabel1[Type],Tabel10[[#Headers],[kamp]],Tabel1[Jaar],$V$2)</f>
        <v>0</v>
      </c>
      <c r="Q132">
        <f>COUNTIFS(Tabel1[Gemeente],Tabel10[[#This Row],[Kolom1]],Tabel1[Type],Tabel10[[#Headers],[schoolactiviteit]],Tabel1[Jaar],$V$2)</f>
        <v>0</v>
      </c>
      <c r="R132" s="1">
        <f>SUM(Tabel10[[#This Row],[workshop]:[schoolactiviteit]])</f>
        <v>0</v>
      </c>
      <c r="S132" s="1">
        <f>COUNTIFS(Tabel3[Lid sinds],Activiteiten!$V$2,Tabel3[Woonplaats],Tabel10[[#This Row],[Kolom1]])</f>
        <v>0</v>
      </c>
    </row>
    <row r="133" spans="1:19" ht="15" hidden="1" customHeight="1" x14ac:dyDescent="0.25">
      <c r="A133" s="10">
        <v>2012</v>
      </c>
      <c r="B133" s="10">
        <v>2</v>
      </c>
      <c r="C133" s="10" t="s">
        <v>980</v>
      </c>
      <c r="D133" s="10">
        <v>2340</v>
      </c>
      <c r="E133" s="10" t="s">
        <v>1007</v>
      </c>
      <c r="F133" s="10" t="s">
        <v>986</v>
      </c>
      <c r="G133" s="10">
        <v>15</v>
      </c>
      <c r="L133">
        <f>COUNTIFS(Tabel1[Gemeente],Tabel10[[#This Row],[Kolom1]],Tabel1[Type],Tabel10[[#Headers],[workshop]],Tabel1[Jaar],$V$2)</f>
        <v>0</v>
      </c>
      <c r="M133" s="10">
        <f>COUNTIFS(Tabel1[Gemeente],Tabel10[[#This Row],[Kolom1]],Tabel1[Type],Tabel10[[#Headers],[bijscholing]],Tabel1[Jaar],$V$2)</f>
        <v>0</v>
      </c>
      <c r="N133" s="10">
        <f>COUNTIFS(Tabel1[Gemeente],Tabel10[[#This Row],[Kolom1]],Tabel1[Type],Tabel10[[#Headers],[open initiatie]],Tabel1[Jaar],$V$2)</f>
        <v>0</v>
      </c>
      <c r="O133">
        <f>COUNTIFS(Tabel1[Gemeente],Tabel10[[#This Row],[Kolom1]],Tabel1[Type],Tabel10[[#Headers],[animatie]],Tabel1[Jaar],$V$2)</f>
        <v>0</v>
      </c>
      <c r="P133">
        <f>COUNTIFS(Tabel1[Gemeente],Tabel10[[#This Row],[Kolom1]],Tabel1[Type],Tabel10[[#Headers],[kamp]],Tabel1[Jaar],$V$2)</f>
        <v>0</v>
      </c>
      <c r="Q133">
        <f>COUNTIFS(Tabel1[Gemeente],Tabel10[[#This Row],[Kolom1]],Tabel1[Type],Tabel10[[#Headers],[schoolactiviteit]],Tabel1[Jaar],$V$2)</f>
        <v>0</v>
      </c>
      <c r="R133" s="1">
        <f>SUM(Tabel10[[#This Row],[workshop]:[schoolactiviteit]])</f>
        <v>0</v>
      </c>
      <c r="S133" s="1">
        <f>COUNTIFS(Tabel3[Lid sinds],Activiteiten!$V$2,Tabel3[Woonplaats],Tabel10[[#This Row],[Kolom1]])</f>
        <v>0</v>
      </c>
    </row>
    <row r="134" spans="1:19" ht="15" hidden="1" customHeight="1" x14ac:dyDescent="0.25">
      <c r="A134" s="10">
        <v>2012</v>
      </c>
      <c r="B134" s="10">
        <v>2</v>
      </c>
      <c r="C134" s="10" t="s">
        <v>980</v>
      </c>
      <c r="D134" s="10">
        <v>2440</v>
      </c>
      <c r="E134" s="10" t="s">
        <v>1001</v>
      </c>
      <c r="F134" s="10" t="s">
        <v>978</v>
      </c>
      <c r="G134" s="10">
        <f>25*6</f>
        <v>150</v>
      </c>
      <c r="L134">
        <f>COUNTIFS(Tabel1[Gemeente],Tabel10[[#This Row],[Kolom1]],Tabel1[Type],Tabel10[[#Headers],[workshop]],Tabel1[Jaar],$V$2)</f>
        <v>0</v>
      </c>
      <c r="M134" s="10">
        <f>COUNTIFS(Tabel1[Gemeente],Tabel10[[#This Row],[Kolom1]],Tabel1[Type],Tabel10[[#Headers],[bijscholing]],Tabel1[Jaar],$V$2)</f>
        <v>0</v>
      </c>
      <c r="N134" s="10">
        <f>COUNTIFS(Tabel1[Gemeente],Tabel10[[#This Row],[Kolom1]],Tabel1[Type],Tabel10[[#Headers],[open initiatie]],Tabel1[Jaar],$V$2)</f>
        <v>0</v>
      </c>
      <c r="O134">
        <f>COUNTIFS(Tabel1[Gemeente],Tabel10[[#This Row],[Kolom1]],Tabel1[Type],Tabel10[[#Headers],[animatie]],Tabel1[Jaar],$V$2)</f>
        <v>0</v>
      </c>
      <c r="P134">
        <f>COUNTIFS(Tabel1[Gemeente],Tabel10[[#This Row],[Kolom1]],Tabel1[Type],Tabel10[[#Headers],[kamp]],Tabel1[Jaar],$V$2)</f>
        <v>0</v>
      </c>
      <c r="Q134">
        <f>COUNTIFS(Tabel1[Gemeente],Tabel10[[#This Row],[Kolom1]],Tabel1[Type],Tabel10[[#Headers],[schoolactiviteit]],Tabel1[Jaar],$V$2)</f>
        <v>0</v>
      </c>
      <c r="R134" s="1">
        <f>SUM(Tabel10[[#This Row],[workshop]:[schoolactiviteit]])</f>
        <v>0</v>
      </c>
      <c r="S134" s="1">
        <f>COUNTIFS(Tabel3[Lid sinds],Activiteiten!$V$2,Tabel3[Woonplaats],Tabel10[[#This Row],[Kolom1]])</f>
        <v>0</v>
      </c>
    </row>
    <row r="135" spans="1:19" ht="15" hidden="1" customHeight="1" x14ac:dyDescent="0.25">
      <c r="A135" s="10">
        <v>2012</v>
      </c>
      <c r="B135" s="10">
        <v>5</v>
      </c>
      <c r="C135" s="10" t="s">
        <v>980</v>
      </c>
      <c r="D135" s="10">
        <v>2275</v>
      </c>
      <c r="E135" s="10" t="s">
        <v>1047</v>
      </c>
      <c r="F135" s="10" t="s">
        <v>978</v>
      </c>
      <c r="G135" s="10">
        <v>25</v>
      </c>
      <c r="L135" s="10">
        <f>COUNTIFS(Tabel1[Gemeente],Tabel10[[#This Row],[Kolom1]],Tabel1[Type],Tabel10[[#Headers],[workshop]],Tabel1[Jaar],$V$2)</f>
        <v>0</v>
      </c>
      <c r="M135" s="10">
        <f>COUNTIFS(Tabel1[Gemeente],Tabel10[[#This Row],[Kolom1]],Tabel1[Type],Tabel10[[#Headers],[bijscholing]],Tabel1[Jaar],$V$2)</f>
        <v>0</v>
      </c>
      <c r="N135" s="10">
        <f>COUNTIFS(Tabel1[Gemeente],Tabel10[[#This Row],[Kolom1]],Tabel1[Type],Tabel10[[#Headers],[open initiatie]],Tabel1[Jaar],$V$2)</f>
        <v>0</v>
      </c>
      <c r="O135">
        <f>COUNTIFS(Tabel1[Gemeente],Tabel10[[#This Row],[Kolom1]],Tabel1[Type],Tabel10[[#Headers],[animatie]],Tabel1[Jaar],$V$2)</f>
        <v>0</v>
      </c>
      <c r="P135">
        <f>COUNTIFS(Tabel1[Gemeente],Tabel10[[#This Row],[Kolom1]],Tabel1[Type],Tabel10[[#Headers],[kamp]],Tabel1[Jaar],$V$2)</f>
        <v>0</v>
      </c>
      <c r="Q135">
        <f>COUNTIFS(Tabel1[Gemeente],Tabel10[[#This Row],[Kolom1]],Tabel1[Type],Tabel10[[#Headers],[schoolactiviteit]],Tabel1[Jaar],$V$2)</f>
        <v>0</v>
      </c>
      <c r="R135" s="1">
        <f>SUM(Tabel10[[#This Row],[workshop]:[schoolactiviteit]])</f>
        <v>0</v>
      </c>
      <c r="S135" s="1">
        <f>COUNTIFS(Tabel3[Lid sinds],Activiteiten!$V$2,Tabel3[Woonplaats],Tabel10[[#This Row],[Kolom1]])</f>
        <v>0</v>
      </c>
    </row>
    <row r="136" spans="1:19" ht="15" hidden="1" customHeight="1" x14ac:dyDescent="0.25">
      <c r="A136" s="10">
        <v>2012</v>
      </c>
      <c r="B136" s="10">
        <v>8</v>
      </c>
      <c r="C136" s="10" t="s">
        <v>979</v>
      </c>
      <c r="D136" s="10">
        <v>2275</v>
      </c>
      <c r="E136" s="10" t="s">
        <v>1047</v>
      </c>
      <c r="F136" s="10" t="s">
        <v>978</v>
      </c>
      <c r="G136" s="10">
        <v>75</v>
      </c>
      <c r="L136" s="10">
        <f>COUNTIFS(Tabel1[Gemeente],Tabel10[[#This Row],[Kolom1]],Tabel1[Type],Tabel10[[#Headers],[workshop]],Tabel1[Jaar],$V$2)</f>
        <v>0</v>
      </c>
      <c r="M136" s="10">
        <f>COUNTIFS(Tabel1[Gemeente],Tabel10[[#This Row],[Kolom1]],Tabel1[Type],Tabel10[[#Headers],[bijscholing]],Tabel1[Jaar],$V$2)</f>
        <v>0</v>
      </c>
      <c r="N136" s="10">
        <f>COUNTIFS(Tabel1[Gemeente],Tabel10[[#This Row],[Kolom1]],Tabel1[Type],Tabel10[[#Headers],[open initiatie]],Tabel1[Jaar],$V$2)</f>
        <v>0</v>
      </c>
      <c r="O136">
        <f>COUNTIFS(Tabel1[Gemeente],Tabel10[[#This Row],[Kolom1]],Tabel1[Type],Tabel10[[#Headers],[animatie]],Tabel1[Jaar],$V$2)</f>
        <v>0</v>
      </c>
      <c r="P136">
        <f>COUNTIFS(Tabel1[Gemeente],Tabel10[[#This Row],[Kolom1]],Tabel1[Type],Tabel10[[#Headers],[kamp]],Tabel1[Jaar],$V$2)</f>
        <v>0</v>
      </c>
      <c r="Q136">
        <f>COUNTIFS(Tabel1[Gemeente],Tabel10[[#This Row],[Kolom1]],Tabel1[Type],Tabel10[[#Headers],[schoolactiviteit]],Tabel1[Jaar],$V$2)</f>
        <v>0</v>
      </c>
      <c r="R136" s="1">
        <f>SUM(Tabel10[[#This Row],[workshop]:[schoolactiviteit]])</f>
        <v>0</v>
      </c>
      <c r="S136" s="1">
        <f>COUNTIFS(Tabel3[Lid sinds],Activiteiten!$V$2,Tabel3[Woonplaats],Tabel10[[#This Row],[Kolom1]])</f>
        <v>0</v>
      </c>
    </row>
    <row r="137" spans="1:19" ht="15" hidden="1" customHeight="1" x14ac:dyDescent="0.25">
      <c r="A137" s="10">
        <v>2012</v>
      </c>
      <c r="B137" s="10">
        <v>10</v>
      </c>
      <c r="C137" s="10" t="s">
        <v>980</v>
      </c>
      <c r="D137" s="10">
        <v>3930</v>
      </c>
      <c r="E137" s="10" t="s">
        <v>1049</v>
      </c>
      <c r="F137" s="10" t="s">
        <v>989</v>
      </c>
      <c r="G137" s="10">
        <v>40</v>
      </c>
      <c r="L137" s="10">
        <f>COUNTIFS(Tabel1[Gemeente],Tabel10[[#This Row],[Kolom1]],Tabel1[Type],Tabel10[[#Headers],[workshop]],Tabel1[Jaar],$V$2)</f>
        <v>0</v>
      </c>
      <c r="M137" s="10">
        <f>COUNTIFS(Tabel1[Gemeente],Tabel10[[#This Row],[Kolom1]],Tabel1[Type],Tabel10[[#Headers],[bijscholing]],Tabel1[Jaar],$V$2)</f>
        <v>0</v>
      </c>
      <c r="N137" s="10">
        <f>COUNTIFS(Tabel1[Gemeente],Tabel10[[#This Row],[Kolom1]],Tabel1[Type],Tabel10[[#Headers],[open initiatie]],Tabel1[Jaar],$V$2)</f>
        <v>0</v>
      </c>
      <c r="O137">
        <f>COUNTIFS(Tabel1[Gemeente],Tabel10[[#This Row],[Kolom1]],Tabel1[Type],Tabel10[[#Headers],[animatie]],Tabel1[Jaar],$V$2)</f>
        <v>0</v>
      </c>
      <c r="P137">
        <f>COUNTIFS(Tabel1[Gemeente],Tabel10[[#This Row],[Kolom1]],Tabel1[Type],Tabel10[[#Headers],[kamp]],Tabel1[Jaar],$V$2)</f>
        <v>0</v>
      </c>
      <c r="Q137">
        <f>COUNTIFS(Tabel1[Gemeente],Tabel10[[#This Row],[Kolom1]],Tabel1[Type],Tabel10[[#Headers],[schoolactiviteit]],Tabel1[Jaar],$V$2)</f>
        <v>0</v>
      </c>
      <c r="R137" s="1">
        <f>SUM(Tabel10[[#This Row],[workshop]:[schoolactiviteit]])</f>
        <v>0</v>
      </c>
      <c r="S137" s="1">
        <f>COUNTIFS(Tabel3[Lid sinds],Activiteiten!$V$2,Tabel3[Woonplaats],Tabel10[[#This Row],[Kolom1]])</f>
        <v>0</v>
      </c>
    </row>
    <row r="138" spans="1:19" ht="15" hidden="1" customHeight="1" x14ac:dyDescent="0.25">
      <c r="A138" s="10">
        <v>2012</v>
      </c>
      <c r="B138" s="10">
        <v>2</v>
      </c>
      <c r="C138" s="10" t="s">
        <v>980</v>
      </c>
      <c r="D138" s="10">
        <v>2220</v>
      </c>
      <c r="E138" s="10" t="s">
        <v>1204</v>
      </c>
      <c r="F138" s="10" t="s">
        <v>978</v>
      </c>
      <c r="G138" s="10">
        <v>50</v>
      </c>
      <c r="L138" s="10">
        <f>COUNTIFS(Tabel1[Gemeente],Tabel10[[#This Row],[Kolom1]],Tabel1[Type],Tabel10[[#Headers],[workshop]],Tabel1[Jaar],$V$2)</f>
        <v>0</v>
      </c>
      <c r="M138" s="10">
        <f>COUNTIFS(Tabel1[Gemeente],Tabel10[[#This Row],[Kolom1]],Tabel1[Type],Tabel10[[#Headers],[bijscholing]],Tabel1[Jaar],$V$2)</f>
        <v>0</v>
      </c>
      <c r="N138" s="10">
        <f>COUNTIFS(Tabel1[Gemeente],Tabel10[[#This Row],[Kolom1]],Tabel1[Type],Tabel10[[#Headers],[open initiatie]],Tabel1[Jaar],$V$2)</f>
        <v>0</v>
      </c>
      <c r="O138">
        <f>COUNTIFS(Tabel1[Gemeente],Tabel10[[#This Row],[Kolom1]],Tabel1[Type],Tabel10[[#Headers],[animatie]],Tabel1[Jaar],$V$2)</f>
        <v>0</v>
      </c>
      <c r="P138">
        <f>COUNTIFS(Tabel1[Gemeente],Tabel10[[#This Row],[Kolom1]],Tabel1[Type],Tabel10[[#Headers],[kamp]],Tabel1[Jaar],$V$2)</f>
        <v>0</v>
      </c>
      <c r="Q138">
        <f>COUNTIFS(Tabel1[Gemeente],Tabel10[[#This Row],[Kolom1]],Tabel1[Type],Tabel10[[#Headers],[schoolactiviteit]],Tabel1[Jaar],$V$2)</f>
        <v>0</v>
      </c>
      <c r="R138" s="1">
        <f>SUM(Tabel10[[#This Row],[workshop]:[schoolactiviteit]])</f>
        <v>0</v>
      </c>
      <c r="S138" s="1">
        <f>COUNTIFS(Tabel3[Lid sinds],Activiteiten!$V$2,Tabel3[Woonplaats],Tabel10[[#This Row],[Kolom1]])</f>
        <v>0</v>
      </c>
    </row>
    <row r="139" spans="1:19" ht="15" hidden="1" customHeight="1" x14ac:dyDescent="0.25">
      <c r="A139" s="10">
        <v>2012</v>
      </c>
      <c r="B139" s="10">
        <v>3</v>
      </c>
      <c r="C139" s="10" t="s">
        <v>979</v>
      </c>
      <c r="D139" s="10">
        <v>2200</v>
      </c>
      <c r="E139" s="10" t="s">
        <v>304</v>
      </c>
      <c r="F139" s="10" t="s">
        <v>978</v>
      </c>
      <c r="G139" s="10">
        <v>100</v>
      </c>
      <c r="L139" s="10">
        <f>COUNTIFS(Tabel1[Gemeente],Tabel10[[#This Row],[Kolom1]],Tabel1[Type],Tabel10[[#Headers],[workshop]],Tabel1[Jaar],$V$2)</f>
        <v>0</v>
      </c>
      <c r="M139" s="10">
        <f>COUNTIFS(Tabel1[Gemeente],Tabel10[[#This Row],[Kolom1]],Tabel1[Type],Tabel10[[#Headers],[bijscholing]],Tabel1[Jaar],$V$2)</f>
        <v>0</v>
      </c>
      <c r="N139" s="10">
        <f>COUNTIFS(Tabel1[Gemeente],Tabel10[[#This Row],[Kolom1]],Tabel1[Type],Tabel10[[#Headers],[open initiatie]],Tabel1[Jaar],$V$2)</f>
        <v>0</v>
      </c>
      <c r="O139">
        <f>COUNTIFS(Tabel1[Gemeente],Tabel10[[#This Row],[Kolom1]],Tabel1[Type],Tabel10[[#Headers],[animatie]],Tabel1[Jaar],$V$2)</f>
        <v>0</v>
      </c>
      <c r="P139">
        <f>COUNTIFS(Tabel1[Gemeente],Tabel10[[#This Row],[Kolom1]],Tabel1[Type],Tabel10[[#Headers],[kamp]],Tabel1[Jaar],$V$2)</f>
        <v>0</v>
      </c>
      <c r="Q139">
        <f>COUNTIFS(Tabel1[Gemeente],Tabel10[[#This Row],[Kolom1]],Tabel1[Type],Tabel10[[#Headers],[schoolactiviteit]],Tabel1[Jaar],$V$2)</f>
        <v>0</v>
      </c>
      <c r="R139" s="1">
        <f>SUM(Tabel10[[#This Row],[workshop]:[schoolactiviteit]])</f>
        <v>0</v>
      </c>
      <c r="S139" s="1">
        <f>COUNTIFS(Tabel3[Lid sinds],Activiteiten!$V$2,Tabel3[Woonplaats],Tabel10[[#This Row],[Kolom1]])</f>
        <v>0</v>
      </c>
    </row>
    <row r="140" spans="1:19" ht="15" hidden="1" customHeight="1" x14ac:dyDescent="0.25">
      <c r="A140" s="10">
        <v>2012</v>
      </c>
      <c r="B140" s="10">
        <v>4</v>
      </c>
      <c r="C140" s="10" t="s">
        <v>979</v>
      </c>
      <c r="D140" s="10">
        <v>2200</v>
      </c>
      <c r="E140" s="10" t="s">
        <v>304</v>
      </c>
      <c r="F140" s="10" t="s">
        <v>1052</v>
      </c>
      <c r="G140" s="10">
        <v>70</v>
      </c>
      <c r="L140" s="10">
        <f>COUNTIFS(Tabel1[Gemeente],Tabel10[[#This Row],[Kolom1]],Tabel1[Type],Tabel10[[#Headers],[workshop]],Tabel1[Jaar],$V$2)</f>
        <v>0</v>
      </c>
      <c r="M140" s="10">
        <f>COUNTIFS(Tabel1[Gemeente],Tabel10[[#This Row],[Kolom1]],Tabel1[Type],Tabel10[[#Headers],[bijscholing]],Tabel1[Jaar],$V$2)</f>
        <v>0</v>
      </c>
      <c r="N140" s="10">
        <f>COUNTIFS(Tabel1[Gemeente],Tabel10[[#This Row],[Kolom1]],Tabel1[Type],Tabel10[[#Headers],[open initiatie]],Tabel1[Jaar],$V$2)</f>
        <v>0</v>
      </c>
      <c r="O140">
        <f>COUNTIFS(Tabel1[Gemeente],Tabel10[[#This Row],[Kolom1]],Tabel1[Type],Tabel10[[#Headers],[animatie]],Tabel1[Jaar],$V$2)</f>
        <v>0</v>
      </c>
      <c r="P140">
        <f>COUNTIFS(Tabel1[Gemeente],Tabel10[[#This Row],[Kolom1]],Tabel1[Type],Tabel10[[#Headers],[kamp]],Tabel1[Jaar],$V$2)</f>
        <v>0</v>
      </c>
      <c r="Q140">
        <f>COUNTIFS(Tabel1[Gemeente],Tabel10[[#This Row],[Kolom1]],Tabel1[Type],Tabel10[[#Headers],[schoolactiviteit]],Tabel1[Jaar],$V$2)</f>
        <v>0</v>
      </c>
      <c r="R140" s="1">
        <f>SUM(Tabel10[[#This Row],[workshop]:[schoolactiviteit]])</f>
        <v>0</v>
      </c>
      <c r="S140" s="1">
        <f>COUNTIFS(Tabel3[Lid sinds],Activiteiten!$V$2,Tabel3[Woonplaats],Tabel10[[#This Row],[Kolom1]])</f>
        <v>0</v>
      </c>
    </row>
    <row r="141" spans="1:19" ht="15" hidden="1" customHeight="1" x14ac:dyDescent="0.25">
      <c r="A141" s="10">
        <v>2012</v>
      </c>
      <c r="B141" s="10">
        <v>5</v>
      </c>
      <c r="C141" s="10" t="s">
        <v>980</v>
      </c>
      <c r="D141" s="10">
        <v>2200</v>
      </c>
      <c r="E141" s="10" t="s">
        <v>304</v>
      </c>
      <c r="F141" s="10" t="s">
        <v>978</v>
      </c>
      <c r="G141" s="10">
        <f>5*25</f>
        <v>125</v>
      </c>
      <c r="L141" s="10">
        <f>COUNTIFS(Tabel1[Gemeente],Tabel10[[#This Row],[Kolom1]],Tabel1[Type],Tabel10[[#Headers],[workshop]],Tabel1[Jaar],$V$2)</f>
        <v>0</v>
      </c>
      <c r="M141" s="10">
        <f>COUNTIFS(Tabel1[Gemeente],Tabel10[[#This Row],[Kolom1]],Tabel1[Type],Tabel10[[#Headers],[bijscholing]],Tabel1[Jaar],$V$2)</f>
        <v>0</v>
      </c>
      <c r="N141" s="10">
        <f>COUNTIFS(Tabel1[Gemeente],Tabel10[[#This Row],[Kolom1]],Tabel1[Type],Tabel10[[#Headers],[open initiatie]],Tabel1[Jaar],$V$2)</f>
        <v>0</v>
      </c>
      <c r="O141">
        <f>COUNTIFS(Tabel1[Gemeente],Tabel10[[#This Row],[Kolom1]],Tabel1[Type],Tabel10[[#Headers],[animatie]],Tabel1[Jaar],$V$2)</f>
        <v>0</v>
      </c>
      <c r="P141">
        <f>COUNTIFS(Tabel1[Gemeente],Tabel10[[#This Row],[Kolom1]],Tabel1[Type],Tabel10[[#Headers],[kamp]],Tabel1[Jaar],$V$2)</f>
        <v>0</v>
      </c>
      <c r="Q141">
        <f>COUNTIFS(Tabel1[Gemeente],Tabel10[[#This Row],[Kolom1]],Tabel1[Type],Tabel10[[#Headers],[schoolactiviteit]],Tabel1[Jaar],$V$2)</f>
        <v>0</v>
      </c>
      <c r="R141" s="1">
        <f>SUM(Tabel10[[#This Row],[workshop]:[schoolactiviteit]])</f>
        <v>0</v>
      </c>
      <c r="S141" s="1">
        <f>COUNTIFS(Tabel3[Lid sinds],Activiteiten!$V$2,Tabel3[Woonplaats],Tabel10[[#This Row],[Kolom1]])</f>
        <v>0</v>
      </c>
    </row>
    <row r="142" spans="1:19" ht="15" hidden="1" customHeight="1" x14ac:dyDescent="0.25">
      <c r="A142" s="10">
        <v>2012</v>
      </c>
      <c r="B142" s="10">
        <v>5</v>
      </c>
      <c r="C142" s="10" t="s">
        <v>979</v>
      </c>
      <c r="D142" s="10">
        <v>2200</v>
      </c>
      <c r="E142" s="10" t="s">
        <v>304</v>
      </c>
      <c r="F142" s="10" t="s">
        <v>1056</v>
      </c>
      <c r="G142" s="10">
        <v>100</v>
      </c>
      <c r="L142" s="10">
        <f>COUNTIFS(Tabel1[Gemeente],Tabel10[[#This Row],[Kolom1]],Tabel1[Type],Tabel10[[#Headers],[workshop]],Tabel1[Jaar],$V$2)</f>
        <v>0</v>
      </c>
      <c r="M142" s="10">
        <f>COUNTIFS(Tabel1[Gemeente],Tabel10[[#This Row],[Kolom1]],Tabel1[Type],Tabel10[[#Headers],[bijscholing]],Tabel1[Jaar],$V$2)</f>
        <v>0</v>
      </c>
      <c r="N142" s="10">
        <f>COUNTIFS(Tabel1[Gemeente],Tabel10[[#This Row],[Kolom1]],Tabel1[Type],Tabel10[[#Headers],[open initiatie]],Tabel1[Jaar],$V$2)</f>
        <v>0</v>
      </c>
      <c r="O142">
        <f>COUNTIFS(Tabel1[Gemeente],Tabel10[[#This Row],[Kolom1]],Tabel1[Type],Tabel10[[#Headers],[animatie]],Tabel1[Jaar],$V$2)</f>
        <v>0</v>
      </c>
      <c r="P142">
        <f>COUNTIFS(Tabel1[Gemeente],Tabel10[[#This Row],[Kolom1]],Tabel1[Type],Tabel10[[#Headers],[kamp]],Tabel1[Jaar],$V$2)</f>
        <v>0</v>
      </c>
      <c r="Q142">
        <f>COUNTIFS(Tabel1[Gemeente],Tabel10[[#This Row],[Kolom1]],Tabel1[Type],Tabel10[[#Headers],[schoolactiviteit]],Tabel1[Jaar],$V$2)</f>
        <v>0</v>
      </c>
      <c r="R142" s="1">
        <f>SUM(Tabel10[[#This Row],[workshop]:[schoolactiviteit]])</f>
        <v>0</v>
      </c>
      <c r="S142" s="1">
        <f>COUNTIFS(Tabel3[Lid sinds],Activiteiten!$V$2,Tabel3[Woonplaats],Tabel10[[#This Row],[Kolom1]])</f>
        <v>0</v>
      </c>
    </row>
    <row r="143" spans="1:19" ht="15" hidden="1" customHeight="1" x14ac:dyDescent="0.25">
      <c r="A143" s="10">
        <v>2012</v>
      </c>
      <c r="B143" s="10">
        <v>9</v>
      </c>
      <c r="C143" s="10" t="s">
        <v>980</v>
      </c>
      <c r="D143" s="10">
        <v>2200</v>
      </c>
      <c r="E143" s="10" t="s">
        <v>304</v>
      </c>
      <c r="F143" s="10" t="s">
        <v>978</v>
      </c>
      <c r="G143" s="10">
        <v>12</v>
      </c>
      <c r="L143" s="10">
        <f>COUNTIFS(Tabel1[Gemeente],Tabel10[[#This Row],[Kolom1]],Tabel1[Type],Tabel10[[#Headers],[workshop]],Tabel1[Jaar],$V$2)</f>
        <v>0</v>
      </c>
      <c r="M143" s="10">
        <f>COUNTIFS(Tabel1[Gemeente],Tabel10[[#This Row],[Kolom1]],Tabel1[Type],Tabel10[[#Headers],[bijscholing]],Tabel1[Jaar],$V$2)</f>
        <v>0</v>
      </c>
      <c r="N143" s="10">
        <f>COUNTIFS(Tabel1[Gemeente],Tabel10[[#This Row],[Kolom1]],Tabel1[Type],Tabel10[[#Headers],[open initiatie]],Tabel1[Jaar],$V$2)</f>
        <v>0</v>
      </c>
      <c r="O143">
        <f>COUNTIFS(Tabel1[Gemeente],Tabel10[[#This Row],[Kolom1]],Tabel1[Type],Tabel10[[#Headers],[animatie]],Tabel1[Jaar],$V$2)</f>
        <v>0</v>
      </c>
      <c r="P143">
        <f>COUNTIFS(Tabel1[Gemeente],Tabel10[[#This Row],[Kolom1]],Tabel1[Type],Tabel10[[#Headers],[kamp]],Tabel1[Jaar],$V$2)</f>
        <v>0</v>
      </c>
      <c r="Q143">
        <f>COUNTIFS(Tabel1[Gemeente],Tabel10[[#This Row],[Kolom1]],Tabel1[Type],Tabel10[[#Headers],[schoolactiviteit]],Tabel1[Jaar],$V$2)</f>
        <v>0</v>
      </c>
      <c r="R143" s="1">
        <f>SUM(Tabel10[[#This Row],[workshop]:[schoolactiviteit]])</f>
        <v>0</v>
      </c>
      <c r="S143" s="1">
        <f>COUNTIFS(Tabel3[Lid sinds],Activiteiten!$V$2,Tabel3[Woonplaats],Tabel10[[#This Row],[Kolom1]])</f>
        <v>0</v>
      </c>
    </row>
    <row r="144" spans="1:19" ht="15" hidden="1" customHeight="1" x14ac:dyDescent="0.25">
      <c r="A144" s="10">
        <v>2012</v>
      </c>
      <c r="B144" s="10">
        <v>9</v>
      </c>
      <c r="C144" s="10" t="s">
        <v>980</v>
      </c>
      <c r="D144" s="10">
        <v>2200</v>
      </c>
      <c r="E144" s="10" t="s">
        <v>304</v>
      </c>
      <c r="F144" s="10" t="s">
        <v>978</v>
      </c>
      <c r="G144" s="10">
        <f>5*20</f>
        <v>100</v>
      </c>
      <c r="L144" s="10">
        <f>COUNTIFS(Tabel1[Gemeente],Tabel10[[#This Row],[Kolom1]],Tabel1[Type],Tabel10[[#Headers],[workshop]],Tabel1[Jaar],$V$2)</f>
        <v>0</v>
      </c>
      <c r="M144" s="10">
        <f>COUNTIFS(Tabel1[Gemeente],Tabel10[[#This Row],[Kolom1]],Tabel1[Type],Tabel10[[#Headers],[bijscholing]],Tabel1[Jaar],$V$2)</f>
        <v>0</v>
      </c>
      <c r="N144" s="10">
        <f>COUNTIFS(Tabel1[Gemeente],Tabel10[[#This Row],[Kolom1]],Tabel1[Type],Tabel10[[#Headers],[open initiatie]],Tabel1[Jaar],$V$2)</f>
        <v>0</v>
      </c>
      <c r="O144">
        <f>COUNTIFS(Tabel1[Gemeente],Tabel10[[#This Row],[Kolom1]],Tabel1[Type],Tabel10[[#Headers],[animatie]],Tabel1[Jaar],$V$2)</f>
        <v>0</v>
      </c>
      <c r="P144">
        <f>COUNTIFS(Tabel1[Gemeente],Tabel10[[#This Row],[Kolom1]],Tabel1[Type],Tabel10[[#Headers],[kamp]],Tabel1[Jaar],$V$2)</f>
        <v>0</v>
      </c>
      <c r="Q144">
        <f>COUNTIFS(Tabel1[Gemeente],Tabel10[[#This Row],[Kolom1]],Tabel1[Type],Tabel10[[#Headers],[schoolactiviteit]],Tabel1[Jaar],$V$2)</f>
        <v>0</v>
      </c>
      <c r="R144" s="1">
        <f>SUM(Tabel10[[#This Row],[workshop]:[schoolactiviteit]])</f>
        <v>0</v>
      </c>
      <c r="S144" s="1">
        <f>COUNTIFS(Tabel3[Lid sinds],Activiteiten!$V$2,Tabel3[Woonplaats],Tabel10[[#This Row],[Kolom1]])</f>
        <v>0</v>
      </c>
    </row>
    <row r="145" spans="1:19" ht="15" hidden="1" customHeight="1" x14ac:dyDescent="0.25">
      <c r="A145" s="10">
        <v>2012</v>
      </c>
      <c r="B145" s="10">
        <v>9</v>
      </c>
      <c r="C145" s="10" t="s">
        <v>980</v>
      </c>
      <c r="D145" s="10">
        <v>2200</v>
      </c>
      <c r="E145" s="10" t="s">
        <v>304</v>
      </c>
      <c r="F145" s="10" t="s">
        <v>989</v>
      </c>
      <c r="G145" s="10">
        <v>40</v>
      </c>
      <c r="L145" s="10">
        <f>COUNTIFS(Tabel1[Gemeente],Tabel10[[#This Row],[Kolom1]],Tabel1[Type],Tabel10[[#Headers],[workshop]],Tabel1[Jaar],$V$2)</f>
        <v>0</v>
      </c>
      <c r="M145" s="10">
        <f>COUNTIFS(Tabel1[Gemeente],Tabel10[[#This Row],[Kolom1]],Tabel1[Type],Tabel10[[#Headers],[bijscholing]],Tabel1[Jaar],$V$2)</f>
        <v>0</v>
      </c>
      <c r="N145" s="10">
        <f>COUNTIFS(Tabel1[Gemeente],Tabel10[[#This Row],[Kolom1]],Tabel1[Type],Tabel10[[#Headers],[open initiatie]],Tabel1[Jaar],$V$2)</f>
        <v>0</v>
      </c>
      <c r="O145">
        <f>COUNTIFS(Tabel1[Gemeente],Tabel10[[#This Row],[Kolom1]],Tabel1[Type],Tabel10[[#Headers],[animatie]],Tabel1[Jaar],$V$2)</f>
        <v>0</v>
      </c>
      <c r="P145">
        <f>COUNTIFS(Tabel1[Gemeente],Tabel10[[#This Row],[Kolom1]],Tabel1[Type],Tabel10[[#Headers],[kamp]],Tabel1[Jaar],$V$2)</f>
        <v>0</v>
      </c>
      <c r="Q145">
        <f>COUNTIFS(Tabel1[Gemeente],Tabel10[[#This Row],[Kolom1]],Tabel1[Type],Tabel10[[#Headers],[schoolactiviteit]],Tabel1[Jaar],$V$2)</f>
        <v>0</v>
      </c>
      <c r="R145" s="1">
        <f>SUM(Tabel10[[#This Row],[workshop]:[schoolactiviteit]])</f>
        <v>0</v>
      </c>
      <c r="S145" s="1">
        <f>COUNTIFS(Tabel3[Lid sinds],Activiteiten!$V$2,Tabel3[Woonplaats],Tabel10[[#This Row],[Kolom1]])</f>
        <v>0</v>
      </c>
    </row>
    <row r="146" spans="1:19" ht="15" hidden="1" customHeight="1" x14ac:dyDescent="0.25">
      <c r="A146" s="10">
        <v>2012</v>
      </c>
      <c r="B146" s="10">
        <v>11</v>
      </c>
      <c r="C146" s="10" t="s">
        <v>1002</v>
      </c>
      <c r="D146" s="10">
        <v>2200</v>
      </c>
      <c r="E146" s="10" t="s">
        <v>304</v>
      </c>
      <c r="F146" s="10" t="s">
        <v>978</v>
      </c>
      <c r="G146" s="10">
        <v>4</v>
      </c>
      <c r="L146" s="10">
        <f>COUNTIFS(Tabel1[Gemeente],Tabel10[[#This Row],[Kolom1]],Tabel1[Type],Tabel10[[#Headers],[workshop]],Tabel1[Jaar],$V$2)</f>
        <v>0</v>
      </c>
      <c r="M146" s="10">
        <f>COUNTIFS(Tabel1[Gemeente],Tabel10[[#This Row],[Kolom1]],Tabel1[Type],Tabel10[[#Headers],[bijscholing]],Tabel1[Jaar],$V$2)</f>
        <v>0</v>
      </c>
      <c r="N146" s="10">
        <f>COUNTIFS(Tabel1[Gemeente],Tabel10[[#This Row],[Kolom1]],Tabel1[Type],Tabel10[[#Headers],[open initiatie]],Tabel1[Jaar],$V$2)</f>
        <v>0</v>
      </c>
      <c r="O146">
        <f>COUNTIFS(Tabel1[Gemeente],Tabel10[[#This Row],[Kolom1]],Tabel1[Type],Tabel10[[#Headers],[animatie]],Tabel1[Jaar],$V$2)</f>
        <v>0</v>
      </c>
      <c r="P146">
        <f>COUNTIFS(Tabel1[Gemeente],Tabel10[[#This Row],[Kolom1]],Tabel1[Type],Tabel10[[#Headers],[kamp]],Tabel1[Jaar],$V$2)</f>
        <v>0</v>
      </c>
      <c r="Q146">
        <f>COUNTIFS(Tabel1[Gemeente],Tabel10[[#This Row],[Kolom1]],Tabel1[Type],Tabel10[[#Headers],[schoolactiviteit]],Tabel1[Jaar],$V$2)</f>
        <v>0</v>
      </c>
      <c r="R146" s="1">
        <f>SUM(Tabel10[[#This Row],[workshop]:[schoolactiviteit]])</f>
        <v>0</v>
      </c>
      <c r="S146" s="1">
        <f>COUNTIFS(Tabel3[Lid sinds],Activiteiten!$V$2,Tabel3[Woonplaats],Tabel10[[#This Row],[Kolom1]])</f>
        <v>0</v>
      </c>
    </row>
    <row r="147" spans="1:19" ht="15" hidden="1" customHeight="1" x14ac:dyDescent="0.25">
      <c r="A147" s="10">
        <v>2012</v>
      </c>
      <c r="B147" s="10">
        <v>11</v>
      </c>
      <c r="C147" s="10" t="s">
        <v>980</v>
      </c>
      <c r="D147" s="10">
        <v>2200</v>
      </c>
      <c r="E147" s="10" t="s">
        <v>304</v>
      </c>
      <c r="F147" s="10" t="s">
        <v>978</v>
      </c>
      <c r="G147" s="10">
        <v>20</v>
      </c>
      <c r="L147" s="10">
        <f>COUNTIFS(Tabel1[Gemeente],Tabel10[[#This Row],[Kolom1]],Tabel1[Type],Tabel10[[#Headers],[workshop]],Tabel1[Jaar],$V$2)</f>
        <v>0</v>
      </c>
      <c r="M147" s="10">
        <f>COUNTIFS(Tabel1[Gemeente],Tabel10[[#This Row],[Kolom1]],Tabel1[Type],Tabel10[[#Headers],[bijscholing]],Tabel1[Jaar],$V$2)</f>
        <v>0</v>
      </c>
      <c r="N147" s="10">
        <f>COUNTIFS(Tabel1[Gemeente],Tabel10[[#This Row],[Kolom1]],Tabel1[Type],Tabel10[[#Headers],[open initiatie]],Tabel1[Jaar],$V$2)</f>
        <v>0</v>
      </c>
      <c r="O147">
        <f>COUNTIFS(Tabel1[Gemeente],Tabel10[[#This Row],[Kolom1]],Tabel1[Type],Tabel10[[#Headers],[animatie]],Tabel1[Jaar],$V$2)</f>
        <v>0</v>
      </c>
      <c r="P147">
        <f>COUNTIFS(Tabel1[Gemeente],Tabel10[[#This Row],[Kolom1]],Tabel1[Type],Tabel10[[#Headers],[kamp]],Tabel1[Jaar],$V$2)</f>
        <v>0</v>
      </c>
      <c r="Q147">
        <f>COUNTIFS(Tabel1[Gemeente],Tabel10[[#This Row],[Kolom1]],Tabel1[Type],Tabel10[[#Headers],[schoolactiviteit]],Tabel1[Jaar],$V$2)</f>
        <v>0</v>
      </c>
      <c r="R147" s="1">
        <f>SUM(Tabel10[[#This Row],[workshop]:[schoolactiviteit]])</f>
        <v>0</v>
      </c>
      <c r="S147" s="1">
        <f>COUNTIFS(Tabel3[Lid sinds],Activiteiten!$V$2,Tabel3[Woonplaats],Tabel10[[#This Row],[Kolom1]])</f>
        <v>0</v>
      </c>
    </row>
    <row r="148" spans="1:19" ht="15" hidden="1" customHeight="1" x14ac:dyDescent="0.25">
      <c r="A148" s="10">
        <v>2012</v>
      </c>
      <c r="B148" s="10">
        <v>4</v>
      </c>
      <c r="C148" s="10" t="s">
        <v>981</v>
      </c>
      <c r="D148" s="10">
        <v>2200</v>
      </c>
      <c r="E148" s="10" t="s">
        <v>304</v>
      </c>
      <c r="F148" s="10" t="s">
        <v>978</v>
      </c>
      <c r="G148" s="10">
        <v>30</v>
      </c>
      <c r="L148" s="10">
        <f>COUNTIFS(Tabel1[Gemeente],Tabel10[[#This Row],[Kolom1]],Tabel1[Type],Tabel10[[#Headers],[workshop]],Tabel1[Jaar],$V$2)</f>
        <v>0</v>
      </c>
      <c r="M148" s="10">
        <f>COUNTIFS(Tabel1[Gemeente],Tabel10[[#This Row],[Kolom1]],Tabel1[Type],Tabel10[[#Headers],[bijscholing]],Tabel1[Jaar],$V$2)</f>
        <v>0</v>
      </c>
      <c r="N148" s="10">
        <f>COUNTIFS(Tabel1[Gemeente],Tabel10[[#This Row],[Kolom1]],Tabel1[Type],Tabel10[[#Headers],[open initiatie]],Tabel1[Jaar],$V$2)</f>
        <v>0</v>
      </c>
      <c r="O148">
        <f>COUNTIFS(Tabel1[Gemeente],Tabel10[[#This Row],[Kolom1]],Tabel1[Type],Tabel10[[#Headers],[animatie]],Tabel1[Jaar],$V$2)</f>
        <v>0</v>
      </c>
      <c r="P148">
        <f>COUNTIFS(Tabel1[Gemeente],Tabel10[[#This Row],[Kolom1]],Tabel1[Type],Tabel10[[#Headers],[kamp]],Tabel1[Jaar],$V$2)</f>
        <v>0</v>
      </c>
      <c r="Q148">
        <f>COUNTIFS(Tabel1[Gemeente],Tabel10[[#This Row],[Kolom1]],Tabel1[Type],Tabel10[[#Headers],[schoolactiviteit]],Tabel1[Jaar],$V$2)</f>
        <v>0</v>
      </c>
      <c r="R148" s="1">
        <f>SUM(Tabel10[[#This Row],[workshop]:[schoolactiviteit]])</f>
        <v>0</v>
      </c>
      <c r="S148" s="1">
        <f>COUNTIFS(Tabel3[Lid sinds],Activiteiten!$V$2,Tabel3[Woonplaats],Tabel10[[#This Row],[Kolom1]])</f>
        <v>0</v>
      </c>
    </row>
    <row r="149" spans="1:19" ht="15" hidden="1" customHeight="1" x14ac:dyDescent="0.25">
      <c r="A149" s="10">
        <v>2012</v>
      </c>
      <c r="B149" s="10">
        <v>7</v>
      </c>
      <c r="C149" s="10" t="s">
        <v>981</v>
      </c>
      <c r="D149" s="10">
        <v>2200</v>
      </c>
      <c r="E149" s="10" t="s">
        <v>304</v>
      </c>
      <c r="F149" s="10" t="s">
        <v>1060</v>
      </c>
      <c r="G149" s="10">
        <v>38</v>
      </c>
      <c r="L149" s="10">
        <f>COUNTIFS(Tabel1[Gemeente],Tabel10[[#This Row],[Kolom1]],Tabel1[Type],Tabel10[[#Headers],[workshop]],Tabel1[Jaar],$V$2)</f>
        <v>0</v>
      </c>
      <c r="M149" s="10">
        <f>COUNTIFS(Tabel1[Gemeente],Tabel10[[#This Row],[Kolom1]],Tabel1[Type],Tabel10[[#Headers],[bijscholing]],Tabel1[Jaar],$V$2)</f>
        <v>0</v>
      </c>
      <c r="N149" s="10">
        <f>COUNTIFS(Tabel1[Gemeente],Tabel10[[#This Row],[Kolom1]],Tabel1[Type],Tabel10[[#Headers],[open initiatie]],Tabel1[Jaar],$V$2)</f>
        <v>0</v>
      </c>
      <c r="O149">
        <f>COUNTIFS(Tabel1[Gemeente],Tabel10[[#This Row],[Kolom1]],Tabel1[Type],Tabel10[[#Headers],[animatie]],Tabel1[Jaar],$V$2)</f>
        <v>0</v>
      </c>
      <c r="P149">
        <f>COUNTIFS(Tabel1[Gemeente],Tabel10[[#This Row],[Kolom1]],Tabel1[Type],Tabel10[[#Headers],[kamp]],Tabel1[Jaar],$V$2)</f>
        <v>0</v>
      </c>
      <c r="Q149">
        <f>COUNTIFS(Tabel1[Gemeente],Tabel10[[#This Row],[Kolom1]],Tabel1[Type],Tabel10[[#Headers],[schoolactiviteit]],Tabel1[Jaar],$V$2)</f>
        <v>0</v>
      </c>
      <c r="R149" s="1">
        <f>SUM(Tabel10[[#This Row],[workshop]:[schoolactiviteit]])</f>
        <v>0</v>
      </c>
      <c r="S149" s="1">
        <f>COUNTIFS(Tabel3[Lid sinds],Activiteiten!$V$2,Tabel3[Woonplaats],Tabel10[[#This Row],[Kolom1]])</f>
        <v>0</v>
      </c>
    </row>
    <row r="150" spans="1:19" ht="15" hidden="1" customHeight="1" x14ac:dyDescent="0.25">
      <c r="A150" s="10">
        <v>2012</v>
      </c>
      <c r="B150" s="10">
        <v>7</v>
      </c>
      <c r="C150" s="10" t="s">
        <v>981</v>
      </c>
      <c r="D150" s="10">
        <v>2200</v>
      </c>
      <c r="E150" s="10" t="s">
        <v>304</v>
      </c>
      <c r="F150" s="10" t="s">
        <v>978</v>
      </c>
      <c r="G150" s="10">
        <v>16</v>
      </c>
      <c r="L150" s="10">
        <f>COUNTIFS(Tabel1[Gemeente],Tabel10[[#This Row],[Kolom1]],Tabel1[Type],Tabel10[[#Headers],[workshop]],Tabel1[Jaar],$V$2)</f>
        <v>0</v>
      </c>
      <c r="M150" s="10">
        <f>COUNTIFS(Tabel1[Gemeente],Tabel10[[#This Row],[Kolom1]],Tabel1[Type],Tabel10[[#Headers],[bijscholing]],Tabel1[Jaar],$V$2)</f>
        <v>0</v>
      </c>
      <c r="N150" s="10">
        <f>COUNTIFS(Tabel1[Gemeente],Tabel10[[#This Row],[Kolom1]],Tabel1[Type],Tabel10[[#Headers],[open initiatie]],Tabel1[Jaar],$V$2)</f>
        <v>0</v>
      </c>
      <c r="O150">
        <f>COUNTIFS(Tabel1[Gemeente],Tabel10[[#This Row],[Kolom1]],Tabel1[Type],Tabel10[[#Headers],[animatie]],Tabel1[Jaar],$V$2)</f>
        <v>0</v>
      </c>
      <c r="P150">
        <f>COUNTIFS(Tabel1[Gemeente],Tabel10[[#This Row],[Kolom1]],Tabel1[Type],Tabel10[[#Headers],[kamp]],Tabel1[Jaar],$V$2)</f>
        <v>0</v>
      </c>
      <c r="Q150">
        <f>COUNTIFS(Tabel1[Gemeente],Tabel10[[#This Row],[Kolom1]],Tabel1[Type],Tabel10[[#Headers],[schoolactiviteit]],Tabel1[Jaar],$V$2)</f>
        <v>0</v>
      </c>
      <c r="R150" s="1">
        <f>SUM(Tabel10[[#This Row],[workshop]:[schoolactiviteit]])</f>
        <v>0</v>
      </c>
      <c r="S150" s="1">
        <f>COUNTIFS(Tabel3[Lid sinds],Activiteiten!$V$2,Tabel3[Woonplaats],Tabel10[[#This Row],[Kolom1]])</f>
        <v>0</v>
      </c>
    </row>
    <row r="151" spans="1:19" ht="15" hidden="1" customHeight="1" x14ac:dyDescent="0.25">
      <c r="A151" s="10">
        <v>2012</v>
      </c>
      <c r="B151" s="10">
        <v>7</v>
      </c>
      <c r="C151" s="10" t="s">
        <v>981</v>
      </c>
      <c r="D151" s="10">
        <v>2200</v>
      </c>
      <c r="E151" s="10" t="s">
        <v>304</v>
      </c>
      <c r="F151" s="10" t="s">
        <v>1058</v>
      </c>
      <c r="G151" s="10">
        <v>16</v>
      </c>
      <c r="L151" s="10">
        <f>COUNTIFS(Tabel1[Gemeente],Tabel10[[#This Row],[Kolom1]],Tabel1[Type],Tabel10[[#Headers],[workshop]],Tabel1[Jaar],$V$2)</f>
        <v>0</v>
      </c>
      <c r="M151" s="10">
        <f>COUNTIFS(Tabel1[Gemeente],Tabel10[[#This Row],[Kolom1]],Tabel1[Type],Tabel10[[#Headers],[bijscholing]],Tabel1[Jaar],$V$2)</f>
        <v>0</v>
      </c>
      <c r="N151" s="10">
        <f>COUNTIFS(Tabel1[Gemeente],Tabel10[[#This Row],[Kolom1]],Tabel1[Type],Tabel10[[#Headers],[open initiatie]],Tabel1[Jaar],$V$2)</f>
        <v>0</v>
      </c>
      <c r="O151">
        <f>COUNTIFS(Tabel1[Gemeente],Tabel10[[#This Row],[Kolom1]],Tabel1[Type],Tabel10[[#Headers],[animatie]],Tabel1[Jaar],$V$2)</f>
        <v>0</v>
      </c>
      <c r="P151">
        <f>COUNTIFS(Tabel1[Gemeente],Tabel10[[#This Row],[Kolom1]],Tabel1[Type],Tabel10[[#Headers],[kamp]],Tabel1[Jaar],$V$2)</f>
        <v>0</v>
      </c>
      <c r="Q151">
        <f>COUNTIFS(Tabel1[Gemeente],Tabel10[[#This Row],[Kolom1]],Tabel1[Type],Tabel10[[#Headers],[schoolactiviteit]],Tabel1[Jaar],$V$2)</f>
        <v>0</v>
      </c>
      <c r="R151" s="1">
        <f>SUM(Tabel10[[#This Row],[workshop]:[schoolactiviteit]])</f>
        <v>0</v>
      </c>
      <c r="S151" s="1">
        <f>COUNTIFS(Tabel3[Lid sinds],Activiteiten!$V$2,Tabel3[Woonplaats],Tabel10[[#This Row],[Kolom1]])</f>
        <v>0</v>
      </c>
    </row>
    <row r="152" spans="1:19" ht="15" hidden="1" customHeight="1" x14ac:dyDescent="0.25">
      <c r="A152" s="10">
        <v>2012</v>
      </c>
      <c r="B152" s="10">
        <v>8</v>
      </c>
      <c r="C152" s="10" t="s">
        <v>981</v>
      </c>
      <c r="D152" s="10">
        <v>2200</v>
      </c>
      <c r="E152" s="10" t="s">
        <v>304</v>
      </c>
      <c r="F152" s="10" t="s">
        <v>986</v>
      </c>
      <c r="G152" s="10">
        <v>16</v>
      </c>
      <c r="L152" s="10">
        <f>COUNTIFS(Tabel1[Gemeente],Tabel10[[#This Row],[Kolom1]],Tabel1[Type],Tabel10[[#Headers],[workshop]],Tabel1[Jaar],$V$2)</f>
        <v>0</v>
      </c>
      <c r="M152" s="10">
        <f>COUNTIFS(Tabel1[Gemeente],Tabel10[[#This Row],[Kolom1]],Tabel1[Type],Tabel10[[#Headers],[bijscholing]],Tabel1[Jaar],$V$2)</f>
        <v>0</v>
      </c>
      <c r="N152" s="10">
        <f>COUNTIFS(Tabel1[Gemeente],Tabel10[[#This Row],[Kolom1]],Tabel1[Type],Tabel10[[#Headers],[open initiatie]],Tabel1[Jaar],$V$2)</f>
        <v>0</v>
      </c>
      <c r="O152">
        <f>COUNTIFS(Tabel1[Gemeente],Tabel10[[#This Row],[Kolom1]],Tabel1[Type],Tabel10[[#Headers],[animatie]],Tabel1[Jaar],$V$2)</f>
        <v>0</v>
      </c>
      <c r="P152">
        <f>COUNTIFS(Tabel1[Gemeente],Tabel10[[#This Row],[Kolom1]],Tabel1[Type],Tabel10[[#Headers],[kamp]],Tabel1[Jaar],$V$2)</f>
        <v>0</v>
      </c>
      <c r="Q152">
        <f>COUNTIFS(Tabel1[Gemeente],Tabel10[[#This Row],[Kolom1]],Tabel1[Type],Tabel10[[#Headers],[schoolactiviteit]],Tabel1[Jaar],$V$2)</f>
        <v>0</v>
      </c>
      <c r="R152" s="1">
        <f>SUM(Tabel10[[#This Row],[workshop]:[schoolactiviteit]])</f>
        <v>0</v>
      </c>
      <c r="S152" s="1">
        <f>COUNTIFS(Tabel3[Lid sinds],Activiteiten!$V$2,Tabel3[Woonplaats],Tabel10[[#This Row],[Kolom1]])</f>
        <v>0</v>
      </c>
    </row>
    <row r="153" spans="1:19" ht="15" hidden="1" customHeight="1" x14ac:dyDescent="0.25">
      <c r="A153" s="10">
        <v>2012</v>
      </c>
      <c r="B153" s="10">
        <v>8</v>
      </c>
      <c r="C153" s="10" t="s">
        <v>981</v>
      </c>
      <c r="D153" s="10">
        <v>2200</v>
      </c>
      <c r="E153" s="10" t="s">
        <v>304</v>
      </c>
      <c r="F153" s="10" t="s">
        <v>986</v>
      </c>
      <c r="G153" s="10">
        <v>16</v>
      </c>
      <c r="L153" s="10">
        <f>COUNTIFS(Tabel1[Gemeente],Tabel10[[#This Row],[Kolom1]],Tabel1[Type],Tabel10[[#Headers],[workshop]],Tabel1[Jaar],$V$2)</f>
        <v>0</v>
      </c>
      <c r="M153" s="10">
        <f>COUNTIFS(Tabel1[Gemeente],Tabel10[[#This Row],[Kolom1]],Tabel1[Type],Tabel10[[#Headers],[bijscholing]],Tabel1[Jaar],$V$2)</f>
        <v>0</v>
      </c>
      <c r="N153" s="10">
        <f>COUNTIFS(Tabel1[Gemeente],Tabel10[[#This Row],[Kolom1]],Tabel1[Type],Tabel10[[#Headers],[open initiatie]],Tabel1[Jaar],$V$2)</f>
        <v>0</v>
      </c>
      <c r="O153">
        <f>COUNTIFS(Tabel1[Gemeente],Tabel10[[#This Row],[Kolom1]],Tabel1[Type],Tabel10[[#Headers],[animatie]],Tabel1[Jaar],$V$2)</f>
        <v>0</v>
      </c>
      <c r="P153">
        <f>COUNTIFS(Tabel1[Gemeente],Tabel10[[#This Row],[Kolom1]],Tabel1[Type],Tabel10[[#Headers],[kamp]],Tabel1[Jaar],$V$2)</f>
        <v>0</v>
      </c>
      <c r="Q153">
        <f>COUNTIFS(Tabel1[Gemeente],Tabel10[[#This Row],[Kolom1]],Tabel1[Type],Tabel10[[#Headers],[schoolactiviteit]],Tabel1[Jaar],$V$2)</f>
        <v>0</v>
      </c>
      <c r="R153" s="1">
        <f>SUM(Tabel10[[#This Row],[workshop]:[schoolactiviteit]])</f>
        <v>0</v>
      </c>
      <c r="S153" s="1">
        <f>COUNTIFS(Tabel3[Lid sinds],Activiteiten!$V$2,Tabel3[Woonplaats],Tabel10[[#This Row],[Kolom1]])</f>
        <v>0</v>
      </c>
    </row>
    <row r="154" spans="1:19" ht="15" hidden="1" customHeight="1" x14ac:dyDescent="0.25">
      <c r="A154" s="10">
        <v>2012</v>
      </c>
      <c r="B154" s="10">
        <v>8</v>
      </c>
      <c r="C154" s="10" t="s">
        <v>981</v>
      </c>
      <c r="D154" s="10">
        <v>2200</v>
      </c>
      <c r="E154" s="10" t="s">
        <v>304</v>
      </c>
      <c r="F154" s="10" t="s">
        <v>978</v>
      </c>
      <c r="G154" s="10">
        <v>12</v>
      </c>
      <c r="L154" s="10">
        <f>COUNTIFS(Tabel1[Gemeente],Tabel10[[#This Row],[Kolom1]],Tabel1[Type],Tabel10[[#Headers],[workshop]],Tabel1[Jaar],$V$2)</f>
        <v>0</v>
      </c>
      <c r="M154" s="10">
        <f>COUNTIFS(Tabel1[Gemeente],Tabel10[[#This Row],[Kolom1]],Tabel1[Type],Tabel10[[#Headers],[bijscholing]],Tabel1[Jaar],$V$2)</f>
        <v>0</v>
      </c>
      <c r="N154" s="10">
        <f>COUNTIFS(Tabel1[Gemeente],Tabel10[[#This Row],[Kolom1]],Tabel1[Type],Tabel10[[#Headers],[open initiatie]],Tabel1[Jaar],$V$2)</f>
        <v>0</v>
      </c>
      <c r="O154">
        <f>COUNTIFS(Tabel1[Gemeente],Tabel10[[#This Row],[Kolom1]],Tabel1[Type],Tabel10[[#Headers],[animatie]],Tabel1[Jaar],$V$2)</f>
        <v>0</v>
      </c>
      <c r="P154">
        <f>COUNTIFS(Tabel1[Gemeente],Tabel10[[#This Row],[Kolom1]],Tabel1[Type],Tabel10[[#Headers],[kamp]],Tabel1[Jaar],$V$2)</f>
        <v>0</v>
      </c>
      <c r="Q154">
        <f>COUNTIFS(Tabel1[Gemeente],Tabel10[[#This Row],[Kolom1]],Tabel1[Type],Tabel10[[#Headers],[schoolactiviteit]],Tabel1[Jaar],$V$2)</f>
        <v>0</v>
      </c>
      <c r="R154" s="1">
        <f>SUM(Tabel10[[#This Row],[workshop]:[schoolactiviteit]])</f>
        <v>0</v>
      </c>
      <c r="S154" s="1">
        <f>COUNTIFS(Tabel3[Lid sinds],Activiteiten!$V$2,Tabel3[Woonplaats],Tabel10[[#This Row],[Kolom1]])</f>
        <v>0</v>
      </c>
    </row>
    <row r="155" spans="1:19" ht="15" hidden="1" customHeight="1" x14ac:dyDescent="0.25">
      <c r="A155" s="10">
        <v>2012</v>
      </c>
      <c r="B155" s="10">
        <v>7</v>
      </c>
      <c r="C155" s="10" t="s">
        <v>981</v>
      </c>
      <c r="D155" s="10">
        <v>2200</v>
      </c>
      <c r="E155" s="10" t="s">
        <v>304</v>
      </c>
      <c r="F155" s="10" t="s">
        <v>1061</v>
      </c>
      <c r="G155" s="10">
        <v>30</v>
      </c>
      <c r="L155" s="10">
        <f>COUNTIFS(Tabel1[Gemeente],Tabel10[[#This Row],[Kolom1]],Tabel1[Type],Tabel10[[#Headers],[workshop]],Tabel1[Jaar],$V$2)</f>
        <v>0</v>
      </c>
      <c r="M155" s="10">
        <f>COUNTIFS(Tabel1[Gemeente],Tabel10[[#This Row],[Kolom1]],Tabel1[Type],Tabel10[[#Headers],[bijscholing]],Tabel1[Jaar],$V$2)</f>
        <v>0</v>
      </c>
      <c r="N155" s="10">
        <f>COUNTIFS(Tabel1[Gemeente],Tabel10[[#This Row],[Kolom1]],Tabel1[Type],Tabel10[[#Headers],[open initiatie]],Tabel1[Jaar],$V$2)</f>
        <v>0</v>
      </c>
      <c r="O155">
        <f>COUNTIFS(Tabel1[Gemeente],Tabel10[[#This Row],[Kolom1]],Tabel1[Type],Tabel10[[#Headers],[animatie]],Tabel1[Jaar],$V$2)</f>
        <v>0</v>
      </c>
      <c r="P155">
        <f>COUNTIFS(Tabel1[Gemeente],Tabel10[[#This Row],[Kolom1]],Tabel1[Type],Tabel10[[#Headers],[kamp]],Tabel1[Jaar],$V$2)</f>
        <v>0</v>
      </c>
      <c r="Q155">
        <f>COUNTIFS(Tabel1[Gemeente],Tabel10[[#This Row],[Kolom1]],Tabel1[Type],Tabel10[[#Headers],[schoolactiviteit]],Tabel1[Jaar],$V$2)</f>
        <v>0</v>
      </c>
      <c r="R155" s="1">
        <f>SUM(Tabel10[[#This Row],[workshop]:[schoolactiviteit]])</f>
        <v>0</v>
      </c>
      <c r="S155" s="1">
        <f>COUNTIFS(Tabel3[Lid sinds],Activiteiten!$V$2,Tabel3[Woonplaats],Tabel10[[#This Row],[Kolom1]])</f>
        <v>0</v>
      </c>
    </row>
    <row r="156" spans="1:19" ht="15" hidden="1" customHeight="1" x14ac:dyDescent="0.25">
      <c r="A156" s="10">
        <v>2012</v>
      </c>
      <c r="B156" s="10">
        <v>8</v>
      </c>
      <c r="C156" s="10" t="s">
        <v>981</v>
      </c>
      <c r="D156" s="10">
        <v>2200</v>
      </c>
      <c r="E156" s="10" t="s">
        <v>304</v>
      </c>
      <c r="F156" s="10" t="s">
        <v>1062</v>
      </c>
      <c r="G156" s="10">
        <v>29</v>
      </c>
      <c r="L156" s="10">
        <f>COUNTIFS(Tabel1[Gemeente],Tabel10[[#This Row],[Kolom1]],Tabel1[Type],Tabel10[[#Headers],[workshop]],Tabel1[Jaar],$V$2)</f>
        <v>0</v>
      </c>
      <c r="M156" s="10">
        <f>COUNTIFS(Tabel1[Gemeente],Tabel10[[#This Row],[Kolom1]],Tabel1[Type],Tabel10[[#Headers],[bijscholing]],Tabel1[Jaar],$V$2)</f>
        <v>0</v>
      </c>
      <c r="N156" s="10">
        <f>COUNTIFS(Tabel1[Gemeente],Tabel10[[#This Row],[Kolom1]],Tabel1[Type],Tabel10[[#Headers],[open initiatie]],Tabel1[Jaar],$V$2)</f>
        <v>0</v>
      </c>
      <c r="O156">
        <f>COUNTIFS(Tabel1[Gemeente],Tabel10[[#This Row],[Kolom1]],Tabel1[Type],Tabel10[[#Headers],[animatie]],Tabel1[Jaar],$V$2)</f>
        <v>0</v>
      </c>
      <c r="P156">
        <f>COUNTIFS(Tabel1[Gemeente],Tabel10[[#This Row],[Kolom1]],Tabel1[Type],Tabel10[[#Headers],[kamp]],Tabel1[Jaar],$V$2)</f>
        <v>0</v>
      </c>
      <c r="Q156">
        <f>COUNTIFS(Tabel1[Gemeente],Tabel10[[#This Row],[Kolom1]],Tabel1[Type],Tabel10[[#Headers],[schoolactiviteit]],Tabel1[Jaar],$V$2)</f>
        <v>0</v>
      </c>
      <c r="R156" s="1">
        <f>SUM(Tabel10[[#This Row],[workshop]:[schoolactiviteit]])</f>
        <v>0</v>
      </c>
      <c r="S156" s="1">
        <f>COUNTIFS(Tabel3[Lid sinds],Activiteiten!$V$2,Tabel3[Woonplaats],Tabel10[[#This Row],[Kolom1]])</f>
        <v>0</v>
      </c>
    </row>
    <row r="157" spans="1:19" ht="15" hidden="1" customHeight="1" x14ac:dyDescent="0.25">
      <c r="A157" s="10">
        <v>2012</v>
      </c>
      <c r="B157" s="10">
        <v>9</v>
      </c>
      <c r="C157" s="10" t="s">
        <v>1005</v>
      </c>
      <c r="D157" s="10">
        <v>2200</v>
      </c>
      <c r="E157" s="10" t="s">
        <v>304</v>
      </c>
      <c r="F157" s="10" t="s">
        <v>1096</v>
      </c>
      <c r="G157" s="10">
        <v>400</v>
      </c>
      <c r="L157" s="10">
        <f>COUNTIFS(Tabel1[Gemeente],Tabel10[[#This Row],[Kolom1]],Tabel1[Type],Tabel10[[#Headers],[workshop]],Tabel1[Jaar],$V$2)</f>
        <v>0</v>
      </c>
      <c r="M157" s="10">
        <f>COUNTIFS(Tabel1[Gemeente],Tabel10[[#This Row],[Kolom1]],Tabel1[Type],Tabel10[[#Headers],[bijscholing]],Tabel1[Jaar],$V$2)</f>
        <v>0</v>
      </c>
      <c r="N157" s="10">
        <f>COUNTIFS(Tabel1[Gemeente],Tabel10[[#This Row],[Kolom1]],Tabel1[Type],Tabel10[[#Headers],[open initiatie]],Tabel1[Jaar],$V$2)</f>
        <v>0</v>
      </c>
      <c r="O157">
        <f>COUNTIFS(Tabel1[Gemeente],Tabel10[[#This Row],[Kolom1]],Tabel1[Type],Tabel10[[#Headers],[animatie]],Tabel1[Jaar],$V$2)</f>
        <v>0</v>
      </c>
      <c r="P157">
        <f>COUNTIFS(Tabel1[Gemeente],Tabel10[[#This Row],[Kolom1]],Tabel1[Type],Tabel10[[#Headers],[kamp]],Tabel1[Jaar],$V$2)</f>
        <v>0</v>
      </c>
      <c r="Q157">
        <f>COUNTIFS(Tabel1[Gemeente],Tabel10[[#This Row],[Kolom1]],Tabel1[Type],Tabel10[[#Headers],[schoolactiviteit]],Tabel1[Jaar],$V$2)</f>
        <v>0</v>
      </c>
      <c r="R157" s="1">
        <f>SUM(Tabel10[[#This Row],[workshop]:[schoolactiviteit]])</f>
        <v>0</v>
      </c>
      <c r="S157" s="1">
        <f>COUNTIFS(Tabel3[Lid sinds],Activiteiten!$V$2,Tabel3[Woonplaats],Tabel10[[#This Row],[Kolom1]])</f>
        <v>0</v>
      </c>
    </row>
    <row r="158" spans="1:19" ht="15" hidden="1" customHeight="1" x14ac:dyDescent="0.25">
      <c r="A158" s="10">
        <v>2012</v>
      </c>
      <c r="B158" s="10">
        <v>10</v>
      </c>
      <c r="C158" s="10" t="s">
        <v>1005</v>
      </c>
      <c r="D158" s="10">
        <v>2200</v>
      </c>
      <c r="E158" s="10" t="s">
        <v>304</v>
      </c>
      <c r="F158" s="10" t="s">
        <v>1095</v>
      </c>
      <c r="G158" s="10">
        <v>300</v>
      </c>
      <c r="L158" s="10">
        <f>COUNTIFS(Tabel1[Gemeente],Tabel10[[#This Row],[Kolom1]],Tabel1[Type],Tabel10[[#Headers],[workshop]],Tabel1[Jaar],$V$2)</f>
        <v>0</v>
      </c>
      <c r="M158" s="10">
        <f>COUNTIFS(Tabel1[Gemeente],Tabel10[[#This Row],[Kolom1]],Tabel1[Type],Tabel10[[#Headers],[bijscholing]],Tabel1[Jaar],$V$2)</f>
        <v>0</v>
      </c>
      <c r="N158" s="10">
        <f>COUNTIFS(Tabel1[Gemeente],Tabel10[[#This Row],[Kolom1]],Tabel1[Type],Tabel10[[#Headers],[open initiatie]],Tabel1[Jaar],$V$2)</f>
        <v>0</v>
      </c>
      <c r="O158">
        <f>COUNTIFS(Tabel1[Gemeente],Tabel10[[#This Row],[Kolom1]],Tabel1[Type],Tabel10[[#Headers],[animatie]],Tabel1[Jaar],$V$2)</f>
        <v>0</v>
      </c>
      <c r="P158">
        <f>COUNTIFS(Tabel1[Gemeente],Tabel10[[#This Row],[Kolom1]],Tabel1[Type],Tabel10[[#Headers],[kamp]],Tabel1[Jaar],$V$2)</f>
        <v>0</v>
      </c>
      <c r="Q158">
        <f>COUNTIFS(Tabel1[Gemeente],Tabel10[[#This Row],[Kolom1]],Tabel1[Type],Tabel10[[#Headers],[schoolactiviteit]],Tabel1[Jaar],$V$2)</f>
        <v>0</v>
      </c>
      <c r="R158" s="1">
        <f>SUM(Tabel10[[#This Row],[workshop]:[schoolactiviteit]])</f>
        <v>0</v>
      </c>
      <c r="S158" s="1">
        <f>COUNTIFS(Tabel3[Lid sinds],Activiteiten!$V$2,Tabel3[Woonplaats],Tabel10[[#This Row],[Kolom1]])</f>
        <v>0</v>
      </c>
    </row>
    <row r="159" spans="1:19" ht="15" hidden="1" customHeight="1" x14ac:dyDescent="0.25">
      <c r="A159" s="10">
        <v>2012</v>
      </c>
      <c r="B159" s="10">
        <v>3</v>
      </c>
      <c r="C159" s="10" t="s">
        <v>980</v>
      </c>
      <c r="D159" s="10"/>
      <c r="E159" s="10" t="s">
        <v>1051</v>
      </c>
      <c r="F159" s="10" t="s">
        <v>978</v>
      </c>
      <c r="G159" s="10">
        <v>25</v>
      </c>
      <c r="L159" s="10">
        <f>COUNTIFS(Tabel1[Gemeente],Tabel10[[#This Row],[Kolom1]],Tabel1[Type],Tabel10[[#Headers],[workshop]],Tabel1[Jaar],$V$2)</f>
        <v>0</v>
      </c>
      <c r="M159" s="10">
        <f>COUNTIFS(Tabel1[Gemeente],Tabel10[[#This Row],[Kolom1]],Tabel1[Type],Tabel10[[#Headers],[bijscholing]],Tabel1[Jaar],$V$2)</f>
        <v>0</v>
      </c>
      <c r="N159" s="10">
        <f>COUNTIFS(Tabel1[Gemeente],Tabel10[[#This Row],[Kolom1]],Tabel1[Type],Tabel10[[#Headers],[open initiatie]],Tabel1[Jaar],$V$2)</f>
        <v>0</v>
      </c>
      <c r="O159">
        <f>COUNTIFS(Tabel1[Gemeente],Tabel10[[#This Row],[Kolom1]],Tabel1[Type],Tabel10[[#Headers],[animatie]],Tabel1[Jaar],$V$2)</f>
        <v>0</v>
      </c>
      <c r="P159">
        <f>COUNTIFS(Tabel1[Gemeente],Tabel10[[#This Row],[Kolom1]],Tabel1[Type],Tabel10[[#Headers],[kamp]],Tabel1[Jaar],$V$2)</f>
        <v>0</v>
      </c>
      <c r="Q159">
        <f>COUNTIFS(Tabel1[Gemeente],Tabel10[[#This Row],[Kolom1]],Tabel1[Type],Tabel10[[#Headers],[schoolactiviteit]],Tabel1[Jaar],$V$2)</f>
        <v>0</v>
      </c>
      <c r="R159" s="1">
        <f>SUM(Tabel10[[#This Row],[workshop]:[schoolactiviteit]])</f>
        <v>0</v>
      </c>
      <c r="S159" s="1">
        <f>COUNTIFS(Tabel3[Lid sinds],Activiteiten!$V$2,Tabel3[Woonplaats],Tabel10[[#This Row],[Kolom1]])</f>
        <v>0</v>
      </c>
    </row>
    <row r="160" spans="1:19" ht="15" hidden="1" customHeight="1" x14ac:dyDescent="0.25">
      <c r="A160" s="10">
        <v>2012</v>
      </c>
      <c r="B160" s="10">
        <v>7</v>
      </c>
      <c r="C160" s="10" t="s">
        <v>980</v>
      </c>
      <c r="D160" s="10"/>
      <c r="E160" s="10" t="s">
        <v>1027</v>
      </c>
      <c r="F160" s="10" t="s">
        <v>978</v>
      </c>
      <c r="G160" s="10">
        <v>335</v>
      </c>
      <c r="L160" s="10">
        <f>COUNTIFS(Tabel1[Gemeente],Tabel10[[#This Row],[Kolom1]],Tabel1[Type],Tabel10[[#Headers],[workshop]],Tabel1[Jaar],$V$2)</f>
        <v>0</v>
      </c>
      <c r="M160" s="10">
        <f>COUNTIFS(Tabel1[Gemeente],Tabel10[[#This Row],[Kolom1]],Tabel1[Type],Tabel10[[#Headers],[bijscholing]],Tabel1[Jaar],$V$2)</f>
        <v>0</v>
      </c>
      <c r="N160" s="10">
        <f>COUNTIFS(Tabel1[Gemeente],Tabel10[[#This Row],[Kolom1]],Tabel1[Type],Tabel10[[#Headers],[open initiatie]],Tabel1[Jaar],$V$2)</f>
        <v>0</v>
      </c>
      <c r="O160">
        <f>COUNTIFS(Tabel1[Gemeente],Tabel10[[#This Row],[Kolom1]],Tabel1[Type],Tabel10[[#Headers],[animatie]],Tabel1[Jaar],$V$2)</f>
        <v>0</v>
      </c>
      <c r="P160">
        <f>COUNTIFS(Tabel1[Gemeente],Tabel10[[#This Row],[Kolom1]],Tabel1[Type],Tabel10[[#Headers],[kamp]],Tabel1[Jaar],$V$2)</f>
        <v>0</v>
      </c>
      <c r="Q160">
        <f>COUNTIFS(Tabel1[Gemeente],Tabel10[[#This Row],[Kolom1]],Tabel1[Type],Tabel10[[#Headers],[schoolactiviteit]],Tabel1[Jaar],$V$2)</f>
        <v>0</v>
      </c>
      <c r="R160" s="1">
        <f>SUM(Tabel10[[#This Row],[workshop]:[schoolactiviteit]])</f>
        <v>0</v>
      </c>
      <c r="S160" s="1">
        <f>COUNTIFS(Tabel3[Lid sinds],Activiteiten!$V$2,Tabel3[Woonplaats],Tabel10[[#This Row],[Kolom1]])</f>
        <v>0</v>
      </c>
    </row>
    <row r="161" spans="1:19" ht="15" hidden="1" customHeight="1" x14ac:dyDescent="0.25">
      <c r="A161" s="10">
        <v>2012</v>
      </c>
      <c r="B161" s="10">
        <v>9</v>
      </c>
      <c r="C161" s="10" t="s">
        <v>980</v>
      </c>
      <c r="D161" s="10"/>
      <c r="E161" s="10" t="s">
        <v>997</v>
      </c>
      <c r="F161" s="10" t="s">
        <v>1054</v>
      </c>
      <c r="G161" s="10">
        <v>250</v>
      </c>
      <c r="L161" s="10">
        <f>COUNTIFS(Tabel1[Gemeente],Tabel10[[#This Row],[Kolom1]],Tabel1[Type],Tabel10[[#Headers],[workshop]],Tabel1[Jaar],$V$2)</f>
        <v>0</v>
      </c>
      <c r="M161" s="10">
        <f>COUNTIFS(Tabel1[Gemeente],Tabel10[[#This Row],[Kolom1]],Tabel1[Type],Tabel10[[#Headers],[bijscholing]],Tabel1[Jaar],$V$2)</f>
        <v>0</v>
      </c>
      <c r="N161" s="10">
        <f>COUNTIFS(Tabel1[Gemeente],Tabel10[[#This Row],[Kolom1]],Tabel1[Type],Tabel10[[#Headers],[open initiatie]],Tabel1[Jaar],$V$2)</f>
        <v>0</v>
      </c>
      <c r="O161">
        <f>COUNTIFS(Tabel1[Gemeente],Tabel10[[#This Row],[Kolom1]],Tabel1[Type],Tabel10[[#Headers],[animatie]],Tabel1[Jaar],$V$2)</f>
        <v>0</v>
      </c>
      <c r="P161">
        <f>COUNTIFS(Tabel1[Gemeente],Tabel10[[#This Row],[Kolom1]],Tabel1[Type],Tabel10[[#Headers],[kamp]],Tabel1[Jaar],$V$2)</f>
        <v>0</v>
      </c>
      <c r="Q161">
        <f>COUNTIFS(Tabel1[Gemeente],Tabel10[[#This Row],[Kolom1]],Tabel1[Type],Tabel10[[#Headers],[schoolactiviteit]],Tabel1[Jaar],$V$2)</f>
        <v>0</v>
      </c>
      <c r="R161" s="1">
        <f>SUM(Tabel10[[#This Row],[workshop]:[schoolactiviteit]])</f>
        <v>0</v>
      </c>
      <c r="S161" s="1">
        <f>COUNTIFS(Tabel3[Lid sinds],Activiteiten!$V$2,Tabel3[Woonplaats],Tabel10[[#This Row],[Kolom1]])</f>
        <v>0</v>
      </c>
    </row>
    <row r="162" spans="1:19" ht="15" hidden="1" customHeight="1" x14ac:dyDescent="0.25">
      <c r="A162" s="10">
        <v>2012</v>
      </c>
      <c r="B162" s="10">
        <v>4</v>
      </c>
      <c r="C162" s="10" t="s">
        <v>980</v>
      </c>
      <c r="D162" s="10">
        <v>2250</v>
      </c>
      <c r="E162" s="10" t="s">
        <v>306</v>
      </c>
      <c r="F162" s="10" t="s">
        <v>1055</v>
      </c>
      <c r="G162" s="10">
        <v>70</v>
      </c>
      <c r="L162" s="10">
        <f>COUNTIFS(Tabel1[Gemeente],Tabel10[[#This Row],[Kolom1]],Tabel1[Type],Tabel10[[#Headers],[workshop]],Tabel1[Jaar],$V$2)</f>
        <v>0</v>
      </c>
      <c r="M162" s="10">
        <f>COUNTIFS(Tabel1[Gemeente],Tabel10[[#This Row],[Kolom1]],Tabel1[Type],Tabel10[[#Headers],[bijscholing]],Tabel1[Jaar],$V$2)</f>
        <v>0</v>
      </c>
      <c r="N162" s="10">
        <f>COUNTIFS(Tabel1[Gemeente],Tabel10[[#This Row],[Kolom1]],Tabel1[Type],Tabel10[[#Headers],[open initiatie]],Tabel1[Jaar],$V$2)</f>
        <v>0</v>
      </c>
      <c r="O162">
        <f>COUNTIFS(Tabel1[Gemeente],Tabel10[[#This Row],[Kolom1]],Tabel1[Type],Tabel10[[#Headers],[animatie]],Tabel1[Jaar],$V$2)</f>
        <v>0</v>
      </c>
      <c r="P162">
        <f>COUNTIFS(Tabel1[Gemeente],Tabel10[[#This Row],[Kolom1]],Tabel1[Type],Tabel10[[#Headers],[kamp]],Tabel1[Jaar],$V$2)</f>
        <v>0</v>
      </c>
      <c r="Q162">
        <f>COUNTIFS(Tabel1[Gemeente],Tabel10[[#This Row],[Kolom1]],Tabel1[Type],Tabel10[[#Headers],[schoolactiviteit]],Tabel1[Jaar],$V$2)</f>
        <v>0</v>
      </c>
      <c r="R162" s="1">
        <f>SUM(Tabel10[[#This Row],[workshop]:[schoolactiviteit]])</f>
        <v>0</v>
      </c>
      <c r="S162" s="1">
        <f>COUNTIFS(Tabel3[Lid sinds],Activiteiten!$V$2,Tabel3[Woonplaats],Tabel10[[#This Row],[Kolom1]])</f>
        <v>0</v>
      </c>
    </row>
    <row r="163" spans="1:19" ht="15" hidden="1" customHeight="1" x14ac:dyDescent="0.25">
      <c r="A163" s="10">
        <v>2012</v>
      </c>
      <c r="B163" s="10">
        <v>8</v>
      </c>
      <c r="C163" s="10" t="s">
        <v>979</v>
      </c>
      <c r="D163" s="10">
        <v>2250</v>
      </c>
      <c r="E163" s="10" t="s">
        <v>306</v>
      </c>
      <c r="F163" s="10" t="s">
        <v>978</v>
      </c>
      <c r="G163" s="10">
        <v>120</v>
      </c>
      <c r="L163" s="10">
        <f>COUNTIFS(Tabel1[Gemeente],Tabel10[[#This Row],[Kolom1]],Tabel1[Type],Tabel10[[#Headers],[workshop]],Tabel1[Jaar],$V$2)</f>
        <v>0</v>
      </c>
      <c r="M163" s="10">
        <f>COUNTIFS(Tabel1[Gemeente],Tabel10[[#This Row],[Kolom1]],Tabel1[Type],Tabel10[[#Headers],[bijscholing]],Tabel1[Jaar],$V$2)</f>
        <v>0</v>
      </c>
      <c r="N163" s="10">
        <f>COUNTIFS(Tabel1[Gemeente],Tabel10[[#This Row],[Kolom1]],Tabel1[Type],Tabel10[[#Headers],[open initiatie]],Tabel1[Jaar],$V$2)</f>
        <v>0</v>
      </c>
      <c r="O163">
        <f>COUNTIFS(Tabel1[Gemeente],Tabel10[[#This Row],[Kolom1]],Tabel1[Type],Tabel10[[#Headers],[animatie]],Tabel1[Jaar],$V$2)</f>
        <v>0</v>
      </c>
      <c r="P163">
        <f>COUNTIFS(Tabel1[Gemeente],Tabel10[[#This Row],[Kolom1]],Tabel1[Type],Tabel10[[#Headers],[kamp]],Tabel1[Jaar],$V$2)</f>
        <v>0</v>
      </c>
      <c r="Q163">
        <f>COUNTIFS(Tabel1[Gemeente],Tabel10[[#This Row],[Kolom1]],Tabel1[Type],Tabel10[[#Headers],[schoolactiviteit]],Tabel1[Jaar],$V$2)</f>
        <v>0</v>
      </c>
      <c r="R163" s="1">
        <f>SUM(Tabel10[[#This Row],[workshop]:[schoolactiviteit]])</f>
        <v>0</v>
      </c>
      <c r="S163" s="1">
        <f>COUNTIFS(Tabel3[Lid sinds],Activiteiten!$V$2,Tabel3[Woonplaats],Tabel10[[#This Row],[Kolom1]])</f>
        <v>0</v>
      </c>
    </row>
    <row r="164" spans="1:19" ht="15" hidden="1" customHeight="1" x14ac:dyDescent="0.25">
      <c r="A164" s="10">
        <v>2012</v>
      </c>
      <c r="B164" s="10">
        <v>2</v>
      </c>
      <c r="C164" s="10" t="s">
        <v>981</v>
      </c>
      <c r="D164" s="10">
        <v>2250</v>
      </c>
      <c r="E164" s="10" t="s">
        <v>306</v>
      </c>
      <c r="F164" s="10" t="s">
        <v>1059</v>
      </c>
      <c r="G164" s="10">
        <v>60</v>
      </c>
      <c r="L164" s="10">
        <f>COUNTIFS(Tabel1[Gemeente],Tabel10[[#This Row],[Kolom1]],Tabel1[Type],Tabel10[[#Headers],[workshop]],Tabel1[Jaar],$V$2)</f>
        <v>0</v>
      </c>
      <c r="M164" s="10">
        <f>COUNTIFS(Tabel1[Gemeente],Tabel10[[#This Row],[Kolom1]],Tabel1[Type],Tabel10[[#Headers],[bijscholing]],Tabel1[Jaar],$V$2)</f>
        <v>0</v>
      </c>
      <c r="N164" s="10">
        <f>COUNTIFS(Tabel1[Gemeente],Tabel10[[#This Row],[Kolom1]],Tabel1[Type],Tabel10[[#Headers],[open initiatie]],Tabel1[Jaar],$V$2)</f>
        <v>0</v>
      </c>
      <c r="O164">
        <f>COUNTIFS(Tabel1[Gemeente],Tabel10[[#This Row],[Kolom1]],Tabel1[Type],Tabel10[[#Headers],[animatie]],Tabel1[Jaar],$V$2)</f>
        <v>0</v>
      </c>
      <c r="P164">
        <f>COUNTIFS(Tabel1[Gemeente],Tabel10[[#This Row],[Kolom1]],Tabel1[Type],Tabel10[[#Headers],[kamp]],Tabel1[Jaar],$V$2)</f>
        <v>0</v>
      </c>
      <c r="Q164">
        <f>COUNTIFS(Tabel1[Gemeente],Tabel10[[#This Row],[Kolom1]],Tabel1[Type],Tabel10[[#Headers],[schoolactiviteit]],Tabel1[Jaar],$V$2)</f>
        <v>0</v>
      </c>
      <c r="R164" s="1">
        <f>SUM(Tabel10[[#This Row],[workshop]:[schoolactiviteit]])</f>
        <v>0</v>
      </c>
      <c r="S164" s="1">
        <f>COUNTIFS(Tabel3[Lid sinds],Activiteiten!$V$2,Tabel3[Woonplaats],Tabel10[[#This Row],[Kolom1]])</f>
        <v>0</v>
      </c>
    </row>
    <row r="165" spans="1:19" ht="15" hidden="1" customHeight="1" x14ac:dyDescent="0.25">
      <c r="A165" s="10">
        <v>2012</v>
      </c>
      <c r="B165" s="10">
        <v>6</v>
      </c>
      <c r="C165" s="10" t="s">
        <v>1005</v>
      </c>
      <c r="D165" s="10">
        <v>2250</v>
      </c>
      <c r="E165" s="10" t="s">
        <v>306</v>
      </c>
      <c r="F165" s="10" t="s">
        <v>1230</v>
      </c>
      <c r="G165" s="10">
        <v>250</v>
      </c>
      <c r="L165" s="10">
        <f>COUNTIFS(Tabel1[Gemeente],Tabel10[[#This Row],[Kolom1]],Tabel1[Type],Tabel10[[#Headers],[workshop]],Tabel1[Jaar],$V$2)</f>
        <v>0</v>
      </c>
      <c r="M165" s="10">
        <f>COUNTIFS(Tabel1[Gemeente],Tabel10[[#This Row],[Kolom1]],Tabel1[Type],Tabel10[[#Headers],[bijscholing]],Tabel1[Jaar],$V$2)</f>
        <v>0</v>
      </c>
      <c r="N165" s="10">
        <f>COUNTIFS(Tabel1[Gemeente],Tabel10[[#This Row],[Kolom1]],Tabel1[Type],Tabel10[[#Headers],[open initiatie]],Tabel1[Jaar],$V$2)</f>
        <v>0</v>
      </c>
      <c r="O165">
        <f>COUNTIFS(Tabel1[Gemeente],Tabel10[[#This Row],[Kolom1]],Tabel1[Type],Tabel10[[#Headers],[animatie]],Tabel1[Jaar],$V$2)</f>
        <v>0</v>
      </c>
      <c r="P165">
        <f>COUNTIFS(Tabel1[Gemeente],Tabel10[[#This Row],[Kolom1]],Tabel1[Type],Tabel10[[#Headers],[kamp]],Tabel1[Jaar],$V$2)</f>
        <v>0</v>
      </c>
      <c r="Q165">
        <f>COUNTIFS(Tabel1[Gemeente],Tabel10[[#This Row],[Kolom1]],Tabel1[Type],Tabel10[[#Headers],[schoolactiviteit]],Tabel1[Jaar],$V$2)</f>
        <v>0</v>
      </c>
      <c r="R165" s="1">
        <f>SUM(Tabel10[[#This Row],[workshop]:[schoolactiviteit]])</f>
        <v>0</v>
      </c>
      <c r="S165" s="1">
        <f>COUNTIFS(Tabel3[Lid sinds],Activiteiten!$V$2,Tabel3[Woonplaats],Tabel10[[#This Row],[Kolom1]])</f>
        <v>0</v>
      </c>
    </row>
    <row r="166" spans="1:19" ht="15" hidden="1" customHeight="1" x14ac:dyDescent="0.25">
      <c r="A166" s="10">
        <v>2012</v>
      </c>
      <c r="B166" s="10">
        <v>9</v>
      </c>
      <c r="C166" s="10" t="s">
        <v>1005</v>
      </c>
      <c r="D166" s="10">
        <v>2250</v>
      </c>
      <c r="E166" s="10" t="s">
        <v>306</v>
      </c>
      <c r="F166" s="10" t="s">
        <v>1230</v>
      </c>
      <c r="G166" s="10">
        <v>1500</v>
      </c>
      <c r="L166" s="10">
        <f>COUNTIFS(Tabel1[Gemeente],Tabel10[[#This Row],[Kolom1]],Tabel1[Type],Tabel10[[#Headers],[workshop]],Tabel1[Jaar],$V$2)</f>
        <v>0</v>
      </c>
      <c r="M166" s="10">
        <f>COUNTIFS(Tabel1[Gemeente],Tabel10[[#This Row],[Kolom1]],Tabel1[Type],Tabel10[[#Headers],[bijscholing]],Tabel1[Jaar],$V$2)</f>
        <v>0</v>
      </c>
      <c r="N166" s="10">
        <f>COUNTIFS(Tabel1[Gemeente],Tabel10[[#This Row],[Kolom1]],Tabel1[Type],Tabel10[[#Headers],[open initiatie]],Tabel1[Jaar],$V$2)</f>
        <v>0</v>
      </c>
      <c r="O166">
        <f>COUNTIFS(Tabel1[Gemeente],Tabel10[[#This Row],[Kolom1]],Tabel1[Type],Tabel10[[#Headers],[animatie]],Tabel1[Jaar],$V$2)</f>
        <v>0</v>
      </c>
      <c r="P166">
        <f>COUNTIFS(Tabel1[Gemeente],Tabel10[[#This Row],[Kolom1]],Tabel1[Type],Tabel10[[#Headers],[kamp]],Tabel1[Jaar],$V$2)</f>
        <v>0</v>
      </c>
      <c r="Q166">
        <f>COUNTIFS(Tabel1[Gemeente],Tabel10[[#This Row],[Kolom1]],Tabel1[Type],Tabel10[[#Headers],[schoolactiviteit]],Tabel1[Jaar],$V$2)</f>
        <v>0</v>
      </c>
      <c r="R166" s="1">
        <f>SUM(Tabel10[[#This Row],[workshop]:[schoolactiviteit]])</f>
        <v>0</v>
      </c>
      <c r="S166" s="1">
        <f>COUNTIFS(Tabel3[Lid sinds],Activiteiten!$V$2,Tabel3[Woonplaats],Tabel10[[#This Row],[Kolom1]])</f>
        <v>0</v>
      </c>
    </row>
    <row r="167" spans="1:19" ht="15" hidden="1" customHeight="1" x14ac:dyDescent="0.25">
      <c r="A167" s="10">
        <v>2012</v>
      </c>
      <c r="B167" s="10">
        <v>5</v>
      </c>
      <c r="C167" s="10" t="s">
        <v>1005</v>
      </c>
      <c r="D167" s="10"/>
      <c r="E167" s="10" t="s">
        <v>1023</v>
      </c>
      <c r="F167" s="10" t="s">
        <v>1096</v>
      </c>
      <c r="G167" s="10">
        <v>60</v>
      </c>
      <c r="L167" s="10">
        <f>COUNTIFS(Tabel1[Gemeente],Tabel10[[#This Row],[Kolom1]],Tabel1[Type],Tabel10[[#Headers],[workshop]],Tabel1[Jaar],$V$2)</f>
        <v>0</v>
      </c>
      <c r="M167" s="10">
        <f>COUNTIFS(Tabel1[Gemeente],Tabel10[[#This Row],[Kolom1]],Tabel1[Type],Tabel10[[#Headers],[bijscholing]],Tabel1[Jaar],$V$2)</f>
        <v>0</v>
      </c>
      <c r="N167" s="10">
        <f>COUNTIFS(Tabel1[Gemeente],Tabel10[[#This Row],[Kolom1]],Tabel1[Type],Tabel10[[#Headers],[open initiatie]],Tabel1[Jaar],$V$2)</f>
        <v>0</v>
      </c>
      <c r="O167">
        <f>COUNTIFS(Tabel1[Gemeente],Tabel10[[#This Row],[Kolom1]],Tabel1[Type],Tabel10[[#Headers],[animatie]],Tabel1[Jaar],$V$2)</f>
        <v>0</v>
      </c>
      <c r="P167">
        <f>COUNTIFS(Tabel1[Gemeente],Tabel10[[#This Row],[Kolom1]],Tabel1[Type],Tabel10[[#Headers],[kamp]],Tabel1[Jaar],$V$2)</f>
        <v>0</v>
      </c>
      <c r="Q167">
        <f>COUNTIFS(Tabel1[Gemeente],Tabel10[[#This Row],[Kolom1]],Tabel1[Type],Tabel10[[#Headers],[schoolactiviteit]],Tabel1[Jaar],$V$2)</f>
        <v>0</v>
      </c>
      <c r="R167" s="1">
        <f>SUM(Tabel10[[#This Row],[workshop]:[schoolactiviteit]])</f>
        <v>0</v>
      </c>
      <c r="S167" s="1">
        <f>COUNTIFS(Tabel3[Lid sinds],Activiteiten!$V$2,Tabel3[Woonplaats],Tabel10[[#This Row],[Kolom1]])</f>
        <v>0</v>
      </c>
    </row>
    <row r="168" spans="1:19" ht="15" hidden="1" customHeight="1" x14ac:dyDescent="0.25">
      <c r="A168" s="10">
        <v>2012</v>
      </c>
      <c r="B168" s="10">
        <v>8</v>
      </c>
      <c r="C168" s="10" t="s">
        <v>980</v>
      </c>
      <c r="D168" s="10"/>
      <c r="E168" s="10" t="s">
        <v>307</v>
      </c>
      <c r="F168" s="10" t="s">
        <v>635</v>
      </c>
      <c r="G168" s="10">
        <f>22+23</f>
        <v>45</v>
      </c>
      <c r="L168" s="10">
        <f>COUNTIFS(Tabel1[Gemeente],Tabel10[[#This Row],[Kolom1]],Tabel1[Type],Tabel10[[#Headers],[workshop]],Tabel1[Jaar],$V$2)</f>
        <v>0</v>
      </c>
      <c r="M168" s="10">
        <f>COUNTIFS(Tabel1[Gemeente],Tabel10[[#This Row],[Kolom1]],Tabel1[Type],Tabel10[[#Headers],[bijscholing]],Tabel1[Jaar],$V$2)</f>
        <v>0</v>
      </c>
      <c r="N168" s="10">
        <f>COUNTIFS(Tabel1[Gemeente],Tabel10[[#This Row],[Kolom1]],Tabel1[Type],Tabel10[[#Headers],[open initiatie]],Tabel1[Jaar],$V$2)</f>
        <v>0</v>
      </c>
      <c r="O168">
        <f>COUNTIFS(Tabel1[Gemeente],Tabel10[[#This Row],[Kolom1]],Tabel1[Type],Tabel10[[#Headers],[animatie]],Tabel1[Jaar],$V$2)</f>
        <v>0</v>
      </c>
      <c r="P168">
        <f>COUNTIFS(Tabel1[Gemeente],Tabel10[[#This Row],[Kolom1]],Tabel1[Type],Tabel10[[#Headers],[kamp]],Tabel1[Jaar],$V$2)</f>
        <v>0</v>
      </c>
      <c r="Q168">
        <f>COUNTIFS(Tabel1[Gemeente],Tabel10[[#This Row],[Kolom1]],Tabel1[Type],Tabel10[[#Headers],[schoolactiviteit]],Tabel1[Jaar],$V$2)</f>
        <v>0</v>
      </c>
      <c r="R168" s="1">
        <f>SUM(Tabel10[[#This Row],[workshop]:[schoolactiviteit]])</f>
        <v>0</v>
      </c>
      <c r="S168" s="1">
        <f>COUNTIFS(Tabel3[Lid sinds],Activiteiten!$V$2,Tabel3[Woonplaats],Tabel10[[#This Row],[Kolom1]])</f>
        <v>0</v>
      </c>
    </row>
    <row r="169" spans="1:19" ht="15" hidden="1" customHeight="1" x14ac:dyDescent="0.25">
      <c r="A169" s="10">
        <v>2012</v>
      </c>
      <c r="B169" s="10">
        <v>2</v>
      </c>
      <c r="C169" s="10" t="s">
        <v>980</v>
      </c>
      <c r="D169" s="10">
        <v>2300</v>
      </c>
      <c r="E169" s="10" t="s">
        <v>1010</v>
      </c>
      <c r="F169" s="10" t="s">
        <v>1053</v>
      </c>
      <c r="G169" s="10">
        <f>25*5</f>
        <v>125</v>
      </c>
      <c r="L169" s="10">
        <f>COUNTIFS(Tabel1[Gemeente],Tabel10[[#This Row],[Kolom1]],Tabel1[Type],Tabel10[[#Headers],[workshop]],Tabel1[Jaar],$V$2)</f>
        <v>0</v>
      </c>
      <c r="M169" s="10">
        <f>COUNTIFS(Tabel1[Gemeente],Tabel10[[#This Row],[Kolom1]],Tabel1[Type],Tabel10[[#Headers],[bijscholing]],Tabel1[Jaar],$V$2)</f>
        <v>0</v>
      </c>
      <c r="N169" s="10">
        <f>COUNTIFS(Tabel1[Gemeente],Tabel10[[#This Row],[Kolom1]],Tabel1[Type],Tabel10[[#Headers],[open initiatie]],Tabel1[Jaar],$V$2)</f>
        <v>0</v>
      </c>
      <c r="O169">
        <f>COUNTIFS(Tabel1[Gemeente],Tabel10[[#This Row],[Kolom1]],Tabel1[Type],Tabel10[[#Headers],[animatie]],Tabel1[Jaar],$V$2)</f>
        <v>0</v>
      </c>
      <c r="P169">
        <f>COUNTIFS(Tabel1[Gemeente],Tabel10[[#This Row],[Kolom1]],Tabel1[Type],Tabel10[[#Headers],[kamp]],Tabel1[Jaar],$V$2)</f>
        <v>0</v>
      </c>
      <c r="Q169">
        <f>COUNTIFS(Tabel1[Gemeente],Tabel10[[#This Row],[Kolom1]],Tabel1[Type],Tabel10[[#Headers],[schoolactiviteit]],Tabel1[Jaar],$V$2)</f>
        <v>0</v>
      </c>
      <c r="R169" s="1">
        <f>SUM(Tabel10[[#This Row],[workshop]:[schoolactiviteit]])</f>
        <v>0</v>
      </c>
      <c r="S169" s="1">
        <f>COUNTIFS(Tabel3[Lid sinds],Activiteiten!$V$2,Tabel3[Woonplaats],Tabel10[[#This Row],[Kolom1]])</f>
        <v>0</v>
      </c>
    </row>
    <row r="170" spans="1:19" ht="15" hidden="1" customHeight="1" x14ac:dyDescent="0.25">
      <c r="A170" s="10">
        <v>2012</v>
      </c>
      <c r="B170" s="10">
        <v>2</v>
      </c>
      <c r="C170" s="10" t="s">
        <v>980</v>
      </c>
      <c r="D170" s="10"/>
      <c r="E170" s="10" t="s">
        <v>1044</v>
      </c>
      <c r="F170" s="10" t="s">
        <v>1054</v>
      </c>
      <c r="G170" s="10">
        <f>25*9</f>
        <v>225</v>
      </c>
      <c r="L170" s="10">
        <f>COUNTIFS(Tabel1[Gemeente],Tabel10[[#This Row],[Kolom1]],Tabel1[Type],Tabel10[[#Headers],[workshop]],Tabel1[Jaar],$V$2)</f>
        <v>0</v>
      </c>
      <c r="M170" s="10">
        <f>COUNTIFS(Tabel1[Gemeente],Tabel10[[#This Row],[Kolom1]],Tabel1[Type],Tabel10[[#Headers],[bijscholing]],Tabel1[Jaar],$V$2)</f>
        <v>0</v>
      </c>
      <c r="N170" s="10">
        <f>COUNTIFS(Tabel1[Gemeente],Tabel10[[#This Row],[Kolom1]],Tabel1[Type],Tabel10[[#Headers],[open initiatie]],Tabel1[Jaar],$V$2)</f>
        <v>0</v>
      </c>
      <c r="O170">
        <f>COUNTIFS(Tabel1[Gemeente],Tabel10[[#This Row],[Kolom1]],Tabel1[Type],Tabel10[[#Headers],[animatie]],Tabel1[Jaar],$V$2)</f>
        <v>0</v>
      </c>
      <c r="P170">
        <f>COUNTIFS(Tabel1[Gemeente],Tabel10[[#This Row],[Kolom1]],Tabel1[Type],Tabel10[[#Headers],[kamp]],Tabel1[Jaar],$V$2)</f>
        <v>0</v>
      </c>
      <c r="Q170">
        <f>COUNTIFS(Tabel1[Gemeente],Tabel10[[#This Row],[Kolom1]],Tabel1[Type],Tabel10[[#Headers],[schoolactiviteit]],Tabel1[Jaar],$V$2)</f>
        <v>0</v>
      </c>
      <c r="R170" s="1">
        <f>SUM(Tabel10[[#This Row],[workshop]:[schoolactiviteit]])</f>
        <v>0</v>
      </c>
      <c r="S170" s="1">
        <f>COUNTIFS(Tabel3[Lid sinds],Activiteiten!$V$2,Tabel3[Woonplaats],Tabel10[[#This Row],[Kolom1]])</f>
        <v>0</v>
      </c>
    </row>
    <row r="171" spans="1:19" ht="15" hidden="1" customHeight="1" x14ac:dyDescent="0.25">
      <c r="A171" s="10">
        <v>2012</v>
      </c>
      <c r="B171" s="10">
        <v>3</v>
      </c>
      <c r="C171" s="10" t="s">
        <v>979</v>
      </c>
      <c r="D171" s="10"/>
      <c r="E171" s="10" t="s">
        <v>1045</v>
      </c>
      <c r="F171" s="10" t="s">
        <v>1052</v>
      </c>
      <c r="G171" s="10">
        <v>100</v>
      </c>
      <c r="L171">
        <f>COUNTIFS(Tabel1[Gemeente],Tabel10[[#This Row],[Kolom1]],Tabel1[Type],Tabel10[[#Headers],[workshop]],Tabel1[Jaar],$V$2)</f>
        <v>0</v>
      </c>
      <c r="M171" s="10">
        <f>COUNTIFS(Tabel1[Gemeente],Tabel10[[#This Row],[Kolom1]],Tabel1[Type],Tabel10[[#Headers],[bijscholing]],Tabel1[Jaar],$V$2)</f>
        <v>0</v>
      </c>
      <c r="N171" s="10">
        <f>COUNTIFS(Tabel1[Gemeente],Tabel10[[#This Row],[Kolom1]],Tabel1[Type],Tabel10[[#Headers],[open initiatie]],Tabel1[Jaar],$V$2)</f>
        <v>0</v>
      </c>
      <c r="O171">
        <f>COUNTIFS(Tabel1[Gemeente],Tabel10[[#This Row],[Kolom1]],Tabel1[Type],Tabel10[[#Headers],[animatie]],Tabel1[Jaar],$V$2)</f>
        <v>0</v>
      </c>
      <c r="P171">
        <f>COUNTIFS(Tabel1[Gemeente],Tabel10[[#This Row],[Kolom1]],Tabel1[Type],Tabel10[[#Headers],[kamp]],Tabel1[Jaar],$V$2)</f>
        <v>0</v>
      </c>
      <c r="Q171">
        <f>COUNTIFS(Tabel1[Gemeente],Tabel10[[#This Row],[Kolom1]],Tabel1[Type],Tabel10[[#Headers],[schoolactiviteit]],Tabel1[Jaar],$V$2)</f>
        <v>0</v>
      </c>
      <c r="R171" s="1">
        <f>SUM(Tabel10[[#This Row],[workshop]:[schoolactiviteit]])</f>
        <v>0</v>
      </c>
      <c r="S171" s="1">
        <f>COUNTIFS(Tabel3[Lid sinds],Activiteiten!$V$2,Tabel3[Woonplaats],Tabel10[[#This Row],[Kolom1]])</f>
        <v>0</v>
      </c>
    </row>
    <row r="172" spans="1:19" ht="15" hidden="1" customHeight="1" x14ac:dyDescent="0.25">
      <c r="A172" s="10">
        <v>2012</v>
      </c>
      <c r="B172" s="10">
        <v>8</v>
      </c>
      <c r="C172" s="10" t="s">
        <v>981</v>
      </c>
      <c r="D172" s="10">
        <v>2260</v>
      </c>
      <c r="E172" s="10" t="s">
        <v>982</v>
      </c>
      <c r="F172" s="10" t="s">
        <v>1036</v>
      </c>
      <c r="G172" s="10">
        <v>40</v>
      </c>
      <c r="L172">
        <f>COUNTIFS(Tabel1[Gemeente],Tabel10[[#This Row],[Kolom1]],Tabel1[Type],Tabel10[[#Headers],[workshop]],Tabel1[Jaar],$V$2)</f>
        <v>0</v>
      </c>
      <c r="M172" s="10">
        <f>COUNTIFS(Tabel1[Gemeente],Tabel10[[#This Row],[Kolom1]],Tabel1[Type],Tabel10[[#Headers],[bijscholing]],Tabel1[Jaar],$V$2)</f>
        <v>0</v>
      </c>
      <c r="N172" s="10">
        <f>COUNTIFS(Tabel1[Gemeente],Tabel10[[#This Row],[Kolom1]],Tabel1[Type],Tabel10[[#Headers],[open initiatie]],Tabel1[Jaar],$V$2)</f>
        <v>0</v>
      </c>
      <c r="O172">
        <f>COUNTIFS(Tabel1[Gemeente],Tabel10[[#This Row],[Kolom1]],Tabel1[Type],Tabel10[[#Headers],[animatie]],Tabel1[Jaar],$V$2)</f>
        <v>0</v>
      </c>
      <c r="P172">
        <f>COUNTIFS(Tabel1[Gemeente],Tabel10[[#This Row],[Kolom1]],Tabel1[Type],Tabel10[[#Headers],[kamp]],Tabel1[Jaar],$V$2)</f>
        <v>0</v>
      </c>
      <c r="Q172">
        <f>COUNTIFS(Tabel1[Gemeente],Tabel10[[#This Row],[Kolom1]],Tabel1[Type],Tabel10[[#Headers],[schoolactiviteit]],Tabel1[Jaar],$V$2)</f>
        <v>0</v>
      </c>
      <c r="R172" s="1">
        <f>SUM(Tabel10[[#This Row],[workshop]:[schoolactiviteit]])</f>
        <v>0</v>
      </c>
      <c r="S172" s="1">
        <f>COUNTIFS(Tabel3[Lid sinds],Activiteiten!$V$2,Tabel3[Woonplaats],Tabel10[[#This Row],[Kolom1]])</f>
        <v>0</v>
      </c>
    </row>
    <row r="173" spans="1:19" ht="15" hidden="1" customHeight="1" x14ac:dyDescent="0.25">
      <c r="A173" s="10">
        <v>2012</v>
      </c>
      <c r="B173" s="10">
        <v>1</v>
      </c>
      <c r="C173" s="10" t="s">
        <v>980</v>
      </c>
      <c r="D173" s="10"/>
      <c r="E173" s="10" t="s">
        <v>1050</v>
      </c>
      <c r="F173" s="10" t="s">
        <v>978</v>
      </c>
      <c r="G173" s="10">
        <v>15</v>
      </c>
      <c r="L173">
        <f>COUNTIFS(Tabel1[Gemeente],Tabel10[[#This Row],[Kolom1]],Tabel1[Type],Tabel10[[#Headers],[workshop]],Tabel1[Jaar],$V$2)</f>
        <v>0</v>
      </c>
      <c r="M173" s="10">
        <f>COUNTIFS(Tabel1[Gemeente],Tabel10[[#This Row],[Kolom1]],Tabel1[Type],Tabel10[[#Headers],[bijscholing]],Tabel1[Jaar],$V$2)</f>
        <v>0</v>
      </c>
      <c r="N173" s="10">
        <f>COUNTIFS(Tabel1[Gemeente],Tabel10[[#This Row],[Kolom1]],Tabel1[Type],Tabel10[[#Headers],[open initiatie]],Tabel1[Jaar],$V$2)</f>
        <v>0</v>
      </c>
      <c r="O173">
        <f>COUNTIFS(Tabel1[Gemeente],Tabel10[[#This Row],[Kolom1]],Tabel1[Type],Tabel10[[#Headers],[animatie]],Tabel1[Jaar],$V$2)</f>
        <v>0</v>
      </c>
      <c r="P173">
        <f>COUNTIFS(Tabel1[Gemeente],Tabel10[[#This Row],[Kolom1]],Tabel1[Type],Tabel10[[#Headers],[kamp]],Tabel1[Jaar],$V$2)</f>
        <v>0</v>
      </c>
      <c r="Q173">
        <f>COUNTIFS(Tabel1[Gemeente],Tabel10[[#This Row],[Kolom1]],Tabel1[Type],Tabel10[[#Headers],[schoolactiviteit]],Tabel1[Jaar],$V$2)</f>
        <v>0</v>
      </c>
      <c r="R173" s="1">
        <f>SUM(Tabel10[[#This Row],[workshop]:[schoolactiviteit]])</f>
        <v>0</v>
      </c>
      <c r="S173" s="1">
        <f>COUNTIFS(Tabel3[Lid sinds],Activiteiten!$V$2,Tabel3[Woonplaats],Tabel10[[#This Row],[Kolom1]])</f>
        <v>0</v>
      </c>
    </row>
    <row r="174" spans="1:19" ht="15" hidden="1" customHeight="1" x14ac:dyDescent="0.25">
      <c r="A174" s="10">
        <v>2012</v>
      </c>
      <c r="B174" s="10">
        <v>9</v>
      </c>
      <c r="C174" s="10" t="s">
        <v>980</v>
      </c>
      <c r="D174" s="10"/>
      <c r="E174" s="10" t="s">
        <v>1048</v>
      </c>
      <c r="F174" s="10" t="s">
        <v>1057</v>
      </c>
      <c r="G174" s="10">
        <v>100</v>
      </c>
      <c r="L174">
        <f>COUNTIFS(Tabel1[Gemeente],Tabel10[[#This Row],[Kolom1]],Tabel1[Type],Tabel10[[#Headers],[workshop]],Tabel1[Jaar],$V$2)</f>
        <v>0</v>
      </c>
      <c r="M174" s="10">
        <f>COUNTIFS(Tabel1[Gemeente],Tabel10[[#This Row],[Kolom1]],Tabel1[Type],Tabel10[[#Headers],[bijscholing]],Tabel1[Jaar],$V$2)</f>
        <v>0</v>
      </c>
      <c r="N174" s="10">
        <f>COUNTIFS(Tabel1[Gemeente],Tabel10[[#This Row],[Kolom1]],Tabel1[Type],Tabel10[[#Headers],[open initiatie]],Tabel1[Jaar],$V$2)</f>
        <v>0</v>
      </c>
      <c r="O174">
        <f>COUNTIFS(Tabel1[Gemeente],Tabel10[[#This Row],[Kolom1]],Tabel1[Type],Tabel10[[#Headers],[animatie]],Tabel1[Jaar],$V$2)</f>
        <v>0</v>
      </c>
      <c r="P174">
        <f>COUNTIFS(Tabel1[Gemeente],Tabel10[[#This Row],[Kolom1]],Tabel1[Type],Tabel10[[#Headers],[kamp]],Tabel1[Jaar],$V$2)</f>
        <v>0</v>
      </c>
      <c r="Q174">
        <f>COUNTIFS(Tabel1[Gemeente],Tabel10[[#This Row],[Kolom1]],Tabel1[Type],Tabel10[[#Headers],[schoolactiviteit]],Tabel1[Jaar],$V$2)</f>
        <v>0</v>
      </c>
      <c r="R174" s="1">
        <f>SUM(Tabel10[[#This Row],[workshop]:[schoolactiviteit]])</f>
        <v>0</v>
      </c>
      <c r="S174" s="1">
        <f>COUNTIFS(Tabel3[Lid sinds],Activiteiten!$V$2,Tabel3[Woonplaats],Tabel10[[#This Row],[Kolom1]])</f>
        <v>0</v>
      </c>
    </row>
    <row r="175" spans="1:19" ht="15" hidden="1" customHeight="1" x14ac:dyDescent="0.25">
      <c r="A175" s="10">
        <v>2012</v>
      </c>
      <c r="B175" s="10">
        <v>9</v>
      </c>
      <c r="C175" s="10" t="s">
        <v>1005</v>
      </c>
      <c r="D175" s="10"/>
      <c r="E175" s="10" t="s">
        <v>1048</v>
      </c>
      <c r="F175" s="10" t="s">
        <v>1096</v>
      </c>
      <c r="G175" s="10">
        <v>200</v>
      </c>
      <c r="L175">
        <f>COUNTIFS(Tabel1[Gemeente],Tabel10[[#This Row],[Kolom1]],Tabel1[Type],Tabel10[[#Headers],[workshop]],Tabel1[Jaar],$V$2)</f>
        <v>0</v>
      </c>
      <c r="M175" s="10">
        <f>COUNTIFS(Tabel1[Gemeente],Tabel10[[#This Row],[Kolom1]],Tabel1[Type],Tabel10[[#Headers],[bijscholing]],Tabel1[Jaar],$V$2)</f>
        <v>0</v>
      </c>
      <c r="N175" s="10">
        <f>COUNTIFS(Tabel1[Gemeente],Tabel10[[#This Row],[Kolom1]],Tabel1[Type],Tabel10[[#Headers],[open initiatie]],Tabel1[Jaar],$V$2)</f>
        <v>0</v>
      </c>
      <c r="O175">
        <f>COUNTIFS(Tabel1[Gemeente],Tabel10[[#This Row],[Kolom1]],Tabel1[Type],Tabel10[[#Headers],[animatie]],Tabel1[Jaar],$V$2)</f>
        <v>0</v>
      </c>
      <c r="P175">
        <f>COUNTIFS(Tabel1[Gemeente],Tabel10[[#This Row],[Kolom1]],Tabel1[Type],Tabel10[[#Headers],[kamp]],Tabel1[Jaar],$V$2)</f>
        <v>0</v>
      </c>
      <c r="Q175">
        <f>COUNTIFS(Tabel1[Gemeente],Tabel10[[#This Row],[Kolom1]],Tabel1[Type],Tabel10[[#Headers],[schoolactiviteit]],Tabel1[Jaar],$V$2)</f>
        <v>0</v>
      </c>
      <c r="R175" s="1">
        <f>SUM(Tabel10[[#This Row],[workshop]:[schoolactiviteit]])</f>
        <v>0</v>
      </c>
      <c r="S175" s="1">
        <f>COUNTIFS(Tabel3[Lid sinds],Activiteiten!$V$2,Tabel3[Woonplaats],Tabel10[[#This Row],[Kolom1]])</f>
        <v>0</v>
      </c>
    </row>
    <row r="176" spans="1:19" ht="15" hidden="1" customHeight="1" x14ac:dyDescent="0.25">
      <c r="A176" s="10">
        <v>2012</v>
      </c>
      <c r="B176" s="10">
        <v>4</v>
      </c>
      <c r="C176" s="10" t="s">
        <v>980</v>
      </c>
      <c r="D176" s="10"/>
      <c r="E176" s="10" t="s">
        <v>1046</v>
      </c>
      <c r="F176" s="10" t="s">
        <v>978</v>
      </c>
      <c r="G176" s="10">
        <f>18*7</f>
        <v>126</v>
      </c>
      <c r="L176">
        <f>COUNTIFS(Tabel1[Gemeente],Tabel10[[#This Row],[Kolom1]],Tabel1[Type],Tabel10[[#Headers],[workshop]],Tabel1[Jaar],$V$2)</f>
        <v>0</v>
      </c>
      <c r="M176" s="10">
        <f>COUNTIFS(Tabel1[Gemeente],Tabel10[[#This Row],[Kolom1]],Tabel1[Type],Tabel10[[#Headers],[bijscholing]],Tabel1[Jaar],$V$2)</f>
        <v>0</v>
      </c>
      <c r="N176" s="10">
        <f>COUNTIFS(Tabel1[Gemeente],Tabel10[[#This Row],[Kolom1]],Tabel1[Type],Tabel10[[#Headers],[open initiatie]],Tabel1[Jaar],$V$2)</f>
        <v>0</v>
      </c>
      <c r="O176">
        <f>COUNTIFS(Tabel1[Gemeente],Tabel10[[#This Row],[Kolom1]],Tabel1[Type],Tabel10[[#Headers],[animatie]],Tabel1[Jaar],$V$2)</f>
        <v>0</v>
      </c>
      <c r="P176">
        <f>COUNTIFS(Tabel1[Gemeente],Tabel10[[#This Row],[Kolom1]],Tabel1[Type],Tabel10[[#Headers],[kamp]],Tabel1[Jaar],$V$2)</f>
        <v>0</v>
      </c>
      <c r="Q176">
        <f>COUNTIFS(Tabel1[Gemeente],Tabel10[[#This Row],[Kolom1]],Tabel1[Type],Tabel10[[#Headers],[schoolactiviteit]],Tabel1[Jaar],$V$2)</f>
        <v>0</v>
      </c>
      <c r="R176" s="1">
        <f>SUM(Tabel10[[#This Row],[workshop]:[schoolactiviteit]])</f>
        <v>0</v>
      </c>
      <c r="S176" s="1">
        <f>COUNTIFS(Tabel3[Lid sinds],Activiteiten!$V$2,Tabel3[Woonplaats],Tabel10[[#This Row],[Kolom1]])</f>
        <v>0</v>
      </c>
    </row>
    <row r="177" spans="1:19" ht="15" hidden="1" customHeight="1" x14ac:dyDescent="0.25">
      <c r="A177" s="10">
        <v>2013</v>
      </c>
      <c r="B177" s="10">
        <v>5</v>
      </c>
      <c r="C177" s="10" t="s">
        <v>1097</v>
      </c>
      <c r="D177" s="10">
        <v>2590</v>
      </c>
      <c r="E177" s="10" t="s">
        <v>996</v>
      </c>
      <c r="F177" s="10" t="s">
        <v>986</v>
      </c>
      <c r="G177" s="10">
        <f>3*14</f>
        <v>42</v>
      </c>
      <c r="L177">
        <f>COUNTIFS(Tabel1[Gemeente],Tabel10[[#This Row],[Kolom1]],Tabel1[Type],Tabel10[[#Headers],[workshop]],Tabel1[Jaar],$V$2)</f>
        <v>0</v>
      </c>
      <c r="M177" s="10">
        <f>COUNTIFS(Tabel1[Gemeente],Tabel10[[#This Row],[Kolom1]],Tabel1[Type],Tabel10[[#Headers],[bijscholing]],Tabel1[Jaar],$V$2)</f>
        <v>0</v>
      </c>
      <c r="N177" s="10">
        <f>COUNTIFS(Tabel1[Gemeente],Tabel10[[#This Row],[Kolom1]],Tabel1[Type],Tabel10[[#Headers],[open initiatie]],Tabel1[Jaar],$V$2)</f>
        <v>0</v>
      </c>
      <c r="O177">
        <f>COUNTIFS(Tabel1[Gemeente],Tabel10[[#This Row],[Kolom1]],Tabel1[Type],Tabel10[[#Headers],[animatie]],Tabel1[Jaar],$V$2)</f>
        <v>0</v>
      </c>
      <c r="P177">
        <f>COUNTIFS(Tabel1[Gemeente],Tabel10[[#This Row],[Kolom1]],Tabel1[Type],Tabel10[[#Headers],[kamp]],Tabel1[Jaar],$V$2)</f>
        <v>0</v>
      </c>
      <c r="Q177">
        <f>COUNTIFS(Tabel1[Gemeente],Tabel10[[#This Row],[Kolom1]],Tabel1[Type],Tabel10[[#Headers],[schoolactiviteit]],Tabel1[Jaar],$V$2)</f>
        <v>0</v>
      </c>
      <c r="R177" s="1">
        <f>SUM(Tabel10[[#This Row],[workshop]:[schoolactiviteit]])</f>
        <v>0</v>
      </c>
      <c r="S177" s="1">
        <f>COUNTIFS(Tabel3[Lid sinds],Activiteiten!$V$2,Tabel3[Woonplaats],Tabel10[[#This Row],[Kolom1]])</f>
        <v>0</v>
      </c>
    </row>
    <row r="178" spans="1:19" ht="15" hidden="1" customHeight="1" x14ac:dyDescent="0.25">
      <c r="A178" s="10">
        <v>2013</v>
      </c>
      <c r="B178" s="10">
        <v>1</v>
      </c>
      <c r="C178" s="10" t="s">
        <v>980</v>
      </c>
      <c r="D178" s="10">
        <v>2530</v>
      </c>
      <c r="E178" s="10" t="s">
        <v>1098</v>
      </c>
      <c r="F178" s="10" t="s">
        <v>978</v>
      </c>
      <c r="G178" s="10">
        <v>50</v>
      </c>
      <c r="L178">
        <f>COUNTIFS(Tabel1[Gemeente],Tabel10[[#This Row],[Kolom1]],Tabel1[Type],Tabel10[[#Headers],[workshop]],Tabel1[Jaar],$V$2)</f>
        <v>0</v>
      </c>
      <c r="M178" s="10">
        <f>COUNTIFS(Tabel1[Gemeente],Tabel10[[#This Row],[Kolom1]],Tabel1[Type],Tabel10[[#Headers],[bijscholing]],Tabel1[Jaar],$V$2)</f>
        <v>0</v>
      </c>
      <c r="N178" s="10">
        <f>COUNTIFS(Tabel1[Gemeente],Tabel10[[#This Row],[Kolom1]],Tabel1[Type],Tabel10[[#Headers],[open initiatie]],Tabel1[Jaar],$V$2)</f>
        <v>0</v>
      </c>
      <c r="O178">
        <f>COUNTIFS(Tabel1[Gemeente],Tabel10[[#This Row],[Kolom1]],Tabel1[Type],Tabel10[[#Headers],[animatie]],Tabel1[Jaar],$V$2)</f>
        <v>0</v>
      </c>
      <c r="P178">
        <f>COUNTIFS(Tabel1[Gemeente],Tabel10[[#This Row],[Kolom1]],Tabel1[Type],Tabel10[[#Headers],[kamp]],Tabel1[Jaar],$V$2)</f>
        <v>0</v>
      </c>
      <c r="Q178">
        <f>COUNTIFS(Tabel1[Gemeente],Tabel10[[#This Row],[Kolom1]],Tabel1[Type],Tabel10[[#Headers],[schoolactiviteit]],Tabel1[Jaar],$V$2)</f>
        <v>0</v>
      </c>
      <c r="R178" s="1">
        <f>SUM(Tabel10[[#This Row],[workshop]:[schoolactiviteit]])</f>
        <v>0</v>
      </c>
      <c r="S178" s="1">
        <f>COUNTIFS(Tabel3[Lid sinds],Activiteiten!$V$2,Tabel3[Woonplaats],Tabel10[[#This Row],[Kolom1]])</f>
        <v>0</v>
      </c>
    </row>
    <row r="179" spans="1:19" ht="15" hidden="1" customHeight="1" x14ac:dyDescent="0.25">
      <c r="A179" s="10">
        <v>2013</v>
      </c>
      <c r="B179" s="10">
        <v>4</v>
      </c>
      <c r="C179" s="10" t="s">
        <v>980</v>
      </c>
      <c r="D179" s="10">
        <v>2221</v>
      </c>
      <c r="E179" s="10" t="s">
        <v>1099</v>
      </c>
      <c r="F179" s="10" t="s">
        <v>1108</v>
      </c>
      <c r="G179" s="10">
        <f>9*20</f>
        <v>180</v>
      </c>
      <c r="L179">
        <f>COUNTIFS(Tabel1[Gemeente],Tabel10[[#This Row],[Kolom1]],Tabel1[Type],Tabel10[[#Headers],[workshop]],Tabel1[Jaar],$V$2)</f>
        <v>0</v>
      </c>
      <c r="M179" s="10">
        <f>COUNTIFS(Tabel1[Gemeente],Tabel10[[#This Row],[Kolom1]],Tabel1[Type],Tabel10[[#Headers],[bijscholing]],Tabel1[Jaar],$V$2)</f>
        <v>0</v>
      </c>
      <c r="N179" s="10">
        <f>COUNTIFS(Tabel1[Gemeente],Tabel10[[#This Row],[Kolom1]],Tabel1[Type],Tabel10[[#Headers],[open initiatie]],Tabel1[Jaar],$V$2)</f>
        <v>0</v>
      </c>
      <c r="O179">
        <f>COUNTIFS(Tabel1[Gemeente],Tabel10[[#This Row],[Kolom1]],Tabel1[Type],Tabel10[[#Headers],[animatie]],Tabel1[Jaar],$V$2)</f>
        <v>0</v>
      </c>
      <c r="P179">
        <f>COUNTIFS(Tabel1[Gemeente],Tabel10[[#This Row],[Kolom1]],Tabel1[Type],Tabel10[[#Headers],[kamp]],Tabel1[Jaar],$V$2)</f>
        <v>0</v>
      </c>
      <c r="Q179">
        <f>COUNTIFS(Tabel1[Gemeente],Tabel10[[#This Row],[Kolom1]],Tabel1[Type],Tabel10[[#Headers],[schoolactiviteit]],Tabel1[Jaar],$V$2)</f>
        <v>0</v>
      </c>
      <c r="R179" s="1">
        <f>SUM(Tabel10[[#This Row],[workshop]:[schoolactiviteit]])</f>
        <v>0</v>
      </c>
      <c r="S179" s="1">
        <f>COUNTIFS(Tabel3[Lid sinds],Activiteiten!$V$2,Tabel3[Woonplaats],Tabel10[[#This Row],[Kolom1]])</f>
        <v>0</v>
      </c>
    </row>
    <row r="180" spans="1:19" ht="15" hidden="1" customHeight="1" x14ac:dyDescent="0.25">
      <c r="A180" s="10">
        <v>2013</v>
      </c>
      <c r="B180" s="10">
        <v>5</v>
      </c>
      <c r="C180" s="10" t="s">
        <v>979</v>
      </c>
      <c r="D180" s="10">
        <v>2850</v>
      </c>
      <c r="E180" s="10" t="s">
        <v>1100</v>
      </c>
      <c r="F180" s="10" t="s">
        <v>1108</v>
      </c>
      <c r="G180" s="10">
        <v>500</v>
      </c>
      <c r="L180">
        <f>COUNTIFS(Tabel1[Gemeente],Tabel10[[#This Row],[Kolom1]],Tabel1[Type],Tabel10[[#Headers],[workshop]],Tabel1[Jaar],$V$2)</f>
        <v>0</v>
      </c>
      <c r="M180" s="10">
        <f>COUNTIFS(Tabel1[Gemeente],Tabel10[[#This Row],[Kolom1]],Tabel1[Type],Tabel10[[#Headers],[bijscholing]],Tabel1[Jaar],$V$2)</f>
        <v>0</v>
      </c>
      <c r="N180" s="10">
        <f>COUNTIFS(Tabel1[Gemeente],Tabel10[[#This Row],[Kolom1]],Tabel1[Type],Tabel10[[#Headers],[open initiatie]],Tabel1[Jaar],$V$2)</f>
        <v>0</v>
      </c>
      <c r="O180">
        <f>COUNTIFS(Tabel1[Gemeente],Tabel10[[#This Row],[Kolom1]],Tabel1[Type],Tabel10[[#Headers],[animatie]],Tabel1[Jaar],$V$2)</f>
        <v>0</v>
      </c>
      <c r="P180">
        <f>COUNTIFS(Tabel1[Gemeente],Tabel10[[#This Row],[Kolom1]],Tabel1[Type],Tabel10[[#Headers],[kamp]],Tabel1[Jaar],$V$2)</f>
        <v>0</v>
      </c>
      <c r="Q180">
        <f>COUNTIFS(Tabel1[Gemeente],Tabel10[[#This Row],[Kolom1]],Tabel1[Type],Tabel10[[#Headers],[schoolactiviteit]],Tabel1[Jaar],$V$2)</f>
        <v>0</v>
      </c>
      <c r="R180" s="1">
        <f>SUM(Tabel10[[#This Row],[workshop]:[schoolactiviteit]])</f>
        <v>0</v>
      </c>
      <c r="S180" s="1">
        <f>COUNTIFS(Tabel3[Lid sinds],Activiteiten!$V$2,Tabel3[Woonplaats],Tabel10[[#This Row],[Kolom1]])</f>
        <v>0</v>
      </c>
    </row>
    <row r="181" spans="1:19" ht="15" hidden="1" customHeight="1" x14ac:dyDescent="0.25">
      <c r="A181" s="10">
        <v>2013</v>
      </c>
      <c r="B181" s="10">
        <v>5</v>
      </c>
      <c r="C181" s="10" t="s">
        <v>1005</v>
      </c>
      <c r="D181" s="10">
        <v>2850</v>
      </c>
      <c r="E181" s="10" t="s">
        <v>1100</v>
      </c>
      <c r="F181" s="10" t="s">
        <v>1117</v>
      </c>
      <c r="G181" s="10">
        <v>500</v>
      </c>
      <c r="L181">
        <f>COUNTIFS(Tabel1[Gemeente],Tabel10[[#This Row],[Kolom1]],Tabel1[Type],Tabel10[[#Headers],[workshop]],Tabel1[Jaar],$V$2)</f>
        <v>0</v>
      </c>
      <c r="M181" s="10">
        <f>COUNTIFS(Tabel1[Gemeente],Tabel10[[#This Row],[Kolom1]],Tabel1[Type],Tabel10[[#Headers],[bijscholing]],Tabel1[Jaar],$V$2)</f>
        <v>0</v>
      </c>
      <c r="N181" s="10">
        <f>COUNTIFS(Tabel1[Gemeente],Tabel10[[#This Row],[Kolom1]],Tabel1[Type],Tabel10[[#Headers],[open initiatie]],Tabel1[Jaar],$V$2)</f>
        <v>0</v>
      </c>
      <c r="O181">
        <f>COUNTIFS(Tabel1[Gemeente],Tabel10[[#This Row],[Kolom1]],Tabel1[Type],Tabel10[[#Headers],[animatie]],Tabel1[Jaar],$V$2)</f>
        <v>0</v>
      </c>
      <c r="P181">
        <f>COUNTIFS(Tabel1[Gemeente],Tabel10[[#This Row],[Kolom1]],Tabel1[Type],Tabel10[[#Headers],[kamp]],Tabel1[Jaar],$V$2)</f>
        <v>0</v>
      </c>
      <c r="Q181">
        <f>COUNTIFS(Tabel1[Gemeente],Tabel10[[#This Row],[Kolom1]],Tabel1[Type],Tabel10[[#Headers],[schoolactiviteit]],Tabel1[Jaar],$V$2)</f>
        <v>0</v>
      </c>
      <c r="R181" s="1">
        <f>SUM(Tabel10[[#This Row],[workshop]:[schoolactiviteit]])</f>
        <v>0</v>
      </c>
      <c r="S181" s="1">
        <f>COUNTIFS(Tabel3[Lid sinds],Activiteiten!$V$2,Tabel3[Woonplaats],Tabel10[[#This Row],[Kolom1]])</f>
        <v>0</v>
      </c>
    </row>
    <row r="182" spans="1:19" ht="15" hidden="1" customHeight="1" x14ac:dyDescent="0.25">
      <c r="A182" s="10">
        <v>2013</v>
      </c>
      <c r="B182" s="10">
        <v>4</v>
      </c>
      <c r="C182" s="10" t="s">
        <v>980</v>
      </c>
      <c r="D182" s="10">
        <v>2440</v>
      </c>
      <c r="E182" s="10" t="s">
        <v>1001</v>
      </c>
      <c r="F182" s="10" t="s">
        <v>635</v>
      </c>
      <c r="G182" s="10">
        <v>20</v>
      </c>
      <c r="L182">
        <f>COUNTIFS(Tabel1[Gemeente],Tabel10[[#This Row],[Kolom1]],Tabel1[Type],Tabel10[[#Headers],[workshop]],Tabel1[Jaar],$V$2)</f>
        <v>0</v>
      </c>
      <c r="M182" s="10">
        <f>COUNTIFS(Tabel1[Gemeente],Tabel10[[#This Row],[Kolom1]],Tabel1[Type],Tabel10[[#Headers],[bijscholing]],Tabel1[Jaar],$V$2)</f>
        <v>0</v>
      </c>
      <c r="N182" s="10">
        <f>COUNTIFS(Tabel1[Gemeente],Tabel10[[#This Row],[Kolom1]],Tabel1[Type],Tabel10[[#Headers],[open initiatie]],Tabel1[Jaar],$V$2)</f>
        <v>0</v>
      </c>
      <c r="O182">
        <f>COUNTIFS(Tabel1[Gemeente],Tabel10[[#This Row],[Kolom1]],Tabel1[Type],Tabel10[[#Headers],[animatie]],Tabel1[Jaar],$V$2)</f>
        <v>0</v>
      </c>
      <c r="P182">
        <f>COUNTIFS(Tabel1[Gemeente],Tabel10[[#This Row],[Kolom1]],Tabel1[Type],Tabel10[[#Headers],[kamp]],Tabel1[Jaar],$V$2)</f>
        <v>0</v>
      </c>
      <c r="Q182">
        <f>COUNTIFS(Tabel1[Gemeente],Tabel10[[#This Row],[Kolom1]],Tabel1[Type],Tabel10[[#Headers],[schoolactiviteit]],Tabel1[Jaar],$V$2)</f>
        <v>0</v>
      </c>
      <c r="R182" s="1">
        <f>SUM(Tabel10[[#This Row],[workshop]:[schoolactiviteit]])</f>
        <v>0</v>
      </c>
      <c r="S182" s="1">
        <f>COUNTIFS(Tabel3[Lid sinds],Activiteiten!$V$2,Tabel3[Woonplaats],Tabel10[[#This Row],[Kolom1]])</f>
        <v>0</v>
      </c>
    </row>
    <row r="183" spans="1:19" ht="15" hidden="1" customHeight="1" x14ac:dyDescent="0.25">
      <c r="A183" s="10">
        <v>2013</v>
      </c>
      <c r="B183" s="10">
        <v>4</v>
      </c>
      <c r="C183" s="10" t="s">
        <v>980</v>
      </c>
      <c r="D183" s="10">
        <v>2275</v>
      </c>
      <c r="E183" s="10" t="s">
        <v>1047</v>
      </c>
      <c r="F183" s="10" t="s">
        <v>1107</v>
      </c>
      <c r="G183" s="10">
        <v>40</v>
      </c>
      <c r="L183">
        <f>COUNTIFS(Tabel1[Gemeente],Tabel10[[#This Row],[Kolom1]],Tabel1[Type],Tabel10[[#Headers],[workshop]],Tabel1[Jaar],$V$2)</f>
        <v>0</v>
      </c>
      <c r="M183" s="10">
        <f>COUNTIFS(Tabel1[Gemeente],Tabel10[[#This Row],[Kolom1]],Tabel1[Type],Tabel10[[#Headers],[bijscholing]],Tabel1[Jaar],$V$2)</f>
        <v>0</v>
      </c>
      <c r="N183" s="10">
        <f>COUNTIFS(Tabel1[Gemeente],Tabel10[[#This Row],[Kolom1]],Tabel1[Type],Tabel10[[#Headers],[open initiatie]],Tabel1[Jaar],$V$2)</f>
        <v>0</v>
      </c>
      <c r="O183">
        <f>COUNTIFS(Tabel1[Gemeente],Tabel10[[#This Row],[Kolom1]],Tabel1[Type],Tabel10[[#Headers],[animatie]],Tabel1[Jaar],$V$2)</f>
        <v>0</v>
      </c>
      <c r="P183">
        <f>COUNTIFS(Tabel1[Gemeente],Tabel10[[#This Row],[Kolom1]],Tabel1[Type],Tabel10[[#Headers],[kamp]],Tabel1[Jaar],$V$2)</f>
        <v>0</v>
      </c>
      <c r="Q183">
        <f>COUNTIFS(Tabel1[Gemeente],Tabel10[[#This Row],[Kolom1]],Tabel1[Type],Tabel10[[#Headers],[schoolactiviteit]],Tabel1[Jaar],$V$2)</f>
        <v>0</v>
      </c>
      <c r="R183" s="1">
        <f>SUM(Tabel10[[#This Row],[workshop]:[schoolactiviteit]])</f>
        <v>0</v>
      </c>
      <c r="S183" s="1">
        <f>COUNTIFS(Tabel3[Lid sinds],Activiteiten!$V$2,Tabel3[Woonplaats],Tabel10[[#This Row],[Kolom1]])</f>
        <v>0</v>
      </c>
    </row>
    <row r="184" spans="1:19" ht="15" hidden="1" customHeight="1" x14ac:dyDescent="0.25">
      <c r="A184" s="10">
        <v>2013</v>
      </c>
      <c r="B184" s="10">
        <v>8</v>
      </c>
      <c r="C184" s="10" t="s">
        <v>979</v>
      </c>
      <c r="D184" s="10">
        <v>2275</v>
      </c>
      <c r="E184" s="10" t="s">
        <v>1047</v>
      </c>
      <c r="F184" s="10" t="s">
        <v>986</v>
      </c>
      <c r="G184" s="10">
        <v>100</v>
      </c>
      <c r="L184">
        <f>COUNTIFS(Tabel1[Gemeente],Tabel10[[#This Row],[Kolom1]],Tabel1[Type],Tabel10[[#Headers],[workshop]],Tabel1[Jaar],$V$2)</f>
        <v>0</v>
      </c>
      <c r="M184" s="10">
        <f>COUNTIFS(Tabel1[Gemeente],Tabel10[[#This Row],[Kolom1]],Tabel1[Type],Tabel10[[#Headers],[bijscholing]],Tabel1[Jaar],$V$2)</f>
        <v>0</v>
      </c>
      <c r="N184" s="10">
        <f>COUNTIFS(Tabel1[Gemeente],Tabel10[[#This Row],[Kolom1]],Tabel1[Type],Tabel10[[#Headers],[open initiatie]],Tabel1[Jaar],$V$2)</f>
        <v>0</v>
      </c>
      <c r="O184">
        <f>COUNTIFS(Tabel1[Gemeente],Tabel10[[#This Row],[Kolom1]],Tabel1[Type],Tabel10[[#Headers],[animatie]],Tabel1[Jaar],$V$2)</f>
        <v>0</v>
      </c>
      <c r="P184">
        <f>COUNTIFS(Tabel1[Gemeente],Tabel10[[#This Row],[Kolom1]],Tabel1[Type],Tabel10[[#Headers],[kamp]],Tabel1[Jaar],$V$2)</f>
        <v>0</v>
      </c>
      <c r="Q184">
        <f>COUNTIFS(Tabel1[Gemeente],Tabel10[[#This Row],[Kolom1]],Tabel1[Type],Tabel10[[#Headers],[schoolactiviteit]],Tabel1[Jaar],$V$2)</f>
        <v>0</v>
      </c>
      <c r="R184" s="1">
        <f>SUM(Tabel10[[#This Row],[workshop]:[schoolactiviteit]])</f>
        <v>0</v>
      </c>
      <c r="S184" s="1">
        <f>COUNTIFS(Tabel3[Lid sinds],Activiteiten!$V$2,Tabel3[Woonplaats],Tabel10[[#This Row],[Kolom1]])</f>
        <v>0</v>
      </c>
    </row>
    <row r="185" spans="1:19" ht="15" hidden="1" customHeight="1" x14ac:dyDescent="0.25">
      <c r="A185" s="10">
        <v>2013</v>
      </c>
      <c r="B185" s="10">
        <v>1</v>
      </c>
      <c r="C185" s="10" t="s">
        <v>980</v>
      </c>
      <c r="D185" s="10">
        <v>2200</v>
      </c>
      <c r="E185" s="10" t="s">
        <v>304</v>
      </c>
      <c r="F185" s="10" t="s">
        <v>986</v>
      </c>
      <c r="G185" s="10">
        <v>40</v>
      </c>
      <c r="L185">
        <f>COUNTIFS(Tabel1[Gemeente],Tabel10[[#This Row],[Kolom1]],Tabel1[Type],Tabel10[[#Headers],[workshop]],Tabel1[Jaar],$V$2)</f>
        <v>0</v>
      </c>
      <c r="M185" s="10">
        <f>COUNTIFS(Tabel1[Gemeente],Tabel10[[#This Row],[Kolom1]],Tabel1[Type],Tabel10[[#Headers],[bijscholing]],Tabel1[Jaar],$V$2)</f>
        <v>0</v>
      </c>
      <c r="N185" s="10">
        <f>COUNTIFS(Tabel1[Gemeente],Tabel10[[#This Row],[Kolom1]],Tabel1[Type],Tabel10[[#Headers],[open initiatie]],Tabel1[Jaar],$V$2)</f>
        <v>0</v>
      </c>
      <c r="O185">
        <f>COUNTIFS(Tabel1[Gemeente],Tabel10[[#This Row],[Kolom1]],Tabel1[Type],Tabel10[[#Headers],[animatie]],Tabel1[Jaar],$V$2)</f>
        <v>0</v>
      </c>
      <c r="P185">
        <f>COUNTIFS(Tabel1[Gemeente],Tabel10[[#This Row],[Kolom1]],Tabel1[Type],Tabel10[[#Headers],[kamp]],Tabel1[Jaar],$V$2)</f>
        <v>0</v>
      </c>
      <c r="Q185">
        <f>COUNTIFS(Tabel1[Gemeente],Tabel10[[#This Row],[Kolom1]],Tabel1[Type],Tabel10[[#Headers],[schoolactiviteit]],Tabel1[Jaar],$V$2)</f>
        <v>0</v>
      </c>
      <c r="R185" s="1">
        <f>SUM(Tabel10[[#This Row],[workshop]:[schoolactiviteit]])</f>
        <v>0</v>
      </c>
      <c r="S185" s="1">
        <f>COUNTIFS(Tabel3[Lid sinds],Activiteiten!$V$2,Tabel3[Woonplaats],Tabel10[[#This Row],[Kolom1]])</f>
        <v>0</v>
      </c>
    </row>
    <row r="186" spans="1:19" ht="15" hidden="1" customHeight="1" x14ac:dyDescent="0.25">
      <c r="A186" s="10">
        <v>2013</v>
      </c>
      <c r="B186" s="10">
        <v>3</v>
      </c>
      <c r="C186" s="10" t="s">
        <v>980</v>
      </c>
      <c r="D186" s="10">
        <v>2200</v>
      </c>
      <c r="E186" s="10" t="s">
        <v>304</v>
      </c>
      <c r="F186" s="10" t="s">
        <v>978</v>
      </c>
      <c r="G186" s="10">
        <v>6</v>
      </c>
      <c r="L186">
        <f>COUNTIFS(Tabel1[Gemeente],Tabel10[[#This Row],[Kolom1]],Tabel1[Type],Tabel10[[#Headers],[workshop]],Tabel1[Jaar],$V$2)</f>
        <v>0</v>
      </c>
      <c r="M186" s="10">
        <f>COUNTIFS(Tabel1[Gemeente],Tabel10[[#This Row],[Kolom1]],Tabel1[Type],Tabel10[[#Headers],[bijscholing]],Tabel1[Jaar],$V$2)</f>
        <v>0</v>
      </c>
      <c r="N186" s="10">
        <f>COUNTIFS(Tabel1[Gemeente],Tabel10[[#This Row],[Kolom1]],Tabel1[Type],Tabel10[[#Headers],[open initiatie]],Tabel1[Jaar],$V$2)</f>
        <v>0</v>
      </c>
      <c r="O186">
        <f>COUNTIFS(Tabel1[Gemeente],Tabel10[[#This Row],[Kolom1]],Tabel1[Type],Tabel10[[#Headers],[animatie]],Tabel1[Jaar],$V$2)</f>
        <v>0</v>
      </c>
      <c r="P186">
        <f>COUNTIFS(Tabel1[Gemeente],Tabel10[[#This Row],[Kolom1]],Tabel1[Type],Tabel10[[#Headers],[kamp]],Tabel1[Jaar],$V$2)</f>
        <v>0</v>
      </c>
      <c r="Q186">
        <f>COUNTIFS(Tabel1[Gemeente],Tabel10[[#This Row],[Kolom1]],Tabel1[Type],Tabel10[[#Headers],[schoolactiviteit]],Tabel1[Jaar],$V$2)</f>
        <v>0</v>
      </c>
      <c r="R186" s="1">
        <f>SUM(Tabel10[[#This Row],[workshop]:[schoolactiviteit]])</f>
        <v>0</v>
      </c>
      <c r="S186" s="1">
        <f>COUNTIFS(Tabel3[Lid sinds],Activiteiten!$V$2,Tabel3[Woonplaats],Tabel10[[#This Row],[Kolom1]])</f>
        <v>0</v>
      </c>
    </row>
    <row r="187" spans="1:19" ht="15" hidden="1" customHeight="1" x14ac:dyDescent="0.25">
      <c r="A187" s="10">
        <v>2013</v>
      </c>
      <c r="B187" s="10">
        <v>5</v>
      </c>
      <c r="C187" s="10" t="s">
        <v>980</v>
      </c>
      <c r="D187" s="10">
        <v>2200</v>
      </c>
      <c r="E187" s="10" t="s">
        <v>304</v>
      </c>
      <c r="F187" s="10" t="s">
        <v>1108</v>
      </c>
      <c r="G187" s="10">
        <v>200</v>
      </c>
      <c r="L187">
        <f>COUNTIFS(Tabel1[Gemeente],Tabel10[[#This Row],[Kolom1]],Tabel1[Type],Tabel10[[#Headers],[workshop]],Tabel1[Jaar],$V$2)</f>
        <v>0</v>
      </c>
      <c r="M187" s="10">
        <f>COUNTIFS(Tabel1[Gemeente],Tabel10[[#This Row],[Kolom1]],Tabel1[Type],Tabel10[[#Headers],[bijscholing]],Tabel1[Jaar],$V$2)</f>
        <v>0</v>
      </c>
      <c r="N187" s="10">
        <f>COUNTIFS(Tabel1[Gemeente],Tabel10[[#This Row],[Kolom1]],Tabel1[Type],Tabel10[[#Headers],[open initiatie]],Tabel1[Jaar],$V$2)</f>
        <v>0</v>
      </c>
      <c r="O187">
        <f>COUNTIFS(Tabel1[Gemeente],Tabel10[[#This Row],[Kolom1]],Tabel1[Type],Tabel10[[#Headers],[animatie]],Tabel1[Jaar],$V$2)</f>
        <v>0</v>
      </c>
      <c r="P187">
        <f>COUNTIFS(Tabel1[Gemeente],Tabel10[[#This Row],[Kolom1]],Tabel1[Type],Tabel10[[#Headers],[kamp]],Tabel1[Jaar],$V$2)</f>
        <v>0</v>
      </c>
      <c r="Q187">
        <f>COUNTIFS(Tabel1[Gemeente],Tabel10[[#This Row],[Kolom1]],Tabel1[Type],Tabel10[[#Headers],[schoolactiviteit]],Tabel1[Jaar],$V$2)</f>
        <v>0</v>
      </c>
      <c r="R187" s="1">
        <f>SUM(Tabel10[[#This Row],[workshop]:[schoolactiviteit]])</f>
        <v>0</v>
      </c>
      <c r="S187" s="1">
        <f>COUNTIFS(Tabel3[Lid sinds],Activiteiten!$V$2,Tabel3[Woonplaats],Tabel10[[#This Row],[Kolom1]])</f>
        <v>0</v>
      </c>
    </row>
    <row r="188" spans="1:19" ht="15" hidden="1" customHeight="1" x14ac:dyDescent="0.25">
      <c r="A188" s="10">
        <v>2013</v>
      </c>
      <c r="B188" s="10">
        <v>5</v>
      </c>
      <c r="C188" s="10" t="s">
        <v>980</v>
      </c>
      <c r="D188" s="10">
        <v>2200</v>
      </c>
      <c r="E188" s="10" t="s">
        <v>304</v>
      </c>
      <c r="F188" s="10" t="s">
        <v>978</v>
      </c>
      <c r="G188" s="10">
        <v>10</v>
      </c>
      <c r="L188">
        <f>COUNTIFS(Tabel1[Gemeente],Tabel10[[#This Row],[Kolom1]],Tabel1[Type],Tabel10[[#Headers],[workshop]],Tabel1[Jaar],$V$2)</f>
        <v>0</v>
      </c>
      <c r="M188" s="10">
        <f>COUNTIFS(Tabel1[Gemeente],Tabel10[[#This Row],[Kolom1]],Tabel1[Type],Tabel10[[#Headers],[bijscholing]],Tabel1[Jaar],$V$2)</f>
        <v>0</v>
      </c>
      <c r="N188" s="10">
        <f>COUNTIFS(Tabel1[Gemeente],Tabel10[[#This Row],[Kolom1]],Tabel1[Type],Tabel10[[#Headers],[open initiatie]],Tabel1[Jaar],$V$2)</f>
        <v>0</v>
      </c>
      <c r="O188">
        <f>COUNTIFS(Tabel1[Gemeente],Tabel10[[#This Row],[Kolom1]],Tabel1[Type],Tabel10[[#Headers],[animatie]],Tabel1[Jaar],$V$2)</f>
        <v>0</v>
      </c>
      <c r="P188">
        <f>COUNTIFS(Tabel1[Gemeente],Tabel10[[#This Row],[Kolom1]],Tabel1[Type],Tabel10[[#Headers],[kamp]],Tabel1[Jaar],$V$2)</f>
        <v>0</v>
      </c>
      <c r="Q188">
        <f>COUNTIFS(Tabel1[Gemeente],Tabel10[[#This Row],[Kolom1]],Tabel1[Type],Tabel10[[#Headers],[schoolactiviteit]],Tabel1[Jaar],$V$2)</f>
        <v>0</v>
      </c>
      <c r="R188" s="1">
        <f>SUM(Tabel10[[#This Row],[workshop]:[schoolactiviteit]])</f>
        <v>0</v>
      </c>
      <c r="S188" s="1">
        <f>COUNTIFS(Tabel3[Lid sinds],Activiteiten!$V$2,Tabel3[Woonplaats],Tabel10[[#This Row],[Kolom1]])</f>
        <v>0</v>
      </c>
    </row>
    <row r="189" spans="1:19" ht="15" hidden="1" customHeight="1" x14ac:dyDescent="0.25">
      <c r="A189" s="10">
        <v>2013</v>
      </c>
      <c r="B189" s="10">
        <v>9</v>
      </c>
      <c r="C189" s="10" t="s">
        <v>979</v>
      </c>
      <c r="D189" s="10">
        <v>2200</v>
      </c>
      <c r="E189" s="10" t="s">
        <v>304</v>
      </c>
      <c r="F189" s="10" t="s">
        <v>978</v>
      </c>
      <c r="G189" s="10">
        <f>6*23</f>
        <v>138</v>
      </c>
      <c r="L189">
        <f>COUNTIFS(Tabel1[Gemeente],Tabel10[[#This Row],[Kolom1]],Tabel1[Type],Tabel10[[#Headers],[workshop]],Tabel1[Jaar],$V$2)</f>
        <v>0</v>
      </c>
      <c r="M189" s="10">
        <f>COUNTIFS(Tabel1[Gemeente],Tabel10[[#This Row],[Kolom1]],Tabel1[Type],Tabel10[[#Headers],[bijscholing]],Tabel1[Jaar],$V$2)</f>
        <v>0</v>
      </c>
      <c r="N189" s="10">
        <f>COUNTIFS(Tabel1[Gemeente],Tabel10[[#This Row],[Kolom1]],Tabel1[Type],Tabel10[[#Headers],[open initiatie]],Tabel1[Jaar],$V$2)</f>
        <v>0</v>
      </c>
      <c r="O189">
        <f>COUNTIFS(Tabel1[Gemeente],Tabel10[[#This Row],[Kolom1]],Tabel1[Type],Tabel10[[#Headers],[animatie]],Tabel1[Jaar],$V$2)</f>
        <v>0</v>
      </c>
      <c r="P189">
        <f>COUNTIFS(Tabel1[Gemeente],Tabel10[[#This Row],[Kolom1]],Tabel1[Type],Tabel10[[#Headers],[kamp]],Tabel1[Jaar],$V$2)</f>
        <v>0</v>
      </c>
      <c r="Q189">
        <f>COUNTIFS(Tabel1[Gemeente],Tabel10[[#This Row],[Kolom1]],Tabel1[Type],Tabel10[[#Headers],[schoolactiviteit]],Tabel1[Jaar],$V$2)</f>
        <v>0</v>
      </c>
      <c r="R189" s="1">
        <f>SUM(Tabel10[[#This Row],[workshop]:[schoolactiviteit]])</f>
        <v>0</v>
      </c>
      <c r="S189" s="1">
        <f>COUNTIFS(Tabel3[Lid sinds],Activiteiten!$V$2,Tabel3[Woonplaats],Tabel10[[#This Row],[Kolom1]])</f>
        <v>0</v>
      </c>
    </row>
    <row r="190" spans="1:19" ht="15" hidden="1" customHeight="1" x14ac:dyDescent="0.25">
      <c r="A190" s="10">
        <v>2013</v>
      </c>
      <c r="B190" s="10">
        <v>9</v>
      </c>
      <c r="C190" s="10" t="s">
        <v>979</v>
      </c>
      <c r="D190" s="10">
        <v>2200</v>
      </c>
      <c r="E190" s="10" t="s">
        <v>304</v>
      </c>
      <c r="F190" s="10" t="s">
        <v>635</v>
      </c>
      <c r="G190" s="10">
        <v>150</v>
      </c>
      <c r="L190">
        <f>COUNTIFS(Tabel1[Gemeente],Tabel10[[#This Row],[Kolom1]],Tabel1[Type],Tabel10[[#Headers],[workshop]],Tabel1[Jaar],$V$2)</f>
        <v>0</v>
      </c>
      <c r="M190" s="10">
        <f>COUNTIFS(Tabel1[Gemeente],Tabel10[[#This Row],[Kolom1]],Tabel1[Type],Tabel10[[#Headers],[bijscholing]],Tabel1[Jaar],$V$2)</f>
        <v>0</v>
      </c>
      <c r="N190" s="10">
        <f>COUNTIFS(Tabel1[Gemeente],Tabel10[[#This Row],[Kolom1]],Tabel1[Type],Tabel10[[#Headers],[open initiatie]],Tabel1[Jaar],$V$2)</f>
        <v>0</v>
      </c>
      <c r="O190">
        <f>COUNTIFS(Tabel1[Gemeente],Tabel10[[#This Row],[Kolom1]],Tabel1[Type],Tabel10[[#Headers],[animatie]],Tabel1[Jaar],$V$2)</f>
        <v>0</v>
      </c>
      <c r="P190">
        <f>COUNTIFS(Tabel1[Gemeente],Tabel10[[#This Row],[Kolom1]],Tabel1[Type],Tabel10[[#Headers],[kamp]],Tabel1[Jaar],$V$2)</f>
        <v>0</v>
      </c>
      <c r="Q190">
        <f>COUNTIFS(Tabel1[Gemeente],Tabel10[[#This Row],[Kolom1]],Tabel1[Type],Tabel10[[#Headers],[schoolactiviteit]],Tabel1[Jaar],$V$2)</f>
        <v>0</v>
      </c>
      <c r="R190" s="1">
        <f>SUM(Tabel10[[#This Row],[workshop]:[schoolactiviteit]])</f>
        <v>0</v>
      </c>
      <c r="S190" s="1">
        <f>COUNTIFS(Tabel3[Lid sinds],Activiteiten!$V$2,Tabel3[Woonplaats],Tabel10[[#This Row],[Kolom1]])</f>
        <v>0</v>
      </c>
    </row>
    <row r="191" spans="1:19" ht="15" hidden="1" customHeight="1" x14ac:dyDescent="0.25">
      <c r="A191" s="10">
        <v>2013</v>
      </c>
      <c r="B191" s="10">
        <v>9</v>
      </c>
      <c r="C191" s="10" t="s">
        <v>980</v>
      </c>
      <c r="D191" s="10">
        <v>2200</v>
      </c>
      <c r="E191" s="10" t="s">
        <v>304</v>
      </c>
      <c r="F191" s="10" t="s">
        <v>1111</v>
      </c>
      <c r="G191" s="10">
        <f>10*25</f>
        <v>250</v>
      </c>
      <c r="L191">
        <f>COUNTIFS(Tabel1[Gemeente],Tabel10[[#This Row],[Kolom1]],Tabel1[Type],Tabel10[[#Headers],[workshop]],Tabel1[Jaar],$V$2)</f>
        <v>0</v>
      </c>
      <c r="M191" s="10">
        <f>COUNTIFS(Tabel1[Gemeente],Tabel10[[#This Row],[Kolom1]],Tabel1[Type],Tabel10[[#Headers],[bijscholing]],Tabel1[Jaar],$V$2)</f>
        <v>0</v>
      </c>
      <c r="N191" s="10">
        <f>COUNTIFS(Tabel1[Gemeente],Tabel10[[#This Row],[Kolom1]],Tabel1[Type],Tabel10[[#Headers],[open initiatie]],Tabel1[Jaar],$V$2)</f>
        <v>0</v>
      </c>
      <c r="O191">
        <f>COUNTIFS(Tabel1[Gemeente],Tabel10[[#This Row],[Kolom1]],Tabel1[Type],Tabel10[[#Headers],[animatie]],Tabel1[Jaar],$V$2)</f>
        <v>0</v>
      </c>
      <c r="P191">
        <f>COUNTIFS(Tabel1[Gemeente],Tabel10[[#This Row],[Kolom1]],Tabel1[Type],Tabel10[[#Headers],[kamp]],Tabel1[Jaar],$V$2)</f>
        <v>0</v>
      </c>
      <c r="Q191">
        <f>COUNTIFS(Tabel1[Gemeente],Tabel10[[#This Row],[Kolom1]],Tabel1[Type],Tabel10[[#Headers],[schoolactiviteit]],Tabel1[Jaar],$V$2)</f>
        <v>0</v>
      </c>
      <c r="R191" s="1">
        <f>SUM(Tabel10[[#This Row],[workshop]:[schoolactiviteit]])</f>
        <v>0</v>
      </c>
      <c r="S191" s="1">
        <f>COUNTIFS(Tabel3[Lid sinds],Activiteiten!$V$2,Tabel3[Woonplaats],Tabel10[[#This Row],[Kolom1]])</f>
        <v>0</v>
      </c>
    </row>
    <row r="192" spans="1:19" ht="15" hidden="1" customHeight="1" x14ac:dyDescent="0.25">
      <c r="A192" s="10">
        <v>2013</v>
      </c>
      <c r="B192" s="10">
        <v>10</v>
      </c>
      <c r="C192" s="10" t="s">
        <v>980</v>
      </c>
      <c r="D192" s="10">
        <v>2200</v>
      </c>
      <c r="E192" s="10" t="s">
        <v>304</v>
      </c>
      <c r="F192" s="10" t="s">
        <v>1113</v>
      </c>
      <c r="G192" s="10">
        <v>300</v>
      </c>
      <c r="L192">
        <f>COUNTIFS(Tabel1[Gemeente],Tabel10[[#This Row],[Kolom1]],Tabel1[Type],Tabel10[[#Headers],[workshop]],Tabel1[Jaar],$V$2)</f>
        <v>0</v>
      </c>
      <c r="M192" s="10">
        <f>COUNTIFS(Tabel1[Gemeente],Tabel10[[#This Row],[Kolom1]],Tabel1[Type],Tabel10[[#Headers],[bijscholing]],Tabel1[Jaar],$V$2)</f>
        <v>0</v>
      </c>
      <c r="N192" s="10">
        <f>COUNTIFS(Tabel1[Gemeente],Tabel10[[#This Row],[Kolom1]],Tabel1[Type],Tabel10[[#Headers],[open initiatie]],Tabel1[Jaar],$V$2)</f>
        <v>0</v>
      </c>
      <c r="O192">
        <f>COUNTIFS(Tabel1[Gemeente],Tabel10[[#This Row],[Kolom1]],Tabel1[Type],Tabel10[[#Headers],[animatie]],Tabel1[Jaar],$V$2)</f>
        <v>0</v>
      </c>
      <c r="P192">
        <f>COUNTIFS(Tabel1[Gemeente],Tabel10[[#This Row],[Kolom1]],Tabel1[Type],Tabel10[[#Headers],[kamp]],Tabel1[Jaar],$V$2)</f>
        <v>0</v>
      </c>
      <c r="Q192">
        <f>COUNTIFS(Tabel1[Gemeente],Tabel10[[#This Row],[Kolom1]],Tabel1[Type],Tabel10[[#Headers],[schoolactiviteit]],Tabel1[Jaar],$V$2)</f>
        <v>0</v>
      </c>
      <c r="R192" s="1">
        <f>SUM(Tabel10[[#This Row],[workshop]:[schoolactiviteit]])</f>
        <v>0</v>
      </c>
      <c r="S192" s="1">
        <f>COUNTIFS(Tabel3[Lid sinds],Activiteiten!$V$2,Tabel3[Woonplaats],Tabel10[[#This Row],[Kolom1]])</f>
        <v>0</v>
      </c>
    </row>
    <row r="193" spans="1:19" ht="15" hidden="1" customHeight="1" x14ac:dyDescent="0.25">
      <c r="A193" s="10">
        <v>2013</v>
      </c>
      <c r="B193" s="10">
        <v>4</v>
      </c>
      <c r="C193" s="10" t="s">
        <v>981</v>
      </c>
      <c r="D193" s="10">
        <v>2200</v>
      </c>
      <c r="E193" s="10" t="s">
        <v>304</v>
      </c>
      <c r="F193" s="10" t="s">
        <v>978</v>
      </c>
      <c r="G193" s="10">
        <v>16</v>
      </c>
      <c r="L193">
        <f>COUNTIFS(Tabel1[Gemeente],Tabel10[[#This Row],[Kolom1]],Tabel1[Type],Tabel10[[#Headers],[workshop]],Tabel1[Jaar],$V$2)</f>
        <v>0</v>
      </c>
      <c r="M193" s="10">
        <f>COUNTIFS(Tabel1[Gemeente],Tabel10[[#This Row],[Kolom1]],Tabel1[Type],Tabel10[[#Headers],[bijscholing]],Tabel1[Jaar],$V$2)</f>
        <v>0</v>
      </c>
      <c r="N193" s="10">
        <f>COUNTIFS(Tabel1[Gemeente],Tabel10[[#This Row],[Kolom1]],Tabel1[Type],Tabel10[[#Headers],[open initiatie]],Tabel1[Jaar],$V$2)</f>
        <v>0</v>
      </c>
      <c r="O193">
        <f>COUNTIFS(Tabel1[Gemeente],Tabel10[[#This Row],[Kolom1]],Tabel1[Type],Tabel10[[#Headers],[animatie]],Tabel1[Jaar],$V$2)</f>
        <v>0</v>
      </c>
      <c r="P193">
        <f>COUNTIFS(Tabel1[Gemeente],Tabel10[[#This Row],[Kolom1]],Tabel1[Type],Tabel10[[#Headers],[kamp]],Tabel1[Jaar],$V$2)</f>
        <v>0</v>
      </c>
      <c r="Q193">
        <f>COUNTIFS(Tabel1[Gemeente],Tabel10[[#This Row],[Kolom1]],Tabel1[Type],Tabel10[[#Headers],[schoolactiviteit]],Tabel1[Jaar],$V$2)</f>
        <v>0</v>
      </c>
      <c r="R193" s="1">
        <f>SUM(Tabel10[[#This Row],[workshop]:[schoolactiviteit]])</f>
        <v>0</v>
      </c>
      <c r="S193" s="1">
        <f>COUNTIFS(Tabel3[Lid sinds],Activiteiten!$V$2,Tabel3[Woonplaats],Tabel10[[#This Row],[Kolom1]])</f>
        <v>0</v>
      </c>
    </row>
    <row r="194" spans="1:19" ht="15" hidden="1" customHeight="1" x14ac:dyDescent="0.25">
      <c r="A194" s="10">
        <v>2013</v>
      </c>
      <c r="B194" s="10">
        <v>7</v>
      </c>
      <c r="C194" s="10" t="s">
        <v>981</v>
      </c>
      <c r="D194" s="10">
        <v>2200</v>
      </c>
      <c r="E194" s="10" t="s">
        <v>304</v>
      </c>
      <c r="F194" s="10" t="s">
        <v>1231</v>
      </c>
      <c r="G194" s="10">
        <v>36</v>
      </c>
      <c r="L194">
        <f>COUNTIFS(Tabel1[Gemeente],Tabel10[[#This Row],[Kolom1]],Tabel1[Type],Tabel10[[#Headers],[workshop]],Tabel1[Jaar],$V$2)</f>
        <v>0</v>
      </c>
      <c r="M194" s="10">
        <f>COUNTIFS(Tabel1[Gemeente],Tabel10[[#This Row],[Kolom1]],Tabel1[Type],Tabel10[[#Headers],[bijscholing]],Tabel1[Jaar],$V$2)</f>
        <v>0</v>
      </c>
      <c r="N194" s="10">
        <f>COUNTIFS(Tabel1[Gemeente],Tabel10[[#This Row],[Kolom1]],Tabel1[Type],Tabel10[[#Headers],[open initiatie]],Tabel1[Jaar],$V$2)</f>
        <v>0</v>
      </c>
      <c r="O194">
        <f>COUNTIFS(Tabel1[Gemeente],Tabel10[[#This Row],[Kolom1]],Tabel1[Type],Tabel10[[#Headers],[animatie]],Tabel1[Jaar],$V$2)</f>
        <v>0</v>
      </c>
      <c r="P194">
        <f>COUNTIFS(Tabel1[Gemeente],Tabel10[[#This Row],[Kolom1]],Tabel1[Type],Tabel10[[#Headers],[kamp]],Tabel1[Jaar],$V$2)</f>
        <v>0</v>
      </c>
      <c r="Q194">
        <f>COUNTIFS(Tabel1[Gemeente],Tabel10[[#This Row],[Kolom1]],Tabel1[Type],Tabel10[[#Headers],[schoolactiviteit]],Tabel1[Jaar],$V$2)</f>
        <v>0</v>
      </c>
      <c r="R194" s="1">
        <f>SUM(Tabel10[[#This Row],[workshop]:[schoolactiviteit]])</f>
        <v>0</v>
      </c>
      <c r="S194" s="1">
        <f>COUNTIFS(Tabel3[Lid sinds],Activiteiten!$V$2,Tabel3[Woonplaats],Tabel10[[#This Row],[Kolom1]])</f>
        <v>0</v>
      </c>
    </row>
    <row r="195" spans="1:19" ht="15" hidden="1" customHeight="1" x14ac:dyDescent="0.25">
      <c r="A195" s="10">
        <v>2013</v>
      </c>
      <c r="B195" s="10">
        <v>7</v>
      </c>
      <c r="C195" s="10" t="s">
        <v>981</v>
      </c>
      <c r="D195" s="10">
        <v>2200</v>
      </c>
      <c r="E195" s="10" t="s">
        <v>304</v>
      </c>
      <c r="F195" s="10" t="s">
        <v>989</v>
      </c>
      <c r="G195" s="10">
        <v>17</v>
      </c>
      <c r="L195">
        <f>COUNTIFS(Tabel1[Gemeente],Tabel10[[#This Row],[Kolom1]],Tabel1[Type],Tabel10[[#Headers],[workshop]],Tabel1[Jaar],$V$2)</f>
        <v>0</v>
      </c>
      <c r="M195" s="10">
        <f>COUNTIFS(Tabel1[Gemeente],Tabel10[[#This Row],[Kolom1]],Tabel1[Type],Tabel10[[#Headers],[bijscholing]],Tabel1[Jaar],$V$2)</f>
        <v>0</v>
      </c>
      <c r="N195" s="10">
        <f>COUNTIFS(Tabel1[Gemeente],Tabel10[[#This Row],[Kolom1]],Tabel1[Type],Tabel10[[#Headers],[open initiatie]],Tabel1[Jaar],$V$2)</f>
        <v>0</v>
      </c>
      <c r="O195">
        <f>COUNTIFS(Tabel1[Gemeente],Tabel10[[#This Row],[Kolom1]],Tabel1[Type],Tabel10[[#Headers],[animatie]],Tabel1[Jaar],$V$2)</f>
        <v>0</v>
      </c>
      <c r="P195">
        <f>COUNTIFS(Tabel1[Gemeente],Tabel10[[#This Row],[Kolom1]],Tabel1[Type],Tabel10[[#Headers],[kamp]],Tabel1[Jaar],$V$2)</f>
        <v>0</v>
      </c>
      <c r="Q195">
        <f>COUNTIFS(Tabel1[Gemeente],Tabel10[[#This Row],[Kolom1]],Tabel1[Type],Tabel10[[#Headers],[schoolactiviteit]],Tabel1[Jaar],$V$2)</f>
        <v>0</v>
      </c>
      <c r="R195" s="1">
        <f>SUM(Tabel10[[#This Row],[workshop]:[schoolactiviteit]])</f>
        <v>0</v>
      </c>
      <c r="S195" s="1">
        <f>COUNTIFS(Tabel3[Lid sinds],Activiteiten!$V$2,Tabel3[Woonplaats],Tabel10[[#This Row],[Kolom1]])</f>
        <v>0</v>
      </c>
    </row>
    <row r="196" spans="1:19" ht="15" hidden="1" customHeight="1" x14ac:dyDescent="0.25">
      <c r="A196" s="10">
        <v>2013</v>
      </c>
      <c r="B196" s="10">
        <v>7</v>
      </c>
      <c r="C196" s="10" t="s">
        <v>981</v>
      </c>
      <c r="D196" s="10">
        <v>2200</v>
      </c>
      <c r="E196" s="10" t="s">
        <v>304</v>
      </c>
      <c r="F196" s="10" t="s">
        <v>1230</v>
      </c>
      <c r="G196" s="10">
        <v>18</v>
      </c>
      <c r="L196">
        <f>COUNTIFS(Tabel1[Gemeente],Tabel10[[#This Row],[Kolom1]],Tabel1[Type],Tabel10[[#Headers],[workshop]],Tabel1[Jaar],$V$2)</f>
        <v>0</v>
      </c>
      <c r="M196" s="10">
        <f>COUNTIFS(Tabel1[Gemeente],Tabel10[[#This Row],[Kolom1]],Tabel1[Type],Tabel10[[#Headers],[bijscholing]],Tabel1[Jaar],$V$2)</f>
        <v>0</v>
      </c>
      <c r="N196" s="10">
        <f>COUNTIFS(Tabel1[Gemeente],Tabel10[[#This Row],[Kolom1]],Tabel1[Type],Tabel10[[#Headers],[open initiatie]],Tabel1[Jaar],$V$2)</f>
        <v>0</v>
      </c>
      <c r="O196">
        <f>COUNTIFS(Tabel1[Gemeente],Tabel10[[#This Row],[Kolom1]],Tabel1[Type],Tabel10[[#Headers],[animatie]],Tabel1[Jaar],$V$2)</f>
        <v>0</v>
      </c>
      <c r="P196">
        <f>COUNTIFS(Tabel1[Gemeente],Tabel10[[#This Row],[Kolom1]],Tabel1[Type],Tabel10[[#Headers],[kamp]],Tabel1[Jaar],$V$2)</f>
        <v>0</v>
      </c>
      <c r="Q196">
        <f>COUNTIFS(Tabel1[Gemeente],Tabel10[[#This Row],[Kolom1]],Tabel1[Type],Tabel10[[#Headers],[schoolactiviteit]],Tabel1[Jaar],$V$2)</f>
        <v>0</v>
      </c>
      <c r="R196" s="1">
        <f>SUM(Tabel10[[#This Row],[workshop]:[schoolactiviteit]])</f>
        <v>0</v>
      </c>
      <c r="S196" s="1">
        <f>COUNTIFS(Tabel3[Lid sinds],Activiteiten!$V$2,Tabel3[Woonplaats],Tabel10[[#This Row],[Kolom1]])</f>
        <v>0</v>
      </c>
    </row>
    <row r="197" spans="1:19" ht="15" hidden="1" customHeight="1" x14ac:dyDescent="0.25">
      <c r="A197" s="10">
        <v>2013</v>
      </c>
      <c r="B197" s="10">
        <v>7</v>
      </c>
      <c r="C197" s="10" t="s">
        <v>981</v>
      </c>
      <c r="D197" s="10">
        <v>2200</v>
      </c>
      <c r="E197" s="10" t="s">
        <v>304</v>
      </c>
      <c r="F197" s="10" t="s">
        <v>989</v>
      </c>
      <c r="G197" s="10">
        <v>16</v>
      </c>
      <c r="L197">
        <f>COUNTIFS(Tabel1[Gemeente],Tabel10[[#This Row],[Kolom1]],Tabel1[Type],Tabel10[[#Headers],[workshop]],Tabel1[Jaar],$V$2)</f>
        <v>0</v>
      </c>
      <c r="M197" s="10">
        <f>COUNTIFS(Tabel1[Gemeente],Tabel10[[#This Row],[Kolom1]],Tabel1[Type],Tabel10[[#Headers],[bijscholing]],Tabel1[Jaar],$V$2)</f>
        <v>0</v>
      </c>
      <c r="N197" s="10">
        <f>COUNTIFS(Tabel1[Gemeente],Tabel10[[#This Row],[Kolom1]],Tabel1[Type],Tabel10[[#Headers],[open initiatie]],Tabel1[Jaar],$V$2)</f>
        <v>0</v>
      </c>
      <c r="O197">
        <f>COUNTIFS(Tabel1[Gemeente],Tabel10[[#This Row],[Kolom1]],Tabel1[Type],Tabel10[[#Headers],[animatie]],Tabel1[Jaar],$V$2)</f>
        <v>0</v>
      </c>
      <c r="P197">
        <f>COUNTIFS(Tabel1[Gemeente],Tabel10[[#This Row],[Kolom1]],Tabel1[Type],Tabel10[[#Headers],[kamp]],Tabel1[Jaar],$V$2)</f>
        <v>0</v>
      </c>
      <c r="Q197">
        <f>COUNTIFS(Tabel1[Gemeente],Tabel10[[#This Row],[Kolom1]],Tabel1[Type],Tabel10[[#Headers],[schoolactiviteit]],Tabel1[Jaar],$V$2)</f>
        <v>0</v>
      </c>
      <c r="R197" s="1">
        <f>SUM(Tabel10[[#This Row],[workshop]:[schoolactiviteit]])</f>
        <v>0</v>
      </c>
      <c r="S197" s="1">
        <f>COUNTIFS(Tabel3[Lid sinds],Activiteiten!$V$2,Tabel3[Woonplaats],Tabel10[[#This Row],[Kolom1]])</f>
        <v>0</v>
      </c>
    </row>
    <row r="198" spans="1:19" ht="15" hidden="1" customHeight="1" x14ac:dyDescent="0.25">
      <c r="A198" s="10">
        <v>2013</v>
      </c>
      <c r="B198" s="10">
        <v>7</v>
      </c>
      <c r="C198" s="10" t="s">
        <v>981</v>
      </c>
      <c r="D198" s="10">
        <v>2200</v>
      </c>
      <c r="E198" s="10" t="s">
        <v>304</v>
      </c>
      <c r="F198" s="10" t="s">
        <v>1115</v>
      </c>
      <c r="G198" s="10">
        <v>70</v>
      </c>
      <c r="L198">
        <f>COUNTIFS(Tabel1[Gemeente],Tabel10[[#This Row],[Kolom1]],Tabel1[Type],Tabel10[[#Headers],[workshop]],Tabel1[Jaar],$V$2)</f>
        <v>0</v>
      </c>
      <c r="M198" s="10">
        <f>COUNTIFS(Tabel1[Gemeente],Tabel10[[#This Row],[Kolom1]],Tabel1[Type],Tabel10[[#Headers],[bijscholing]],Tabel1[Jaar],$V$2)</f>
        <v>0</v>
      </c>
      <c r="N198" s="10">
        <f>COUNTIFS(Tabel1[Gemeente],Tabel10[[#This Row],[Kolom1]],Tabel1[Type],Tabel10[[#Headers],[open initiatie]],Tabel1[Jaar],$V$2)</f>
        <v>0</v>
      </c>
      <c r="O198">
        <f>COUNTIFS(Tabel1[Gemeente],Tabel10[[#This Row],[Kolom1]],Tabel1[Type],Tabel10[[#Headers],[animatie]],Tabel1[Jaar],$V$2)</f>
        <v>0</v>
      </c>
      <c r="P198">
        <f>COUNTIFS(Tabel1[Gemeente],Tabel10[[#This Row],[Kolom1]],Tabel1[Type],Tabel10[[#Headers],[kamp]],Tabel1[Jaar],$V$2)</f>
        <v>0</v>
      </c>
      <c r="Q198">
        <f>COUNTIFS(Tabel1[Gemeente],Tabel10[[#This Row],[Kolom1]],Tabel1[Type],Tabel10[[#Headers],[schoolactiviteit]],Tabel1[Jaar],$V$2)</f>
        <v>0</v>
      </c>
      <c r="R198" s="1">
        <f>SUM(Tabel10[[#This Row],[workshop]:[schoolactiviteit]])</f>
        <v>0</v>
      </c>
      <c r="S198" s="1">
        <f>COUNTIFS(Tabel3[Lid sinds],Activiteiten!$V$2,Tabel3[Woonplaats],Tabel10[[#This Row],[Kolom1]])</f>
        <v>0</v>
      </c>
    </row>
    <row r="199" spans="1:19" ht="15" hidden="1" customHeight="1" x14ac:dyDescent="0.25">
      <c r="A199" s="10">
        <v>2013</v>
      </c>
      <c r="B199" s="10">
        <v>8</v>
      </c>
      <c r="C199" s="10" t="s">
        <v>981</v>
      </c>
      <c r="D199" s="10">
        <v>2200</v>
      </c>
      <c r="E199" s="10" t="s">
        <v>304</v>
      </c>
      <c r="F199" s="10" t="s">
        <v>989</v>
      </c>
      <c r="G199" s="10">
        <v>20</v>
      </c>
      <c r="L199">
        <f>COUNTIFS(Tabel1[Gemeente],Tabel10[[#This Row],[Kolom1]],Tabel1[Type],Tabel10[[#Headers],[workshop]],Tabel1[Jaar],$V$2)</f>
        <v>0</v>
      </c>
      <c r="M199" s="10">
        <f>COUNTIFS(Tabel1[Gemeente],Tabel10[[#This Row],[Kolom1]],Tabel1[Type],Tabel10[[#Headers],[bijscholing]],Tabel1[Jaar],$V$2)</f>
        <v>0</v>
      </c>
      <c r="N199" s="10">
        <f>COUNTIFS(Tabel1[Gemeente],Tabel10[[#This Row],[Kolom1]],Tabel1[Type],Tabel10[[#Headers],[open initiatie]],Tabel1[Jaar],$V$2)</f>
        <v>0</v>
      </c>
      <c r="O199">
        <f>COUNTIFS(Tabel1[Gemeente],Tabel10[[#This Row],[Kolom1]],Tabel1[Type],Tabel10[[#Headers],[animatie]],Tabel1[Jaar],$V$2)</f>
        <v>0</v>
      </c>
      <c r="P199">
        <f>COUNTIFS(Tabel1[Gemeente],Tabel10[[#This Row],[Kolom1]],Tabel1[Type],Tabel10[[#Headers],[kamp]],Tabel1[Jaar],$V$2)</f>
        <v>0</v>
      </c>
      <c r="Q199">
        <f>COUNTIFS(Tabel1[Gemeente],Tabel10[[#This Row],[Kolom1]],Tabel1[Type],Tabel10[[#Headers],[schoolactiviteit]],Tabel1[Jaar],$V$2)</f>
        <v>0</v>
      </c>
      <c r="R199" s="1">
        <f>SUM(Tabel10[[#This Row],[workshop]:[schoolactiviteit]])</f>
        <v>0</v>
      </c>
      <c r="S199" s="1">
        <f>COUNTIFS(Tabel3[Lid sinds],Activiteiten!$V$2,Tabel3[Woonplaats],Tabel10[[#This Row],[Kolom1]])</f>
        <v>0</v>
      </c>
    </row>
    <row r="200" spans="1:19" ht="15" hidden="1" customHeight="1" x14ac:dyDescent="0.25">
      <c r="A200" s="10">
        <v>2013</v>
      </c>
      <c r="B200" s="10">
        <v>7</v>
      </c>
      <c r="C200" s="10" t="s">
        <v>981</v>
      </c>
      <c r="D200" s="10">
        <v>2200</v>
      </c>
      <c r="E200" s="10" t="s">
        <v>304</v>
      </c>
      <c r="F200" s="10" t="s">
        <v>1233</v>
      </c>
      <c r="G200" s="10">
        <v>19</v>
      </c>
      <c r="L200">
        <f>COUNTIFS(Tabel1[Gemeente],Tabel10[[#This Row],[Kolom1]],Tabel1[Type],Tabel10[[#Headers],[workshop]],Tabel1[Jaar],$V$2)</f>
        <v>0</v>
      </c>
      <c r="M200" s="10">
        <f>COUNTIFS(Tabel1[Gemeente],Tabel10[[#This Row],[Kolom1]],Tabel1[Type],Tabel10[[#Headers],[bijscholing]],Tabel1[Jaar],$V$2)</f>
        <v>0</v>
      </c>
      <c r="N200" s="10">
        <f>COUNTIFS(Tabel1[Gemeente],Tabel10[[#This Row],[Kolom1]],Tabel1[Type],Tabel10[[#Headers],[open initiatie]],Tabel1[Jaar],$V$2)</f>
        <v>0</v>
      </c>
      <c r="O200">
        <f>COUNTIFS(Tabel1[Gemeente],Tabel10[[#This Row],[Kolom1]],Tabel1[Type],Tabel10[[#Headers],[animatie]],Tabel1[Jaar],$V$2)</f>
        <v>0</v>
      </c>
      <c r="P200">
        <f>COUNTIFS(Tabel1[Gemeente],Tabel10[[#This Row],[Kolom1]],Tabel1[Type],Tabel10[[#Headers],[kamp]],Tabel1[Jaar],$V$2)</f>
        <v>0</v>
      </c>
      <c r="Q200">
        <f>COUNTIFS(Tabel1[Gemeente],Tabel10[[#This Row],[Kolom1]],Tabel1[Type],Tabel10[[#Headers],[schoolactiviteit]],Tabel1[Jaar],$V$2)</f>
        <v>0</v>
      </c>
      <c r="R200" s="1">
        <f>SUM(Tabel10[[#This Row],[workshop]:[schoolactiviteit]])</f>
        <v>0</v>
      </c>
      <c r="S200" s="1">
        <f>COUNTIFS(Tabel3[Lid sinds],Activiteiten!$V$2,Tabel3[Woonplaats],Tabel10[[#This Row],[Kolom1]])</f>
        <v>0</v>
      </c>
    </row>
    <row r="201" spans="1:19" ht="15" hidden="1" customHeight="1" x14ac:dyDescent="0.25">
      <c r="A201" s="10">
        <v>2013</v>
      </c>
      <c r="B201" s="10">
        <v>8</v>
      </c>
      <c r="C201" s="10" t="s">
        <v>981</v>
      </c>
      <c r="D201" s="10">
        <v>2200</v>
      </c>
      <c r="E201" s="10" t="s">
        <v>304</v>
      </c>
      <c r="F201" s="10" t="s">
        <v>1234</v>
      </c>
      <c r="G201" s="10">
        <v>22</v>
      </c>
      <c r="L201">
        <f>COUNTIFS(Tabel1[Gemeente],Tabel10[[#This Row],[Kolom1]],Tabel1[Type],Tabel10[[#Headers],[workshop]],Tabel1[Jaar],$V$2)</f>
        <v>0</v>
      </c>
      <c r="M201" s="10">
        <f>COUNTIFS(Tabel1[Gemeente],Tabel10[[#This Row],[Kolom1]],Tabel1[Type],Tabel10[[#Headers],[bijscholing]],Tabel1[Jaar],$V$2)</f>
        <v>0</v>
      </c>
      <c r="N201" s="10">
        <f>COUNTIFS(Tabel1[Gemeente],Tabel10[[#This Row],[Kolom1]],Tabel1[Type],Tabel10[[#Headers],[open initiatie]],Tabel1[Jaar],$V$2)</f>
        <v>0</v>
      </c>
      <c r="O201">
        <f>COUNTIFS(Tabel1[Gemeente],Tabel10[[#This Row],[Kolom1]],Tabel1[Type],Tabel10[[#Headers],[animatie]],Tabel1[Jaar],$V$2)</f>
        <v>0</v>
      </c>
      <c r="P201">
        <f>COUNTIFS(Tabel1[Gemeente],Tabel10[[#This Row],[Kolom1]],Tabel1[Type],Tabel10[[#Headers],[kamp]],Tabel1[Jaar],$V$2)</f>
        <v>0</v>
      </c>
      <c r="Q201">
        <f>COUNTIFS(Tabel1[Gemeente],Tabel10[[#This Row],[Kolom1]],Tabel1[Type],Tabel10[[#Headers],[schoolactiviteit]],Tabel1[Jaar],$V$2)</f>
        <v>0</v>
      </c>
      <c r="R201" s="1">
        <f>SUM(Tabel10[[#This Row],[workshop]:[schoolactiviteit]])</f>
        <v>0</v>
      </c>
      <c r="S201" s="1">
        <f>COUNTIFS(Tabel3[Lid sinds],Activiteiten!$V$2,Tabel3[Woonplaats],Tabel10[[#This Row],[Kolom1]])</f>
        <v>0</v>
      </c>
    </row>
    <row r="202" spans="1:19" ht="15" hidden="1" customHeight="1" x14ac:dyDescent="0.25">
      <c r="A202" s="10">
        <v>2013</v>
      </c>
      <c r="B202" s="10">
        <v>5</v>
      </c>
      <c r="C202" s="10" t="s">
        <v>1005</v>
      </c>
      <c r="D202" s="10">
        <v>2200</v>
      </c>
      <c r="E202" s="10" t="s">
        <v>304</v>
      </c>
      <c r="F202" s="10" t="s">
        <v>1117</v>
      </c>
      <c r="G202" s="10">
        <v>60</v>
      </c>
      <c r="L202">
        <f>COUNTIFS(Tabel1[Gemeente],Tabel10[[#This Row],[Kolom1]],Tabel1[Type],Tabel10[[#Headers],[workshop]],Tabel1[Jaar],$V$2)</f>
        <v>0</v>
      </c>
      <c r="M202" s="10">
        <f>COUNTIFS(Tabel1[Gemeente],Tabel10[[#This Row],[Kolom1]],Tabel1[Type],Tabel10[[#Headers],[bijscholing]],Tabel1[Jaar],$V$2)</f>
        <v>0</v>
      </c>
      <c r="N202" s="10">
        <f>COUNTIFS(Tabel1[Gemeente],Tabel10[[#This Row],[Kolom1]],Tabel1[Type],Tabel10[[#Headers],[open initiatie]],Tabel1[Jaar],$V$2)</f>
        <v>0</v>
      </c>
      <c r="O202">
        <f>COUNTIFS(Tabel1[Gemeente],Tabel10[[#This Row],[Kolom1]],Tabel1[Type],Tabel10[[#Headers],[animatie]],Tabel1[Jaar],$V$2)</f>
        <v>0</v>
      </c>
      <c r="P202">
        <f>COUNTIFS(Tabel1[Gemeente],Tabel10[[#This Row],[Kolom1]],Tabel1[Type],Tabel10[[#Headers],[kamp]],Tabel1[Jaar],$V$2)</f>
        <v>0</v>
      </c>
      <c r="Q202">
        <f>COUNTIFS(Tabel1[Gemeente],Tabel10[[#This Row],[Kolom1]],Tabel1[Type],Tabel10[[#Headers],[schoolactiviteit]],Tabel1[Jaar],$V$2)</f>
        <v>0</v>
      </c>
      <c r="R202" s="1">
        <f>SUM(Tabel10[[#This Row],[workshop]:[schoolactiviteit]])</f>
        <v>0</v>
      </c>
      <c r="S202" s="1">
        <f>COUNTIFS(Tabel3[Lid sinds],Activiteiten!$V$2,Tabel3[Woonplaats],Tabel10[[#This Row],[Kolom1]])</f>
        <v>0</v>
      </c>
    </row>
    <row r="203" spans="1:19" ht="15" hidden="1" customHeight="1" x14ac:dyDescent="0.25">
      <c r="A203" s="10">
        <v>2013</v>
      </c>
      <c r="B203" s="10">
        <v>5</v>
      </c>
      <c r="C203" s="10" t="s">
        <v>1005</v>
      </c>
      <c r="D203" s="10">
        <v>2200</v>
      </c>
      <c r="E203" s="10" t="s">
        <v>304</v>
      </c>
      <c r="F203" s="10" t="s">
        <v>1117</v>
      </c>
      <c r="G203" s="10">
        <v>100</v>
      </c>
      <c r="L203">
        <f>COUNTIFS(Tabel1[Gemeente],Tabel10[[#This Row],[Kolom1]],Tabel1[Type],Tabel10[[#Headers],[workshop]],Tabel1[Jaar],$V$2)</f>
        <v>0</v>
      </c>
      <c r="M203" s="10">
        <f>COUNTIFS(Tabel1[Gemeente],Tabel10[[#This Row],[Kolom1]],Tabel1[Type],Tabel10[[#Headers],[bijscholing]],Tabel1[Jaar],$V$2)</f>
        <v>0</v>
      </c>
      <c r="N203" s="10">
        <f>COUNTIFS(Tabel1[Gemeente],Tabel10[[#This Row],[Kolom1]],Tabel1[Type],Tabel10[[#Headers],[open initiatie]],Tabel1[Jaar],$V$2)</f>
        <v>0</v>
      </c>
      <c r="O203">
        <f>COUNTIFS(Tabel1[Gemeente],Tabel10[[#This Row],[Kolom1]],Tabel1[Type],Tabel10[[#Headers],[animatie]],Tabel1[Jaar],$V$2)</f>
        <v>0</v>
      </c>
      <c r="P203">
        <f>COUNTIFS(Tabel1[Gemeente],Tabel10[[#This Row],[Kolom1]],Tabel1[Type],Tabel10[[#Headers],[kamp]],Tabel1[Jaar],$V$2)</f>
        <v>0</v>
      </c>
      <c r="Q203">
        <f>COUNTIFS(Tabel1[Gemeente],Tabel10[[#This Row],[Kolom1]],Tabel1[Type],Tabel10[[#Headers],[schoolactiviteit]],Tabel1[Jaar],$V$2)</f>
        <v>0</v>
      </c>
      <c r="R203" s="1">
        <f>SUM(Tabel10[[#This Row],[workshop]:[schoolactiviteit]])</f>
        <v>0</v>
      </c>
      <c r="S203" s="1">
        <f>COUNTIFS(Tabel3[Lid sinds],Activiteiten!$V$2,Tabel3[Woonplaats],Tabel10[[#This Row],[Kolom1]])</f>
        <v>0</v>
      </c>
    </row>
    <row r="204" spans="1:19" ht="15" hidden="1" customHeight="1" x14ac:dyDescent="0.25">
      <c r="A204" s="10">
        <v>2013</v>
      </c>
      <c r="B204" s="10">
        <v>7</v>
      </c>
      <c r="C204" s="10" t="s">
        <v>1005</v>
      </c>
      <c r="D204" s="10">
        <v>2200</v>
      </c>
      <c r="E204" s="10" t="s">
        <v>304</v>
      </c>
      <c r="F204" s="10" t="s">
        <v>1236</v>
      </c>
      <c r="G204" s="10">
        <v>500</v>
      </c>
      <c r="L204">
        <f>COUNTIFS(Tabel1[Gemeente],Tabel10[[#This Row],[Kolom1]],Tabel1[Type],Tabel10[[#Headers],[workshop]],Tabel1[Jaar],$V$2)</f>
        <v>0</v>
      </c>
      <c r="M204" s="10">
        <f>COUNTIFS(Tabel1[Gemeente],Tabel10[[#This Row],[Kolom1]],Tabel1[Type],Tabel10[[#Headers],[bijscholing]],Tabel1[Jaar],$V$2)</f>
        <v>0</v>
      </c>
      <c r="N204" s="10">
        <f>COUNTIFS(Tabel1[Gemeente],Tabel10[[#This Row],[Kolom1]],Tabel1[Type],Tabel10[[#Headers],[open initiatie]],Tabel1[Jaar],$V$2)</f>
        <v>0</v>
      </c>
      <c r="O204">
        <f>COUNTIFS(Tabel1[Gemeente],Tabel10[[#This Row],[Kolom1]],Tabel1[Type],Tabel10[[#Headers],[animatie]],Tabel1[Jaar],$V$2)</f>
        <v>0</v>
      </c>
      <c r="P204">
        <f>COUNTIFS(Tabel1[Gemeente],Tabel10[[#This Row],[Kolom1]],Tabel1[Type],Tabel10[[#Headers],[kamp]],Tabel1[Jaar],$V$2)</f>
        <v>0</v>
      </c>
      <c r="Q204">
        <f>COUNTIFS(Tabel1[Gemeente],Tabel10[[#This Row],[Kolom1]],Tabel1[Type],Tabel10[[#Headers],[schoolactiviteit]],Tabel1[Jaar],$V$2)</f>
        <v>0</v>
      </c>
      <c r="R204" s="1">
        <f>SUM(Tabel10[[#This Row],[workshop]:[schoolactiviteit]])</f>
        <v>0</v>
      </c>
      <c r="S204" s="1">
        <f>COUNTIFS(Tabel3[Lid sinds],Activiteiten!$V$2,Tabel3[Woonplaats],Tabel10[[#This Row],[Kolom1]])</f>
        <v>0</v>
      </c>
    </row>
    <row r="205" spans="1:19" ht="15" hidden="1" customHeight="1" x14ac:dyDescent="0.25">
      <c r="A205" s="10">
        <v>2013</v>
      </c>
      <c r="B205" s="10">
        <v>9</v>
      </c>
      <c r="C205" s="10" t="s">
        <v>1005</v>
      </c>
      <c r="D205" s="10">
        <v>2230</v>
      </c>
      <c r="E205" s="10" t="s">
        <v>1116</v>
      </c>
      <c r="F205" s="10" t="s">
        <v>1117</v>
      </c>
      <c r="G205" s="10">
        <v>250</v>
      </c>
      <c r="L205">
        <f>COUNTIFS(Tabel1[Gemeente],Tabel10[[#This Row],[Kolom1]],Tabel1[Type],Tabel10[[#Headers],[workshop]],Tabel1[Jaar],$V$2)</f>
        <v>0</v>
      </c>
      <c r="M205" s="10">
        <f>COUNTIFS(Tabel1[Gemeente],Tabel10[[#This Row],[Kolom1]],Tabel1[Type],Tabel10[[#Headers],[bijscholing]],Tabel1[Jaar],$V$2)</f>
        <v>0</v>
      </c>
      <c r="N205" s="10">
        <f>COUNTIFS(Tabel1[Gemeente],Tabel10[[#This Row],[Kolom1]],Tabel1[Type],Tabel10[[#Headers],[open initiatie]],Tabel1[Jaar],$V$2)</f>
        <v>0</v>
      </c>
      <c r="O205">
        <f>COUNTIFS(Tabel1[Gemeente],Tabel10[[#This Row],[Kolom1]],Tabel1[Type],Tabel10[[#Headers],[animatie]],Tabel1[Jaar],$V$2)</f>
        <v>0</v>
      </c>
      <c r="P205">
        <f>COUNTIFS(Tabel1[Gemeente],Tabel10[[#This Row],[Kolom1]],Tabel1[Type],Tabel10[[#Headers],[kamp]],Tabel1[Jaar],$V$2)</f>
        <v>0</v>
      </c>
      <c r="Q205">
        <f>COUNTIFS(Tabel1[Gemeente],Tabel10[[#This Row],[Kolom1]],Tabel1[Type],Tabel10[[#Headers],[schoolactiviteit]],Tabel1[Jaar],$V$2)</f>
        <v>0</v>
      </c>
      <c r="R205" s="1">
        <f>SUM(Tabel10[[#This Row],[workshop]:[schoolactiviteit]])</f>
        <v>0</v>
      </c>
      <c r="S205" s="1">
        <f>COUNTIFS(Tabel3[Lid sinds],Activiteiten!$V$2,Tabel3[Woonplaats],Tabel10[[#This Row],[Kolom1]])</f>
        <v>0</v>
      </c>
    </row>
    <row r="206" spans="1:19" ht="15" hidden="1" customHeight="1" x14ac:dyDescent="0.25">
      <c r="A206" s="10">
        <v>2013</v>
      </c>
      <c r="B206" s="10">
        <v>8</v>
      </c>
      <c r="C206" s="10" t="s">
        <v>979</v>
      </c>
      <c r="D206" s="10"/>
      <c r="E206" s="10" t="s">
        <v>1102</v>
      </c>
      <c r="F206" s="10" t="s">
        <v>1110</v>
      </c>
      <c r="G206" s="10">
        <v>500</v>
      </c>
      <c r="L206">
        <f>COUNTIFS(Tabel1[Gemeente],Tabel10[[#This Row],[Kolom1]],Tabel1[Type],Tabel10[[#Headers],[workshop]],Tabel1[Jaar],$V$2)</f>
        <v>0</v>
      </c>
      <c r="M206" s="10">
        <f>COUNTIFS(Tabel1[Gemeente],Tabel10[[#This Row],[Kolom1]],Tabel1[Type],Tabel10[[#Headers],[bijscholing]],Tabel1[Jaar],$V$2)</f>
        <v>0</v>
      </c>
      <c r="N206" s="10">
        <f>COUNTIFS(Tabel1[Gemeente],Tabel10[[#This Row],[Kolom1]],Tabel1[Type],Tabel10[[#Headers],[open initiatie]],Tabel1[Jaar],$V$2)</f>
        <v>0</v>
      </c>
      <c r="O206">
        <f>COUNTIFS(Tabel1[Gemeente],Tabel10[[#This Row],[Kolom1]],Tabel1[Type],Tabel10[[#Headers],[animatie]],Tabel1[Jaar],$V$2)</f>
        <v>0</v>
      </c>
      <c r="P206">
        <f>COUNTIFS(Tabel1[Gemeente],Tabel10[[#This Row],[Kolom1]],Tabel1[Type],Tabel10[[#Headers],[kamp]],Tabel1[Jaar],$V$2)</f>
        <v>0</v>
      </c>
      <c r="Q206">
        <f>COUNTIFS(Tabel1[Gemeente],Tabel10[[#This Row],[Kolom1]],Tabel1[Type],Tabel10[[#Headers],[schoolactiviteit]],Tabel1[Jaar],$V$2)</f>
        <v>0</v>
      </c>
      <c r="R206" s="1">
        <f>SUM(Tabel10[[#This Row],[workshop]:[schoolactiviteit]])</f>
        <v>0</v>
      </c>
      <c r="S206" s="1">
        <f>COUNTIFS(Tabel3[Lid sinds],Activiteiten!$V$2,Tabel3[Woonplaats],Tabel10[[#This Row],[Kolom1]])</f>
        <v>0</v>
      </c>
    </row>
    <row r="207" spans="1:19" ht="15" hidden="1" customHeight="1" x14ac:dyDescent="0.25">
      <c r="A207" s="10">
        <v>2013</v>
      </c>
      <c r="B207" s="10">
        <v>8</v>
      </c>
      <c r="C207" s="10" t="s">
        <v>1005</v>
      </c>
      <c r="D207" s="10"/>
      <c r="E207" s="10" t="s">
        <v>1102</v>
      </c>
      <c r="F207" s="10" t="s">
        <v>1230</v>
      </c>
      <c r="G207" s="10">
        <v>500</v>
      </c>
      <c r="L207">
        <f>COUNTIFS(Tabel1[Gemeente],Tabel10[[#This Row],[Kolom1]],Tabel1[Type],Tabel10[[#Headers],[workshop]],Tabel1[Jaar],$V$2)</f>
        <v>0</v>
      </c>
      <c r="M207" s="10">
        <f>COUNTIFS(Tabel1[Gemeente],Tabel10[[#This Row],[Kolom1]],Tabel1[Type],Tabel10[[#Headers],[bijscholing]],Tabel1[Jaar],$V$2)</f>
        <v>0</v>
      </c>
      <c r="N207" s="10">
        <f>COUNTIFS(Tabel1[Gemeente],Tabel10[[#This Row],[Kolom1]],Tabel1[Type],Tabel10[[#Headers],[open initiatie]],Tabel1[Jaar],$V$2)</f>
        <v>0</v>
      </c>
      <c r="O207">
        <f>COUNTIFS(Tabel1[Gemeente],Tabel10[[#This Row],[Kolom1]],Tabel1[Type],Tabel10[[#Headers],[animatie]],Tabel1[Jaar],$V$2)</f>
        <v>0</v>
      </c>
      <c r="P207">
        <f>COUNTIFS(Tabel1[Gemeente],Tabel10[[#This Row],[Kolom1]],Tabel1[Type],Tabel10[[#Headers],[kamp]],Tabel1[Jaar],$V$2)</f>
        <v>0</v>
      </c>
      <c r="Q207">
        <f>COUNTIFS(Tabel1[Gemeente],Tabel10[[#This Row],[Kolom1]],Tabel1[Type],Tabel10[[#Headers],[schoolactiviteit]],Tabel1[Jaar],$V$2)</f>
        <v>0</v>
      </c>
      <c r="R207" s="1">
        <f>SUM(Tabel10[[#This Row],[workshop]:[schoolactiviteit]])</f>
        <v>0</v>
      </c>
      <c r="S207" s="1">
        <f>COUNTIFS(Tabel3[Lid sinds],Activiteiten!$V$2,Tabel3[Woonplaats],Tabel10[[#This Row],[Kolom1]])</f>
        <v>0</v>
      </c>
    </row>
    <row r="208" spans="1:19" ht="15" hidden="1" customHeight="1" x14ac:dyDescent="0.25">
      <c r="A208" s="10">
        <v>2013</v>
      </c>
      <c r="B208" s="10">
        <v>7</v>
      </c>
      <c r="C208" s="10" t="s">
        <v>1005</v>
      </c>
      <c r="D208" s="10"/>
      <c r="E208" s="10" t="s">
        <v>1102</v>
      </c>
      <c r="F208" s="10" t="s">
        <v>1117</v>
      </c>
      <c r="G208" s="10">
        <v>100</v>
      </c>
      <c r="L208">
        <f>COUNTIFS(Tabel1[Gemeente],Tabel10[[#This Row],[Kolom1]],Tabel1[Type],Tabel10[[#Headers],[workshop]],Tabel1[Jaar],$V$2)</f>
        <v>0</v>
      </c>
      <c r="M208" s="10">
        <f>COUNTIFS(Tabel1[Gemeente],Tabel10[[#This Row],[Kolom1]],Tabel1[Type],Tabel10[[#Headers],[bijscholing]],Tabel1[Jaar],$V$2)</f>
        <v>0</v>
      </c>
      <c r="N208" s="10">
        <f>COUNTIFS(Tabel1[Gemeente],Tabel10[[#This Row],[Kolom1]],Tabel1[Type],Tabel10[[#Headers],[open initiatie]],Tabel1[Jaar],$V$2)</f>
        <v>0</v>
      </c>
      <c r="O208">
        <f>COUNTIFS(Tabel1[Gemeente],Tabel10[[#This Row],[Kolom1]],Tabel1[Type],Tabel10[[#Headers],[animatie]],Tabel1[Jaar],$V$2)</f>
        <v>0</v>
      </c>
      <c r="P208">
        <f>COUNTIFS(Tabel1[Gemeente],Tabel10[[#This Row],[Kolom1]],Tabel1[Type],Tabel10[[#Headers],[kamp]],Tabel1[Jaar],$V$2)</f>
        <v>0</v>
      </c>
      <c r="Q208">
        <f>COUNTIFS(Tabel1[Gemeente],Tabel10[[#This Row],[Kolom1]],Tabel1[Type],Tabel10[[#Headers],[schoolactiviteit]],Tabel1[Jaar],$V$2)</f>
        <v>0</v>
      </c>
      <c r="R208" s="1">
        <f>SUM(Tabel10[[#This Row],[workshop]:[schoolactiviteit]])</f>
        <v>0</v>
      </c>
      <c r="S208" s="1">
        <f>COUNTIFS(Tabel3[Lid sinds],Activiteiten!$V$2,Tabel3[Woonplaats],Tabel10[[#This Row],[Kolom1]])</f>
        <v>0</v>
      </c>
    </row>
    <row r="209" spans="1:19" ht="15" hidden="1" customHeight="1" x14ac:dyDescent="0.25">
      <c r="A209" s="10">
        <v>2013</v>
      </c>
      <c r="B209" s="10">
        <v>1</v>
      </c>
      <c r="C209" s="10" t="s">
        <v>980</v>
      </c>
      <c r="D209" s="10"/>
      <c r="E209" s="10" t="s">
        <v>1051</v>
      </c>
      <c r="F209" s="10" t="s">
        <v>986</v>
      </c>
      <c r="G209" s="10">
        <v>60</v>
      </c>
      <c r="L209">
        <f>COUNTIFS(Tabel1[Gemeente],Tabel10[[#This Row],[Kolom1]],Tabel1[Type],Tabel10[[#Headers],[workshop]],Tabel1[Jaar],$V$2)</f>
        <v>0</v>
      </c>
      <c r="M209" s="10">
        <f>COUNTIFS(Tabel1[Gemeente],Tabel10[[#This Row],[Kolom1]],Tabel1[Type],Tabel10[[#Headers],[bijscholing]],Tabel1[Jaar],$V$2)</f>
        <v>0</v>
      </c>
      <c r="N209" s="10">
        <f>COUNTIFS(Tabel1[Gemeente],Tabel10[[#This Row],[Kolom1]],Tabel1[Type],Tabel10[[#Headers],[open initiatie]],Tabel1[Jaar],$V$2)</f>
        <v>0</v>
      </c>
      <c r="O209">
        <f>COUNTIFS(Tabel1[Gemeente],Tabel10[[#This Row],[Kolom1]],Tabel1[Type],Tabel10[[#Headers],[animatie]],Tabel1[Jaar],$V$2)</f>
        <v>0</v>
      </c>
      <c r="P209">
        <f>COUNTIFS(Tabel1[Gemeente],Tabel10[[#This Row],[Kolom1]],Tabel1[Type],Tabel10[[#Headers],[kamp]],Tabel1[Jaar],$V$2)</f>
        <v>0</v>
      </c>
      <c r="Q209">
        <f>COUNTIFS(Tabel1[Gemeente],Tabel10[[#This Row],[Kolom1]],Tabel1[Type],Tabel10[[#Headers],[schoolactiviteit]],Tabel1[Jaar],$V$2)</f>
        <v>0</v>
      </c>
      <c r="R209" s="1">
        <f>SUM(Tabel10[[#This Row],[workshop]:[schoolactiviteit]])</f>
        <v>0</v>
      </c>
      <c r="S209" s="1">
        <f>COUNTIFS(Tabel3[Lid sinds],Activiteiten!$V$2,Tabel3[Woonplaats],Tabel10[[#This Row],[Kolom1]])</f>
        <v>0</v>
      </c>
    </row>
    <row r="210" spans="1:19" ht="15" hidden="1" customHeight="1" x14ac:dyDescent="0.25">
      <c r="A210" s="10">
        <v>2013</v>
      </c>
      <c r="B210" s="10">
        <v>3</v>
      </c>
      <c r="C210" s="10" t="s">
        <v>980</v>
      </c>
      <c r="D210" s="10"/>
      <c r="E210" s="10" t="s">
        <v>1051</v>
      </c>
      <c r="F210" s="10" t="s">
        <v>978</v>
      </c>
      <c r="G210" s="10">
        <v>15</v>
      </c>
      <c r="L210">
        <f>COUNTIFS(Tabel1[Gemeente],Tabel10[[#This Row],[Kolom1]],Tabel1[Type],Tabel10[[#Headers],[workshop]],Tabel1[Jaar],$V$2)</f>
        <v>0</v>
      </c>
      <c r="M210" s="10">
        <f>COUNTIFS(Tabel1[Gemeente],Tabel10[[#This Row],[Kolom1]],Tabel1[Type],Tabel10[[#Headers],[bijscholing]],Tabel1[Jaar],$V$2)</f>
        <v>0</v>
      </c>
      <c r="N210" s="10">
        <f>COUNTIFS(Tabel1[Gemeente],Tabel10[[#This Row],[Kolom1]],Tabel1[Type],Tabel10[[#Headers],[open initiatie]],Tabel1[Jaar],$V$2)</f>
        <v>0</v>
      </c>
      <c r="O210">
        <f>COUNTIFS(Tabel1[Gemeente],Tabel10[[#This Row],[Kolom1]],Tabel1[Type],Tabel10[[#Headers],[animatie]],Tabel1[Jaar],$V$2)</f>
        <v>0</v>
      </c>
      <c r="P210">
        <f>COUNTIFS(Tabel1[Gemeente],Tabel10[[#This Row],[Kolom1]],Tabel1[Type],Tabel10[[#Headers],[kamp]],Tabel1[Jaar],$V$2)</f>
        <v>0</v>
      </c>
      <c r="Q210">
        <f>COUNTIFS(Tabel1[Gemeente],Tabel10[[#This Row],[Kolom1]],Tabel1[Type],Tabel10[[#Headers],[schoolactiviteit]],Tabel1[Jaar],$V$2)</f>
        <v>0</v>
      </c>
      <c r="R210" s="1">
        <f>SUM(Tabel10[[#This Row],[workshop]:[schoolactiviteit]])</f>
        <v>0</v>
      </c>
      <c r="S210" s="1">
        <f>COUNTIFS(Tabel3[Lid sinds],Activiteiten!$V$2,Tabel3[Woonplaats],Tabel10[[#This Row],[Kolom1]])</f>
        <v>0</v>
      </c>
    </row>
    <row r="211" spans="1:19" ht="15" hidden="1" customHeight="1" x14ac:dyDescent="0.25">
      <c r="A211" s="10">
        <v>2013</v>
      </c>
      <c r="B211" s="10">
        <v>9</v>
      </c>
      <c r="C211" s="10" t="s">
        <v>980</v>
      </c>
      <c r="D211" s="10"/>
      <c r="E211" s="10" t="s">
        <v>309</v>
      </c>
      <c r="F211" s="10" t="s">
        <v>978</v>
      </c>
      <c r="G211" s="10">
        <v>16</v>
      </c>
      <c r="L211">
        <f>COUNTIFS(Tabel1[Gemeente],Tabel10[[#This Row],[Kolom1]],Tabel1[Type],Tabel10[[#Headers],[workshop]],Tabel1[Jaar],$V$2)</f>
        <v>0</v>
      </c>
      <c r="M211" s="10">
        <f>COUNTIFS(Tabel1[Gemeente],Tabel10[[#This Row],[Kolom1]],Tabel1[Type],Tabel10[[#Headers],[bijscholing]],Tabel1[Jaar],$V$2)</f>
        <v>0</v>
      </c>
      <c r="N211" s="10">
        <f>COUNTIFS(Tabel1[Gemeente],Tabel10[[#This Row],[Kolom1]],Tabel1[Type],Tabel10[[#Headers],[open initiatie]],Tabel1[Jaar],$V$2)</f>
        <v>0</v>
      </c>
      <c r="O211">
        <f>COUNTIFS(Tabel1[Gemeente],Tabel10[[#This Row],[Kolom1]],Tabel1[Type],Tabel10[[#Headers],[animatie]],Tabel1[Jaar],$V$2)</f>
        <v>0</v>
      </c>
      <c r="P211">
        <f>COUNTIFS(Tabel1[Gemeente],Tabel10[[#This Row],[Kolom1]],Tabel1[Type],Tabel10[[#Headers],[kamp]],Tabel1[Jaar],$V$2)</f>
        <v>0</v>
      </c>
      <c r="Q211">
        <f>COUNTIFS(Tabel1[Gemeente],Tabel10[[#This Row],[Kolom1]],Tabel1[Type],Tabel10[[#Headers],[schoolactiviteit]],Tabel1[Jaar],$V$2)</f>
        <v>0</v>
      </c>
      <c r="R211" s="1">
        <f>SUM(Tabel10[[#This Row],[workshop]:[schoolactiviteit]])</f>
        <v>0</v>
      </c>
      <c r="S211" s="1">
        <f>COUNTIFS(Tabel3[Lid sinds],Activiteiten!$V$2,Tabel3[Woonplaats],Tabel10[[#This Row],[Kolom1]])</f>
        <v>0</v>
      </c>
    </row>
    <row r="212" spans="1:19" ht="15" hidden="1" customHeight="1" x14ac:dyDescent="0.25">
      <c r="A212" s="10">
        <v>2013</v>
      </c>
      <c r="B212" s="10">
        <v>11</v>
      </c>
      <c r="C212" s="10" t="s">
        <v>980</v>
      </c>
      <c r="D212" s="10">
        <v>2390</v>
      </c>
      <c r="E212" s="10" t="s">
        <v>1104</v>
      </c>
      <c r="F212" s="10" t="s">
        <v>1108</v>
      </c>
      <c r="G212" s="10">
        <v>40</v>
      </c>
      <c r="L212">
        <f>COUNTIFS(Tabel1[Gemeente],Tabel10[[#This Row],[Kolom1]],Tabel1[Type],Tabel10[[#Headers],[workshop]],Tabel1[Jaar],$V$2)</f>
        <v>0</v>
      </c>
      <c r="M212" s="10">
        <f>COUNTIFS(Tabel1[Gemeente],Tabel10[[#This Row],[Kolom1]],Tabel1[Type],Tabel10[[#Headers],[bijscholing]],Tabel1[Jaar],$V$2)</f>
        <v>0</v>
      </c>
      <c r="N212" s="10">
        <f>COUNTIFS(Tabel1[Gemeente],Tabel10[[#This Row],[Kolom1]],Tabel1[Type],Tabel10[[#Headers],[open initiatie]],Tabel1[Jaar],$V$2)</f>
        <v>0</v>
      </c>
      <c r="O212">
        <f>COUNTIFS(Tabel1[Gemeente],Tabel10[[#This Row],[Kolom1]],Tabel1[Type],Tabel10[[#Headers],[animatie]],Tabel1[Jaar],$V$2)</f>
        <v>0</v>
      </c>
      <c r="P212">
        <f>COUNTIFS(Tabel1[Gemeente],Tabel10[[#This Row],[Kolom1]],Tabel1[Type],Tabel10[[#Headers],[kamp]],Tabel1[Jaar],$V$2)</f>
        <v>0</v>
      </c>
      <c r="Q212">
        <f>COUNTIFS(Tabel1[Gemeente],Tabel10[[#This Row],[Kolom1]],Tabel1[Type],Tabel10[[#Headers],[schoolactiviteit]],Tabel1[Jaar],$V$2)</f>
        <v>0</v>
      </c>
      <c r="R212" s="1">
        <f>SUM(Tabel10[[#This Row],[workshop]:[schoolactiviteit]])</f>
        <v>0</v>
      </c>
      <c r="S212" s="1">
        <f>COUNTIFS(Tabel3[Lid sinds],Activiteiten!$V$2,Tabel3[Woonplaats],Tabel10[[#This Row],[Kolom1]])</f>
        <v>0</v>
      </c>
    </row>
    <row r="213" spans="1:19" ht="15" hidden="1" customHeight="1" x14ac:dyDescent="0.25">
      <c r="A213" s="10">
        <v>2013</v>
      </c>
      <c r="B213" s="10">
        <v>10</v>
      </c>
      <c r="C213" s="10" t="s">
        <v>980</v>
      </c>
      <c r="D213" s="10">
        <v>2390</v>
      </c>
      <c r="E213" s="10" t="s">
        <v>1104</v>
      </c>
      <c r="F213" s="10" t="s">
        <v>1111</v>
      </c>
      <c r="G213" s="10">
        <f>6*20</f>
        <v>120</v>
      </c>
      <c r="L213">
        <f>COUNTIFS(Tabel1[Gemeente],Tabel10[[#This Row],[Kolom1]],Tabel1[Type],Tabel10[[#Headers],[workshop]],Tabel1[Jaar],$V$2)</f>
        <v>0</v>
      </c>
      <c r="M213" s="10">
        <f>COUNTIFS(Tabel1[Gemeente],Tabel10[[#This Row],[Kolom1]],Tabel1[Type],Tabel10[[#Headers],[bijscholing]],Tabel1[Jaar],$V$2)</f>
        <v>0</v>
      </c>
      <c r="N213" s="10">
        <f>COUNTIFS(Tabel1[Gemeente],Tabel10[[#This Row],[Kolom1]],Tabel1[Type],Tabel10[[#Headers],[open initiatie]],Tabel1[Jaar],$V$2)</f>
        <v>0</v>
      </c>
      <c r="O213">
        <f>COUNTIFS(Tabel1[Gemeente],Tabel10[[#This Row],[Kolom1]],Tabel1[Type],Tabel10[[#Headers],[animatie]],Tabel1[Jaar],$V$2)</f>
        <v>0</v>
      </c>
      <c r="P213">
        <f>COUNTIFS(Tabel1[Gemeente],Tabel10[[#This Row],[Kolom1]],Tabel1[Type],Tabel10[[#Headers],[kamp]],Tabel1[Jaar],$V$2)</f>
        <v>0</v>
      </c>
      <c r="Q213">
        <f>COUNTIFS(Tabel1[Gemeente],Tabel10[[#This Row],[Kolom1]],Tabel1[Type],Tabel10[[#Headers],[schoolactiviteit]],Tabel1[Jaar],$V$2)</f>
        <v>0</v>
      </c>
      <c r="R213" s="1">
        <f>SUM(Tabel10[[#This Row],[workshop]:[schoolactiviteit]])</f>
        <v>0</v>
      </c>
      <c r="S213" s="1">
        <f>COUNTIFS(Tabel3[Lid sinds],Activiteiten!$V$2,Tabel3[Woonplaats],Tabel10[[#This Row],[Kolom1]])</f>
        <v>0</v>
      </c>
    </row>
    <row r="214" spans="1:19" ht="15" hidden="1" customHeight="1" x14ac:dyDescent="0.25">
      <c r="A214" s="10">
        <v>2013</v>
      </c>
      <c r="B214" s="10">
        <v>6</v>
      </c>
      <c r="C214" s="10" t="s">
        <v>979</v>
      </c>
      <c r="D214" s="10"/>
      <c r="E214" s="10" t="s">
        <v>1101</v>
      </c>
      <c r="F214" s="10" t="s">
        <v>1109</v>
      </c>
      <c r="G214" s="10">
        <v>120</v>
      </c>
      <c r="L214">
        <f>COUNTIFS(Tabel1[Gemeente],Tabel10[[#This Row],[Kolom1]],Tabel1[Type],Tabel10[[#Headers],[workshop]],Tabel1[Jaar],$V$2)</f>
        <v>0</v>
      </c>
      <c r="M214" s="10">
        <f>COUNTIFS(Tabel1[Gemeente],Tabel10[[#This Row],[Kolom1]],Tabel1[Type],Tabel10[[#Headers],[bijscholing]],Tabel1[Jaar],$V$2)</f>
        <v>0</v>
      </c>
      <c r="N214" s="10">
        <f>COUNTIFS(Tabel1[Gemeente],Tabel10[[#This Row],[Kolom1]],Tabel1[Type],Tabel10[[#Headers],[open initiatie]],Tabel1[Jaar],$V$2)</f>
        <v>0</v>
      </c>
      <c r="O214">
        <f>COUNTIFS(Tabel1[Gemeente],Tabel10[[#This Row],[Kolom1]],Tabel1[Type],Tabel10[[#Headers],[animatie]],Tabel1[Jaar],$V$2)</f>
        <v>0</v>
      </c>
      <c r="P214">
        <f>COUNTIFS(Tabel1[Gemeente],Tabel10[[#This Row],[Kolom1]],Tabel1[Type],Tabel10[[#Headers],[kamp]],Tabel1[Jaar],$V$2)</f>
        <v>0</v>
      </c>
      <c r="Q214">
        <f>COUNTIFS(Tabel1[Gemeente],Tabel10[[#This Row],[Kolom1]],Tabel1[Type],Tabel10[[#Headers],[schoolactiviteit]],Tabel1[Jaar],$V$2)</f>
        <v>0</v>
      </c>
      <c r="R214" s="1">
        <f>SUM(Tabel10[[#This Row],[workshop]:[schoolactiviteit]])</f>
        <v>0</v>
      </c>
      <c r="S214" s="1">
        <f>COUNTIFS(Tabel3[Lid sinds],Activiteiten!$V$2,Tabel3[Woonplaats],Tabel10[[#This Row],[Kolom1]])</f>
        <v>0</v>
      </c>
    </row>
    <row r="215" spans="1:19" ht="15" hidden="1" customHeight="1" x14ac:dyDescent="0.25">
      <c r="A215" s="10">
        <v>2013</v>
      </c>
      <c r="B215" s="10">
        <v>7</v>
      </c>
      <c r="C215" s="10" t="s">
        <v>1005</v>
      </c>
      <c r="D215" s="10"/>
      <c r="E215" s="10" t="s">
        <v>1101</v>
      </c>
      <c r="F215" s="10" t="s">
        <v>1117</v>
      </c>
      <c r="G215" s="10">
        <v>300</v>
      </c>
      <c r="L215">
        <f>COUNTIFS(Tabel1[Gemeente],Tabel10[[#This Row],[Kolom1]],Tabel1[Type],Tabel10[[#Headers],[workshop]],Tabel1[Jaar],$V$2)</f>
        <v>0</v>
      </c>
      <c r="M215" s="10">
        <f>COUNTIFS(Tabel1[Gemeente],Tabel10[[#This Row],[Kolom1]],Tabel1[Type],Tabel10[[#Headers],[bijscholing]],Tabel1[Jaar],$V$2)</f>
        <v>0</v>
      </c>
      <c r="N215" s="10">
        <f>COUNTIFS(Tabel1[Gemeente],Tabel10[[#This Row],[Kolom1]],Tabel1[Type],Tabel10[[#Headers],[open initiatie]],Tabel1[Jaar],$V$2)</f>
        <v>0</v>
      </c>
      <c r="O215">
        <f>COUNTIFS(Tabel1[Gemeente],Tabel10[[#This Row],[Kolom1]],Tabel1[Type],Tabel10[[#Headers],[animatie]],Tabel1[Jaar],$V$2)</f>
        <v>0</v>
      </c>
      <c r="P215">
        <f>COUNTIFS(Tabel1[Gemeente],Tabel10[[#This Row],[Kolom1]],Tabel1[Type],Tabel10[[#Headers],[kamp]],Tabel1[Jaar],$V$2)</f>
        <v>0</v>
      </c>
      <c r="Q215">
        <f>COUNTIFS(Tabel1[Gemeente],Tabel10[[#This Row],[Kolom1]],Tabel1[Type],Tabel10[[#Headers],[schoolactiviteit]],Tabel1[Jaar],$V$2)</f>
        <v>0</v>
      </c>
      <c r="R215" s="1">
        <f>SUM(Tabel10[[#This Row],[workshop]:[schoolactiviteit]])</f>
        <v>0</v>
      </c>
      <c r="S215" s="1">
        <f>COUNTIFS(Tabel3[Lid sinds],Activiteiten!$V$2,Tabel3[Woonplaats],Tabel10[[#This Row],[Kolom1]])</f>
        <v>0</v>
      </c>
    </row>
    <row r="216" spans="1:19" ht="15" hidden="1" customHeight="1" x14ac:dyDescent="0.25">
      <c r="A216" s="10">
        <v>2013</v>
      </c>
      <c r="B216" s="10">
        <v>5</v>
      </c>
      <c r="C216" s="10" t="s">
        <v>1005</v>
      </c>
      <c r="D216" s="10"/>
      <c r="E216" s="10" t="s">
        <v>1026</v>
      </c>
      <c r="F216" s="10" t="s">
        <v>1107</v>
      </c>
      <c r="G216" s="10">
        <v>200</v>
      </c>
      <c r="L216">
        <f>COUNTIFS(Tabel1[Gemeente],Tabel10[[#This Row],[Kolom1]],Tabel1[Type],Tabel10[[#Headers],[workshop]],Tabel1[Jaar],$V$2)</f>
        <v>0</v>
      </c>
      <c r="M216" s="10">
        <f>COUNTIFS(Tabel1[Gemeente],Tabel10[[#This Row],[Kolom1]],Tabel1[Type],Tabel10[[#Headers],[bijscholing]],Tabel1[Jaar],$V$2)</f>
        <v>0</v>
      </c>
      <c r="N216" s="10">
        <f>COUNTIFS(Tabel1[Gemeente],Tabel10[[#This Row],[Kolom1]],Tabel1[Type],Tabel10[[#Headers],[open initiatie]],Tabel1[Jaar],$V$2)</f>
        <v>0</v>
      </c>
      <c r="O216">
        <f>COUNTIFS(Tabel1[Gemeente],Tabel10[[#This Row],[Kolom1]],Tabel1[Type],Tabel10[[#Headers],[animatie]],Tabel1[Jaar],$V$2)</f>
        <v>0</v>
      </c>
      <c r="P216">
        <f>COUNTIFS(Tabel1[Gemeente],Tabel10[[#This Row],[Kolom1]],Tabel1[Type],Tabel10[[#Headers],[kamp]],Tabel1[Jaar],$V$2)</f>
        <v>0</v>
      </c>
      <c r="Q216">
        <f>COUNTIFS(Tabel1[Gemeente],Tabel10[[#This Row],[Kolom1]],Tabel1[Type],Tabel10[[#Headers],[schoolactiviteit]],Tabel1[Jaar],$V$2)</f>
        <v>0</v>
      </c>
      <c r="R216" s="1">
        <f>SUM(Tabel10[[#This Row],[workshop]:[schoolactiviteit]])</f>
        <v>0</v>
      </c>
      <c r="S216" s="1">
        <f>COUNTIFS(Tabel3[Lid sinds],Activiteiten!$V$2,Tabel3[Woonplaats],Tabel10[[#This Row],[Kolom1]])</f>
        <v>0</v>
      </c>
    </row>
    <row r="217" spans="1:19" ht="15" hidden="1" customHeight="1" x14ac:dyDescent="0.25">
      <c r="A217" s="10">
        <v>2013</v>
      </c>
      <c r="B217" s="10">
        <v>2</v>
      </c>
      <c r="C217" s="10" t="s">
        <v>1005</v>
      </c>
      <c r="D217" s="10"/>
      <c r="E217" s="10" t="s">
        <v>1042</v>
      </c>
      <c r="F217" s="10" t="s">
        <v>1096</v>
      </c>
      <c r="G217" s="10">
        <v>450</v>
      </c>
      <c r="L217">
        <f>COUNTIFS(Tabel1[Gemeente],Tabel10[[#This Row],[Kolom1]],Tabel1[Type],Tabel10[[#Headers],[workshop]],Tabel1[Jaar],$V$2)</f>
        <v>0</v>
      </c>
      <c r="M217" s="10">
        <f>COUNTIFS(Tabel1[Gemeente],Tabel10[[#This Row],[Kolom1]],Tabel1[Type],Tabel10[[#Headers],[bijscholing]],Tabel1[Jaar],$V$2)</f>
        <v>0</v>
      </c>
      <c r="N217" s="10">
        <f>COUNTIFS(Tabel1[Gemeente],Tabel10[[#This Row],[Kolom1]],Tabel1[Type],Tabel10[[#Headers],[open initiatie]],Tabel1[Jaar],$V$2)</f>
        <v>0</v>
      </c>
      <c r="O217">
        <f>COUNTIFS(Tabel1[Gemeente],Tabel10[[#This Row],[Kolom1]],Tabel1[Type],Tabel10[[#Headers],[animatie]],Tabel1[Jaar],$V$2)</f>
        <v>0</v>
      </c>
      <c r="P217">
        <f>COUNTIFS(Tabel1[Gemeente],Tabel10[[#This Row],[Kolom1]],Tabel1[Type],Tabel10[[#Headers],[kamp]],Tabel1[Jaar],$V$2)</f>
        <v>0</v>
      </c>
      <c r="Q217">
        <f>COUNTIFS(Tabel1[Gemeente],Tabel10[[#This Row],[Kolom1]],Tabel1[Type],Tabel10[[#Headers],[schoolactiviteit]],Tabel1[Jaar],$V$2)</f>
        <v>0</v>
      </c>
      <c r="R217" s="1">
        <f>SUM(Tabel10[[#This Row],[workshop]:[schoolactiviteit]])</f>
        <v>0</v>
      </c>
      <c r="S217" s="1">
        <f>COUNTIFS(Tabel3[Lid sinds],Activiteiten!$V$2,Tabel3[Woonplaats],Tabel10[[#This Row],[Kolom1]])</f>
        <v>0</v>
      </c>
    </row>
    <row r="218" spans="1:19" ht="15" hidden="1" customHeight="1" x14ac:dyDescent="0.25">
      <c r="A218" s="10">
        <v>2013</v>
      </c>
      <c r="B218" s="10">
        <v>4</v>
      </c>
      <c r="C218" s="10" t="s">
        <v>980</v>
      </c>
      <c r="D218" s="10">
        <v>2250</v>
      </c>
      <c r="E218" s="10" t="s">
        <v>306</v>
      </c>
      <c r="F218" s="10" t="s">
        <v>1106</v>
      </c>
      <c r="G218" s="10">
        <v>40</v>
      </c>
      <c r="L218">
        <f>COUNTIFS(Tabel1[Gemeente],Tabel10[[#This Row],[Kolom1]],Tabel1[Type],Tabel10[[#Headers],[workshop]],Tabel1[Jaar],$V$2)</f>
        <v>0</v>
      </c>
      <c r="M218" s="10">
        <f>COUNTIFS(Tabel1[Gemeente],Tabel10[[#This Row],[Kolom1]],Tabel1[Type],Tabel10[[#Headers],[bijscholing]],Tabel1[Jaar],$V$2)</f>
        <v>0</v>
      </c>
      <c r="N218" s="10">
        <f>COUNTIFS(Tabel1[Gemeente],Tabel10[[#This Row],[Kolom1]],Tabel1[Type],Tabel10[[#Headers],[open initiatie]],Tabel1[Jaar],$V$2)</f>
        <v>0</v>
      </c>
      <c r="O218">
        <f>COUNTIFS(Tabel1[Gemeente],Tabel10[[#This Row],[Kolom1]],Tabel1[Type],Tabel10[[#Headers],[animatie]],Tabel1[Jaar],$V$2)</f>
        <v>0</v>
      </c>
      <c r="P218">
        <f>COUNTIFS(Tabel1[Gemeente],Tabel10[[#This Row],[Kolom1]],Tabel1[Type],Tabel10[[#Headers],[kamp]],Tabel1[Jaar],$V$2)</f>
        <v>0</v>
      </c>
      <c r="Q218">
        <f>COUNTIFS(Tabel1[Gemeente],Tabel10[[#This Row],[Kolom1]],Tabel1[Type],Tabel10[[#Headers],[schoolactiviteit]],Tabel1[Jaar],$V$2)</f>
        <v>0</v>
      </c>
      <c r="R218" s="1">
        <f>SUM(Tabel10[[#This Row],[workshop]:[schoolactiviteit]])</f>
        <v>0</v>
      </c>
      <c r="S218" s="1">
        <f>COUNTIFS(Tabel3[Lid sinds],Activiteiten!$V$2,Tabel3[Woonplaats],Tabel10[[#This Row],[Kolom1]])</f>
        <v>0</v>
      </c>
    </row>
    <row r="219" spans="1:19" ht="15" hidden="1" customHeight="1" x14ac:dyDescent="0.25">
      <c r="A219" s="10">
        <v>2013</v>
      </c>
      <c r="B219" s="10">
        <v>8</v>
      </c>
      <c r="C219" s="10" t="s">
        <v>979</v>
      </c>
      <c r="D219" s="10">
        <v>2250</v>
      </c>
      <c r="E219" s="10" t="s">
        <v>306</v>
      </c>
      <c r="F219" s="10" t="s">
        <v>978</v>
      </c>
      <c r="G219" s="10">
        <v>200</v>
      </c>
      <c r="L219">
        <f>COUNTIFS(Tabel1[Gemeente],Tabel10[[#This Row],[Kolom1]],Tabel1[Type],Tabel10[[#Headers],[workshop]],Tabel1[Jaar],$V$2)</f>
        <v>0</v>
      </c>
      <c r="M219" s="10">
        <f>COUNTIFS(Tabel1[Gemeente],Tabel10[[#This Row],[Kolom1]],Tabel1[Type],Tabel10[[#Headers],[bijscholing]],Tabel1[Jaar],$V$2)</f>
        <v>0</v>
      </c>
      <c r="N219" s="10">
        <f>COUNTIFS(Tabel1[Gemeente],Tabel10[[#This Row],[Kolom1]],Tabel1[Type],Tabel10[[#Headers],[open initiatie]],Tabel1[Jaar],$V$2)</f>
        <v>0</v>
      </c>
      <c r="O219">
        <f>COUNTIFS(Tabel1[Gemeente],Tabel10[[#This Row],[Kolom1]],Tabel1[Type],Tabel10[[#Headers],[animatie]],Tabel1[Jaar],$V$2)</f>
        <v>0</v>
      </c>
      <c r="P219">
        <f>COUNTIFS(Tabel1[Gemeente],Tabel10[[#This Row],[Kolom1]],Tabel1[Type],Tabel10[[#Headers],[kamp]],Tabel1[Jaar],$V$2)</f>
        <v>0</v>
      </c>
      <c r="Q219">
        <f>COUNTIFS(Tabel1[Gemeente],Tabel10[[#This Row],[Kolom1]],Tabel1[Type],Tabel10[[#Headers],[schoolactiviteit]],Tabel1[Jaar],$V$2)</f>
        <v>0</v>
      </c>
      <c r="R219" s="1">
        <f>SUM(Tabel10[[#This Row],[workshop]:[schoolactiviteit]])</f>
        <v>0</v>
      </c>
      <c r="S219" s="1">
        <f>COUNTIFS(Tabel3[Lid sinds],Activiteiten!$V$2,Tabel3[Woonplaats],Tabel10[[#This Row],[Kolom1]])</f>
        <v>0</v>
      </c>
    </row>
    <row r="220" spans="1:19" ht="15" hidden="1" customHeight="1" x14ac:dyDescent="0.25">
      <c r="A220" s="10">
        <v>2013</v>
      </c>
      <c r="B220" s="10">
        <v>2</v>
      </c>
      <c r="C220" s="10" t="s">
        <v>981</v>
      </c>
      <c r="D220" s="10">
        <v>2250</v>
      </c>
      <c r="E220" s="10" t="s">
        <v>306</v>
      </c>
      <c r="F220" s="10" t="s">
        <v>1114</v>
      </c>
      <c r="G220" s="10">
        <v>40</v>
      </c>
      <c r="L220">
        <f>COUNTIFS(Tabel1[Gemeente],Tabel10[[#This Row],[Kolom1]],Tabel1[Type],Tabel10[[#Headers],[workshop]],Tabel1[Jaar],$V$2)</f>
        <v>0</v>
      </c>
      <c r="M220" s="10">
        <f>COUNTIFS(Tabel1[Gemeente],Tabel10[[#This Row],[Kolom1]],Tabel1[Type],Tabel10[[#Headers],[bijscholing]],Tabel1[Jaar],$V$2)</f>
        <v>0</v>
      </c>
      <c r="N220" s="10">
        <f>COUNTIFS(Tabel1[Gemeente],Tabel10[[#This Row],[Kolom1]],Tabel1[Type],Tabel10[[#Headers],[open initiatie]],Tabel1[Jaar],$V$2)</f>
        <v>0</v>
      </c>
      <c r="O220">
        <f>COUNTIFS(Tabel1[Gemeente],Tabel10[[#This Row],[Kolom1]],Tabel1[Type],Tabel10[[#Headers],[animatie]],Tabel1[Jaar],$V$2)</f>
        <v>0</v>
      </c>
      <c r="P220">
        <f>COUNTIFS(Tabel1[Gemeente],Tabel10[[#This Row],[Kolom1]],Tabel1[Type],Tabel10[[#Headers],[kamp]],Tabel1[Jaar],$V$2)</f>
        <v>0</v>
      </c>
      <c r="Q220">
        <f>COUNTIFS(Tabel1[Gemeente],Tabel10[[#This Row],[Kolom1]],Tabel1[Type],Tabel10[[#Headers],[schoolactiviteit]],Tabel1[Jaar],$V$2)</f>
        <v>0</v>
      </c>
      <c r="R220" s="1">
        <f>SUM(Tabel10[[#This Row],[workshop]:[schoolactiviteit]])</f>
        <v>0</v>
      </c>
      <c r="S220" s="1">
        <f>COUNTIFS(Tabel3[Lid sinds],Activiteiten!$V$2,Tabel3[Woonplaats],Tabel10[[#This Row],[Kolom1]])</f>
        <v>0</v>
      </c>
    </row>
    <row r="221" spans="1:19" ht="15" hidden="1" customHeight="1" x14ac:dyDescent="0.25">
      <c r="A221" s="10">
        <v>2013</v>
      </c>
      <c r="B221" s="10">
        <v>9</v>
      </c>
      <c r="C221" s="10" t="s">
        <v>1005</v>
      </c>
      <c r="D221" s="10">
        <v>2250</v>
      </c>
      <c r="E221" s="10" t="s">
        <v>306</v>
      </c>
      <c r="F221" s="10" t="s">
        <v>1117</v>
      </c>
      <c r="G221" s="10">
        <v>500</v>
      </c>
      <c r="L221">
        <f>COUNTIFS(Tabel1[Gemeente],Tabel10[[#This Row],[Kolom1]],Tabel1[Type],Tabel10[[#Headers],[workshop]],Tabel1[Jaar],$V$2)</f>
        <v>0</v>
      </c>
      <c r="M221" s="10">
        <f>COUNTIFS(Tabel1[Gemeente],Tabel10[[#This Row],[Kolom1]],Tabel1[Type],Tabel10[[#Headers],[bijscholing]],Tabel1[Jaar],$V$2)</f>
        <v>0</v>
      </c>
      <c r="N221" s="10">
        <f>COUNTIFS(Tabel1[Gemeente],Tabel10[[#This Row],[Kolom1]],Tabel1[Type],Tabel10[[#Headers],[open initiatie]],Tabel1[Jaar],$V$2)</f>
        <v>0</v>
      </c>
      <c r="O221">
        <f>COUNTIFS(Tabel1[Gemeente],Tabel10[[#This Row],[Kolom1]],Tabel1[Type],Tabel10[[#Headers],[animatie]],Tabel1[Jaar],$V$2)</f>
        <v>0</v>
      </c>
      <c r="P221">
        <f>COUNTIFS(Tabel1[Gemeente],Tabel10[[#This Row],[Kolom1]],Tabel1[Type],Tabel10[[#Headers],[kamp]],Tabel1[Jaar],$V$2)</f>
        <v>0</v>
      </c>
      <c r="Q221">
        <f>COUNTIFS(Tabel1[Gemeente],Tabel10[[#This Row],[Kolom1]],Tabel1[Type],Tabel10[[#Headers],[schoolactiviteit]],Tabel1[Jaar],$V$2)</f>
        <v>0</v>
      </c>
      <c r="R221" s="1">
        <f>SUM(Tabel10[[#This Row],[workshop]:[schoolactiviteit]])</f>
        <v>0</v>
      </c>
      <c r="S221" s="1">
        <f>COUNTIFS(Tabel3[Lid sinds],Activiteiten!$V$2,Tabel3[Woonplaats],Tabel10[[#This Row],[Kolom1]])</f>
        <v>0</v>
      </c>
    </row>
    <row r="222" spans="1:19" ht="15" hidden="1" customHeight="1" x14ac:dyDescent="0.25">
      <c r="A222" s="10">
        <v>2013</v>
      </c>
      <c r="B222" s="10">
        <v>9</v>
      </c>
      <c r="C222" s="10" t="s">
        <v>1005</v>
      </c>
      <c r="D222" s="10">
        <v>2250</v>
      </c>
      <c r="E222" s="10" t="s">
        <v>306</v>
      </c>
      <c r="F222" s="10" t="s">
        <v>1108</v>
      </c>
      <c r="G222" s="10">
        <v>500</v>
      </c>
      <c r="L222">
        <f>COUNTIFS(Tabel1[Gemeente],Tabel10[[#This Row],[Kolom1]],Tabel1[Type],Tabel10[[#Headers],[workshop]],Tabel1[Jaar],$V$2)</f>
        <v>0</v>
      </c>
      <c r="M222" s="10">
        <f>COUNTIFS(Tabel1[Gemeente],Tabel10[[#This Row],[Kolom1]],Tabel1[Type],Tabel10[[#Headers],[bijscholing]],Tabel1[Jaar],$V$2)</f>
        <v>0</v>
      </c>
      <c r="N222" s="10">
        <f>COUNTIFS(Tabel1[Gemeente],Tabel10[[#This Row],[Kolom1]],Tabel1[Type],Tabel10[[#Headers],[open initiatie]],Tabel1[Jaar],$V$2)</f>
        <v>0</v>
      </c>
      <c r="O222">
        <f>COUNTIFS(Tabel1[Gemeente],Tabel10[[#This Row],[Kolom1]],Tabel1[Type],Tabel10[[#Headers],[animatie]],Tabel1[Jaar],$V$2)</f>
        <v>0</v>
      </c>
      <c r="P222">
        <f>COUNTIFS(Tabel1[Gemeente],Tabel10[[#This Row],[Kolom1]],Tabel1[Type],Tabel10[[#Headers],[kamp]],Tabel1[Jaar],$V$2)</f>
        <v>0</v>
      </c>
      <c r="Q222">
        <f>COUNTIFS(Tabel1[Gemeente],Tabel10[[#This Row],[Kolom1]],Tabel1[Type],Tabel10[[#Headers],[schoolactiviteit]],Tabel1[Jaar],$V$2)</f>
        <v>0</v>
      </c>
      <c r="R222" s="1">
        <f>SUM(Tabel10[[#This Row],[workshop]:[schoolactiviteit]])</f>
        <v>0</v>
      </c>
      <c r="S222" s="1">
        <f>COUNTIFS(Tabel3[Lid sinds],Activiteiten!$V$2,Tabel3[Woonplaats],Tabel10[[#This Row],[Kolom1]])</f>
        <v>0</v>
      </c>
    </row>
    <row r="223" spans="1:19" ht="15" hidden="1" customHeight="1" x14ac:dyDescent="0.25">
      <c r="A223" s="10">
        <v>2013</v>
      </c>
      <c r="B223" s="10">
        <v>11</v>
      </c>
      <c r="C223" s="10" t="s">
        <v>979</v>
      </c>
      <c r="D223" s="10"/>
      <c r="E223" s="10" t="s">
        <v>1105</v>
      </c>
      <c r="F223" s="10" t="s">
        <v>1107</v>
      </c>
      <c r="G223" s="10">
        <v>80</v>
      </c>
      <c r="L223">
        <f>COUNTIFS(Tabel1[Gemeente],Tabel10[[#This Row],[Kolom1]],Tabel1[Type],Tabel10[[#Headers],[workshop]],Tabel1[Jaar],$V$2)</f>
        <v>0</v>
      </c>
      <c r="M223" s="10">
        <f>COUNTIFS(Tabel1[Gemeente],Tabel10[[#This Row],[Kolom1]],Tabel1[Type],Tabel10[[#Headers],[bijscholing]],Tabel1[Jaar],$V$2)</f>
        <v>0</v>
      </c>
      <c r="N223" s="10">
        <f>COUNTIFS(Tabel1[Gemeente],Tabel10[[#This Row],[Kolom1]],Tabel1[Type],Tabel10[[#Headers],[open initiatie]],Tabel1[Jaar],$V$2)</f>
        <v>0</v>
      </c>
      <c r="O223">
        <f>COUNTIFS(Tabel1[Gemeente],Tabel10[[#This Row],[Kolom1]],Tabel1[Type],Tabel10[[#Headers],[animatie]],Tabel1[Jaar],$V$2)</f>
        <v>0</v>
      </c>
      <c r="P223">
        <f>COUNTIFS(Tabel1[Gemeente],Tabel10[[#This Row],[Kolom1]],Tabel1[Type],Tabel10[[#Headers],[kamp]],Tabel1[Jaar],$V$2)</f>
        <v>0</v>
      </c>
      <c r="Q223">
        <f>COUNTIFS(Tabel1[Gemeente],Tabel10[[#This Row],[Kolom1]],Tabel1[Type],Tabel10[[#Headers],[schoolactiviteit]],Tabel1[Jaar],$V$2)</f>
        <v>0</v>
      </c>
      <c r="R223" s="1">
        <f>SUM(Tabel10[[#This Row],[workshop]:[schoolactiviteit]])</f>
        <v>0</v>
      </c>
      <c r="S223" s="1">
        <f>COUNTIFS(Tabel3[Lid sinds],Activiteiten!$V$2,Tabel3[Woonplaats],Tabel10[[#This Row],[Kolom1]])</f>
        <v>0</v>
      </c>
    </row>
    <row r="224" spans="1:19" ht="15" hidden="1" customHeight="1" x14ac:dyDescent="0.25">
      <c r="A224" s="10">
        <v>2013</v>
      </c>
      <c r="B224" s="10">
        <v>6</v>
      </c>
      <c r="C224" s="10" t="s">
        <v>1005</v>
      </c>
      <c r="D224" s="10"/>
      <c r="E224" s="10" t="s">
        <v>1235</v>
      </c>
      <c r="F224" s="10" t="s">
        <v>1096</v>
      </c>
      <c r="G224" s="10">
        <v>300</v>
      </c>
      <c r="L224">
        <f>COUNTIFS(Tabel1[Gemeente],Tabel10[[#This Row],[Kolom1]],Tabel1[Type],Tabel10[[#Headers],[workshop]],Tabel1[Jaar],$V$2)</f>
        <v>0</v>
      </c>
      <c r="M224" s="10">
        <f>COUNTIFS(Tabel1[Gemeente],Tabel10[[#This Row],[Kolom1]],Tabel1[Type],Tabel10[[#Headers],[bijscholing]],Tabel1[Jaar],$V$2)</f>
        <v>0</v>
      </c>
      <c r="N224" s="10">
        <f>COUNTIFS(Tabel1[Gemeente],Tabel10[[#This Row],[Kolom1]],Tabel1[Type],Tabel10[[#Headers],[open initiatie]],Tabel1[Jaar],$V$2)</f>
        <v>0</v>
      </c>
      <c r="O224">
        <f>COUNTIFS(Tabel1[Gemeente],Tabel10[[#This Row],[Kolom1]],Tabel1[Type],Tabel10[[#Headers],[animatie]],Tabel1[Jaar],$V$2)</f>
        <v>0</v>
      </c>
      <c r="P224">
        <f>COUNTIFS(Tabel1[Gemeente],Tabel10[[#This Row],[Kolom1]],Tabel1[Type],Tabel10[[#Headers],[kamp]],Tabel1[Jaar],$V$2)</f>
        <v>0</v>
      </c>
      <c r="Q224">
        <f>COUNTIFS(Tabel1[Gemeente],Tabel10[[#This Row],[Kolom1]],Tabel1[Type],Tabel10[[#Headers],[schoolactiviteit]],Tabel1[Jaar],$V$2)</f>
        <v>0</v>
      </c>
      <c r="R224" s="1">
        <f>SUM(Tabel10[[#This Row],[workshop]:[schoolactiviteit]])</f>
        <v>0</v>
      </c>
      <c r="S224" s="1">
        <f>COUNTIFS(Tabel3[Lid sinds],Activiteiten!$V$2,Tabel3[Woonplaats],Tabel10[[#This Row],[Kolom1]])</f>
        <v>0</v>
      </c>
    </row>
    <row r="225" spans="1:19" ht="15" hidden="1" customHeight="1" x14ac:dyDescent="0.25">
      <c r="A225" s="10">
        <v>2013</v>
      </c>
      <c r="B225" s="10">
        <v>4</v>
      </c>
      <c r="C225" s="10" t="s">
        <v>980</v>
      </c>
      <c r="D225" s="10">
        <v>2300</v>
      </c>
      <c r="E225" s="10" t="s">
        <v>1010</v>
      </c>
      <c r="F225" s="10" t="s">
        <v>986</v>
      </c>
      <c r="G225" s="10">
        <v>20</v>
      </c>
      <c r="L225">
        <f>COUNTIFS(Tabel1[Gemeente],Tabel10[[#This Row],[Kolom1]],Tabel1[Type],Tabel10[[#Headers],[workshop]],Tabel1[Jaar],$V$2)</f>
        <v>0</v>
      </c>
      <c r="M225" s="10">
        <f>COUNTIFS(Tabel1[Gemeente],Tabel10[[#This Row],[Kolom1]],Tabel1[Type],Tabel10[[#Headers],[bijscholing]],Tabel1[Jaar],$V$2)</f>
        <v>0</v>
      </c>
      <c r="N225" s="10">
        <f>COUNTIFS(Tabel1[Gemeente],Tabel10[[#This Row],[Kolom1]],Tabel1[Type],Tabel10[[#Headers],[open initiatie]],Tabel1[Jaar],$V$2)</f>
        <v>0</v>
      </c>
      <c r="O225">
        <f>COUNTIFS(Tabel1[Gemeente],Tabel10[[#This Row],[Kolom1]],Tabel1[Type],Tabel10[[#Headers],[animatie]],Tabel1[Jaar],$V$2)</f>
        <v>0</v>
      </c>
      <c r="P225">
        <f>COUNTIFS(Tabel1[Gemeente],Tabel10[[#This Row],[Kolom1]],Tabel1[Type],Tabel10[[#Headers],[kamp]],Tabel1[Jaar],$V$2)</f>
        <v>0</v>
      </c>
      <c r="Q225">
        <f>COUNTIFS(Tabel1[Gemeente],Tabel10[[#This Row],[Kolom1]],Tabel1[Type],Tabel10[[#Headers],[schoolactiviteit]],Tabel1[Jaar],$V$2)</f>
        <v>0</v>
      </c>
      <c r="R225" s="1">
        <f>SUM(Tabel10[[#This Row],[workshop]:[schoolactiviteit]])</f>
        <v>0</v>
      </c>
      <c r="S225" s="1">
        <f>COUNTIFS(Tabel3[Lid sinds],Activiteiten!$V$2,Tabel3[Woonplaats],Tabel10[[#This Row],[Kolom1]])</f>
        <v>0</v>
      </c>
    </row>
    <row r="226" spans="1:19" ht="15" hidden="1" customHeight="1" x14ac:dyDescent="0.25">
      <c r="A226" s="10">
        <v>2013</v>
      </c>
      <c r="B226" s="10">
        <v>1</v>
      </c>
      <c r="C226" s="10" t="s">
        <v>980</v>
      </c>
      <c r="D226" s="10">
        <v>2300</v>
      </c>
      <c r="E226" s="10" t="s">
        <v>1010</v>
      </c>
      <c r="F226" s="10" t="s">
        <v>986</v>
      </c>
      <c r="G226" s="10">
        <v>20</v>
      </c>
      <c r="L226">
        <f>COUNTIFS(Tabel1[Gemeente],Tabel10[[#This Row],[Kolom1]],Tabel1[Type],Tabel10[[#Headers],[workshop]],Tabel1[Jaar],$V$2)</f>
        <v>0</v>
      </c>
      <c r="M226" s="10">
        <f>COUNTIFS(Tabel1[Gemeente],Tabel10[[#This Row],[Kolom1]],Tabel1[Type],Tabel10[[#Headers],[bijscholing]],Tabel1[Jaar],$V$2)</f>
        <v>0</v>
      </c>
      <c r="N226" s="10">
        <f>COUNTIFS(Tabel1[Gemeente],Tabel10[[#This Row],[Kolom1]],Tabel1[Type],Tabel10[[#Headers],[open initiatie]],Tabel1[Jaar],$V$2)</f>
        <v>0</v>
      </c>
      <c r="O226">
        <f>COUNTIFS(Tabel1[Gemeente],Tabel10[[#This Row],[Kolom1]],Tabel1[Type],Tabel10[[#Headers],[animatie]],Tabel1[Jaar],$V$2)</f>
        <v>0</v>
      </c>
      <c r="P226">
        <f>COUNTIFS(Tabel1[Gemeente],Tabel10[[#This Row],[Kolom1]],Tabel1[Type],Tabel10[[#Headers],[kamp]],Tabel1[Jaar],$V$2)</f>
        <v>0</v>
      </c>
      <c r="Q226">
        <f>COUNTIFS(Tabel1[Gemeente],Tabel10[[#This Row],[Kolom1]],Tabel1[Type],Tabel10[[#Headers],[schoolactiviteit]],Tabel1[Jaar],$V$2)</f>
        <v>0</v>
      </c>
      <c r="R226" s="1">
        <f>SUM(Tabel10[[#This Row],[workshop]:[schoolactiviteit]])</f>
        <v>0</v>
      </c>
      <c r="S226" s="1">
        <f>COUNTIFS(Tabel3[Lid sinds],Activiteiten!$V$2,Tabel3[Woonplaats],Tabel10[[#This Row],[Kolom1]])</f>
        <v>0</v>
      </c>
    </row>
    <row r="227" spans="1:19" ht="15" hidden="1" customHeight="1" x14ac:dyDescent="0.25">
      <c r="A227" s="10">
        <v>2013</v>
      </c>
      <c r="B227" s="10">
        <v>6</v>
      </c>
      <c r="C227" s="10" t="s">
        <v>980</v>
      </c>
      <c r="D227" s="10">
        <v>2300</v>
      </c>
      <c r="E227" s="10" t="s">
        <v>1010</v>
      </c>
      <c r="F227" s="10" t="s">
        <v>635</v>
      </c>
      <c r="G227" s="10">
        <v>100</v>
      </c>
      <c r="L227">
        <f>COUNTIFS(Tabel1[Gemeente],Tabel10[[#This Row],[Kolom1]],Tabel1[Type],Tabel10[[#Headers],[workshop]],Tabel1[Jaar],$V$2)</f>
        <v>0</v>
      </c>
      <c r="M227" s="10">
        <f>COUNTIFS(Tabel1[Gemeente],Tabel10[[#This Row],[Kolom1]],Tabel1[Type],Tabel10[[#Headers],[bijscholing]],Tabel1[Jaar],$V$2)</f>
        <v>0</v>
      </c>
      <c r="N227" s="10">
        <f>COUNTIFS(Tabel1[Gemeente],Tabel10[[#This Row],[Kolom1]],Tabel1[Type],Tabel10[[#Headers],[open initiatie]],Tabel1[Jaar],$V$2)</f>
        <v>0</v>
      </c>
      <c r="O227">
        <f>COUNTIFS(Tabel1[Gemeente],Tabel10[[#This Row],[Kolom1]],Tabel1[Type],Tabel10[[#Headers],[animatie]],Tabel1[Jaar],$V$2)</f>
        <v>0</v>
      </c>
      <c r="P227">
        <f>COUNTIFS(Tabel1[Gemeente],Tabel10[[#This Row],[Kolom1]],Tabel1[Type],Tabel10[[#Headers],[kamp]],Tabel1[Jaar],$V$2)</f>
        <v>0</v>
      </c>
      <c r="Q227">
        <f>COUNTIFS(Tabel1[Gemeente],Tabel10[[#This Row],[Kolom1]],Tabel1[Type],Tabel10[[#Headers],[schoolactiviteit]],Tabel1[Jaar],$V$2)</f>
        <v>0</v>
      </c>
      <c r="R227" s="1">
        <f>SUM(Tabel10[[#This Row],[workshop]:[schoolactiviteit]])</f>
        <v>0</v>
      </c>
      <c r="S227" s="1">
        <f>COUNTIFS(Tabel3[Lid sinds],Activiteiten!$V$2,Tabel3[Woonplaats],Tabel10[[#This Row],[Kolom1]])</f>
        <v>0</v>
      </c>
    </row>
    <row r="228" spans="1:19" ht="15" hidden="1" customHeight="1" x14ac:dyDescent="0.25">
      <c r="A228" s="10">
        <v>2013</v>
      </c>
      <c r="B228" s="10">
        <v>9</v>
      </c>
      <c r="C228" s="10" t="s">
        <v>979</v>
      </c>
      <c r="D228" s="10"/>
      <c r="E228" s="10" t="s">
        <v>1103</v>
      </c>
      <c r="F228" s="10" t="s">
        <v>1112</v>
      </c>
      <c r="G228" s="10">
        <v>150</v>
      </c>
      <c r="L228">
        <f>COUNTIFS(Tabel1[Gemeente],Tabel10[[#This Row],[Kolom1]],Tabel1[Type],Tabel10[[#Headers],[workshop]],Tabel1[Jaar],$V$2)</f>
        <v>0</v>
      </c>
      <c r="M228" s="10">
        <f>COUNTIFS(Tabel1[Gemeente],Tabel10[[#This Row],[Kolom1]],Tabel1[Type],Tabel10[[#Headers],[bijscholing]],Tabel1[Jaar],$V$2)</f>
        <v>0</v>
      </c>
      <c r="N228" s="10">
        <f>COUNTIFS(Tabel1[Gemeente],Tabel10[[#This Row],[Kolom1]],Tabel1[Type],Tabel10[[#Headers],[open initiatie]],Tabel1[Jaar],$V$2)</f>
        <v>0</v>
      </c>
      <c r="O228">
        <f>COUNTIFS(Tabel1[Gemeente],Tabel10[[#This Row],[Kolom1]],Tabel1[Type],Tabel10[[#Headers],[animatie]],Tabel1[Jaar],$V$2)</f>
        <v>0</v>
      </c>
      <c r="P228">
        <f>COUNTIFS(Tabel1[Gemeente],Tabel10[[#This Row],[Kolom1]],Tabel1[Type],Tabel10[[#Headers],[kamp]],Tabel1[Jaar],$V$2)</f>
        <v>0</v>
      </c>
      <c r="Q228">
        <f>COUNTIFS(Tabel1[Gemeente],Tabel10[[#This Row],[Kolom1]],Tabel1[Type],Tabel10[[#Headers],[schoolactiviteit]],Tabel1[Jaar],$V$2)</f>
        <v>0</v>
      </c>
      <c r="R228" s="1">
        <f>SUM(Tabel10[[#This Row],[workshop]:[schoolactiviteit]])</f>
        <v>0</v>
      </c>
      <c r="S228" s="1">
        <f>COUNTIFS(Tabel3[Lid sinds],Activiteiten!$V$2,Tabel3[Woonplaats],Tabel10[[#This Row],[Kolom1]])</f>
        <v>0</v>
      </c>
    </row>
    <row r="229" spans="1:19" ht="15" hidden="1" customHeight="1" x14ac:dyDescent="0.25">
      <c r="A229" s="10">
        <v>2013</v>
      </c>
      <c r="B229" s="10">
        <v>9</v>
      </c>
      <c r="C229" s="10" t="s">
        <v>980</v>
      </c>
      <c r="D229" s="10"/>
      <c r="E229" s="10" t="s">
        <v>1103</v>
      </c>
      <c r="F229" s="10" t="s">
        <v>986</v>
      </c>
      <c r="G229" s="10">
        <v>50</v>
      </c>
      <c r="L229">
        <f>COUNTIFS(Tabel1[Gemeente],Tabel10[[#This Row],[Kolom1]],Tabel1[Type],Tabel10[[#Headers],[workshop]],Tabel1[Jaar],$V$2)</f>
        <v>0</v>
      </c>
      <c r="M229" s="10">
        <f>COUNTIFS(Tabel1[Gemeente],Tabel10[[#This Row],[Kolom1]],Tabel1[Type],Tabel10[[#Headers],[bijscholing]],Tabel1[Jaar],$V$2)</f>
        <v>0</v>
      </c>
      <c r="N229" s="10">
        <f>COUNTIFS(Tabel1[Gemeente],Tabel10[[#This Row],[Kolom1]],Tabel1[Type],Tabel10[[#Headers],[open initiatie]],Tabel1[Jaar],$V$2)</f>
        <v>0</v>
      </c>
      <c r="O229">
        <f>COUNTIFS(Tabel1[Gemeente],Tabel10[[#This Row],[Kolom1]],Tabel1[Type],Tabel10[[#Headers],[animatie]],Tabel1[Jaar],$V$2)</f>
        <v>0</v>
      </c>
      <c r="P229">
        <f>COUNTIFS(Tabel1[Gemeente],Tabel10[[#This Row],[Kolom1]],Tabel1[Type],Tabel10[[#Headers],[kamp]],Tabel1[Jaar],$V$2)</f>
        <v>0</v>
      </c>
      <c r="Q229">
        <f>COUNTIFS(Tabel1[Gemeente],Tabel10[[#This Row],[Kolom1]],Tabel1[Type],Tabel10[[#Headers],[schoolactiviteit]],Tabel1[Jaar],$V$2)</f>
        <v>0</v>
      </c>
      <c r="R229" s="1">
        <f>SUM(Tabel10[[#This Row],[workshop]:[schoolactiviteit]])</f>
        <v>0</v>
      </c>
      <c r="S229" s="1">
        <f>COUNTIFS(Tabel3[Lid sinds],Activiteiten!$V$2,Tabel3[Woonplaats],Tabel10[[#This Row],[Kolom1]])</f>
        <v>0</v>
      </c>
    </row>
    <row r="230" spans="1:19" ht="15" hidden="1" customHeight="1" x14ac:dyDescent="0.25">
      <c r="A230" s="10">
        <v>2013</v>
      </c>
      <c r="B230" s="10">
        <v>9</v>
      </c>
      <c r="C230" s="10" t="s">
        <v>1005</v>
      </c>
      <c r="D230" s="10"/>
      <c r="E230" s="10" t="s">
        <v>1103</v>
      </c>
      <c r="F230" s="10" t="s">
        <v>1117</v>
      </c>
      <c r="G230" s="10">
        <v>200</v>
      </c>
      <c r="L230">
        <f>COUNTIFS(Tabel1[Gemeente],Tabel10[[#This Row],[Kolom1]],Tabel1[Type],Tabel10[[#Headers],[workshop]],Tabel1[Jaar],$V$2)</f>
        <v>0</v>
      </c>
      <c r="M230" s="10">
        <f>COUNTIFS(Tabel1[Gemeente],Tabel10[[#This Row],[Kolom1]],Tabel1[Type],Tabel10[[#Headers],[bijscholing]],Tabel1[Jaar],$V$2)</f>
        <v>0</v>
      </c>
      <c r="N230" s="10">
        <f>COUNTIFS(Tabel1[Gemeente],Tabel10[[#This Row],[Kolom1]],Tabel1[Type],Tabel10[[#Headers],[open initiatie]],Tabel1[Jaar],$V$2)</f>
        <v>0</v>
      </c>
      <c r="O230">
        <f>COUNTIFS(Tabel1[Gemeente],Tabel10[[#This Row],[Kolom1]],Tabel1[Type],Tabel10[[#Headers],[animatie]],Tabel1[Jaar],$V$2)</f>
        <v>0</v>
      </c>
      <c r="P230">
        <f>COUNTIFS(Tabel1[Gemeente],Tabel10[[#This Row],[Kolom1]],Tabel1[Type],Tabel10[[#Headers],[kamp]],Tabel1[Jaar],$V$2)</f>
        <v>0</v>
      </c>
      <c r="Q230">
        <f>COUNTIFS(Tabel1[Gemeente],Tabel10[[#This Row],[Kolom1]],Tabel1[Type],Tabel10[[#Headers],[schoolactiviteit]],Tabel1[Jaar],$V$2)</f>
        <v>0</v>
      </c>
      <c r="R230" s="1">
        <f>SUM(Tabel10[[#This Row],[workshop]:[schoolactiviteit]])</f>
        <v>0</v>
      </c>
      <c r="S230" s="1">
        <f>COUNTIFS(Tabel3[Lid sinds],Activiteiten!$V$2,Tabel3[Woonplaats],Tabel10[[#This Row],[Kolom1]])</f>
        <v>0</v>
      </c>
    </row>
    <row r="231" spans="1:19" ht="15" hidden="1" customHeight="1" x14ac:dyDescent="0.25">
      <c r="A231" s="10">
        <v>2013</v>
      </c>
      <c r="B231" s="10">
        <v>9</v>
      </c>
      <c r="C231" s="10" t="s">
        <v>1005</v>
      </c>
      <c r="D231" s="10"/>
      <c r="E231" s="10" t="s">
        <v>1103</v>
      </c>
      <c r="F231" s="10" t="s">
        <v>978</v>
      </c>
      <c r="G231" s="10"/>
      <c r="L231">
        <f>COUNTIFS(Tabel1[Gemeente],Tabel10[[#This Row],[Kolom1]],Tabel1[Type],Tabel10[[#Headers],[workshop]],Tabel1[Jaar],$V$2)</f>
        <v>0</v>
      </c>
      <c r="M231" s="10">
        <f>COUNTIFS(Tabel1[Gemeente],Tabel10[[#This Row],[Kolom1]],Tabel1[Type],Tabel10[[#Headers],[bijscholing]],Tabel1[Jaar],$V$2)</f>
        <v>0</v>
      </c>
      <c r="N231" s="10">
        <f>COUNTIFS(Tabel1[Gemeente],Tabel10[[#This Row],[Kolom1]],Tabel1[Type],Tabel10[[#Headers],[open initiatie]],Tabel1[Jaar],$V$2)</f>
        <v>0</v>
      </c>
      <c r="O231">
        <f>COUNTIFS(Tabel1[Gemeente],Tabel10[[#This Row],[Kolom1]],Tabel1[Type],Tabel10[[#Headers],[animatie]],Tabel1[Jaar],$V$2)</f>
        <v>0</v>
      </c>
      <c r="P231">
        <f>COUNTIFS(Tabel1[Gemeente],Tabel10[[#This Row],[Kolom1]],Tabel1[Type],Tabel10[[#Headers],[kamp]],Tabel1[Jaar],$V$2)</f>
        <v>0</v>
      </c>
      <c r="Q231">
        <f>COUNTIFS(Tabel1[Gemeente],Tabel10[[#This Row],[Kolom1]],Tabel1[Type],Tabel10[[#Headers],[schoolactiviteit]],Tabel1[Jaar],$V$2)</f>
        <v>0</v>
      </c>
      <c r="R231" s="1">
        <f>SUM(Tabel10[[#This Row],[workshop]:[schoolactiviteit]])</f>
        <v>0</v>
      </c>
      <c r="S231" s="1">
        <f>COUNTIFS(Tabel3[Lid sinds],Activiteiten!$V$2,Tabel3[Woonplaats],Tabel10[[#This Row],[Kolom1]])</f>
        <v>0</v>
      </c>
    </row>
    <row r="232" spans="1:19" ht="15" hidden="1" customHeight="1" x14ac:dyDescent="0.25">
      <c r="A232" s="10">
        <v>2013</v>
      </c>
      <c r="B232" s="10">
        <v>5</v>
      </c>
      <c r="C232" s="10" t="s">
        <v>979</v>
      </c>
      <c r="D232" s="10">
        <v>2260</v>
      </c>
      <c r="E232" s="10" t="s">
        <v>982</v>
      </c>
      <c r="F232" s="10" t="s">
        <v>986</v>
      </c>
      <c r="G232" s="10">
        <v>50</v>
      </c>
      <c r="L232">
        <f>COUNTIFS(Tabel1[Gemeente],Tabel10[[#This Row],[Kolom1]],Tabel1[Type],Tabel10[[#Headers],[workshop]],Tabel1[Jaar],$V$2)</f>
        <v>0</v>
      </c>
      <c r="M232" s="10">
        <f>COUNTIFS(Tabel1[Gemeente],Tabel10[[#This Row],[Kolom1]],Tabel1[Type],Tabel10[[#Headers],[bijscholing]],Tabel1[Jaar],$V$2)</f>
        <v>0</v>
      </c>
      <c r="N232" s="10">
        <f>COUNTIFS(Tabel1[Gemeente],Tabel10[[#This Row],[Kolom1]],Tabel1[Type],Tabel10[[#Headers],[open initiatie]],Tabel1[Jaar],$V$2)</f>
        <v>0</v>
      </c>
      <c r="O232">
        <f>COUNTIFS(Tabel1[Gemeente],Tabel10[[#This Row],[Kolom1]],Tabel1[Type],Tabel10[[#Headers],[animatie]],Tabel1[Jaar],$V$2)</f>
        <v>0</v>
      </c>
      <c r="P232">
        <f>COUNTIFS(Tabel1[Gemeente],Tabel10[[#This Row],[Kolom1]],Tabel1[Type],Tabel10[[#Headers],[kamp]],Tabel1[Jaar],$V$2)</f>
        <v>0</v>
      </c>
      <c r="Q232">
        <f>COUNTIFS(Tabel1[Gemeente],Tabel10[[#This Row],[Kolom1]],Tabel1[Type],Tabel10[[#Headers],[schoolactiviteit]],Tabel1[Jaar],$V$2)</f>
        <v>0</v>
      </c>
      <c r="R232" s="1">
        <f>SUM(Tabel10[[#This Row],[workshop]:[schoolactiviteit]])</f>
        <v>0</v>
      </c>
      <c r="S232" s="1">
        <f>COUNTIFS(Tabel3[Lid sinds],Activiteiten!$V$2,Tabel3[Woonplaats],Tabel10[[#This Row],[Kolom1]])</f>
        <v>0</v>
      </c>
    </row>
    <row r="233" spans="1:19" ht="15" hidden="1" customHeight="1" x14ac:dyDescent="0.25">
      <c r="A233" s="10">
        <v>2013</v>
      </c>
      <c r="B233" s="10">
        <v>8</v>
      </c>
      <c r="C233" s="10" t="s">
        <v>981</v>
      </c>
      <c r="D233" s="10">
        <v>2260</v>
      </c>
      <c r="E233" s="10" t="s">
        <v>982</v>
      </c>
      <c r="F233" s="10" t="s">
        <v>1232</v>
      </c>
      <c r="G233" s="10">
        <v>42</v>
      </c>
      <c r="L233">
        <f>COUNTIFS(Tabel1[Gemeente],Tabel10[[#This Row],[Kolom1]],Tabel1[Type],Tabel10[[#Headers],[workshop]],Tabel1[Jaar],$V$2)</f>
        <v>0</v>
      </c>
      <c r="M233" s="10">
        <f>COUNTIFS(Tabel1[Gemeente],Tabel10[[#This Row],[Kolom1]],Tabel1[Type],Tabel10[[#Headers],[bijscholing]],Tabel1[Jaar],$V$2)</f>
        <v>0</v>
      </c>
      <c r="N233" s="10">
        <f>COUNTIFS(Tabel1[Gemeente],Tabel10[[#This Row],[Kolom1]],Tabel1[Type],Tabel10[[#Headers],[open initiatie]],Tabel1[Jaar],$V$2)</f>
        <v>0</v>
      </c>
      <c r="O233">
        <f>COUNTIFS(Tabel1[Gemeente],Tabel10[[#This Row],[Kolom1]],Tabel1[Type],Tabel10[[#Headers],[animatie]],Tabel1[Jaar],$V$2)</f>
        <v>0</v>
      </c>
      <c r="P233">
        <f>COUNTIFS(Tabel1[Gemeente],Tabel10[[#This Row],[Kolom1]],Tabel1[Type],Tabel10[[#Headers],[kamp]],Tabel1[Jaar],$V$2)</f>
        <v>0</v>
      </c>
      <c r="Q233">
        <f>COUNTIFS(Tabel1[Gemeente],Tabel10[[#This Row],[Kolom1]],Tabel1[Type],Tabel10[[#Headers],[schoolactiviteit]],Tabel1[Jaar],$V$2)</f>
        <v>0</v>
      </c>
      <c r="R233" s="1">
        <f>SUM(Tabel10[[#This Row],[workshop]:[schoolactiviteit]])</f>
        <v>0</v>
      </c>
      <c r="S233" s="1">
        <f>COUNTIFS(Tabel3[Lid sinds],Activiteiten!$V$2,Tabel3[Woonplaats],Tabel10[[#This Row],[Kolom1]])</f>
        <v>0</v>
      </c>
    </row>
    <row r="234" spans="1:19" ht="15" hidden="1" customHeight="1" x14ac:dyDescent="0.25">
      <c r="A234" s="10">
        <v>2013</v>
      </c>
      <c r="B234" s="10">
        <v>5</v>
      </c>
      <c r="C234" s="10" t="s">
        <v>980</v>
      </c>
      <c r="D234" s="10"/>
      <c r="E234" s="10" t="s">
        <v>1046</v>
      </c>
      <c r="F234" s="10" t="s">
        <v>1108</v>
      </c>
      <c r="G234" s="10">
        <f>8*20</f>
        <v>160</v>
      </c>
      <c r="L234">
        <f>COUNTIFS(Tabel1[Gemeente],Tabel10[[#This Row],[Kolom1]],Tabel1[Type],Tabel10[[#Headers],[workshop]],Tabel1[Jaar],$V$2)</f>
        <v>0</v>
      </c>
      <c r="M234" s="10">
        <f>COUNTIFS(Tabel1[Gemeente],Tabel10[[#This Row],[Kolom1]],Tabel1[Type],Tabel10[[#Headers],[bijscholing]],Tabel1[Jaar],$V$2)</f>
        <v>0</v>
      </c>
      <c r="N234" s="10">
        <f>COUNTIFS(Tabel1[Gemeente],Tabel10[[#This Row],[Kolom1]],Tabel1[Type],Tabel10[[#Headers],[open initiatie]],Tabel1[Jaar],$V$2)</f>
        <v>0</v>
      </c>
      <c r="O234">
        <f>COUNTIFS(Tabel1[Gemeente],Tabel10[[#This Row],[Kolom1]],Tabel1[Type],Tabel10[[#Headers],[animatie]],Tabel1[Jaar],$V$2)</f>
        <v>0</v>
      </c>
      <c r="P234">
        <f>COUNTIFS(Tabel1[Gemeente],Tabel10[[#This Row],[Kolom1]],Tabel1[Type],Tabel10[[#Headers],[kamp]],Tabel1[Jaar],$V$2)</f>
        <v>0</v>
      </c>
      <c r="Q234">
        <f>COUNTIFS(Tabel1[Gemeente],Tabel10[[#This Row],[Kolom1]],Tabel1[Type],Tabel10[[#Headers],[schoolactiviteit]],Tabel1[Jaar],$V$2)</f>
        <v>0</v>
      </c>
      <c r="R234" s="1">
        <f>SUM(Tabel10[[#This Row],[workshop]:[schoolactiviteit]])</f>
        <v>0</v>
      </c>
      <c r="S234" s="1">
        <f>COUNTIFS(Tabel3[Lid sinds],Activiteiten!$V$2,Tabel3[Woonplaats],Tabel10[[#This Row],[Kolom1]])</f>
        <v>0</v>
      </c>
    </row>
    <row r="235" spans="1:19" ht="15" hidden="1" customHeight="1" x14ac:dyDescent="0.25">
      <c r="A235" s="10">
        <v>2014</v>
      </c>
      <c r="B235" s="10">
        <v>8</v>
      </c>
      <c r="C235" s="10" t="s">
        <v>979</v>
      </c>
      <c r="D235" s="10">
        <v>2580</v>
      </c>
      <c r="E235" s="10" t="s">
        <v>1121</v>
      </c>
      <c r="F235" s="10" t="s">
        <v>978</v>
      </c>
      <c r="G235" s="10">
        <v>40</v>
      </c>
      <c r="L235">
        <f>COUNTIFS(Tabel1[Gemeente],Tabel10[[#This Row],[Kolom1]],Tabel1[Type],Tabel10[[#Headers],[workshop]],Tabel1[Jaar],$V$2)</f>
        <v>0</v>
      </c>
      <c r="M235" s="10">
        <f>COUNTIFS(Tabel1[Gemeente],Tabel10[[#This Row],[Kolom1]],Tabel1[Type],Tabel10[[#Headers],[bijscholing]],Tabel1[Jaar],$V$2)</f>
        <v>0</v>
      </c>
      <c r="N235" s="10">
        <f>COUNTIFS(Tabel1[Gemeente],Tabel10[[#This Row],[Kolom1]],Tabel1[Type],Tabel10[[#Headers],[open initiatie]],Tabel1[Jaar],$V$2)</f>
        <v>0</v>
      </c>
      <c r="O235">
        <f>COUNTIFS(Tabel1[Gemeente],Tabel10[[#This Row],[Kolom1]],Tabel1[Type],Tabel10[[#Headers],[animatie]],Tabel1[Jaar],$V$2)</f>
        <v>0</v>
      </c>
      <c r="P235">
        <f>COUNTIFS(Tabel1[Gemeente],Tabel10[[#This Row],[Kolom1]],Tabel1[Type],Tabel10[[#Headers],[kamp]],Tabel1[Jaar],$V$2)</f>
        <v>0</v>
      </c>
      <c r="Q235">
        <f>COUNTIFS(Tabel1[Gemeente],Tabel10[[#This Row],[Kolom1]],Tabel1[Type],Tabel10[[#Headers],[schoolactiviteit]],Tabel1[Jaar],$V$2)</f>
        <v>0</v>
      </c>
      <c r="R235" s="1">
        <f>SUM(Tabel10[[#This Row],[workshop]:[schoolactiviteit]])</f>
        <v>0</v>
      </c>
      <c r="S235" s="1">
        <f>COUNTIFS(Tabel3[Lid sinds],Activiteiten!$V$2,Tabel3[Woonplaats],Tabel10[[#This Row],[Kolom1]])</f>
        <v>0</v>
      </c>
    </row>
    <row r="236" spans="1:19" ht="15" hidden="1" customHeight="1" x14ac:dyDescent="0.25">
      <c r="A236" s="10">
        <v>2014</v>
      </c>
      <c r="B236" s="10">
        <v>5</v>
      </c>
      <c r="C236" s="10" t="s">
        <v>980</v>
      </c>
      <c r="D236" s="10">
        <v>2930</v>
      </c>
      <c r="E236" s="10" t="s">
        <v>1119</v>
      </c>
      <c r="F236" s="10" t="s">
        <v>978</v>
      </c>
      <c r="G236" s="10">
        <f>4*20</f>
        <v>80</v>
      </c>
      <c r="L236">
        <f>COUNTIFS(Tabel1[Gemeente],Tabel10[[#This Row],[Kolom1]],Tabel1[Type],Tabel10[[#Headers],[workshop]],Tabel1[Jaar],$V$2)</f>
        <v>0</v>
      </c>
      <c r="M236" s="10">
        <f>COUNTIFS(Tabel1[Gemeente],Tabel10[[#This Row],[Kolom1]],Tabel1[Type],Tabel10[[#Headers],[bijscholing]],Tabel1[Jaar],$V$2)</f>
        <v>0</v>
      </c>
      <c r="N236" s="10">
        <f>COUNTIFS(Tabel1[Gemeente],Tabel10[[#This Row],[Kolom1]],Tabel1[Type],Tabel10[[#Headers],[open initiatie]],Tabel1[Jaar],$V$2)</f>
        <v>0</v>
      </c>
      <c r="O236">
        <f>COUNTIFS(Tabel1[Gemeente],Tabel10[[#This Row],[Kolom1]],Tabel1[Type],Tabel10[[#Headers],[animatie]],Tabel1[Jaar],$V$2)</f>
        <v>0</v>
      </c>
      <c r="P236">
        <f>COUNTIFS(Tabel1[Gemeente],Tabel10[[#This Row],[Kolom1]],Tabel1[Type],Tabel10[[#Headers],[kamp]],Tabel1[Jaar],$V$2)</f>
        <v>0</v>
      </c>
      <c r="Q236">
        <f>COUNTIFS(Tabel1[Gemeente],Tabel10[[#This Row],[Kolom1]],Tabel1[Type],Tabel10[[#Headers],[schoolactiviteit]],Tabel1[Jaar],$V$2)</f>
        <v>0</v>
      </c>
      <c r="R236" s="1">
        <f>SUM(Tabel10[[#This Row],[workshop]:[schoolactiviteit]])</f>
        <v>0</v>
      </c>
      <c r="S236" s="1">
        <f>COUNTIFS(Tabel3[Lid sinds],Activiteiten!$V$2,Tabel3[Woonplaats],Tabel10[[#This Row],[Kolom1]])</f>
        <v>0</v>
      </c>
    </row>
    <row r="237" spans="1:19" ht="15" hidden="1" customHeight="1" x14ac:dyDescent="0.25">
      <c r="A237" s="10">
        <v>2014</v>
      </c>
      <c r="B237" s="10">
        <v>9</v>
      </c>
      <c r="C237" s="10" t="s">
        <v>979</v>
      </c>
      <c r="D237" s="10">
        <v>2480</v>
      </c>
      <c r="E237" s="10" t="s">
        <v>1242</v>
      </c>
      <c r="F237" s="10" t="s">
        <v>978</v>
      </c>
      <c r="G237" s="10">
        <v>80</v>
      </c>
      <c r="L237">
        <f>COUNTIFS(Tabel1[Gemeente],Tabel10[[#This Row],[Kolom1]],Tabel1[Type],Tabel10[[#Headers],[workshop]],Tabel1[Jaar],$V$2)</f>
        <v>0</v>
      </c>
      <c r="M237" s="10">
        <f>COUNTIFS(Tabel1[Gemeente],Tabel10[[#This Row],[Kolom1]],Tabel1[Type],Tabel10[[#Headers],[bijscholing]],Tabel1[Jaar],$V$2)</f>
        <v>0</v>
      </c>
      <c r="N237" s="10">
        <f>COUNTIFS(Tabel1[Gemeente],Tabel10[[#This Row],[Kolom1]],Tabel1[Type],Tabel10[[#Headers],[open initiatie]],Tabel1[Jaar],$V$2)</f>
        <v>0</v>
      </c>
      <c r="O237">
        <f>COUNTIFS(Tabel1[Gemeente],Tabel10[[#This Row],[Kolom1]],Tabel1[Type],Tabel10[[#Headers],[animatie]],Tabel1[Jaar],$V$2)</f>
        <v>0</v>
      </c>
      <c r="P237">
        <f>COUNTIFS(Tabel1[Gemeente],Tabel10[[#This Row],[Kolom1]],Tabel1[Type],Tabel10[[#Headers],[kamp]],Tabel1[Jaar],$V$2)</f>
        <v>0</v>
      </c>
      <c r="Q237">
        <f>COUNTIFS(Tabel1[Gemeente],Tabel10[[#This Row],[Kolom1]],Tabel1[Type],Tabel10[[#Headers],[schoolactiviteit]],Tabel1[Jaar],$V$2)</f>
        <v>0</v>
      </c>
      <c r="R237" s="1">
        <f>SUM(Tabel10[[#This Row],[workshop]:[schoolactiviteit]])</f>
        <v>0</v>
      </c>
      <c r="S237" s="1">
        <f>COUNTIFS(Tabel3[Lid sinds],Activiteiten!$V$2,Tabel3[Woonplaats],Tabel10[[#This Row],[Kolom1]])</f>
        <v>0</v>
      </c>
    </row>
    <row r="238" spans="1:19" ht="15" hidden="1" customHeight="1" x14ac:dyDescent="0.25">
      <c r="A238" s="10">
        <v>2014</v>
      </c>
      <c r="B238" s="10">
        <v>9</v>
      </c>
      <c r="C238" s="10" t="s">
        <v>1005</v>
      </c>
      <c r="D238" s="10">
        <v>2480</v>
      </c>
      <c r="E238" s="10" t="s">
        <v>1242</v>
      </c>
      <c r="F238" s="10" t="s">
        <v>1256</v>
      </c>
      <c r="G238" s="10">
        <v>80</v>
      </c>
      <c r="L238">
        <f>COUNTIFS(Tabel1[Gemeente],Tabel10[[#This Row],[Kolom1]],Tabel1[Type],Tabel10[[#Headers],[workshop]],Tabel1[Jaar],$V$2)</f>
        <v>0</v>
      </c>
      <c r="M238" s="10">
        <f>COUNTIFS(Tabel1[Gemeente],Tabel10[[#This Row],[Kolom1]],Tabel1[Type],Tabel10[[#Headers],[bijscholing]],Tabel1[Jaar],$V$2)</f>
        <v>0</v>
      </c>
      <c r="N238" s="10">
        <f>COUNTIFS(Tabel1[Gemeente],Tabel10[[#This Row],[Kolom1]],Tabel1[Type],Tabel10[[#Headers],[open initiatie]],Tabel1[Jaar],$V$2)</f>
        <v>0</v>
      </c>
      <c r="O238">
        <f>COUNTIFS(Tabel1[Gemeente],Tabel10[[#This Row],[Kolom1]],Tabel1[Type],Tabel10[[#Headers],[animatie]],Tabel1[Jaar],$V$2)</f>
        <v>0</v>
      </c>
      <c r="P238">
        <f>COUNTIFS(Tabel1[Gemeente],Tabel10[[#This Row],[Kolom1]],Tabel1[Type],Tabel10[[#Headers],[kamp]],Tabel1[Jaar],$V$2)</f>
        <v>0</v>
      </c>
      <c r="Q238">
        <f>COUNTIFS(Tabel1[Gemeente],Tabel10[[#This Row],[Kolom1]],Tabel1[Type],Tabel10[[#Headers],[schoolactiviteit]],Tabel1[Jaar],$V$2)</f>
        <v>0</v>
      </c>
      <c r="R238" s="1">
        <f>SUM(Tabel10[[#This Row],[workshop]:[schoolactiviteit]])</f>
        <v>0</v>
      </c>
      <c r="S238" s="1">
        <f>COUNTIFS(Tabel3[Lid sinds],Activiteiten!$V$2,Tabel3[Woonplaats],Tabel10[[#This Row],[Kolom1]])</f>
        <v>0</v>
      </c>
    </row>
    <row r="239" spans="1:19" ht="15" hidden="1" customHeight="1" x14ac:dyDescent="0.25">
      <c r="A239" s="10">
        <v>2014</v>
      </c>
      <c r="B239" s="10">
        <v>12</v>
      </c>
      <c r="C239" s="10" t="s">
        <v>980</v>
      </c>
      <c r="D239" s="10">
        <v>3290</v>
      </c>
      <c r="E239" s="10" t="s">
        <v>1123</v>
      </c>
      <c r="F239" s="10" t="s">
        <v>978</v>
      </c>
      <c r="G239" s="10">
        <f>3*15</f>
        <v>45</v>
      </c>
      <c r="L239">
        <f>COUNTIFS(Tabel1[Gemeente],Tabel10[[#This Row],[Kolom1]],Tabel1[Type],Tabel10[[#Headers],[workshop]],Tabel1[Jaar],$V$2)</f>
        <v>0</v>
      </c>
      <c r="M239" s="10">
        <f>COUNTIFS(Tabel1[Gemeente],Tabel10[[#This Row],[Kolom1]],Tabel1[Type],Tabel10[[#Headers],[bijscholing]],Tabel1[Jaar],$V$2)</f>
        <v>0</v>
      </c>
      <c r="N239" s="10">
        <f>COUNTIFS(Tabel1[Gemeente],Tabel10[[#This Row],[Kolom1]],Tabel1[Type],Tabel10[[#Headers],[open initiatie]],Tabel1[Jaar],$V$2)</f>
        <v>0</v>
      </c>
      <c r="O239">
        <f>COUNTIFS(Tabel1[Gemeente],Tabel10[[#This Row],[Kolom1]],Tabel1[Type],Tabel10[[#Headers],[animatie]],Tabel1[Jaar],$V$2)</f>
        <v>0</v>
      </c>
      <c r="P239">
        <f>COUNTIFS(Tabel1[Gemeente],Tabel10[[#This Row],[Kolom1]],Tabel1[Type],Tabel10[[#Headers],[kamp]],Tabel1[Jaar],$V$2)</f>
        <v>0</v>
      </c>
      <c r="Q239">
        <f>COUNTIFS(Tabel1[Gemeente],Tabel10[[#This Row],[Kolom1]],Tabel1[Type],Tabel10[[#Headers],[schoolactiviteit]],Tabel1[Jaar],$V$2)</f>
        <v>0</v>
      </c>
      <c r="R239" s="1">
        <f>SUM(Tabel10[[#This Row],[workshop]:[schoolactiviteit]])</f>
        <v>0</v>
      </c>
      <c r="S239" s="1">
        <f>COUNTIFS(Tabel3[Lid sinds],Activiteiten!$V$2,Tabel3[Woonplaats],Tabel10[[#This Row],[Kolom1]])</f>
        <v>0</v>
      </c>
    </row>
    <row r="240" spans="1:19" ht="15" hidden="1" customHeight="1" x14ac:dyDescent="0.25">
      <c r="A240" s="10">
        <v>2014</v>
      </c>
      <c r="B240" s="10">
        <v>12</v>
      </c>
      <c r="C240" s="10" t="s">
        <v>980</v>
      </c>
      <c r="D240" s="10">
        <v>2200</v>
      </c>
      <c r="E240" s="10" t="s">
        <v>304</v>
      </c>
      <c r="F240" s="10" t="s">
        <v>978</v>
      </c>
      <c r="G240" s="10">
        <v>30</v>
      </c>
      <c r="L240">
        <f>COUNTIFS(Tabel1[Gemeente],Tabel10[[#This Row],[Kolom1]],Tabel1[Type],Tabel10[[#Headers],[workshop]],Tabel1[Jaar],$V$2)</f>
        <v>0</v>
      </c>
      <c r="M240" s="10">
        <f>COUNTIFS(Tabel1[Gemeente],Tabel10[[#This Row],[Kolom1]],Tabel1[Type],Tabel10[[#Headers],[bijscholing]],Tabel1[Jaar],$V$2)</f>
        <v>0</v>
      </c>
      <c r="N240" s="10">
        <f>COUNTIFS(Tabel1[Gemeente],Tabel10[[#This Row],[Kolom1]],Tabel1[Type],Tabel10[[#Headers],[open initiatie]],Tabel1[Jaar],$V$2)</f>
        <v>0</v>
      </c>
      <c r="O240">
        <f>COUNTIFS(Tabel1[Gemeente],Tabel10[[#This Row],[Kolom1]],Tabel1[Type],Tabel10[[#Headers],[animatie]],Tabel1[Jaar],$V$2)</f>
        <v>0</v>
      </c>
      <c r="P240">
        <f>COUNTIFS(Tabel1[Gemeente],Tabel10[[#This Row],[Kolom1]],Tabel1[Type],Tabel10[[#Headers],[kamp]],Tabel1[Jaar],$V$2)</f>
        <v>0</v>
      </c>
      <c r="Q240">
        <f>COUNTIFS(Tabel1[Gemeente],Tabel10[[#This Row],[Kolom1]],Tabel1[Type],Tabel10[[#Headers],[schoolactiviteit]],Tabel1[Jaar],$V$2)</f>
        <v>0</v>
      </c>
      <c r="R240" s="1">
        <f>SUM(Tabel10[[#This Row],[workshop]:[schoolactiviteit]])</f>
        <v>0</v>
      </c>
      <c r="S240" s="1">
        <f>COUNTIFS(Tabel3[Lid sinds],Activiteiten!$V$2,Tabel3[Woonplaats],Tabel10[[#This Row],[Kolom1]])</f>
        <v>0</v>
      </c>
    </row>
    <row r="241" spans="1:19" ht="15" hidden="1" customHeight="1" x14ac:dyDescent="0.25">
      <c r="A241" s="10">
        <v>2014</v>
      </c>
      <c r="B241" s="10">
        <v>3</v>
      </c>
      <c r="C241" s="10" t="s">
        <v>980</v>
      </c>
      <c r="D241" s="10">
        <v>2200</v>
      </c>
      <c r="E241" s="10" t="s">
        <v>304</v>
      </c>
      <c r="F241" s="10" t="s">
        <v>978</v>
      </c>
      <c r="G241" s="10">
        <v>20</v>
      </c>
      <c r="L241">
        <f>COUNTIFS(Tabel1[Gemeente],Tabel10[[#This Row],[Kolom1]],Tabel1[Type],Tabel10[[#Headers],[workshop]],Tabel1[Jaar],$V$2)</f>
        <v>0</v>
      </c>
      <c r="M241" s="10">
        <f>COUNTIFS(Tabel1[Gemeente],Tabel10[[#This Row],[Kolom1]],Tabel1[Type],Tabel10[[#Headers],[bijscholing]],Tabel1[Jaar],$V$2)</f>
        <v>0</v>
      </c>
      <c r="N241" s="10">
        <f>COUNTIFS(Tabel1[Gemeente],Tabel10[[#This Row],[Kolom1]],Tabel1[Type],Tabel10[[#Headers],[open initiatie]],Tabel1[Jaar],$V$2)</f>
        <v>0</v>
      </c>
      <c r="O241">
        <f>COUNTIFS(Tabel1[Gemeente],Tabel10[[#This Row],[Kolom1]],Tabel1[Type],Tabel10[[#Headers],[animatie]],Tabel1[Jaar],$V$2)</f>
        <v>0</v>
      </c>
      <c r="P241">
        <f>COUNTIFS(Tabel1[Gemeente],Tabel10[[#This Row],[Kolom1]],Tabel1[Type],Tabel10[[#Headers],[kamp]],Tabel1[Jaar],$V$2)</f>
        <v>0</v>
      </c>
      <c r="Q241">
        <f>COUNTIFS(Tabel1[Gemeente],Tabel10[[#This Row],[Kolom1]],Tabel1[Type],Tabel10[[#Headers],[schoolactiviteit]],Tabel1[Jaar],$V$2)</f>
        <v>0</v>
      </c>
      <c r="R241" s="1">
        <f>SUM(Tabel10[[#This Row],[workshop]:[schoolactiviteit]])</f>
        <v>0</v>
      </c>
      <c r="S241" s="1">
        <f>COUNTIFS(Tabel3[Lid sinds],Activiteiten!$V$2,Tabel3[Woonplaats],Tabel10[[#This Row],[Kolom1]])</f>
        <v>0</v>
      </c>
    </row>
    <row r="242" spans="1:19" ht="15" hidden="1" customHeight="1" x14ac:dyDescent="0.25">
      <c r="A242" s="10">
        <v>2014</v>
      </c>
      <c r="B242" s="10">
        <v>4</v>
      </c>
      <c r="C242" s="10" t="s">
        <v>980</v>
      </c>
      <c r="D242" s="10">
        <v>2200</v>
      </c>
      <c r="E242" s="10" t="s">
        <v>304</v>
      </c>
      <c r="F242" s="10" t="s">
        <v>978</v>
      </c>
      <c r="G242" s="10">
        <v>15</v>
      </c>
      <c r="L242">
        <f>COUNTIFS(Tabel1[Gemeente],Tabel10[[#This Row],[Kolom1]],Tabel1[Type],Tabel10[[#Headers],[workshop]],Tabel1[Jaar],$V$2)</f>
        <v>0</v>
      </c>
      <c r="M242" s="10">
        <f>COUNTIFS(Tabel1[Gemeente],Tabel10[[#This Row],[Kolom1]],Tabel1[Type],Tabel10[[#Headers],[bijscholing]],Tabel1[Jaar],$V$2)</f>
        <v>0</v>
      </c>
      <c r="N242" s="10">
        <f>COUNTIFS(Tabel1[Gemeente],Tabel10[[#This Row],[Kolom1]],Tabel1[Type],Tabel10[[#Headers],[open initiatie]],Tabel1[Jaar],$V$2)</f>
        <v>0</v>
      </c>
      <c r="O242">
        <f>COUNTIFS(Tabel1[Gemeente],Tabel10[[#This Row],[Kolom1]],Tabel1[Type],Tabel10[[#Headers],[animatie]],Tabel1[Jaar],$V$2)</f>
        <v>0</v>
      </c>
      <c r="P242">
        <f>COUNTIFS(Tabel1[Gemeente],Tabel10[[#This Row],[Kolom1]],Tabel1[Type],Tabel10[[#Headers],[kamp]],Tabel1[Jaar],$V$2)</f>
        <v>0</v>
      </c>
      <c r="Q242">
        <f>COUNTIFS(Tabel1[Gemeente],Tabel10[[#This Row],[Kolom1]],Tabel1[Type],Tabel10[[#Headers],[schoolactiviteit]],Tabel1[Jaar],$V$2)</f>
        <v>0</v>
      </c>
      <c r="R242" s="1">
        <f>SUM(Tabel10[[#This Row],[workshop]:[schoolactiviteit]])</f>
        <v>0</v>
      </c>
      <c r="S242" s="1">
        <f>COUNTIFS(Tabel3[Lid sinds],Activiteiten!$V$2,Tabel3[Woonplaats],Tabel10[[#This Row],[Kolom1]])</f>
        <v>0</v>
      </c>
    </row>
    <row r="243" spans="1:19" ht="15" hidden="1" customHeight="1" x14ac:dyDescent="0.25">
      <c r="A243" s="10">
        <v>2014</v>
      </c>
      <c r="B243" s="10">
        <v>5</v>
      </c>
      <c r="C243" s="10" t="s">
        <v>980</v>
      </c>
      <c r="D243" s="10">
        <v>2200</v>
      </c>
      <c r="E243" s="10" t="s">
        <v>304</v>
      </c>
      <c r="F243" s="10" t="s">
        <v>1239</v>
      </c>
      <c r="G243" s="10">
        <v>100</v>
      </c>
      <c r="L243">
        <f>COUNTIFS(Tabel1[Gemeente],Tabel10[[#This Row],[Kolom1]],Tabel1[Type],Tabel10[[#Headers],[workshop]],Tabel1[Jaar],$V$2)</f>
        <v>0</v>
      </c>
      <c r="M243" s="10">
        <f>COUNTIFS(Tabel1[Gemeente],Tabel10[[#This Row],[Kolom1]],Tabel1[Type],Tabel10[[#Headers],[bijscholing]],Tabel1[Jaar],$V$2)</f>
        <v>0</v>
      </c>
      <c r="N243" s="10">
        <f>COUNTIFS(Tabel1[Gemeente],Tabel10[[#This Row],[Kolom1]],Tabel1[Type],Tabel10[[#Headers],[open initiatie]],Tabel1[Jaar],$V$2)</f>
        <v>0</v>
      </c>
      <c r="O243">
        <f>COUNTIFS(Tabel1[Gemeente],Tabel10[[#This Row],[Kolom1]],Tabel1[Type],Tabel10[[#Headers],[animatie]],Tabel1[Jaar],$V$2)</f>
        <v>0</v>
      </c>
      <c r="P243">
        <f>COUNTIFS(Tabel1[Gemeente],Tabel10[[#This Row],[Kolom1]],Tabel1[Type],Tabel10[[#Headers],[kamp]],Tabel1[Jaar],$V$2)</f>
        <v>0</v>
      </c>
      <c r="Q243">
        <f>COUNTIFS(Tabel1[Gemeente],Tabel10[[#This Row],[Kolom1]],Tabel1[Type],Tabel10[[#Headers],[schoolactiviteit]],Tabel1[Jaar],$V$2)</f>
        <v>0</v>
      </c>
      <c r="R243" s="1">
        <f>SUM(Tabel10[[#This Row],[workshop]:[schoolactiviteit]])</f>
        <v>0</v>
      </c>
      <c r="S243" s="1">
        <f>COUNTIFS(Tabel3[Lid sinds],Activiteiten!$V$2,Tabel3[Woonplaats],Tabel10[[#This Row],[Kolom1]])</f>
        <v>0</v>
      </c>
    </row>
    <row r="244" spans="1:19" ht="15" hidden="1" customHeight="1" x14ac:dyDescent="0.25">
      <c r="A244" s="10">
        <v>2014</v>
      </c>
      <c r="B244" s="10">
        <v>9</v>
      </c>
      <c r="C244" s="10" t="s">
        <v>979</v>
      </c>
      <c r="D244" s="10">
        <v>2200</v>
      </c>
      <c r="E244" s="10" t="s">
        <v>304</v>
      </c>
      <c r="F244" s="10" t="s">
        <v>1230</v>
      </c>
      <c r="G244" s="10"/>
      <c r="L244">
        <f>COUNTIFS(Tabel1[Gemeente],Tabel10[[#This Row],[Kolom1]],Tabel1[Type],Tabel10[[#Headers],[workshop]],Tabel1[Jaar],$V$2)</f>
        <v>0</v>
      </c>
      <c r="M244" s="10">
        <f>COUNTIFS(Tabel1[Gemeente],Tabel10[[#This Row],[Kolom1]],Tabel1[Type],Tabel10[[#Headers],[bijscholing]],Tabel1[Jaar],$V$2)</f>
        <v>0</v>
      </c>
      <c r="N244" s="10">
        <f>COUNTIFS(Tabel1[Gemeente],Tabel10[[#This Row],[Kolom1]],Tabel1[Type],Tabel10[[#Headers],[open initiatie]],Tabel1[Jaar],$V$2)</f>
        <v>0</v>
      </c>
      <c r="O244">
        <f>COUNTIFS(Tabel1[Gemeente],Tabel10[[#This Row],[Kolom1]],Tabel1[Type],Tabel10[[#Headers],[animatie]],Tabel1[Jaar],$V$2)</f>
        <v>0</v>
      </c>
      <c r="P244">
        <f>COUNTIFS(Tabel1[Gemeente],Tabel10[[#This Row],[Kolom1]],Tabel1[Type],Tabel10[[#Headers],[kamp]],Tabel1[Jaar],$V$2)</f>
        <v>0</v>
      </c>
      <c r="Q244">
        <f>COUNTIFS(Tabel1[Gemeente],Tabel10[[#This Row],[Kolom1]],Tabel1[Type],Tabel10[[#Headers],[schoolactiviteit]],Tabel1[Jaar],$V$2)</f>
        <v>0</v>
      </c>
      <c r="R244" s="1">
        <f>SUM(Tabel10[[#This Row],[workshop]:[schoolactiviteit]])</f>
        <v>0</v>
      </c>
      <c r="S244" s="1">
        <f>COUNTIFS(Tabel3[Lid sinds],Activiteiten!$V$2,Tabel3[Woonplaats],Tabel10[[#This Row],[Kolom1]])</f>
        <v>0</v>
      </c>
    </row>
    <row r="245" spans="1:19" ht="15" hidden="1" customHeight="1" x14ac:dyDescent="0.25">
      <c r="A245" s="10">
        <v>2014</v>
      </c>
      <c r="B245" s="10">
        <v>9</v>
      </c>
      <c r="C245" s="10" t="s">
        <v>980</v>
      </c>
      <c r="D245" s="10">
        <v>2200</v>
      </c>
      <c r="E245" s="10" t="s">
        <v>304</v>
      </c>
      <c r="F245" s="10" t="s">
        <v>1243</v>
      </c>
      <c r="G245" s="10">
        <f>11*18</f>
        <v>198</v>
      </c>
      <c r="L245">
        <f>COUNTIFS(Tabel1[Gemeente],Tabel10[[#This Row],[Kolom1]],Tabel1[Type],Tabel10[[#Headers],[workshop]],Tabel1[Jaar],$V$2)</f>
        <v>0</v>
      </c>
      <c r="M245" s="10">
        <f>COUNTIFS(Tabel1[Gemeente],Tabel10[[#This Row],[Kolom1]],Tabel1[Type],Tabel10[[#Headers],[bijscholing]],Tabel1[Jaar],$V$2)</f>
        <v>0</v>
      </c>
      <c r="N245" s="10">
        <f>COUNTIFS(Tabel1[Gemeente],Tabel10[[#This Row],[Kolom1]],Tabel1[Type],Tabel10[[#Headers],[open initiatie]],Tabel1[Jaar],$V$2)</f>
        <v>0</v>
      </c>
      <c r="O245">
        <f>COUNTIFS(Tabel1[Gemeente],Tabel10[[#This Row],[Kolom1]],Tabel1[Type],Tabel10[[#Headers],[animatie]],Tabel1[Jaar],$V$2)</f>
        <v>0</v>
      </c>
      <c r="P245">
        <f>COUNTIFS(Tabel1[Gemeente],Tabel10[[#This Row],[Kolom1]],Tabel1[Type],Tabel10[[#Headers],[kamp]],Tabel1[Jaar],$V$2)</f>
        <v>0</v>
      </c>
      <c r="Q245">
        <f>COUNTIFS(Tabel1[Gemeente],Tabel10[[#This Row],[Kolom1]],Tabel1[Type],Tabel10[[#Headers],[schoolactiviteit]],Tabel1[Jaar],$V$2)</f>
        <v>0</v>
      </c>
      <c r="R245" s="1">
        <f>SUM(Tabel10[[#This Row],[workshop]:[schoolactiviteit]])</f>
        <v>0</v>
      </c>
      <c r="S245" s="1">
        <f>COUNTIFS(Tabel3[Lid sinds],Activiteiten!$V$2,Tabel3[Woonplaats],Tabel10[[#This Row],[Kolom1]])</f>
        <v>0</v>
      </c>
    </row>
    <row r="246" spans="1:19" ht="15" hidden="1" customHeight="1" x14ac:dyDescent="0.25">
      <c r="A246" s="10">
        <v>2014</v>
      </c>
      <c r="B246" s="10">
        <v>9</v>
      </c>
      <c r="C246" s="10" t="s">
        <v>979</v>
      </c>
      <c r="D246" s="10">
        <v>2200</v>
      </c>
      <c r="E246" s="10" t="s">
        <v>304</v>
      </c>
      <c r="F246" s="10" t="s">
        <v>1244</v>
      </c>
      <c r="G246" s="10">
        <v>500</v>
      </c>
      <c r="L246">
        <f>COUNTIFS(Tabel1[Gemeente],Tabel10[[#This Row],[Kolom1]],Tabel1[Type],Tabel10[[#Headers],[workshop]],Tabel1[Jaar],$V$2)</f>
        <v>0</v>
      </c>
      <c r="M246" s="10">
        <f>COUNTIFS(Tabel1[Gemeente],Tabel10[[#This Row],[Kolom1]],Tabel1[Type],Tabel10[[#Headers],[bijscholing]],Tabel1[Jaar],$V$2)</f>
        <v>0</v>
      </c>
      <c r="N246" s="10">
        <f>COUNTIFS(Tabel1[Gemeente],Tabel10[[#This Row],[Kolom1]],Tabel1[Type],Tabel10[[#Headers],[open initiatie]],Tabel1[Jaar],$V$2)</f>
        <v>0</v>
      </c>
      <c r="O246">
        <f>COUNTIFS(Tabel1[Gemeente],Tabel10[[#This Row],[Kolom1]],Tabel1[Type],Tabel10[[#Headers],[animatie]],Tabel1[Jaar],$V$2)</f>
        <v>0</v>
      </c>
      <c r="P246">
        <f>COUNTIFS(Tabel1[Gemeente],Tabel10[[#This Row],[Kolom1]],Tabel1[Type],Tabel10[[#Headers],[kamp]],Tabel1[Jaar],$V$2)</f>
        <v>0</v>
      </c>
      <c r="Q246">
        <f>COUNTIFS(Tabel1[Gemeente],Tabel10[[#This Row],[Kolom1]],Tabel1[Type],Tabel10[[#Headers],[schoolactiviteit]],Tabel1[Jaar],$V$2)</f>
        <v>0</v>
      </c>
      <c r="R246" s="1">
        <f>SUM(Tabel10[[#This Row],[workshop]:[schoolactiviteit]])</f>
        <v>0</v>
      </c>
      <c r="S246" s="1">
        <f>COUNTIFS(Tabel3[Lid sinds],Activiteiten!$V$2,Tabel3[Woonplaats],Tabel10[[#This Row],[Kolom1]])</f>
        <v>0</v>
      </c>
    </row>
    <row r="247" spans="1:19" ht="15" hidden="1" customHeight="1" x14ac:dyDescent="0.25">
      <c r="A247" s="10">
        <v>2014</v>
      </c>
      <c r="B247" s="10">
        <v>4</v>
      </c>
      <c r="C247" s="10" t="s">
        <v>981</v>
      </c>
      <c r="D247" s="10">
        <v>2200</v>
      </c>
      <c r="E247" s="10" t="s">
        <v>304</v>
      </c>
      <c r="F247" s="10" t="s">
        <v>978</v>
      </c>
      <c r="G247" s="10"/>
      <c r="L247">
        <f>COUNTIFS(Tabel1[Gemeente],Tabel10[[#This Row],[Kolom1]],Tabel1[Type],Tabel10[[#Headers],[workshop]],Tabel1[Jaar],$V$2)</f>
        <v>0</v>
      </c>
      <c r="M247" s="10">
        <f>COUNTIFS(Tabel1[Gemeente],Tabel10[[#This Row],[Kolom1]],Tabel1[Type],Tabel10[[#Headers],[bijscholing]],Tabel1[Jaar],$V$2)</f>
        <v>0</v>
      </c>
      <c r="N247" s="10">
        <f>COUNTIFS(Tabel1[Gemeente],Tabel10[[#This Row],[Kolom1]],Tabel1[Type],Tabel10[[#Headers],[open initiatie]],Tabel1[Jaar],$V$2)</f>
        <v>0</v>
      </c>
      <c r="O247">
        <f>COUNTIFS(Tabel1[Gemeente],Tabel10[[#This Row],[Kolom1]],Tabel1[Type],Tabel10[[#Headers],[animatie]],Tabel1[Jaar],$V$2)</f>
        <v>0</v>
      </c>
      <c r="P247">
        <f>COUNTIFS(Tabel1[Gemeente],Tabel10[[#This Row],[Kolom1]],Tabel1[Type],Tabel10[[#Headers],[kamp]],Tabel1[Jaar],$V$2)</f>
        <v>0</v>
      </c>
      <c r="Q247">
        <f>COUNTIFS(Tabel1[Gemeente],Tabel10[[#This Row],[Kolom1]],Tabel1[Type],Tabel10[[#Headers],[schoolactiviteit]],Tabel1[Jaar],$V$2)</f>
        <v>0</v>
      </c>
      <c r="R247" s="1">
        <f>SUM(Tabel10[[#This Row],[workshop]:[schoolactiviteit]])</f>
        <v>0</v>
      </c>
      <c r="S247" s="1">
        <f>COUNTIFS(Tabel3[Lid sinds],Activiteiten!$V$2,Tabel3[Woonplaats],Tabel10[[#This Row],[Kolom1]])</f>
        <v>0</v>
      </c>
    </row>
    <row r="248" spans="1:19" ht="15" hidden="1" customHeight="1" x14ac:dyDescent="0.25">
      <c r="A248" s="10">
        <v>2014</v>
      </c>
      <c r="B248" s="10">
        <v>7</v>
      </c>
      <c r="C248" s="10" t="s">
        <v>981</v>
      </c>
      <c r="D248" s="10">
        <v>2200</v>
      </c>
      <c r="E248" s="10" t="s">
        <v>304</v>
      </c>
      <c r="F248" s="10" t="s">
        <v>1248</v>
      </c>
      <c r="G248" s="10">
        <v>43</v>
      </c>
      <c r="L248">
        <f>COUNTIFS(Tabel1[Gemeente],Tabel10[[#This Row],[Kolom1]],Tabel1[Type],Tabel10[[#Headers],[workshop]],Tabel1[Jaar],$V$2)</f>
        <v>0</v>
      </c>
      <c r="M248" s="10">
        <f>COUNTIFS(Tabel1[Gemeente],Tabel10[[#This Row],[Kolom1]],Tabel1[Type],Tabel10[[#Headers],[bijscholing]],Tabel1[Jaar],$V$2)</f>
        <v>0</v>
      </c>
      <c r="N248" s="10">
        <f>COUNTIFS(Tabel1[Gemeente],Tabel10[[#This Row],[Kolom1]],Tabel1[Type],Tabel10[[#Headers],[open initiatie]],Tabel1[Jaar],$V$2)</f>
        <v>0</v>
      </c>
      <c r="O248">
        <f>COUNTIFS(Tabel1[Gemeente],Tabel10[[#This Row],[Kolom1]],Tabel1[Type],Tabel10[[#Headers],[animatie]],Tabel1[Jaar],$V$2)</f>
        <v>0</v>
      </c>
      <c r="P248">
        <f>COUNTIFS(Tabel1[Gemeente],Tabel10[[#This Row],[Kolom1]],Tabel1[Type],Tabel10[[#Headers],[kamp]],Tabel1[Jaar],$V$2)</f>
        <v>0</v>
      </c>
      <c r="Q248">
        <f>COUNTIFS(Tabel1[Gemeente],Tabel10[[#This Row],[Kolom1]],Tabel1[Type],Tabel10[[#Headers],[schoolactiviteit]],Tabel1[Jaar],$V$2)</f>
        <v>0</v>
      </c>
      <c r="R248" s="1">
        <f>SUM(Tabel10[[#This Row],[workshop]:[schoolactiviteit]])</f>
        <v>0</v>
      </c>
      <c r="S248" s="1">
        <f>COUNTIFS(Tabel3[Lid sinds],Activiteiten!$V$2,Tabel3[Woonplaats],Tabel10[[#This Row],[Kolom1]])</f>
        <v>0</v>
      </c>
    </row>
    <row r="249" spans="1:19" ht="15" hidden="1" customHeight="1" x14ac:dyDescent="0.25">
      <c r="A249" s="10">
        <v>2014</v>
      </c>
      <c r="B249" s="10">
        <v>7</v>
      </c>
      <c r="C249" s="10" t="s">
        <v>981</v>
      </c>
      <c r="D249" s="10">
        <v>2200</v>
      </c>
      <c r="E249" s="10" t="s">
        <v>304</v>
      </c>
      <c r="F249" s="10" t="s">
        <v>1249</v>
      </c>
      <c r="G249" s="10">
        <v>16</v>
      </c>
      <c r="L249">
        <f>COUNTIFS(Tabel1[Gemeente],Tabel10[[#This Row],[Kolom1]],Tabel1[Type],Tabel10[[#Headers],[workshop]],Tabel1[Jaar],$V$2)</f>
        <v>0</v>
      </c>
      <c r="M249" s="10">
        <f>COUNTIFS(Tabel1[Gemeente],Tabel10[[#This Row],[Kolom1]],Tabel1[Type],Tabel10[[#Headers],[bijscholing]],Tabel1[Jaar],$V$2)</f>
        <v>0</v>
      </c>
      <c r="N249" s="10">
        <f>COUNTIFS(Tabel1[Gemeente],Tabel10[[#This Row],[Kolom1]],Tabel1[Type],Tabel10[[#Headers],[open initiatie]],Tabel1[Jaar],$V$2)</f>
        <v>0</v>
      </c>
      <c r="O249">
        <f>COUNTIFS(Tabel1[Gemeente],Tabel10[[#This Row],[Kolom1]],Tabel1[Type],Tabel10[[#Headers],[animatie]],Tabel1[Jaar],$V$2)</f>
        <v>0</v>
      </c>
      <c r="P249">
        <f>COUNTIFS(Tabel1[Gemeente],Tabel10[[#This Row],[Kolom1]],Tabel1[Type],Tabel10[[#Headers],[kamp]],Tabel1[Jaar],$V$2)</f>
        <v>0</v>
      </c>
      <c r="Q249">
        <f>COUNTIFS(Tabel1[Gemeente],Tabel10[[#This Row],[Kolom1]],Tabel1[Type],Tabel10[[#Headers],[schoolactiviteit]],Tabel1[Jaar],$V$2)</f>
        <v>0</v>
      </c>
      <c r="R249" s="1">
        <f>SUM(Tabel10[[#This Row],[workshop]:[schoolactiviteit]])</f>
        <v>0</v>
      </c>
      <c r="S249" s="1">
        <f>COUNTIFS(Tabel3[Lid sinds],Activiteiten!$V$2,Tabel3[Woonplaats],Tabel10[[#This Row],[Kolom1]])</f>
        <v>0</v>
      </c>
    </row>
    <row r="250" spans="1:19" ht="15" hidden="1" customHeight="1" x14ac:dyDescent="0.25">
      <c r="A250" s="10">
        <v>2014</v>
      </c>
      <c r="B250" s="10">
        <v>7</v>
      </c>
      <c r="C250" s="10" t="s">
        <v>981</v>
      </c>
      <c r="D250" s="10">
        <v>2200</v>
      </c>
      <c r="E250" s="10" t="s">
        <v>304</v>
      </c>
      <c r="F250" s="10" t="s">
        <v>1250</v>
      </c>
      <c r="G250" s="10">
        <v>16</v>
      </c>
      <c r="L250">
        <f>COUNTIFS(Tabel1[Gemeente],Tabel10[[#This Row],[Kolom1]],Tabel1[Type],Tabel10[[#Headers],[workshop]],Tabel1[Jaar],$V$2)</f>
        <v>0</v>
      </c>
      <c r="M250" s="10">
        <f>COUNTIFS(Tabel1[Gemeente],Tabel10[[#This Row],[Kolom1]],Tabel1[Type],Tabel10[[#Headers],[bijscholing]],Tabel1[Jaar],$V$2)</f>
        <v>0</v>
      </c>
      <c r="N250" s="10">
        <f>COUNTIFS(Tabel1[Gemeente],Tabel10[[#This Row],[Kolom1]],Tabel1[Type],Tabel10[[#Headers],[open initiatie]],Tabel1[Jaar],$V$2)</f>
        <v>0</v>
      </c>
      <c r="O250">
        <f>COUNTIFS(Tabel1[Gemeente],Tabel10[[#This Row],[Kolom1]],Tabel1[Type],Tabel10[[#Headers],[animatie]],Tabel1[Jaar],$V$2)</f>
        <v>0</v>
      </c>
      <c r="P250">
        <f>COUNTIFS(Tabel1[Gemeente],Tabel10[[#This Row],[Kolom1]],Tabel1[Type],Tabel10[[#Headers],[kamp]],Tabel1[Jaar],$V$2)</f>
        <v>0</v>
      </c>
      <c r="Q250">
        <f>COUNTIFS(Tabel1[Gemeente],Tabel10[[#This Row],[Kolom1]],Tabel1[Type],Tabel10[[#Headers],[schoolactiviteit]],Tabel1[Jaar],$V$2)</f>
        <v>0</v>
      </c>
      <c r="R250" s="1">
        <f>SUM(Tabel10[[#This Row],[workshop]:[schoolactiviteit]])</f>
        <v>0</v>
      </c>
      <c r="S250" s="1">
        <f>COUNTIFS(Tabel3[Lid sinds],Activiteiten!$V$2,Tabel3[Woonplaats],Tabel10[[#This Row],[Kolom1]])</f>
        <v>0</v>
      </c>
    </row>
    <row r="251" spans="1:19" ht="15" hidden="1" customHeight="1" x14ac:dyDescent="0.25">
      <c r="A251" s="10">
        <v>2014</v>
      </c>
      <c r="B251" s="10">
        <v>7</v>
      </c>
      <c r="C251" s="10" t="s">
        <v>981</v>
      </c>
      <c r="D251" s="10">
        <v>2200</v>
      </c>
      <c r="E251" s="10" t="s">
        <v>304</v>
      </c>
      <c r="F251" s="10" t="s">
        <v>989</v>
      </c>
      <c r="G251" s="10">
        <v>16</v>
      </c>
      <c r="L251">
        <f>COUNTIFS(Tabel1[Gemeente],Tabel10[[#This Row],[Kolom1]],Tabel1[Type],Tabel10[[#Headers],[workshop]],Tabel1[Jaar],$V$2)</f>
        <v>0</v>
      </c>
      <c r="M251" s="10">
        <f>COUNTIFS(Tabel1[Gemeente],Tabel10[[#This Row],[Kolom1]],Tabel1[Type],Tabel10[[#Headers],[bijscholing]],Tabel1[Jaar],$V$2)</f>
        <v>0</v>
      </c>
      <c r="N251" s="10">
        <f>COUNTIFS(Tabel1[Gemeente],Tabel10[[#This Row],[Kolom1]],Tabel1[Type],Tabel10[[#Headers],[open initiatie]],Tabel1[Jaar],$V$2)</f>
        <v>0</v>
      </c>
      <c r="O251">
        <f>COUNTIFS(Tabel1[Gemeente],Tabel10[[#This Row],[Kolom1]],Tabel1[Type],Tabel10[[#Headers],[animatie]],Tabel1[Jaar],$V$2)</f>
        <v>0</v>
      </c>
      <c r="P251">
        <f>COUNTIFS(Tabel1[Gemeente],Tabel10[[#This Row],[Kolom1]],Tabel1[Type],Tabel10[[#Headers],[kamp]],Tabel1[Jaar],$V$2)</f>
        <v>0</v>
      </c>
      <c r="Q251">
        <f>COUNTIFS(Tabel1[Gemeente],Tabel10[[#This Row],[Kolom1]],Tabel1[Type],Tabel10[[#Headers],[schoolactiviteit]],Tabel1[Jaar],$V$2)</f>
        <v>0</v>
      </c>
      <c r="R251" s="1">
        <f>SUM(Tabel10[[#This Row],[workshop]:[schoolactiviteit]])</f>
        <v>0</v>
      </c>
      <c r="S251" s="1">
        <f>COUNTIFS(Tabel3[Lid sinds],Activiteiten!$V$2,Tabel3[Woonplaats],Tabel10[[#This Row],[Kolom1]])</f>
        <v>0</v>
      </c>
    </row>
    <row r="252" spans="1:19" ht="15" hidden="1" customHeight="1" x14ac:dyDescent="0.25">
      <c r="A252" s="10">
        <v>2014</v>
      </c>
      <c r="B252" s="10">
        <v>7</v>
      </c>
      <c r="C252" s="10" t="s">
        <v>981</v>
      </c>
      <c r="D252" s="10">
        <v>2200</v>
      </c>
      <c r="E252" s="10" t="s">
        <v>304</v>
      </c>
      <c r="F252" s="10" t="s">
        <v>1251</v>
      </c>
      <c r="G252" s="10">
        <v>20</v>
      </c>
      <c r="L252">
        <f>COUNTIFS(Tabel1[Gemeente],Tabel10[[#This Row],[Kolom1]],Tabel1[Type],Tabel10[[#Headers],[workshop]],Tabel1[Jaar],$V$2)</f>
        <v>0</v>
      </c>
      <c r="M252" s="10">
        <f>COUNTIFS(Tabel1[Gemeente],Tabel10[[#This Row],[Kolom1]],Tabel1[Type],Tabel10[[#Headers],[bijscholing]],Tabel1[Jaar],$V$2)</f>
        <v>0</v>
      </c>
      <c r="N252" s="10">
        <f>COUNTIFS(Tabel1[Gemeente],Tabel10[[#This Row],[Kolom1]],Tabel1[Type],Tabel10[[#Headers],[open initiatie]],Tabel1[Jaar],$V$2)</f>
        <v>0</v>
      </c>
      <c r="O252">
        <f>COUNTIFS(Tabel1[Gemeente],Tabel10[[#This Row],[Kolom1]],Tabel1[Type],Tabel10[[#Headers],[animatie]],Tabel1[Jaar],$V$2)</f>
        <v>0</v>
      </c>
      <c r="P252">
        <f>COUNTIFS(Tabel1[Gemeente],Tabel10[[#This Row],[Kolom1]],Tabel1[Type],Tabel10[[#Headers],[kamp]],Tabel1[Jaar],$V$2)</f>
        <v>0</v>
      </c>
      <c r="Q252">
        <f>COUNTIFS(Tabel1[Gemeente],Tabel10[[#This Row],[Kolom1]],Tabel1[Type],Tabel10[[#Headers],[schoolactiviteit]],Tabel1[Jaar],$V$2)</f>
        <v>0</v>
      </c>
      <c r="R252" s="1">
        <f>SUM(Tabel10[[#This Row],[workshop]:[schoolactiviteit]])</f>
        <v>0</v>
      </c>
      <c r="S252" s="1">
        <f>COUNTIFS(Tabel3[Lid sinds],Activiteiten!$V$2,Tabel3[Woonplaats],Tabel10[[#This Row],[Kolom1]])</f>
        <v>0</v>
      </c>
    </row>
    <row r="253" spans="1:19" ht="15" hidden="1" customHeight="1" x14ac:dyDescent="0.25">
      <c r="A253" s="10">
        <v>2014</v>
      </c>
      <c r="B253" s="10">
        <v>7</v>
      </c>
      <c r="C253" s="10" t="s">
        <v>981</v>
      </c>
      <c r="D253" s="10">
        <v>2200</v>
      </c>
      <c r="E253" s="10" t="s">
        <v>304</v>
      </c>
      <c r="F253" s="10" t="s">
        <v>1233</v>
      </c>
      <c r="G253" s="10">
        <v>25</v>
      </c>
      <c r="L253">
        <f>COUNTIFS(Tabel1[Gemeente],Tabel10[[#This Row],[Kolom1]],Tabel1[Type],Tabel10[[#Headers],[workshop]],Tabel1[Jaar],$V$2)</f>
        <v>0</v>
      </c>
      <c r="M253" s="10">
        <f>COUNTIFS(Tabel1[Gemeente],Tabel10[[#This Row],[Kolom1]],Tabel1[Type],Tabel10[[#Headers],[bijscholing]],Tabel1[Jaar],$V$2)</f>
        <v>0</v>
      </c>
      <c r="N253" s="10">
        <f>COUNTIFS(Tabel1[Gemeente],Tabel10[[#This Row],[Kolom1]],Tabel1[Type],Tabel10[[#Headers],[open initiatie]],Tabel1[Jaar],$V$2)</f>
        <v>0</v>
      </c>
      <c r="O253">
        <f>COUNTIFS(Tabel1[Gemeente],Tabel10[[#This Row],[Kolom1]],Tabel1[Type],Tabel10[[#Headers],[animatie]],Tabel1[Jaar],$V$2)</f>
        <v>0</v>
      </c>
      <c r="P253">
        <f>COUNTIFS(Tabel1[Gemeente],Tabel10[[#This Row],[Kolom1]],Tabel1[Type],Tabel10[[#Headers],[kamp]],Tabel1[Jaar],$V$2)</f>
        <v>0</v>
      </c>
      <c r="Q253">
        <f>COUNTIFS(Tabel1[Gemeente],Tabel10[[#This Row],[Kolom1]],Tabel1[Type],Tabel10[[#Headers],[schoolactiviteit]],Tabel1[Jaar],$V$2)</f>
        <v>0</v>
      </c>
      <c r="R253" s="1">
        <f>SUM(Tabel10[[#This Row],[workshop]:[schoolactiviteit]])</f>
        <v>0</v>
      </c>
      <c r="S253" s="1">
        <f>COUNTIFS(Tabel3[Lid sinds],Activiteiten!$V$2,Tabel3[Woonplaats],Tabel10[[#This Row],[Kolom1]])</f>
        <v>0</v>
      </c>
    </row>
    <row r="254" spans="1:19" ht="15" hidden="1" customHeight="1" x14ac:dyDescent="0.25">
      <c r="A254" s="10">
        <v>2014</v>
      </c>
      <c r="B254" s="10">
        <v>8</v>
      </c>
      <c r="C254" s="10" t="s">
        <v>981</v>
      </c>
      <c r="D254" s="10">
        <v>2200</v>
      </c>
      <c r="E254" s="10" t="s">
        <v>304</v>
      </c>
      <c r="F254" s="10" t="s">
        <v>1253</v>
      </c>
      <c r="G254" s="10">
        <v>20</v>
      </c>
      <c r="L254">
        <f>COUNTIFS(Tabel1[Gemeente],Tabel10[[#This Row],[Kolom1]],Tabel1[Type],Tabel10[[#Headers],[workshop]],Tabel1[Jaar],$V$2)</f>
        <v>0</v>
      </c>
      <c r="M254" s="10">
        <f>COUNTIFS(Tabel1[Gemeente],Tabel10[[#This Row],[Kolom1]],Tabel1[Type],Tabel10[[#Headers],[bijscholing]],Tabel1[Jaar],$V$2)</f>
        <v>0</v>
      </c>
      <c r="N254" s="10">
        <f>COUNTIFS(Tabel1[Gemeente],Tabel10[[#This Row],[Kolom1]],Tabel1[Type],Tabel10[[#Headers],[open initiatie]],Tabel1[Jaar],$V$2)</f>
        <v>0</v>
      </c>
      <c r="O254">
        <f>COUNTIFS(Tabel1[Gemeente],Tabel10[[#This Row],[Kolom1]],Tabel1[Type],Tabel10[[#Headers],[animatie]],Tabel1[Jaar],$V$2)</f>
        <v>0</v>
      </c>
      <c r="P254">
        <f>COUNTIFS(Tabel1[Gemeente],Tabel10[[#This Row],[Kolom1]],Tabel1[Type],Tabel10[[#Headers],[kamp]],Tabel1[Jaar],$V$2)</f>
        <v>0</v>
      </c>
      <c r="Q254">
        <f>COUNTIFS(Tabel1[Gemeente],Tabel10[[#This Row],[Kolom1]],Tabel1[Type],Tabel10[[#Headers],[schoolactiviteit]],Tabel1[Jaar],$V$2)</f>
        <v>0</v>
      </c>
      <c r="R254" s="1">
        <f>SUM(Tabel10[[#This Row],[workshop]:[schoolactiviteit]])</f>
        <v>0</v>
      </c>
      <c r="S254" s="1">
        <f>COUNTIFS(Tabel3[Lid sinds],Activiteiten!$V$2,Tabel3[Woonplaats],Tabel10[[#This Row],[Kolom1]])</f>
        <v>0</v>
      </c>
    </row>
    <row r="255" spans="1:19" ht="15" hidden="1" customHeight="1" x14ac:dyDescent="0.25">
      <c r="A255" s="10">
        <v>2014</v>
      </c>
      <c r="B255" s="10">
        <v>5</v>
      </c>
      <c r="C255" s="10" t="s">
        <v>1005</v>
      </c>
      <c r="D255" s="10">
        <v>2200</v>
      </c>
      <c r="E255" s="10" t="s">
        <v>304</v>
      </c>
      <c r="F255" s="10" t="s">
        <v>978</v>
      </c>
      <c r="G255" s="10">
        <v>1500</v>
      </c>
      <c r="L255">
        <f>COUNTIFS(Tabel1[Gemeente],Tabel10[[#This Row],[Kolom1]],Tabel1[Type],Tabel10[[#Headers],[workshop]],Tabel1[Jaar],$V$2)</f>
        <v>0</v>
      </c>
      <c r="M255" s="10">
        <f>COUNTIFS(Tabel1[Gemeente],Tabel10[[#This Row],[Kolom1]],Tabel1[Type],Tabel10[[#Headers],[bijscholing]],Tabel1[Jaar],$V$2)</f>
        <v>0</v>
      </c>
      <c r="N255" s="10">
        <f>COUNTIFS(Tabel1[Gemeente],Tabel10[[#This Row],[Kolom1]],Tabel1[Type],Tabel10[[#Headers],[open initiatie]],Tabel1[Jaar],$V$2)</f>
        <v>0</v>
      </c>
      <c r="O255">
        <f>COUNTIFS(Tabel1[Gemeente],Tabel10[[#This Row],[Kolom1]],Tabel1[Type],Tabel10[[#Headers],[animatie]],Tabel1[Jaar],$V$2)</f>
        <v>0</v>
      </c>
      <c r="P255">
        <f>COUNTIFS(Tabel1[Gemeente],Tabel10[[#This Row],[Kolom1]],Tabel1[Type],Tabel10[[#Headers],[kamp]],Tabel1[Jaar],$V$2)</f>
        <v>0</v>
      </c>
      <c r="Q255">
        <f>COUNTIFS(Tabel1[Gemeente],Tabel10[[#This Row],[Kolom1]],Tabel1[Type],Tabel10[[#Headers],[schoolactiviteit]],Tabel1[Jaar],$V$2)</f>
        <v>0</v>
      </c>
      <c r="R255" s="1">
        <f>SUM(Tabel10[[#This Row],[workshop]:[schoolactiviteit]])</f>
        <v>0</v>
      </c>
      <c r="S255" s="1">
        <f>COUNTIFS(Tabel3[Lid sinds],Activiteiten!$V$2,Tabel3[Woonplaats],Tabel10[[#This Row],[Kolom1]])</f>
        <v>0</v>
      </c>
    </row>
    <row r="256" spans="1:19" ht="15" hidden="1" customHeight="1" x14ac:dyDescent="0.25">
      <c r="A256" s="10">
        <v>2014</v>
      </c>
      <c r="B256" s="10">
        <v>3</v>
      </c>
      <c r="C256" s="10" t="s">
        <v>1005</v>
      </c>
      <c r="D256" s="10">
        <v>2200</v>
      </c>
      <c r="E256" s="10" t="s">
        <v>304</v>
      </c>
      <c r="F256" s="10" t="s">
        <v>986</v>
      </c>
      <c r="G256" s="10">
        <v>1420</v>
      </c>
      <c r="L256">
        <f>COUNTIFS(Tabel1[Gemeente],Tabel10[[#This Row],[Kolom1]],Tabel1[Type],Tabel10[[#Headers],[workshop]],Tabel1[Jaar],$V$2)</f>
        <v>0</v>
      </c>
      <c r="M256" s="10">
        <f>COUNTIFS(Tabel1[Gemeente],Tabel10[[#This Row],[Kolom1]],Tabel1[Type],Tabel10[[#Headers],[bijscholing]],Tabel1[Jaar],$V$2)</f>
        <v>0</v>
      </c>
      <c r="N256" s="10">
        <f>COUNTIFS(Tabel1[Gemeente],Tabel10[[#This Row],[Kolom1]],Tabel1[Type],Tabel10[[#Headers],[open initiatie]],Tabel1[Jaar],$V$2)</f>
        <v>0</v>
      </c>
      <c r="O256">
        <f>COUNTIFS(Tabel1[Gemeente],Tabel10[[#This Row],[Kolom1]],Tabel1[Type],Tabel10[[#Headers],[animatie]],Tabel1[Jaar],$V$2)</f>
        <v>0</v>
      </c>
      <c r="P256">
        <f>COUNTIFS(Tabel1[Gemeente],Tabel10[[#This Row],[Kolom1]],Tabel1[Type],Tabel10[[#Headers],[kamp]],Tabel1[Jaar],$V$2)</f>
        <v>0</v>
      </c>
      <c r="Q256">
        <f>COUNTIFS(Tabel1[Gemeente],Tabel10[[#This Row],[Kolom1]],Tabel1[Type],Tabel10[[#Headers],[schoolactiviteit]],Tabel1[Jaar],$V$2)</f>
        <v>0</v>
      </c>
      <c r="R256" s="1">
        <f>SUM(Tabel10[[#This Row],[workshop]:[schoolactiviteit]])</f>
        <v>0</v>
      </c>
      <c r="S256" s="1">
        <f>COUNTIFS(Tabel3[Lid sinds],Activiteiten!$V$2,Tabel3[Woonplaats],Tabel10[[#This Row],[Kolom1]])</f>
        <v>0</v>
      </c>
    </row>
    <row r="257" spans="1:19" ht="15" hidden="1" customHeight="1" x14ac:dyDescent="0.25">
      <c r="A257" s="10">
        <v>2014</v>
      </c>
      <c r="B257" s="10">
        <v>12</v>
      </c>
      <c r="C257" s="10" t="s">
        <v>980</v>
      </c>
      <c r="D257" s="10">
        <v>2270</v>
      </c>
      <c r="E257" s="10" t="s">
        <v>1122</v>
      </c>
      <c r="F257" s="10" t="s">
        <v>978</v>
      </c>
      <c r="G257" s="10">
        <v>15</v>
      </c>
      <c r="L257">
        <f>COUNTIFS(Tabel1[Gemeente],Tabel10[[#This Row],[Kolom1]],Tabel1[Type],Tabel10[[#Headers],[workshop]],Tabel1[Jaar],$V$2)</f>
        <v>0</v>
      </c>
      <c r="M257" s="10">
        <f>COUNTIFS(Tabel1[Gemeente],Tabel10[[#This Row],[Kolom1]],Tabel1[Type],Tabel10[[#Headers],[bijscholing]],Tabel1[Jaar],$V$2)</f>
        <v>0</v>
      </c>
      <c r="N257" s="10">
        <f>COUNTIFS(Tabel1[Gemeente],Tabel10[[#This Row],[Kolom1]],Tabel1[Type],Tabel10[[#Headers],[open initiatie]],Tabel1[Jaar],$V$2)</f>
        <v>0</v>
      </c>
      <c r="O257">
        <f>COUNTIFS(Tabel1[Gemeente],Tabel10[[#This Row],[Kolom1]],Tabel1[Type],Tabel10[[#Headers],[animatie]],Tabel1[Jaar],$V$2)</f>
        <v>0</v>
      </c>
      <c r="P257">
        <f>COUNTIFS(Tabel1[Gemeente],Tabel10[[#This Row],[Kolom1]],Tabel1[Type],Tabel10[[#Headers],[kamp]],Tabel1[Jaar],$V$2)</f>
        <v>0</v>
      </c>
      <c r="Q257">
        <f>COUNTIFS(Tabel1[Gemeente],Tabel10[[#This Row],[Kolom1]],Tabel1[Type],Tabel10[[#Headers],[schoolactiviteit]],Tabel1[Jaar],$V$2)</f>
        <v>0</v>
      </c>
      <c r="R257" s="1">
        <f>SUM(Tabel10[[#This Row],[workshop]:[schoolactiviteit]])</f>
        <v>0</v>
      </c>
      <c r="S257" s="1">
        <f>COUNTIFS(Tabel3[Lid sinds],Activiteiten!$V$2,Tabel3[Woonplaats],Tabel10[[#This Row],[Kolom1]])</f>
        <v>0</v>
      </c>
    </row>
    <row r="258" spans="1:19" ht="15" hidden="1" customHeight="1" x14ac:dyDescent="0.25">
      <c r="A258" s="10">
        <v>2014</v>
      </c>
      <c r="B258" s="10">
        <v>12</v>
      </c>
      <c r="C258" s="10" t="s">
        <v>980</v>
      </c>
      <c r="D258" s="10"/>
      <c r="E258" s="10" t="s">
        <v>1051</v>
      </c>
      <c r="F258" s="10" t="s">
        <v>978</v>
      </c>
      <c r="G258" s="10">
        <v>20</v>
      </c>
      <c r="L258">
        <f>COUNTIFS(Tabel1[Gemeente],Tabel10[[#This Row],[Kolom1]],Tabel1[Type],Tabel10[[#Headers],[workshop]],Tabel1[Jaar],$V$2)</f>
        <v>0</v>
      </c>
      <c r="M258" s="10">
        <f>COUNTIFS(Tabel1[Gemeente],Tabel10[[#This Row],[Kolom1]],Tabel1[Type],Tabel10[[#Headers],[bijscholing]],Tabel1[Jaar],$V$2)</f>
        <v>0</v>
      </c>
      <c r="N258" s="10">
        <f>COUNTIFS(Tabel1[Gemeente],Tabel10[[#This Row],[Kolom1]],Tabel1[Type],Tabel10[[#Headers],[open initiatie]],Tabel1[Jaar],$V$2)</f>
        <v>0</v>
      </c>
      <c r="O258">
        <f>COUNTIFS(Tabel1[Gemeente],Tabel10[[#This Row],[Kolom1]],Tabel1[Type],Tabel10[[#Headers],[animatie]],Tabel1[Jaar],$V$2)</f>
        <v>0</v>
      </c>
      <c r="P258">
        <f>COUNTIFS(Tabel1[Gemeente],Tabel10[[#This Row],[Kolom1]],Tabel1[Type],Tabel10[[#Headers],[kamp]],Tabel1[Jaar],$V$2)</f>
        <v>0</v>
      </c>
      <c r="Q258">
        <f>COUNTIFS(Tabel1[Gemeente],Tabel10[[#This Row],[Kolom1]],Tabel1[Type],Tabel10[[#Headers],[schoolactiviteit]],Tabel1[Jaar],$V$2)</f>
        <v>0</v>
      </c>
      <c r="R258" s="1">
        <f>SUM(Tabel10[[#This Row],[workshop]:[schoolactiviteit]])</f>
        <v>0</v>
      </c>
      <c r="S258" s="1">
        <f>COUNTIFS(Tabel3[Lid sinds],Activiteiten!$V$2,Tabel3[Woonplaats],Tabel10[[#This Row],[Kolom1]])</f>
        <v>0</v>
      </c>
    </row>
    <row r="259" spans="1:19" ht="15" hidden="1" customHeight="1" x14ac:dyDescent="0.25">
      <c r="A259" s="10">
        <v>2014</v>
      </c>
      <c r="B259" s="10">
        <v>8</v>
      </c>
      <c r="C259" s="10" t="s">
        <v>979</v>
      </c>
      <c r="D259" s="10"/>
      <c r="E259" s="10" t="s">
        <v>1120</v>
      </c>
      <c r="F259" s="10" t="s">
        <v>978</v>
      </c>
      <c r="G259" s="10">
        <v>200</v>
      </c>
      <c r="L259">
        <f>COUNTIFS(Tabel1[Gemeente],Tabel10[[#This Row],[Kolom1]],Tabel1[Type],Tabel10[[#Headers],[workshop]],Tabel1[Jaar],$V$2)</f>
        <v>0</v>
      </c>
      <c r="M259" s="10">
        <f>COUNTIFS(Tabel1[Gemeente],Tabel10[[#This Row],[Kolom1]],Tabel1[Type],Tabel10[[#Headers],[bijscholing]],Tabel1[Jaar],$V$2)</f>
        <v>0</v>
      </c>
      <c r="N259" s="10">
        <f>COUNTIFS(Tabel1[Gemeente],Tabel10[[#This Row],[Kolom1]],Tabel1[Type],Tabel10[[#Headers],[open initiatie]],Tabel1[Jaar],$V$2)</f>
        <v>0</v>
      </c>
      <c r="O259">
        <f>COUNTIFS(Tabel1[Gemeente],Tabel10[[#This Row],[Kolom1]],Tabel1[Type],Tabel10[[#Headers],[animatie]],Tabel1[Jaar],$V$2)</f>
        <v>0</v>
      </c>
      <c r="P259">
        <f>COUNTIFS(Tabel1[Gemeente],Tabel10[[#This Row],[Kolom1]],Tabel1[Type],Tabel10[[#Headers],[kamp]],Tabel1[Jaar],$V$2)</f>
        <v>0</v>
      </c>
      <c r="Q259">
        <f>COUNTIFS(Tabel1[Gemeente],Tabel10[[#This Row],[Kolom1]],Tabel1[Type],Tabel10[[#Headers],[schoolactiviteit]],Tabel1[Jaar],$V$2)</f>
        <v>0</v>
      </c>
      <c r="R259" s="1">
        <f>SUM(Tabel10[[#This Row],[workshop]:[schoolactiviteit]])</f>
        <v>0</v>
      </c>
      <c r="S259" s="1">
        <f>COUNTIFS(Tabel3[Lid sinds],Activiteiten!$V$2,Tabel3[Woonplaats],Tabel10[[#This Row],[Kolom1]])</f>
        <v>0</v>
      </c>
    </row>
    <row r="260" spans="1:19" ht="15" hidden="1" customHeight="1" x14ac:dyDescent="0.25">
      <c r="A260" s="10">
        <v>2014</v>
      </c>
      <c r="B260" s="10">
        <v>8</v>
      </c>
      <c r="C260" s="10" t="s">
        <v>1005</v>
      </c>
      <c r="D260" s="10"/>
      <c r="E260" s="10" t="s">
        <v>1120</v>
      </c>
      <c r="F260" s="10" t="s">
        <v>1117</v>
      </c>
      <c r="G260" s="10">
        <v>200</v>
      </c>
      <c r="L260">
        <f>COUNTIFS(Tabel1[Gemeente],Tabel10[[#This Row],[Kolom1]],Tabel1[Type],Tabel10[[#Headers],[workshop]],Tabel1[Jaar],$V$2)</f>
        <v>0</v>
      </c>
      <c r="M260" s="10">
        <f>COUNTIFS(Tabel1[Gemeente],Tabel10[[#This Row],[Kolom1]],Tabel1[Type],Tabel10[[#Headers],[bijscholing]],Tabel1[Jaar],$V$2)</f>
        <v>0</v>
      </c>
      <c r="N260" s="10">
        <f>COUNTIFS(Tabel1[Gemeente],Tabel10[[#This Row],[Kolom1]],Tabel1[Type],Tabel10[[#Headers],[open initiatie]],Tabel1[Jaar],$V$2)</f>
        <v>0</v>
      </c>
      <c r="O260">
        <f>COUNTIFS(Tabel1[Gemeente],Tabel10[[#This Row],[Kolom1]],Tabel1[Type],Tabel10[[#Headers],[animatie]],Tabel1[Jaar],$V$2)</f>
        <v>0</v>
      </c>
      <c r="P260">
        <f>COUNTIFS(Tabel1[Gemeente],Tabel10[[#This Row],[Kolom1]],Tabel1[Type],Tabel10[[#Headers],[kamp]],Tabel1[Jaar],$V$2)</f>
        <v>0</v>
      </c>
      <c r="Q260">
        <f>COUNTIFS(Tabel1[Gemeente],Tabel10[[#This Row],[Kolom1]],Tabel1[Type],Tabel10[[#Headers],[schoolactiviteit]],Tabel1[Jaar],$V$2)</f>
        <v>0</v>
      </c>
      <c r="R260" s="1">
        <f>SUM(Tabel10[[#This Row],[workshop]:[schoolactiviteit]])</f>
        <v>0</v>
      </c>
      <c r="S260" s="1">
        <f>COUNTIFS(Tabel3[Lid sinds],Activiteiten!$V$2,Tabel3[Woonplaats],Tabel10[[#This Row],[Kolom1]])</f>
        <v>0</v>
      </c>
    </row>
    <row r="261" spans="1:19" ht="15" hidden="1" customHeight="1" x14ac:dyDescent="0.25">
      <c r="A261" s="10">
        <v>2014</v>
      </c>
      <c r="B261" s="10">
        <v>5</v>
      </c>
      <c r="C261" s="10" t="s">
        <v>980</v>
      </c>
      <c r="D261" s="10"/>
      <c r="E261" s="10" t="s">
        <v>1000</v>
      </c>
      <c r="F261" s="10" t="s">
        <v>978</v>
      </c>
      <c r="G261" s="10">
        <v>20</v>
      </c>
      <c r="L261">
        <f>COUNTIFS(Tabel1[Gemeente],Tabel10[[#This Row],[Kolom1]],Tabel1[Type],Tabel10[[#Headers],[workshop]],Tabel1[Jaar],$V$2)</f>
        <v>0</v>
      </c>
      <c r="M261" s="10">
        <f>COUNTIFS(Tabel1[Gemeente],Tabel10[[#This Row],[Kolom1]],Tabel1[Type],Tabel10[[#Headers],[bijscholing]],Tabel1[Jaar],$V$2)</f>
        <v>0</v>
      </c>
      <c r="N261" s="10">
        <f>COUNTIFS(Tabel1[Gemeente],Tabel10[[#This Row],[Kolom1]],Tabel1[Type],Tabel10[[#Headers],[open initiatie]],Tabel1[Jaar],$V$2)</f>
        <v>0</v>
      </c>
      <c r="O261">
        <f>COUNTIFS(Tabel1[Gemeente],Tabel10[[#This Row],[Kolom1]],Tabel1[Type],Tabel10[[#Headers],[animatie]],Tabel1[Jaar],$V$2)</f>
        <v>0</v>
      </c>
      <c r="P261">
        <f>COUNTIFS(Tabel1[Gemeente],Tabel10[[#This Row],[Kolom1]],Tabel1[Type],Tabel10[[#Headers],[kamp]],Tabel1[Jaar],$V$2)</f>
        <v>0</v>
      </c>
      <c r="Q261">
        <f>COUNTIFS(Tabel1[Gemeente],Tabel10[[#This Row],[Kolom1]],Tabel1[Type],Tabel10[[#Headers],[schoolactiviteit]],Tabel1[Jaar],$V$2)</f>
        <v>0</v>
      </c>
      <c r="R261" s="1">
        <f>SUM(Tabel10[[#This Row],[workshop]:[schoolactiviteit]])</f>
        <v>0</v>
      </c>
      <c r="S261" s="1">
        <f>COUNTIFS(Tabel3[Lid sinds],Activiteiten!$V$2,Tabel3[Woonplaats],Tabel10[[#This Row],[Kolom1]])</f>
        <v>0</v>
      </c>
    </row>
    <row r="262" spans="1:19" ht="15" hidden="1" customHeight="1" x14ac:dyDescent="0.25">
      <c r="A262" s="10">
        <v>2014</v>
      </c>
      <c r="B262" s="10">
        <v>5</v>
      </c>
      <c r="C262" s="10" t="s">
        <v>1005</v>
      </c>
      <c r="D262" s="10"/>
      <c r="E262" s="10" t="s">
        <v>1124</v>
      </c>
      <c r="F262" s="10" t="s">
        <v>1107</v>
      </c>
      <c r="G262" s="10">
        <v>600</v>
      </c>
      <c r="L262">
        <f>COUNTIFS(Tabel1[Gemeente],Tabel10[[#This Row],[Kolom1]],Tabel1[Type],Tabel10[[#Headers],[workshop]],Tabel1[Jaar],$V$2)</f>
        <v>0</v>
      </c>
      <c r="M262" s="10">
        <f>COUNTIFS(Tabel1[Gemeente],Tabel10[[#This Row],[Kolom1]],Tabel1[Type],Tabel10[[#Headers],[bijscholing]],Tabel1[Jaar],$V$2)</f>
        <v>0</v>
      </c>
      <c r="N262" s="10">
        <f>COUNTIFS(Tabel1[Gemeente],Tabel10[[#This Row],[Kolom1]],Tabel1[Type],Tabel10[[#Headers],[open initiatie]],Tabel1[Jaar],$V$2)</f>
        <v>0</v>
      </c>
      <c r="O262">
        <f>COUNTIFS(Tabel1[Gemeente],Tabel10[[#This Row],[Kolom1]],Tabel1[Type],Tabel10[[#Headers],[animatie]],Tabel1[Jaar],$V$2)</f>
        <v>0</v>
      </c>
      <c r="P262">
        <f>COUNTIFS(Tabel1[Gemeente],Tabel10[[#This Row],[Kolom1]],Tabel1[Type],Tabel10[[#Headers],[kamp]],Tabel1[Jaar],$V$2)</f>
        <v>0</v>
      </c>
      <c r="Q262">
        <f>COUNTIFS(Tabel1[Gemeente],Tabel10[[#This Row],[Kolom1]],Tabel1[Type],Tabel10[[#Headers],[schoolactiviteit]],Tabel1[Jaar],$V$2)</f>
        <v>0</v>
      </c>
      <c r="R262" s="1">
        <f>SUM(Tabel10[[#This Row],[workshop]:[schoolactiviteit]])</f>
        <v>0</v>
      </c>
      <c r="S262" s="1">
        <f>COUNTIFS(Tabel3[Lid sinds],Activiteiten!$V$2,Tabel3[Woonplaats],Tabel10[[#This Row],[Kolom1]])</f>
        <v>0</v>
      </c>
    </row>
    <row r="263" spans="1:19" ht="15" hidden="1" customHeight="1" x14ac:dyDescent="0.25">
      <c r="A263" s="10">
        <v>2014</v>
      </c>
      <c r="B263" s="10">
        <v>9</v>
      </c>
      <c r="C263" s="10" t="s">
        <v>980</v>
      </c>
      <c r="D263" s="10"/>
      <c r="E263" s="10" t="s">
        <v>1026</v>
      </c>
      <c r="F263" s="10" t="s">
        <v>978</v>
      </c>
      <c r="G263" s="10">
        <f>5 * 18</f>
        <v>90</v>
      </c>
      <c r="L263">
        <f>COUNTIFS(Tabel1[Gemeente],Tabel10[[#This Row],[Kolom1]],Tabel1[Type],Tabel10[[#Headers],[workshop]],Tabel1[Jaar],$V$2)</f>
        <v>0</v>
      </c>
      <c r="M263" s="10">
        <f>COUNTIFS(Tabel1[Gemeente],Tabel10[[#This Row],[Kolom1]],Tabel1[Type],Tabel10[[#Headers],[bijscholing]],Tabel1[Jaar],$V$2)</f>
        <v>0</v>
      </c>
      <c r="N263" s="10">
        <f>COUNTIFS(Tabel1[Gemeente],Tabel10[[#This Row],[Kolom1]],Tabel1[Type],Tabel10[[#Headers],[open initiatie]],Tabel1[Jaar],$V$2)</f>
        <v>0</v>
      </c>
      <c r="O263">
        <f>COUNTIFS(Tabel1[Gemeente],Tabel10[[#This Row],[Kolom1]],Tabel1[Type],Tabel10[[#Headers],[animatie]],Tabel1[Jaar],$V$2)</f>
        <v>0</v>
      </c>
      <c r="P263">
        <f>COUNTIFS(Tabel1[Gemeente],Tabel10[[#This Row],[Kolom1]],Tabel1[Type],Tabel10[[#Headers],[kamp]],Tabel1[Jaar],$V$2)</f>
        <v>0</v>
      </c>
      <c r="Q263">
        <f>COUNTIFS(Tabel1[Gemeente],Tabel10[[#This Row],[Kolom1]],Tabel1[Type],Tabel10[[#Headers],[schoolactiviteit]],Tabel1[Jaar],$V$2)</f>
        <v>0</v>
      </c>
      <c r="R263" s="1">
        <f>SUM(Tabel10[[#This Row],[workshop]:[schoolactiviteit]])</f>
        <v>0</v>
      </c>
      <c r="S263" s="1">
        <f>COUNTIFS(Tabel3[Lid sinds],Activiteiten!$V$2,Tabel3[Woonplaats],Tabel10[[#This Row],[Kolom1]])</f>
        <v>0</v>
      </c>
    </row>
    <row r="264" spans="1:19" ht="15" hidden="1" customHeight="1" x14ac:dyDescent="0.25">
      <c r="A264" s="10">
        <v>2014</v>
      </c>
      <c r="B264" s="10">
        <v>4</v>
      </c>
      <c r="C264" s="10" t="s">
        <v>980</v>
      </c>
      <c r="D264" s="10"/>
      <c r="E264" s="10" t="s">
        <v>1027</v>
      </c>
      <c r="F264" s="10" t="s">
        <v>978</v>
      </c>
      <c r="G264" s="10">
        <v>20</v>
      </c>
      <c r="L264">
        <f>COUNTIFS(Tabel1[Gemeente],Tabel10[[#This Row],[Kolom1]],Tabel1[Type],Tabel10[[#Headers],[workshop]],Tabel1[Jaar],$V$2)</f>
        <v>0</v>
      </c>
      <c r="M264" s="10">
        <f>COUNTIFS(Tabel1[Gemeente],Tabel10[[#This Row],[Kolom1]],Tabel1[Type],Tabel10[[#Headers],[bijscholing]],Tabel1[Jaar],$V$2)</f>
        <v>0</v>
      </c>
      <c r="N264" s="10">
        <f>COUNTIFS(Tabel1[Gemeente],Tabel10[[#This Row],[Kolom1]],Tabel1[Type],Tabel10[[#Headers],[open initiatie]],Tabel1[Jaar],$V$2)</f>
        <v>0</v>
      </c>
      <c r="O264">
        <f>COUNTIFS(Tabel1[Gemeente],Tabel10[[#This Row],[Kolom1]],Tabel1[Type],Tabel10[[#Headers],[animatie]],Tabel1[Jaar],$V$2)</f>
        <v>0</v>
      </c>
      <c r="P264">
        <f>COUNTIFS(Tabel1[Gemeente],Tabel10[[#This Row],[Kolom1]],Tabel1[Type],Tabel10[[#Headers],[kamp]],Tabel1[Jaar],$V$2)</f>
        <v>0</v>
      </c>
      <c r="Q264">
        <f>COUNTIFS(Tabel1[Gemeente],Tabel10[[#This Row],[Kolom1]],Tabel1[Type],Tabel10[[#Headers],[schoolactiviteit]],Tabel1[Jaar],$V$2)</f>
        <v>0</v>
      </c>
      <c r="R264" s="1">
        <f>SUM(Tabel10[[#This Row],[workshop]:[schoolactiviteit]])</f>
        <v>0</v>
      </c>
      <c r="S264" s="1">
        <f>COUNTIFS(Tabel3[Lid sinds],Activiteiten!$V$2,Tabel3[Woonplaats],Tabel10[[#This Row],[Kolom1]])</f>
        <v>0</v>
      </c>
    </row>
    <row r="265" spans="1:19" ht="15" hidden="1" customHeight="1" x14ac:dyDescent="0.25">
      <c r="A265" s="10">
        <v>2014</v>
      </c>
      <c r="B265" s="10">
        <v>3</v>
      </c>
      <c r="C265" s="10" t="s">
        <v>980</v>
      </c>
      <c r="D265" s="10">
        <v>2250</v>
      </c>
      <c r="E265" s="10" t="s">
        <v>306</v>
      </c>
      <c r="F265" s="10" t="s">
        <v>978</v>
      </c>
      <c r="G265" s="10">
        <v>60</v>
      </c>
      <c r="L265">
        <f>COUNTIFS(Tabel1[Gemeente],Tabel10[[#This Row],[Kolom1]],Tabel1[Type],Tabel10[[#Headers],[workshop]],Tabel1[Jaar],$V$2)</f>
        <v>0</v>
      </c>
      <c r="M265" s="10">
        <f>COUNTIFS(Tabel1[Gemeente],Tabel10[[#This Row],[Kolom1]],Tabel1[Type],Tabel10[[#Headers],[bijscholing]],Tabel1[Jaar],$V$2)</f>
        <v>0</v>
      </c>
      <c r="N265" s="10">
        <f>COUNTIFS(Tabel1[Gemeente],Tabel10[[#This Row],[Kolom1]],Tabel1[Type],Tabel10[[#Headers],[open initiatie]],Tabel1[Jaar],$V$2)</f>
        <v>0</v>
      </c>
      <c r="O265">
        <f>COUNTIFS(Tabel1[Gemeente],Tabel10[[#This Row],[Kolom1]],Tabel1[Type],Tabel10[[#Headers],[animatie]],Tabel1[Jaar],$V$2)</f>
        <v>0</v>
      </c>
      <c r="P265">
        <f>COUNTIFS(Tabel1[Gemeente],Tabel10[[#This Row],[Kolom1]],Tabel1[Type],Tabel10[[#Headers],[kamp]],Tabel1[Jaar],$V$2)</f>
        <v>0</v>
      </c>
      <c r="Q265">
        <f>COUNTIFS(Tabel1[Gemeente],Tabel10[[#This Row],[Kolom1]],Tabel1[Type],Tabel10[[#Headers],[schoolactiviteit]],Tabel1[Jaar],$V$2)</f>
        <v>0</v>
      </c>
      <c r="R265" s="1">
        <f>SUM(Tabel10[[#This Row],[workshop]:[schoolactiviteit]])</f>
        <v>0</v>
      </c>
      <c r="S265" s="1">
        <f>COUNTIFS(Tabel3[Lid sinds],Activiteiten!$V$2,Tabel3[Woonplaats],Tabel10[[#This Row],[Kolom1]])</f>
        <v>0</v>
      </c>
    </row>
    <row r="266" spans="1:19" ht="15" hidden="1" customHeight="1" x14ac:dyDescent="0.25">
      <c r="A266" s="10">
        <v>2014</v>
      </c>
      <c r="B266" s="10">
        <v>7</v>
      </c>
      <c r="C266" s="10" t="s">
        <v>979</v>
      </c>
      <c r="D266" s="10">
        <v>2250</v>
      </c>
      <c r="E266" s="10" t="s">
        <v>306</v>
      </c>
      <c r="F266" s="10" t="s">
        <v>1241</v>
      </c>
      <c r="G266" s="10">
        <v>500</v>
      </c>
      <c r="L266">
        <f>COUNTIFS(Tabel1[Gemeente],Tabel10[[#This Row],[Kolom1]],Tabel1[Type],Tabel10[[#Headers],[workshop]],Tabel1[Jaar],$V$2)</f>
        <v>0</v>
      </c>
      <c r="M266" s="10">
        <f>COUNTIFS(Tabel1[Gemeente],Tabel10[[#This Row],[Kolom1]],Tabel1[Type],Tabel10[[#Headers],[bijscholing]],Tabel1[Jaar],$V$2)</f>
        <v>0</v>
      </c>
      <c r="N266" s="10">
        <f>COUNTIFS(Tabel1[Gemeente],Tabel10[[#This Row],[Kolom1]],Tabel1[Type],Tabel10[[#Headers],[open initiatie]],Tabel1[Jaar],$V$2)</f>
        <v>0</v>
      </c>
      <c r="O266">
        <f>COUNTIFS(Tabel1[Gemeente],Tabel10[[#This Row],[Kolom1]],Tabel1[Type],Tabel10[[#Headers],[animatie]],Tabel1[Jaar],$V$2)</f>
        <v>0</v>
      </c>
      <c r="P266">
        <f>COUNTIFS(Tabel1[Gemeente],Tabel10[[#This Row],[Kolom1]],Tabel1[Type],Tabel10[[#Headers],[kamp]],Tabel1[Jaar],$V$2)</f>
        <v>0</v>
      </c>
      <c r="Q266">
        <f>COUNTIFS(Tabel1[Gemeente],Tabel10[[#This Row],[Kolom1]],Tabel1[Type],Tabel10[[#Headers],[schoolactiviteit]],Tabel1[Jaar],$V$2)</f>
        <v>0</v>
      </c>
      <c r="R266" s="1">
        <f>SUM(Tabel10[[#This Row],[workshop]:[schoolactiviteit]])</f>
        <v>0</v>
      </c>
      <c r="S266" s="1">
        <f>COUNTIFS(Tabel3[Lid sinds],Activiteiten!$V$2,Tabel3[Woonplaats],Tabel10[[#This Row],[Kolom1]])</f>
        <v>0</v>
      </c>
    </row>
    <row r="267" spans="1:19" ht="15" hidden="1" customHeight="1" x14ac:dyDescent="0.25">
      <c r="A267" s="10">
        <v>2014</v>
      </c>
      <c r="B267" s="10">
        <v>8</v>
      </c>
      <c r="C267" s="10" t="s">
        <v>979</v>
      </c>
      <c r="D267" s="10">
        <v>2250</v>
      </c>
      <c r="E267" s="10" t="s">
        <v>306</v>
      </c>
      <c r="F267" s="10" t="s">
        <v>1241</v>
      </c>
      <c r="G267" s="10">
        <v>80</v>
      </c>
      <c r="L267">
        <f>COUNTIFS(Tabel1[Gemeente],Tabel10[[#This Row],[Kolom1]],Tabel1[Type],Tabel10[[#Headers],[workshop]],Tabel1[Jaar],$V$2)</f>
        <v>0</v>
      </c>
      <c r="M267" s="10">
        <f>COUNTIFS(Tabel1[Gemeente],Tabel10[[#This Row],[Kolom1]],Tabel1[Type],Tabel10[[#Headers],[bijscholing]],Tabel1[Jaar],$V$2)</f>
        <v>0</v>
      </c>
      <c r="N267" s="10">
        <f>COUNTIFS(Tabel1[Gemeente],Tabel10[[#This Row],[Kolom1]],Tabel1[Type],Tabel10[[#Headers],[open initiatie]],Tabel1[Jaar],$V$2)</f>
        <v>0</v>
      </c>
      <c r="O267">
        <f>COUNTIFS(Tabel1[Gemeente],Tabel10[[#This Row],[Kolom1]],Tabel1[Type],Tabel10[[#Headers],[animatie]],Tabel1[Jaar],$V$2)</f>
        <v>0</v>
      </c>
      <c r="P267">
        <f>COUNTIFS(Tabel1[Gemeente],Tabel10[[#This Row],[Kolom1]],Tabel1[Type],Tabel10[[#Headers],[kamp]],Tabel1[Jaar],$V$2)</f>
        <v>0</v>
      </c>
      <c r="Q267">
        <f>COUNTIFS(Tabel1[Gemeente],Tabel10[[#This Row],[Kolom1]],Tabel1[Type],Tabel10[[#Headers],[schoolactiviteit]],Tabel1[Jaar],$V$2)</f>
        <v>0</v>
      </c>
      <c r="R267" s="1">
        <f>SUM(Tabel10[[#This Row],[workshop]:[schoolactiviteit]])</f>
        <v>0</v>
      </c>
      <c r="S267" s="1">
        <f>COUNTIFS(Tabel3[Lid sinds],Activiteiten!$V$2,Tabel3[Woonplaats],Tabel10[[#This Row],[Kolom1]])</f>
        <v>0</v>
      </c>
    </row>
    <row r="268" spans="1:19" ht="15" hidden="1" customHeight="1" x14ac:dyDescent="0.25">
      <c r="A268" s="10">
        <v>2014</v>
      </c>
      <c r="B268" s="10">
        <v>10</v>
      </c>
      <c r="C268" s="10" t="s">
        <v>980</v>
      </c>
      <c r="D268" s="10">
        <v>2250</v>
      </c>
      <c r="E268" s="10" t="s">
        <v>306</v>
      </c>
      <c r="F268" s="10" t="s">
        <v>1107</v>
      </c>
      <c r="G268" s="10">
        <v>30</v>
      </c>
      <c r="L268">
        <f>COUNTIFS(Tabel1[Gemeente],Tabel10[[#This Row],[Kolom1]],Tabel1[Type],Tabel10[[#Headers],[workshop]],Tabel1[Jaar],$V$2)</f>
        <v>0</v>
      </c>
      <c r="M268" s="10">
        <f>COUNTIFS(Tabel1[Gemeente],Tabel10[[#This Row],[Kolom1]],Tabel1[Type],Tabel10[[#Headers],[bijscholing]],Tabel1[Jaar],$V$2)</f>
        <v>0</v>
      </c>
      <c r="N268" s="10">
        <f>COUNTIFS(Tabel1[Gemeente],Tabel10[[#This Row],[Kolom1]],Tabel1[Type],Tabel10[[#Headers],[open initiatie]],Tabel1[Jaar],$V$2)</f>
        <v>0</v>
      </c>
      <c r="O268">
        <f>COUNTIFS(Tabel1[Gemeente],Tabel10[[#This Row],[Kolom1]],Tabel1[Type],Tabel10[[#Headers],[animatie]],Tabel1[Jaar],$V$2)</f>
        <v>0</v>
      </c>
      <c r="P268">
        <f>COUNTIFS(Tabel1[Gemeente],Tabel10[[#This Row],[Kolom1]],Tabel1[Type],Tabel10[[#Headers],[kamp]],Tabel1[Jaar],$V$2)</f>
        <v>0</v>
      </c>
      <c r="Q268">
        <f>COUNTIFS(Tabel1[Gemeente],Tabel10[[#This Row],[Kolom1]],Tabel1[Type],Tabel10[[#Headers],[schoolactiviteit]],Tabel1[Jaar],$V$2)</f>
        <v>0</v>
      </c>
      <c r="R268" s="1">
        <f>SUM(Tabel10[[#This Row],[workshop]:[schoolactiviteit]])</f>
        <v>0</v>
      </c>
      <c r="S268" s="1">
        <f>COUNTIFS(Tabel3[Lid sinds],Activiteiten!$V$2,Tabel3[Woonplaats],Tabel10[[#This Row],[Kolom1]])</f>
        <v>0</v>
      </c>
    </row>
    <row r="269" spans="1:19" ht="15" hidden="1" customHeight="1" x14ac:dyDescent="0.25">
      <c r="A269" s="10">
        <v>2014</v>
      </c>
      <c r="B269" s="10">
        <v>6</v>
      </c>
      <c r="C269" s="10" t="s">
        <v>1005</v>
      </c>
      <c r="D269" s="10">
        <v>2250</v>
      </c>
      <c r="E269" s="10" t="s">
        <v>306</v>
      </c>
      <c r="F269" s="10" t="s">
        <v>1254</v>
      </c>
      <c r="G269" s="10">
        <v>500</v>
      </c>
      <c r="L269">
        <f>COUNTIFS(Tabel1[Gemeente],Tabel10[[#This Row],[Kolom1]],Tabel1[Type],Tabel10[[#Headers],[workshop]],Tabel1[Jaar],$V$2)</f>
        <v>0</v>
      </c>
      <c r="M269" s="10">
        <f>COUNTIFS(Tabel1[Gemeente],Tabel10[[#This Row],[Kolom1]],Tabel1[Type],Tabel10[[#Headers],[bijscholing]],Tabel1[Jaar],$V$2)</f>
        <v>0</v>
      </c>
      <c r="N269" s="10">
        <f>COUNTIFS(Tabel1[Gemeente],Tabel10[[#This Row],[Kolom1]],Tabel1[Type],Tabel10[[#Headers],[open initiatie]],Tabel1[Jaar],$V$2)</f>
        <v>0</v>
      </c>
      <c r="O269">
        <f>COUNTIFS(Tabel1[Gemeente],Tabel10[[#This Row],[Kolom1]],Tabel1[Type],Tabel10[[#Headers],[animatie]],Tabel1[Jaar],$V$2)</f>
        <v>0</v>
      </c>
      <c r="P269">
        <f>COUNTIFS(Tabel1[Gemeente],Tabel10[[#This Row],[Kolom1]],Tabel1[Type],Tabel10[[#Headers],[kamp]],Tabel1[Jaar],$V$2)</f>
        <v>0</v>
      </c>
      <c r="Q269">
        <f>COUNTIFS(Tabel1[Gemeente],Tabel10[[#This Row],[Kolom1]],Tabel1[Type],Tabel10[[#Headers],[schoolactiviteit]],Tabel1[Jaar],$V$2)</f>
        <v>0</v>
      </c>
      <c r="R269" s="1">
        <f>SUM(Tabel10[[#This Row],[workshop]:[schoolactiviteit]])</f>
        <v>0</v>
      </c>
      <c r="S269" s="1">
        <f>COUNTIFS(Tabel3[Lid sinds],Activiteiten!$V$2,Tabel3[Woonplaats],Tabel10[[#This Row],[Kolom1]])</f>
        <v>0</v>
      </c>
    </row>
    <row r="270" spans="1:19" ht="15" hidden="1" customHeight="1" x14ac:dyDescent="0.25">
      <c r="A270" s="10">
        <v>2014</v>
      </c>
      <c r="B270" s="10">
        <v>7</v>
      </c>
      <c r="C270" s="10" t="s">
        <v>1005</v>
      </c>
      <c r="D270" s="10">
        <v>2250</v>
      </c>
      <c r="E270" s="10" t="s">
        <v>306</v>
      </c>
      <c r="F270" s="10" t="s">
        <v>1241</v>
      </c>
      <c r="G270" s="10">
        <v>500</v>
      </c>
      <c r="L270">
        <f>COUNTIFS(Tabel1[Gemeente],Tabel10[[#This Row],[Kolom1]],Tabel1[Type],Tabel10[[#Headers],[workshop]],Tabel1[Jaar],$V$2)</f>
        <v>0</v>
      </c>
      <c r="M270" s="10">
        <f>COUNTIFS(Tabel1[Gemeente],Tabel10[[#This Row],[Kolom1]],Tabel1[Type],Tabel10[[#Headers],[bijscholing]],Tabel1[Jaar],$V$2)</f>
        <v>0</v>
      </c>
      <c r="N270" s="10">
        <f>COUNTIFS(Tabel1[Gemeente],Tabel10[[#This Row],[Kolom1]],Tabel1[Type],Tabel10[[#Headers],[open initiatie]],Tabel1[Jaar],$V$2)</f>
        <v>0</v>
      </c>
      <c r="O270">
        <f>COUNTIFS(Tabel1[Gemeente],Tabel10[[#This Row],[Kolom1]],Tabel1[Type],Tabel10[[#Headers],[animatie]],Tabel1[Jaar],$V$2)</f>
        <v>0</v>
      </c>
      <c r="P270">
        <f>COUNTIFS(Tabel1[Gemeente],Tabel10[[#This Row],[Kolom1]],Tabel1[Type],Tabel10[[#Headers],[kamp]],Tabel1[Jaar],$V$2)</f>
        <v>0</v>
      </c>
      <c r="Q270">
        <f>COUNTIFS(Tabel1[Gemeente],Tabel10[[#This Row],[Kolom1]],Tabel1[Type],Tabel10[[#Headers],[schoolactiviteit]],Tabel1[Jaar],$V$2)</f>
        <v>0</v>
      </c>
      <c r="R270" s="1">
        <f>SUM(Tabel10[[#This Row],[workshop]:[schoolactiviteit]])</f>
        <v>0</v>
      </c>
      <c r="S270" s="1">
        <f>COUNTIFS(Tabel3[Lid sinds],Activiteiten!$V$2,Tabel3[Woonplaats],Tabel10[[#This Row],[Kolom1]])</f>
        <v>0</v>
      </c>
    </row>
    <row r="271" spans="1:19" ht="15" hidden="1" customHeight="1" x14ac:dyDescent="0.25">
      <c r="A271" s="10">
        <v>2014</v>
      </c>
      <c r="B271" s="10">
        <v>7</v>
      </c>
      <c r="C271" s="10" t="s">
        <v>1005</v>
      </c>
      <c r="D271" s="10">
        <v>2250</v>
      </c>
      <c r="E271" s="10" t="s">
        <v>306</v>
      </c>
      <c r="F271" s="10" t="s">
        <v>1255</v>
      </c>
      <c r="G271" s="10">
        <v>500</v>
      </c>
      <c r="L271">
        <f>COUNTIFS(Tabel1[Gemeente],Tabel10[[#This Row],[Kolom1]],Tabel1[Type],Tabel10[[#Headers],[workshop]],Tabel1[Jaar],$V$2)</f>
        <v>0</v>
      </c>
      <c r="M271" s="10">
        <f>COUNTIFS(Tabel1[Gemeente],Tabel10[[#This Row],[Kolom1]],Tabel1[Type],Tabel10[[#Headers],[bijscholing]],Tabel1[Jaar],$V$2)</f>
        <v>0</v>
      </c>
      <c r="N271" s="10">
        <f>COUNTIFS(Tabel1[Gemeente],Tabel10[[#This Row],[Kolom1]],Tabel1[Type],Tabel10[[#Headers],[open initiatie]],Tabel1[Jaar],$V$2)</f>
        <v>0</v>
      </c>
      <c r="O271">
        <f>COUNTIFS(Tabel1[Gemeente],Tabel10[[#This Row],[Kolom1]],Tabel1[Type],Tabel10[[#Headers],[animatie]],Tabel1[Jaar],$V$2)</f>
        <v>0</v>
      </c>
      <c r="P271">
        <f>COUNTIFS(Tabel1[Gemeente],Tabel10[[#This Row],[Kolom1]],Tabel1[Type],Tabel10[[#Headers],[kamp]],Tabel1[Jaar],$V$2)</f>
        <v>0</v>
      </c>
      <c r="Q271">
        <f>COUNTIFS(Tabel1[Gemeente],Tabel10[[#This Row],[Kolom1]],Tabel1[Type],Tabel10[[#Headers],[schoolactiviteit]],Tabel1[Jaar],$V$2)</f>
        <v>0</v>
      </c>
      <c r="R271" s="1">
        <f>SUM(Tabel10[[#This Row],[workshop]:[schoolactiviteit]])</f>
        <v>0</v>
      </c>
      <c r="S271" s="1">
        <f>COUNTIFS(Tabel3[Lid sinds],Activiteiten!$V$2,Tabel3[Woonplaats],Tabel10[[#This Row],[Kolom1]])</f>
        <v>0</v>
      </c>
    </row>
    <row r="272" spans="1:19" ht="15" hidden="1" customHeight="1" x14ac:dyDescent="0.25">
      <c r="A272" s="10">
        <v>2014</v>
      </c>
      <c r="B272" s="10">
        <v>8</v>
      </c>
      <c r="C272" s="10" t="s">
        <v>1005</v>
      </c>
      <c r="D272" s="10">
        <v>2250</v>
      </c>
      <c r="E272" s="10" t="s">
        <v>306</v>
      </c>
      <c r="F272" s="10" t="s">
        <v>1096</v>
      </c>
      <c r="G272" s="10">
        <v>80</v>
      </c>
      <c r="L272">
        <f>COUNTIFS(Tabel1[Gemeente],Tabel10[[#This Row],[Kolom1]],Tabel1[Type],Tabel10[[#Headers],[workshop]],Tabel1[Jaar],$V$2)</f>
        <v>0</v>
      </c>
      <c r="M272" s="10">
        <f>COUNTIFS(Tabel1[Gemeente],Tabel10[[#This Row],[Kolom1]],Tabel1[Type],Tabel10[[#Headers],[bijscholing]],Tabel1[Jaar],$V$2)</f>
        <v>0</v>
      </c>
      <c r="N272" s="10">
        <f>COUNTIFS(Tabel1[Gemeente],Tabel10[[#This Row],[Kolom1]],Tabel1[Type],Tabel10[[#Headers],[open initiatie]],Tabel1[Jaar],$V$2)</f>
        <v>0</v>
      </c>
      <c r="O272">
        <f>COUNTIFS(Tabel1[Gemeente],Tabel10[[#This Row],[Kolom1]],Tabel1[Type],Tabel10[[#Headers],[animatie]],Tabel1[Jaar],$V$2)</f>
        <v>0</v>
      </c>
      <c r="P272">
        <f>COUNTIFS(Tabel1[Gemeente],Tabel10[[#This Row],[Kolom1]],Tabel1[Type],Tabel10[[#Headers],[kamp]],Tabel1[Jaar],$V$2)</f>
        <v>0</v>
      </c>
      <c r="Q272">
        <f>COUNTIFS(Tabel1[Gemeente],Tabel10[[#This Row],[Kolom1]],Tabel1[Type],Tabel10[[#Headers],[schoolactiviteit]],Tabel1[Jaar],$V$2)</f>
        <v>0</v>
      </c>
      <c r="R272" s="1">
        <f>SUM(Tabel10[[#This Row],[workshop]:[schoolactiviteit]])</f>
        <v>0</v>
      </c>
      <c r="S272" s="1">
        <f>COUNTIFS(Tabel3[Lid sinds],Activiteiten!$V$2,Tabel3[Woonplaats],Tabel10[[#This Row],[Kolom1]])</f>
        <v>0</v>
      </c>
    </row>
    <row r="273" spans="1:19" ht="15" hidden="1" customHeight="1" x14ac:dyDescent="0.25">
      <c r="A273" s="10">
        <v>2014</v>
      </c>
      <c r="B273" s="10">
        <v>8</v>
      </c>
      <c r="C273" s="10" t="s">
        <v>1005</v>
      </c>
      <c r="D273" s="10">
        <v>2250</v>
      </c>
      <c r="E273" s="10" t="s">
        <v>306</v>
      </c>
      <c r="F273" s="10" t="s">
        <v>1117</v>
      </c>
      <c r="G273" s="10">
        <v>500</v>
      </c>
      <c r="L273">
        <f>COUNTIFS(Tabel1[Gemeente],Tabel10[[#This Row],[Kolom1]],Tabel1[Type],Tabel10[[#Headers],[workshop]],Tabel1[Jaar],$V$2)</f>
        <v>0</v>
      </c>
      <c r="M273" s="10">
        <f>COUNTIFS(Tabel1[Gemeente],Tabel10[[#This Row],[Kolom1]],Tabel1[Type],Tabel10[[#Headers],[bijscholing]],Tabel1[Jaar],$V$2)</f>
        <v>0</v>
      </c>
      <c r="N273" s="10">
        <f>COUNTIFS(Tabel1[Gemeente],Tabel10[[#This Row],[Kolom1]],Tabel1[Type],Tabel10[[#Headers],[open initiatie]],Tabel1[Jaar],$V$2)</f>
        <v>0</v>
      </c>
      <c r="O273">
        <f>COUNTIFS(Tabel1[Gemeente],Tabel10[[#This Row],[Kolom1]],Tabel1[Type],Tabel10[[#Headers],[animatie]],Tabel1[Jaar],$V$2)</f>
        <v>0</v>
      </c>
      <c r="P273">
        <f>COUNTIFS(Tabel1[Gemeente],Tabel10[[#This Row],[Kolom1]],Tabel1[Type],Tabel10[[#Headers],[kamp]],Tabel1[Jaar],$V$2)</f>
        <v>0</v>
      </c>
      <c r="Q273">
        <f>COUNTIFS(Tabel1[Gemeente],Tabel10[[#This Row],[Kolom1]],Tabel1[Type],Tabel10[[#Headers],[schoolactiviteit]],Tabel1[Jaar],$V$2)</f>
        <v>0</v>
      </c>
      <c r="R273" s="1">
        <f>SUM(Tabel10[[#This Row],[workshop]:[schoolactiviteit]])</f>
        <v>0</v>
      </c>
      <c r="S273" s="1">
        <f>COUNTIFS(Tabel3[Lid sinds],Activiteiten!$V$2,Tabel3[Woonplaats],Tabel10[[#This Row],[Kolom1]])</f>
        <v>0</v>
      </c>
    </row>
    <row r="274" spans="1:19" ht="15" hidden="1" customHeight="1" x14ac:dyDescent="0.25">
      <c r="A274" s="10">
        <v>2014</v>
      </c>
      <c r="B274" s="10">
        <v>8</v>
      </c>
      <c r="C274" s="10" t="s">
        <v>1005</v>
      </c>
      <c r="D274" s="10">
        <v>2250</v>
      </c>
      <c r="E274" s="10" t="s">
        <v>306</v>
      </c>
      <c r="F274" s="10" t="s">
        <v>1255</v>
      </c>
      <c r="G274" s="10">
        <v>500</v>
      </c>
      <c r="L274">
        <f>COUNTIFS(Tabel1[Gemeente],Tabel10[[#This Row],[Kolom1]],Tabel1[Type],Tabel10[[#Headers],[workshop]],Tabel1[Jaar],$V$2)</f>
        <v>0</v>
      </c>
      <c r="M274" s="10">
        <f>COUNTIFS(Tabel1[Gemeente],Tabel10[[#This Row],[Kolom1]],Tabel1[Type],Tabel10[[#Headers],[bijscholing]],Tabel1[Jaar],$V$2)</f>
        <v>0</v>
      </c>
      <c r="N274" s="10">
        <f>COUNTIFS(Tabel1[Gemeente],Tabel10[[#This Row],[Kolom1]],Tabel1[Type],Tabel10[[#Headers],[open initiatie]],Tabel1[Jaar],$V$2)</f>
        <v>0</v>
      </c>
      <c r="O274">
        <f>COUNTIFS(Tabel1[Gemeente],Tabel10[[#This Row],[Kolom1]],Tabel1[Type],Tabel10[[#Headers],[animatie]],Tabel1[Jaar],$V$2)</f>
        <v>0</v>
      </c>
      <c r="P274">
        <f>COUNTIFS(Tabel1[Gemeente],Tabel10[[#This Row],[Kolom1]],Tabel1[Type],Tabel10[[#Headers],[kamp]],Tabel1[Jaar],$V$2)</f>
        <v>0</v>
      </c>
      <c r="Q274">
        <f>COUNTIFS(Tabel1[Gemeente],Tabel10[[#This Row],[Kolom1]],Tabel1[Type],Tabel10[[#Headers],[schoolactiviteit]],Tabel1[Jaar],$V$2)</f>
        <v>0</v>
      </c>
      <c r="R274" s="1">
        <f>SUM(Tabel10[[#This Row],[workshop]:[schoolactiviteit]])</f>
        <v>0</v>
      </c>
      <c r="S274" s="1">
        <f>COUNTIFS(Tabel3[Lid sinds],Activiteiten!$V$2,Tabel3[Woonplaats],Tabel10[[#This Row],[Kolom1]])</f>
        <v>0</v>
      </c>
    </row>
    <row r="275" spans="1:19" ht="15" hidden="1" customHeight="1" x14ac:dyDescent="0.25">
      <c r="A275" s="10">
        <v>2014</v>
      </c>
      <c r="B275" s="10">
        <v>10</v>
      </c>
      <c r="C275" s="10" t="s">
        <v>980</v>
      </c>
      <c r="D275" s="10"/>
      <c r="E275" s="10" t="s">
        <v>1245</v>
      </c>
      <c r="F275" s="10" t="s">
        <v>1246</v>
      </c>
      <c r="G275" s="10">
        <f>5 * 18</f>
        <v>90</v>
      </c>
      <c r="L275">
        <f>COUNTIFS(Tabel1[Gemeente],Tabel10[[#This Row],[Kolom1]],Tabel1[Type],Tabel10[[#Headers],[workshop]],Tabel1[Jaar],$V$2)</f>
        <v>0</v>
      </c>
      <c r="M275" s="10">
        <f>COUNTIFS(Tabel1[Gemeente],Tabel10[[#This Row],[Kolom1]],Tabel1[Type],Tabel10[[#Headers],[bijscholing]],Tabel1[Jaar],$V$2)</f>
        <v>0</v>
      </c>
      <c r="N275" s="10">
        <f>COUNTIFS(Tabel1[Gemeente],Tabel10[[#This Row],[Kolom1]],Tabel1[Type],Tabel10[[#Headers],[open initiatie]],Tabel1[Jaar],$V$2)</f>
        <v>0</v>
      </c>
      <c r="O275">
        <f>COUNTIFS(Tabel1[Gemeente],Tabel10[[#This Row],[Kolom1]],Tabel1[Type],Tabel10[[#Headers],[animatie]],Tabel1[Jaar],$V$2)</f>
        <v>0</v>
      </c>
      <c r="P275">
        <f>COUNTIFS(Tabel1[Gemeente],Tabel10[[#This Row],[Kolom1]],Tabel1[Type],Tabel10[[#Headers],[kamp]],Tabel1[Jaar],$V$2)</f>
        <v>0</v>
      </c>
      <c r="Q275">
        <f>COUNTIFS(Tabel1[Gemeente],Tabel10[[#This Row],[Kolom1]],Tabel1[Type],Tabel10[[#Headers],[schoolactiviteit]],Tabel1[Jaar],$V$2)</f>
        <v>0</v>
      </c>
      <c r="R275" s="1">
        <f>SUM(Tabel10[[#This Row],[workshop]:[schoolactiviteit]])</f>
        <v>0</v>
      </c>
      <c r="S275" s="1">
        <f>COUNTIFS(Tabel3[Lid sinds],Activiteiten!$V$2,Tabel3[Woonplaats],Tabel10[[#This Row],[Kolom1]])</f>
        <v>0</v>
      </c>
    </row>
    <row r="276" spans="1:19" ht="15" hidden="1" customHeight="1" x14ac:dyDescent="0.25">
      <c r="A276" s="10">
        <v>2014</v>
      </c>
      <c r="B276" s="10">
        <v>5</v>
      </c>
      <c r="C276" s="10" t="s">
        <v>979</v>
      </c>
      <c r="D276" s="10"/>
      <c r="E276" s="10" t="s">
        <v>1024</v>
      </c>
      <c r="F276" s="10" t="s">
        <v>1240</v>
      </c>
      <c r="G276" s="10">
        <v>350</v>
      </c>
      <c r="L276">
        <f>COUNTIFS(Tabel1[Gemeente],Tabel10[[#This Row],[Kolom1]],Tabel1[Type],Tabel10[[#Headers],[workshop]],Tabel1[Jaar],$V$2)</f>
        <v>0</v>
      </c>
      <c r="M276" s="10">
        <f>COUNTIFS(Tabel1[Gemeente],Tabel10[[#This Row],[Kolom1]],Tabel1[Type],Tabel10[[#Headers],[bijscholing]],Tabel1[Jaar],$V$2)</f>
        <v>0</v>
      </c>
      <c r="N276" s="10">
        <f>COUNTIFS(Tabel1[Gemeente],Tabel10[[#This Row],[Kolom1]],Tabel1[Type],Tabel10[[#Headers],[open initiatie]],Tabel1[Jaar],$V$2)</f>
        <v>0</v>
      </c>
      <c r="O276">
        <f>COUNTIFS(Tabel1[Gemeente],Tabel10[[#This Row],[Kolom1]],Tabel1[Type],Tabel10[[#Headers],[animatie]],Tabel1[Jaar],$V$2)</f>
        <v>0</v>
      </c>
      <c r="P276">
        <f>COUNTIFS(Tabel1[Gemeente],Tabel10[[#This Row],[Kolom1]],Tabel1[Type],Tabel10[[#Headers],[kamp]],Tabel1[Jaar],$V$2)</f>
        <v>0</v>
      </c>
      <c r="Q276">
        <f>COUNTIFS(Tabel1[Gemeente],Tabel10[[#This Row],[Kolom1]],Tabel1[Type],Tabel10[[#Headers],[schoolactiviteit]],Tabel1[Jaar],$V$2)</f>
        <v>0</v>
      </c>
      <c r="R276" s="1">
        <f>SUM(Tabel10[[#This Row],[workshop]:[schoolactiviteit]])</f>
        <v>0</v>
      </c>
      <c r="S276" s="1">
        <f>COUNTIFS(Tabel3[Lid sinds],Activiteiten!$V$2,Tabel3[Woonplaats],Tabel10[[#This Row],[Kolom1]])</f>
        <v>0</v>
      </c>
    </row>
    <row r="277" spans="1:19" ht="15" hidden="1" customHeight="1" x14ac:dyDescent="0.25">
      <c r="A277" s="10">
        <v>2014</v>
      </c>
      <c r="B277" s="10">
        <v>5</v>
      </c>
      <c r="C277" s="10" t="s">
        <v>980</v>
      </c>
      <c r="D277" s="10"/>
      <c r="E277" s="10" t="s">
        <v>1118</v>
      </c>
      <c r="F277" s="10" t="s">
        <v>978</v>
      </c>
      <c r="G277" s="10">
        <v>80</v>
      </c>
      <c r="L277">
        <f>COUNTIFS(Tabel1[Gemeente],Tabel10[[#This Row],[Kolom1]],Tabel1[Type],Tabel10[[#Headers],[workshop]],Tabel1[Jaar],$V$2)</f>
        <v>0</v>
      </c>
      <c r="M277" s="10">
        <f>COUNTIFS(Tabel1[Gemeente],Tabel10[[#This Row],[Kolom1]],Tabel1[Type],Tabel10[[#Headers],[bijscholing]],Tabel1[Jaar],$V$2)</f>
        <v>0</v>
      </c>
      <c r="N277" s="10">
        <f>COUNTIFS(Tabel1[Gemeente],Tabel10[[#This Row],[Kolom1]],Tabel1[Type],Tabel10[[#Headers],[open initiatie]],Tabel1[Jaar],$V$2)</f>
        <v>0</v>
      </c>
      <c r="O277">
        <f>COUNTIFS(Tabel1[Gemeente],Tabel10[[#This Row],[Kolom1]],Tabel1[Type],Tabel10[[#Headers],[animatie]],Tabel1[Jaar],$V$2)</f>
        <v>0</v>
      </c>
      <c r="P277">
        <f>COUNTIFS(Tabel1[Gemeente],Tabel10[[#This Row],[Kolom1]],Tabel1[Type],Tabel10[[#Headers],[kamp]],Tabel1[Jaar],$V$2)</f>
        <v>0</v>
      </c>
      <c r="Q277">
        <f>COUNTIFS(Tabel1[Gemeente],Tabel10[[#This Row],[Kolom1]],Tabel1[Type],Tabel10[[#Headers],[schoolactiviteit]],Tabel1[Jaar],$V$2)</f>
        <v>0</v>
      </c>
      <c r="R277" s="1">
        <f>SUM(Tabel10[[#This Row],[workshop]:[schoolactiviteit]])</f>
        <v>0</v>
      </c>
      <c r="S277" s="1">
        <f>COUNTIFS(Tabel3[Lid sinds],Activiteiten!$V$2,Tabel3[Woonplaats],Tabel10[[#This Row],[Kolom1]])</f>
        <v>0</v>
      </c>
    </row>
    <row r="278" spans="1:19" ht="15" hidden="1" customHeight="1" x14ac:dyDescent="0.25">
      <c r="A278" s="10">
        <v>2014</v>
      </c>
      <c r="B278" s="10">
        <v>5</v>
      </c>
      <c r="C278" s="10" t="s">
        <v>980</v>
      </c>
      <c r="D278" s="10"/>
      <c r="E278" s="10" t="s">
        <v>1118</v>
      </c>
      <c r="F278" s="10" t="s">
        <v>978</v>
      </c>
      <c r="G278" s="10">
        <v>20</v>
      </c>
      <c r="L278">
        <f>COUNTIFS(Tabel1[Gemeente],Tabel10[[#This Row],[Kolom1]],Tabel1[Type],Tabel10[[#Headers],[workshop]],Tabel1[Jaar],$V$2)</f>
        <v>0</v>
      </c>
      <c r="M278" s="10">
        <f>COUNTIFS(Tabel1[Gemeente],Tabel10[[#This Row],[Kolom1]],Tabel1[Type],Tabel10[[#Headers],[bijscholing]],Tabel1[Jaar],$V$2)</f>
        <v>0</v>
      </c>
      <c r="N278" s="10">
        <f>COUNTIFS(Tabel1[Gemeente],Tabel10[[#This Row],[Kolom1]],Tabel1[Type],Tabel10[[#Headers],[open initiatie]],Tabel1[Jaar],$V$2)</f>
        <v>0</v>
      </c>
      <c r="O278">
        <f>COUNTIFS(Tabel1[Gemeente],Tabel10[[#This Row],[Kolom1]],Tabel1[Type],Tabel10[[#Headers],[animatie]],Tabel1[Jaar],$V$2)</f>
        <v>0</v>
      </c>
      <c r="P278">
        <f>COUNTIFS(Tabel1[Gemeente],Tabel10[[#This Row],[Kolom1]],Tabel1[Type],Tabel10[[#Headers],[kamp]],Tabel1[Jaar],$V$2)</f>
        <v>0</v>
      </c>
      <c r="Q278">
        <f>COUNTIFS(Tabel1[Gemeente],Tabel10[[#This Row],[Kolom1]],Tabel1[Type],Tabel10[[#Headers],[schoolactiviteit]],Tabel1[Jaar],$V$2)</f>
        <v>0</v>
      </c>
      <c r="R278" s="1">
        <f>SUM(Tabel10[[#This Row],[workshop]:[schoolactiviteit]])</f>
        <v>0</v>
      </c>
      <c r="S278" s="1">
        <f>COUNTIFS(Tabel3[Lid sinds],Activiteiten!$V$2,Tabel3[Woonplaats],Tabel10[[#This Row],[Kolom1]])</f>
        <v>0</v>
      </c>
    </row>
    <row r="279" spans="1:19" ht="15" hidden="1" customHeight="1" x14ac:dyDescent="0.25">
      <c r="A279" s="10">
        <v>2014</v>
      </c>
      <c r="B279" s="10">
        <v>10</v>
      </c>
      <c r="C279" s="10" t="s">
        <v>980</v>
      </c>
      <c r="D279" s="10"/>
      <c r="E279" s="10" t="s">
        <v>1118</v>
      </c>
      <c r="F279" s="10" t="s">
        <v>1115</v>
      </c>
      <c r="G279" s="10">
        <v>20</v>
      </c>
      <c r="L279">
        <f>COUNTIFS(Tabel1[Gemeente],Tabel10[[#This Row],[Kolom1]],Tabel1[Type],Tabel10[[#Headers],[workshop]],Tabel1[Jaar],$V$2)</f>
        <v>0</v>
      </c>
      <c r="M279" s="10">
        <f>COUNTIFS(Tabel1[Gemeente],Tabel10[[#This Row],[Kolom1]],Tabel1[Type],Tabel10[[#Headers],[bijscholing]],Tabel1[Jaar],$V$2)</f>
        <v>0</v>
      </c>
      <c r="N279" s="10">
        <f>COUNTIFS(Tabel1[Gemeente],Tabel10[[#This Row],[Kolom1]],Tabel1[Type],Tabel10[[#Headers],[open initiatie]],Tabel1[Jaar],$V$2)</f>
        <v>0</v>
      </c>
      <c r="O279">
        <f>COUNTIFS(Tabel1[Gemeente],Tabel10[[#This Row],[Kolom1]],Tabel1[Type],Tabel10[[#Headers],[animatie]],Tabel1[Jaar],$V$2)</f>
        <v>0</v>
      </c>
      <c r="P279">
        <f>COUNTIFS(Tabel1[Gemeente],Tabel10[[#This Row],[Kolom1]],Tabel1[Type],Tabel10[[#Headers],[kamp]],Tabel1[Jaar],$V$2)</f>
        <v>0</v>
      </c>
      <c r="Q279">
        <f>COUNTIFS(Tabel1[Gemeente],Tabel10[[#This Row],[Kolom1]],Tabel1[Type],Tabel10[[#Headers],[schoolactiviteit]],Tabel1[Jaar],$V$2)</f>
        <v>0</v>
      </c>
      <c r="R279" s="1">
        <f>SUM(Tabel10[[#This Row],[workshop]:[schoolactiviteit]])</f>
        <v>0</v>
      </c>
      <c r="S279" s="1">
        <f>COUNTIFS(Tabel3[Lid sinds],Activiteiten!$V$2,Tabel3[Woonplaats],Tabel10[[#This Row],[Kolom1]])</f>
        <v>0</v>
      </c>
    </row>
    <row r="280" spans="1:19" ht="15" hidden="1" customHeight="1" x14ac:dyDescent="0.25">
      <c r="A280" s="10">
        <v>2014</v>
      </c>
      <c r="B280" s="10">
        <v>5</v>
      </c>
      <c r="C280" s="10" t="s">
        <v>980</v>
      </c>
      <c r="D280" s="10">
        <v>2300</v>
      </c>
      <c r="E280" s="10" t="s">
        <v>1010</v>
      </c>
      <c r="F280" s="10" t="s">
        <v>1238</v>
      </c>
      <c r="G280" s="10">
        <f>5*20</f>
        <v>100</v>
      </c>
      <c r="L280">
        <f>COUNTIFS(Tabel1[Gemeente],Tabel10[[#This Row],[Kolom1]],Tabel1[Type],Tabel10[[#Headers],[workshop]],Tabel1[Jaar],$V$2)</f>
        <v>0</v>
      </c>
      <c r="M280" s="10">
        <f>COUNTIFS(Tabel1[Gemeente],Tabel10[[#This Row],[Kolom1]],Tabel1[Type],Tabel10[[#Headers],[bijscholing]],Tabel1[Jaar],$V$2)</f>
        <v>0</v>
      </c>
      <c r="N280" s="10">
        <f>COUNTIFS(Tabel1[Gemeente],Tabel10[[#This Row],[Kolom1]],Tabel1[Type],Tabel10[[#Headers],[open initiatie]],Tabel1[Jaar],$V$2)</f>
        <v>0</v>
      </c>
      <c r="O280">
        <f>COUNTIFS(Tabel1[Gemeente],Tabel10[[#This Row],[Kolom1]],Tabel1[Type],Tabel10[[#Headers],[animatie]],Tabel1[Jaar],$V$2)</f>
        <v>0</v>
      </c>
      <c r="P280">
        <f>COUNTIFS(Tabel1[Gemeente],Tabel10[[#This Row],[Kolom1]],Tabel1[Type],Tabel10[[#Headers],[kamp]],Tabel1[Jaar],$V$2)</f>
        <v>0</v>
      </c>
      <c r="Q280">
        <f>COUNTIFS(Tabel1[Gemeente],Tabel10[[#This Row],[Kolom1]],Tabel1[Type],Tabel10[[#Headers],[schoolactiviteit]],Tabel1[Jaar],$V$2)</f>
        <v>0</v>
      </c>
      <c r="R280" s="1">
        <f>SUM(Tabel10[[#This Row],[workshop]:[schoolactiviteit]])</f>
        <v>0</v>
      </c>
      <c r="S280" s="1">
        <f>COUNTIFS(Tabel3[Lid sinds],Activiteiten!$V$2,Tabel3[Woonplaats],Tabel10[[#This Row],[Kolom1]])</f>
        <v>0</v>
      </c>
    </row>
    <row r="281" spans="1:19" ht="15" hidden="1" customHeight="1" x14ac:dyDescent="0.25">
      <c r="A281" s="10">
        <v>2014</v>
      </c>
      <c r="B281" s="10">
        <v>6</v>
      </c>
      <c r="C281" s="10" t="s">
        <v>979</v>
      </c>
      <c r="D281" s="10">
        <v>2300</v>
      </c>
      <c r="E281" s="10" t="s">
        <v>1010</v>
      </c>
      <c r="F281" s="10" t="s">
        <v>1115</v>
      </c>
      <c r="G281" s="10"/>
      <c r="L281">
        <f>COUNTIFS(Tabel1[Gemeente],Tabel10[[#This Row],[Kolom1]],Tabel1[Type],Tabel10[[#Headers],[workshop]],Tabel1[Jaar],$V$2)</f>
        <v>0</v>
      </c>
      <c r="M281" s="10">
        <f>COUNTIFS(Tabel1[Gemeente],Tabel10[[#This Row],[Kolom1]],Tabel1[Type],Tabel10[[#Headers],[bijscholing]],Tabel1[Jaar],$V$2)</f>
        <v>0</v>
      </c>
      <c r="N281" s="10">
        <f>COUNTIFS(Tabel1[Gemeente],Tabel10[[#This Row],[Kolom1]],Tabel1[Type],Tabel10[[#Headers],[open initiatie]],Tabel1[Jaar],$V$2)</f>
        <v>0</v>
      </c>
      <c r="O281">
        <f>COUNTIFS(Tabel1[Gemeente],Tabel10[[#This Row],[Kolom1]],Tabel1[Type],Tabel10[[#Headers],[animatie]],Tabel1[Jaar],$V$2)</f>
        <v>0</v>
      </c>
      <c r="P281">
        <f>COUNTIFS(Tabel1[Gemeente],Tabel10[[#This Row],[Kolom1]],Tabel1[Type],Tabel10[[#Headers],[kamp]],Tabel1[Jaar],$V$2)</f>
        <v>0</v>
      </c>
      <c r="Q281">
        <f>COUNTIFS(Tabel1[Gemeente],Tabel10[[#This Row],[Kolom1]],Tabel1[Type],Tabel10[[#Headers],[schoolactiviteit]],Tabel1[Jaar],$V$2)</f>
        <v>0</v>
      </c>
      <c r="R281" s="1">
        <f>SUM(Tabel10[[#This Row],[workshop]:[schoolactiviteit]])</f>
        <v>0</v>
      </c>
      <c r="S281" s="1">
        <f>COUNTIFS(Tabel3[Lid sinds],Activiteiten!$V$2,Tabel3[Woonplaats],Tabel10[[#This Row],[Kolom1]])</f>
        <v>0</v>
      </c>
    </row>
    <row r="282" spans="1:19" ht="15" hidden="1" customHeight="1" x14ac:dyDescent="0.25">
      <c r="A282" s="10">
        <v>2014</v>
      </c>
      <c r="B282" s="10">
        <v>7</v>
      </c>
      <c r="C282" s="10" t="s">
        <v>980</v>
      </c>
      <c r="D282" s="10">
        <v>2300</v>
      </c>
      <c r="E282" s="10" t="s">
        <v>1010</v>
      </c>
      <c r="F282" s="10" t="s">
        <v>1241</v>
      </c>
      <c r="G282" s="10">
        <v>300</v>
      </c>
      <c r="L282">
        <f>COUNTIFS(Tabel1[Gemeente],Tabel10[[#This Row],[Kolom1]],Tabel1[Type],Tabel10[[#Headers],[workshop]],Tabel1[Jaar],$V$2)</f>
        <v>0</v>
      </c>
      <c r="M282" s="10">
        <f>COUNTIFS(Tabel1[Gemeente],Tabel10[[#This Row],[Kolom1]],Tabel1[Type],Tabel10[[#Headers],[bijscholing]],Tabel1[Jaar],$V$2)</f>
        <v>0</v>
      </c>
      <c r="N282" s="10">
        <f>COUNTIFS(Tabel1[Gemeente],Tabel10[[#This Row],[Kolom1]],Tabel1[Type],Tabel10[[#Headers],[open initiatie]],Tabel1[Jaar],$V$2)</f>
        <v>0</v>
      </c>
      <c r="O282">
        <f>COUNTIFS(Tabel1[Gemeente],Tabel10[[#This Row],[Kolom1]],Tabel1[Type],Tabel10[[#Headers],[animatie]],Tabel1[Jaar],$V$2)</f>
        <v>0</v>
      </c>
      <c r="P282">
        <f>COUNTIFS(Tabel1[Gemeente],Tabel10[[#This Row],[Kolom1]],Tabel1[Type],Tabel10[[#Headers],[kamp]],Tabel1[Jaar],$V$2)</f>
        <v>0</v>
      </c>
      <c r="Q282">
        <f>COUNTIFS(Tabel1[Gemeente],Tabel10[[#This Row],[Kolom1]],Tabel1[Type],Tabel10[[#Headers],[schoolactiviteit]],Tabel1[Jaar],$V$2)</f>
        <v>0</v>
      </c>
      <c r="R282" s="1">
        <f>SUM(Tabel10[[#This Row],[workshop]:[schoolactiviteit]])</f>
        <v>0</v>
      </c>
      <c r="S282" s="1">
        <f>COUNTIFS(Tabel3[Lid sinds],Activiteiten!$V$2,Tabel3[Woonplaats],Tabel10[[#This Row],[Kolom1]])</f>
        <v>0</v>
      </c>
    </row>
    <row r="283" spans="1:19" ht="15" hidden="1" customHeight="1" x14ac:dyDescent="0.25">
      <c r="A283" s="10">
        <v>2014</v>
      </c>
      <c r="B283" s="10">
        <v>8</v>
      </c>
      <c r="C283" s="10" t="s">
        <v>980</v>
      </c>
      <c r="D283" s="10">
        <v>2300</v>
      </c>
      <c r="E283" s="10" t="s">
        <v>1010</v>
      </c>
      <c r="F283" s="10" t="s">
        <v>1201</v>
      </c>
      <c r="G283" s="10"/>
      <c r="L283">
        <f>COUNTIFS(Tabel1[Gemeente],Tabel10[[#This Row],[Kolom1]],Tabel1[Type],Tabel10[[#Headers],[workshop]],Tabel1[Jaar],$V$2)</f>
        <v>0</v>
      </c>
      <c r="M283" s="10">
        <f>COUNTIFS(Tabel1[Gemeente],Tabel10[[#This Row],[Kolom1]],Tabel1[Type],Tabel10[[#Headers],[bijscholing]],Tabel1[Jaar],$V$2)</f>
        <v>0</v>
      </c>
      <c r="N283" s="10">
        <f>COUNTIFS(Tabel1[Gemeente],Tabel10[[#This Row],[Kolom1]],Tabel1[Type],Tabel10[[#Headers],[open initiatie]],Tabel1[Jaar],$V$2)</f>
        <v>0</v>
      </c>
      <c r="O283">
        <f>COUNTIFS(Tabel1[Gemeente],Tabel10[[#This Row],[Kolom1]],Tabel1[Type],Tabel10[[#Headers],[animatie]],Tabel1[Jaar],$V$2)</f>
        <v>0</v>
      </c>
      <c r="P283">
        <f>COUNTIFS(Tabel1[Gemeente],Tabel10[[#This Row],[Kolom1]],Tabel1[Type],Tabel10[[#Headers],[kamp]],Tabel1[Jaar],$V$2)</f>
        <v>0</v>
      </c>
      <c r="Q283">
        <f>COUNTIFS(Tabel1[Gemeente],Tabel10[[#This Row],[Kolom1]],Tabel1[Type],Tabel10[[#Headers],[schoolactiviteit]],Tabel1[Jaar],$V$2)</f>
        <v>0</v>
      </c>
      <c r="R283" s="1">
        <f>SUM(Tabel10[[#This Row],[workshop]:[schoolactiviteit]])</f>
        <v>0</v>
      </c>
      <c r="S283" s="1">
        <f>COUNTIFS(Tabel3[Lid sinds],Activiteiten!$V$2,Tabel3[Woonplaats],Tabel10[[#This Row],[Kolom1]])</f>
        <v>0</v>
      </c>
    </row>
    <row r="284" spans="1:19" ht="15" hidden="1" customHeight="1" x14ac:dyDescent="0.25">
      <c r="A284" s="10">
        <v>2014</v>
      </c>
      <c r="B284" s="10">
        <v>9</v>
      </c>
      <c r="C284" s="10" t="s">
        <v>979</v>
      </c>
      <c r="D284" s="10">
        <v>2300</v>
      </c>
      <c r="E284" s="10" t="s">
        <v>1010</v>
      </c>
      <c r="F284" s="10" t="s">
        <v>1052</v>
      </c>
      <c r="G284" s="10">
        <v>60</v>
      </c>
      <c r="L284">
        <f>COUNTIFS(Tabel1[Gemeente],Tabel10[[#This Row],[Kolom1]],Tabel1[Type],Tabel10[[#Headers],[workshop]],Tabel1[Jaar],$V$2)</f>
        <v>0</v>
      </c>
      <c r="M284" s="10">
        <f>COUNTIFS(Tabel1[Gemeente],Tabel10[[#This Row],[Kolom1]],Tabel1[Type],Tabel10[[#Headers],[bijscholing]],Tabel1[Jaar],$V$2)</f>
        <v>0</v>
      </c>
      <c r="N284" s="10">
        <f>COUNTIFS(Tabel1[Gemeente],Tabel10[[#This Row],[Kolom1]],Tabel1[Type],Tabel10[[#Headers],[open initiatie]],Tabel1[Jaar],$V$2)</f>
        <v>0</v>
      </c>
      <c r="O284">
        <f>COUNTIFS(Tabel1[Gemeente],Tabel10[[#This Row],[Kolom1]],Tabel1[Type],Tabel10[[#Headers],[animatie]],Tabel1[Jaar],$V$2)</f>
        <v>0</v>
      </c>
      <c r="P284">
        <f>COUNTIFS(Tabel1[Gemeente],Tabel10[[#This Row],[Kolom1]],Tabel1[Type],Tabel10[[#Headers],[kamp]],Tabel1[Jaar],$V$2)</f>
        <v>0</v>
      </c>
      <c r="Q284">
        <f>COUNTIFS(Tabel1[Gemeente],Tabel10[[#This Row],[Kolom1]],Tabel1[Type],Tabel10[[#Headers],[schoolactiviteit]],Tabel1[Jaar],$V$2)</f>
        <v>0</v>
      </c>
      <c r="R284" s="1">
        <f>SUM(Tabel10[[#This Row],[workshop]:[schoolactiviteit]])</f>
        <v>0</v>
      </c>
      <c r="S284" s="1">
        <f>COUNTIFS(Tabel3[Lid sinds],Activiteiten!$V$2,Tabel3[Woonplaats],Tabel10[[#This Row],[Kolom1]])</f>
        <v>0</v>
      </c>
    </row>
    <row r="285" spans="1:19" ht="15" hidden="1" customHeight="1" x14ac:dyDescent="0.25">
      <c r="A285" s="10">
        <v>2014</v>
      </c>
      <c r="B285" s="10">
        <v>2</v>
      </c>
      <c r="C285" s="10" t="s">
        <v>981</v>
      </c>
      <c r="D285" s="10">
        <v>2300</v>
      </c>
      <c r="E285" s="10" t="s">
        <v>1010</v>
      </c>
      <c r="F285" s="10" t="s">
        <v>1247</v>
      </c>
      <c r="G285" s="10">
        <v>20</v>
      </c>
      <c r="L285">
        <f>COUNTIFS(Tabel1[Gemeente],Tabel10[[#This Row],[Kolom1]],Tabel1[Type],Tabel10[[#Headers],[workshop]],Tabel1[Jaar],$V$2)</f>
        <v>0</v>
      </c>
      <c r="M285" s="10">
        <f>COUNTIFS(Tabel1[Gemeente],Tabel10[[#This Row],[Kolom1]],Tabel1[Type],Tabel10[[#Headers],[bijscholing]],Tabel1[Jaar],$V$2)</f>
        <v>0</v>
      </c>
      <c r="N285" s="10">
        <f>COUNTIFS(Tabel1[Gemeente],Tabel10[[#This Row],[Kolom1]],Tabel1[Type],Tabel10[[#Headers],[open initiatie]],Tabel1[Jaar],$V$2)</f>
        <v>0</v>
      </c>
      <c r="O285">
        <f>COUNTIFS(Tabel1[Gemeente],Tabel10[[#This Row],[Kolom1]],Tabel1[Type],Tabel10[[#Headers],[animatie]],Tabel1[Jaar],$V$2)</f>
        <v>0</v>
      </c>
      <c r="P285">
        <f>COUNTIFS(Tabel1[Gemeente],Tabel10[[#This Row],[Kolom1]],Tabel1[Type],Tabel10[[#Headers],[kamp]],Tabel1[Jaar],$V$2)</f>
        <v>0</v>
      </c>
      <c r="Q285">
        <f>COUNTIFS(Tabel1[Gemeente],Tabel10[[#This Row],[Kolom1]],Tabel1[Type],Tabel10[[#Headers],[schoolactiviteit]],Tabel1[Jaar],$V$2)</f>
        <v>0</v>
      </c>
      <c r="R285" s="1">
        <f>SUM(Tabel10[[#This Row],[workshop]:[schoolactiviteit]])</f>
        <v>0</v>
      </c>
      <c r="S285" s="1">
        <f>COUNTIFS(Tabel3[Lid sinds],Activiteiten!$V$2,Tabel3[Woonplaats],Tabel10[[#This Row],[Kolom1]])</f>
        <v>0</v>
      </c>
    </row>
    <row r="286" spans="1:19" ht="15" hidden="1" customHeight="1" x14ac:dyDescent="0.25">
      <c r="A286" s="10">
        <v>2014</v>
      </c>
      <c r="B286" s="10">
        <v>4</v>
      </c>
      <c r="C286" s="10" t="s">
        <v>981</v>
      </c>
      <c r="D286" s="10">
        <v>2300</v>
      </c>
      <c r="E286" s="10" t="s">
        <v>1010</v>
      </c>
      <c r="F286" s="10" t="s">
        <v>978</v>
      </c>
      <c r="G286" s="10">
        <v>16</v>
      </c>
      <c r="L286">
        <f>COUNTIFS(Tabel1[Gemeente],Tabel10[[#This Row],[Kolom1]],Tabel1[Type],Tabel10[[#Headers],[workshop]],Tabel1[Jaar],$V$2)</f>
        <v>0</v>
      </c>
      <c r="M286" s="10">
        <f>COUNTIFS(Tabel1[Gemeente],Tabel10[[#This Row],[Kolom1]],Tabel1[Type],Tabel10[[#Headers],[bijscholing]],Tabel1[Jaar],$V$2)</f>
        <v>0</v>
      </c>
      <c r="N286" s="10">
        <f>COUNTIFS(Tabel1[Gemeente],Tabel10[[#This Row],[Kolom1]],Tabel1[Type],Tabel10[[#Headers],[open initiatie]],Tabel1[Jaar],$V$2)</f>
        <v>0</v>
      </c>
      <c r="O286">
        <f>COUNTIFS(Tabel1[Gemeente],Tabel10[[#This Row],[Kolom1]],Tabel1[Type],Tabel10[[#Headers],[animatie]],Tabel1[Jaar],$V$2)</f>
        <v>0</v>
      </c>
      <c r="P286">
        <f>COUNTIFS(Tabel1[Gemeente],Tabel10[[#This Row],[Kolom1]],Tabel1[Type],Tabel10[[#Headers],[kamp]],Tabel1[Jaar],$V$2)</f>
        <v>0</v>
      </c>
      <c r="Q286">
        <f>COUNTIFS(Tabel1[Gemeente],Tabel10[[#This Row],[Kolom1]],Tabel1[Type],Tabel10[[#Headers],[schoolactiviteit]],Tabel1[Jaar],$V$2)</f>
        <v>0</v>
      </c>
      <c r="R286" s="1">
        <f>SUM(Tabel10[[#This Row],[workshop]:[schoolactiviteit]])</f>
        <v>0</v>
      </c>
      <c r="S286" s="1">
        <f>COUNTIFS(Tabel3[Lid sinds],Activiteiten!$V$2,Tabel3[Woonplaats],Tabel10[[#This Row],[Kolom1]])</f>
        <v>0</v>
      </c>
    </row>
    <row r="287" spans="1:19" ht="15" hidden="1" customHeight="1" x14ac:dyDescent="0.25">
      <c r="A287" s="10">
        <v>2014</v>
      </c>
      <c r="B287" s="10">
        <v>7</v>
      </c>
      <c r="C287" s="10" t="s">
        <v>981</v>
      </c>
      <c r="D287" s="10">
        <v>2300</v>
      </c>
      <c r="E287" s="10" t="s">
        <v>1010</v>
      </c>
      <c r="F287" s="10" t="s">
        <v>989</v>
      </c>
      <c r="G287" s="10">
        <v>32</v>
      </c>
      <c r="L287">
        <f>COUNTIFS(Tabel1[Gemeente],Tabel10[[#This Row],[Kolom1]],Tabel1[Type],Tabel10[[#Headers],[workshop]],Tabel1[Jaar],$V$2)</f>
        <v>0</v>
      </c>
      <c r="M287" s="10">
        <f>COUNTIFS(Tabel1[Gemeente],Tabel10[[#This Row],[Kolom1]],Tabel1[Type],Tabel10[[#Headers],[bijscholing]],Tabel1[Jaar],$V$2)</f>
        <v>0</v>
      </c>
      <c r="N287" s="10">
        <f>COUNTIFS(Tabel1[Gemeente],Tabel10[[#This Row],[Kolom1]],Tabel1[Type],Tabel10[[#Headers],[open initiatie]],Tabel1[Jaar],$V$2)</f>
        <v>0</v>
      </c>
      <c r="O287">
        <f>COUNTIFS(Tabel1[Gemeente],Tabel10[[#This Row],[Kolom1]],Tabel1[Type],Tabel10[[#Headers],[animatie]],Tabel1[Jaar],$V$2)</f>
        <v>0</v>
      </c>
      <c r="P287">
        <f>COUNTIFS(Tabel1[Gemeente],Tabel10[[#This Row],[Kolom1]],Tabel1[Type],Tabel10[[#Headers],[kamp]],Tabel1[Jaar],$V$2)</f>
        <v>0</v>
      </c>
      <c r="Q287">
        <f>COUNTIFS(Tabel1[Gemeente],Tabel10[[#This Row],[Kolom1]],Tabel1[Type],Tabel10[[#Headers],[schoolactiviteit]],Tabel1[Jaar],$V$2)</f>
        <v>0</v>
      </c>
      <c r="R287" s="1">
        <f>SUM(Tabel10[[#This Row],[workshop]:[schoolactiviteit]])</f>
        <v>0</v>
      </c>
      <c r="S287" s="1">
        <f>COUNTIFS(Tabel3[Lid sinds],Activiteiten!$V$2,Tabel3[Woonplaats],Tabel10[[#This Row],[Kolom1]])</f>
        <v>0</v>
      </c>
    </row>
    <row r="288" spans="1:19" ht="15" hidden="1" customHeight="1" x14ac:dyDescent="0.25">
      <c r="A288" s="10">
        <v>2014</v>
      </c>
      <c r="B288" s="10">
        <v>8</v>
      </c>
      <c r="C288" s="10" t="s">
        <v>1005</v>
      </c>
      <c r="D288" s="10">
        <v>2300</v>
      </c>
      <c r="E288" s="10" t="s">
        <v>1010</v>
      </c>
      <c r="F288" s="10" t="s">
        <v>1201</v>
      </c>
      <c r="G288" s="10"/>
      <c r="L288">
        <f>COUNTIFS(Tabel1[Gemeente],Tabel10[[#This Row],[Kolom1]],Tabel1[Type],Tabel10[[#Headers],[workshop]],Tabel1[Jaar],$V$2)</f>
        <v>0</v>
      </c>
      <c r="M288" s="10">
        <f>COUNTIFS(Tabel1[Gemeente],Tabel10[[#This Row],[Kolom1]],Tabel1[Type],Tabel10[[#Headers],[bijscholing]],Tabel1[Jaar],$V$2)</f>
        <v>0</v>
      </c>
      <c r="N288" s="10">
        <f>COUNTIFS(Tabel1[Gemeente],Tabel10[[#This Row],[Kolom1]],Tabel1[Type],Tabel10[[#Headers],[open initiatie]],Tabel1[Jaar],$V$2)</f>
        <v>0</v>
      </c>
      <c r="O288">
        <f>COUNTIFS(Tabel1[Gemeente],Tabel10[[#This Row],[Kolom1]],Tabel1[Type],Tabel10[[#Headers],[animatie]],Tabel1[Jaar],$V$2)</f>
        <v>0</v>
      </c>
      <c r="P288">
        <f>COUNTIFS(Tabel1[Gemeente],Tabel10[[#This Row],[Kolom1]],Tabel1[Type],Tabel10[[#Headers],[kamp]],Tabel1[Jaar],$V$2)</f>
        <v>0</v>
      </c>
      <c r="Q288">
        <f>COUNTIFS(Tabel1[Gemeente],Tabel10[[#This Row],[Kolom1]],Tabel1[Type],Tabel10[[#Headers],[schoolactiviteit]],Tabel1[Jaar],$V$2)</f>
        <v>0</v>
      </c>
      <c r="R288" s="1">
        <f>SUM(Tabel10[[#This Row],[workshop]:[schoolactiviteit]])</f>
        <v>0</v>
      </c>
      <c r="S288" s="1">
        <f>COUNTIFS(Tabel3[Lid sinds],Activiteiten!$V$2,Tabel3[Woonplaats],Tabel10[[#This Row],[Kolom1]])</f>
        <v>0</v>
      </c>
    </row>
    <row r="289" spans="1:19" ht="15" hidden="1" customHeight="1" x14ac:dyDescent="0.25">
      <c r="A289" s="10">
        <v>2014</v>
      </c>
      <c r="B289" s="10">
        <v>5</v>
      </c>
      <c r="C289" s="10" t="s">
        <v>980</v>
      </c>
      <c r="D289" s="10">
        <v>2260</v>
      </c>
      <c r="E289" s="10" t="s">
        <v>982</v>
      </c>
      <c r="F289" s="10" t="s">
        <v>1237</v>
      </c>
      <c r="G289" s="10">
        <v>150</v>
      </c>
      <c r="L289">
        <f>COUNTIFS(Tabel1[Gemeente],Tabel10[[#This Row],[Kolom1]],Tabel1[Type],Tabel10[[#Headers],[workshop]],Tabel1[Jaar],$V$2)</f>
        <v>0</v>
      </c>
      <c r="M289" s="10">
        <f>COUNTIFS(Tabel1[Gemeente],Tabel10[[#This Row],[Kolom1]],Tabel1[Type],Tabel10[[#Headers],[bijscholing]],Tabel1[Jaar],$V$2)</f>
        <v>0</v>
      </c>
      <c r="N289" s="10">
        <f>COUNTIFS(Tabel1[Gemeente],Tabel10[[#This Row],[Kolom1]],Tabel1[Type],Tabel10[[#Headers],[open initiatie]],Tabel1[Jaar],$V$2)</f>
        <v>0</v>
      </c>
      <c r="O289">
        <f>COUNTIFS(Tabel1[Gemeente],Tabel10[[#This Row],[Kolom1]],Tabel1[Type],Tabel10[[#Headers],[animatie]],Tabel1[Jaar],$V$2)</f>
        <v>0</v>
      </c>
      <c r="P289">
        <f>COUNTIFS(Tabel1[Gemeente],Tabel10[[#This Row],[Kolom1]],Tabel1[Type],Tabel10[[#Headers],[kamp]],Tabel1[Jaar],$V$2)</f>
        <v>0</v>
      </c>
      <c r="Q289">
        <f>COUNTIFS(Tabel1[Gemeente],Tabel10[[#This Row],[Kolom1]],Tabel1[Type],Tabel10[[#Headers],[schoolactiviteit]],Tabel1[Jaar],$V$2)</f>
        <v>0</v>
      </c>
      <c r="R289" s="1">
        <f>SUM(Tabel10[[#This Row],[workshop]:[schoolactiviteit]])</f>
        <v>0</v>
      </c>
      <c r="S289" s="1">
        <f>COUNTIFS(Tabel3[Lid sinds],Activiteiten!$V$2,Tabel3[Woonplaats],Tabel10[[#This Row],[Kolom1]])</f>
        <v>0</v>
      </c>
    </row>
    <row r="290" spans="1:19" ht="15" hidden="1" customHeight="1" x14ac:dyDescent="0.25">
      <c r="A290" s="10">
        <v>2014</v>
      </c>
      <c r="B290" s="10">
        <v>6</v>
      </c>
      <c r="C290" s="10" t="s">
        <v>980</v>
      </c>
      <c r="D290" s="10">
        <v>2260</v>
      </c>
      <c r="E290" s="10" t="s">
        <v>982</v>
      </c>
      <c r="F290" s="10" t="s">
        <v>978</v>
      </c>
      <c r="G290" s="10">
        <v>25</v>
      </c>
      <c r="L290">
        <f>COUNTIFS(Tabel1[Gemeente],Tabel10[[#This Row],[Kolom1]],Tabel1[Type],Tabel10[[#Headers],[workshop]],Tabel1[Jaar],$V$2)</f>
        <v>0</v>
      </c>
      <c r="M290" s="10">
        <f>COUNTIFS(Tabel1[Gemeente],Tabel10[[#This Row],[Kolom1]],Tabel1[Type],Tabel10[[#Headers],[bijscholing]],Tabel1[Jaar],$V$2)</f>
        <v>0</v>
      </c>
      <c r="N290" s="10">
        <f>COUNTIFS(Tabel1[Gemeente],Tabel10[[#This Row],[Kolom1]],Tabel1[Type],Tabel10[[#Headers],[open initiatie]],Tabel1[Jaar],$V$2)</f>
        <v>0</v>
      </c>
      <c r="O290">
        <f>COUNTIFS(Tabel1[Gemeente],Tabel10[[#This Row],[Kolom1]],Tabel1[Type],Tabel10[[#Headers],[animatie]],Tabel1[Jaar],$V$2)</f>
        <v>0</v>
      </c>
      <c r="P290">
        <f>COUNTIFS(Tabel1[Gemeente],Tabel10[[#This Row],[Kolom1]],Tabel1[Type],Tabel10[[#Headers],[kamp]],Tabel1[Jaar],$V$2)</f>
        <v>0</v>
      </c>
      <c r="Q290">
        <f>COUNTIFS(Tabel1[Gemeente],Tabel10[[#This Row],[Kolom1]],Tabel1[Type],Tabel10[[#Headers],[schoolactiviteit]],Tabel1[Jaar],$V$2)</f>
        <v>0</v>
      </c>
      <c r="R290" s="1">
        <f>SUM(Tabel10[[#This Row],[workshop]:[schoolactiviteit]])</f>
        <v>0</v>
      </c>
      <c r="S290" s="1">
        <f>COUNTIFS(Tabel3[Lid sinds],Activiteiten!$V$2,Tabel3[Woonplaats],Tabel10[[#This Row],[Kolom1]])</f>
        <v>0</v>
      </c>
    </row>
    <row r="291" spans="1:19" ht="15" hidden="1" customHeight="1" x14ac:dyDescent="0.25">
      <c r="A291" s="10">
        <v>2014</v>
      </c>
      <c r="B291" s="10">
        <v>8</v>
      </c>
      <c r="C291" s="10" t="s">
        <v>981</v>
      </c>
      <c r="D291" s="10">
        <v>2260</v>
      </c>
      <c r="E291" s="10" t="s">
        <v>982</v>
      </c>
      <c r="F291" s="10" t="s">
        <v>1252</v>
      </c>
      <c r="G291" s="10">
        <v>42</v>
      </c>
      <c r="L291">
        <f>COUNTIFS(Tabel1[Gemeente],Tabel10[[#This Row],[Kolom1]],Tabel1[Type],Tabel10[[#Headers],[workshop]],Tabel1[Jaar],$V$2)</f>
        <v>0</v>
      </c>
      <c r="M291" s="10">
        <f>COUNTIFS(Tabel1[Gemeente],Tabel10[[#This Row],[Kolom1]],Tabel1[Type],Tabel10[[#Headers],[bijscholing]],Tabel1[Jaar],$V$2)</f>
        <v>0</v>
      </c>
      <c r="N291" s="10">
        <f>COUNTIFS(Tabel1[Gemeente],Tabel10[[#This Row],[Kolom1]],Tabel1[Type],Tabel10[[#Headers],[open initiatie]],Tabel1[Jaar],$V$2)</f>
        <v>0</v>
      </c>
      <c r="O291">
        <f>COUNTIFS(Tabel1[Gemeente],Tabel10[[#This Row],[Kolom1]],Tabel1[Type],Tabel10[[#Headers],[animatie]],Tabel1[Jaar],$V$2)</f>
        <v>0</v>
      </c>
      <c r="P291">
        <f>COUNTIFS(Tabel1[Gemeente],Tabel10[[#This Row],[Kolom1]],Tabel1[Type],Tabel10[[#Headers],[kamp]],Tabel1[Jaar],$V$2)</f>
        <v>0</v>
      </c>
      <c r="Q291">
        <f>COUNTIFS(Tabel1[Gemeente],Tabel10[[#This Row],[Kolom1]],Tabel1[Type],Tabel10[[#Headers],[schoolactiviteit]],Tabel1[Jaar],$V$2)</f>
        <v>0</v>
      </c>
      <c r="R291" s="1">
        <f>SUM(Tabel10[[#This Row],[workshop]:[schoolactiviteit]])</f>
        <v>0</v>
      </c>
      <c r="S291" s="1">
        <f>COUNTIFS(Tabel3[Lid sinds],Activiteiten!$V$2,Tabel3[Woonplaats],Tabel10[[#This Row],[Kolom1]])</f>
        <v>0</v>
      </c>
    </row>
    <row r="292" spans="1:19" ht="15" hidden="1" customHeight="1" x14ac:dyDescent="0.25">
      <c r="A292" s="10">
        <v>2014</v>
      </c>
      <c r="B292" s="10">
        <v>5</v>
      </c>
      <c r="C292" s="10" t="s">
        <v>980</v>
      </c>
      <c r="D292" s="10"/>
      <c r="E292" s="10" t="s">
        <v>1022</v>
      </c>
      <c r="F292" s="10" t="s">
        <v>978</v>
      </c>
      <c r="G292" s="10">
        <f>20*6</f>
        <v>120</v>
      </c>
      <c r="L292">
        <f>COUNTIFS(Tabel1[Gemeente],Tabel10[[#This Row],[Kolom1]],Tabel1[Type],Tabel10[[#Headers],[workshop]],Tabel1[Jaar],$V$2)</f>
        <v>0</v>
      </c>
      <c r="M292" s="10">
        <f>COUNTIFS(Tabel1[Gemeente],Tabel10[[#This Row],[Kolom1]],Tabel1[Type],Tabel10[[#Headers],[bijscholing]],Tabel1[Jaar],$V$2)</f>
        <v>0</v>
      </c>
      <c r="N292" s="10">
        <f>COUNTIFS(Tabel1[Gemeente],Tabel10[[#This Row],[Kolom1]],Tabel1[Type],Tabel10[[#Headers],[open initiatie]],Tabel1[Jaar],$V$2)</f>
        <v>0</v>
      </c>
      <c r="O292">
        <f>COUNTIFS(Tabel1[Gemeente],Tabel10[[#This Row],[Kolom1]],Tabel1[Type],Tabel10[[#Headers],[animatie]],Tabel1[Jaar],$V$2)</f>
        <v>0</v>
      </c>
      <c r="P292">
        <f>COUNTIFS(Tabel1[Gemeente],Tabel10[[#This Row],[Kolom1]],Tabel1[Type],Tabel10[[#Headers],[kamp]],Tabel1[Jaar],$V$2)</f>
        <v>0</v>
      </c>
      <c r="Q292">
        <f>COUNTIFS(Tabel1[Gemeente],Tabel10[[#This Row],[Kolom1]],Tabel1[Type],Tabel10[[#Headers],[schoolactiviteit]],Tabel1[Jaar],$V$2)</f>
        <v>0</v>
      </c>
      <c r="R292" s="1">
        <f>SUM(Tabel10[[#This Row],[workshop]:[schoolactiviteit]])</f>
        <v>0</v>
      </c>
      <c r="S292" s="1">
        <f>COUNTIFS(Tabel3[Lid sinds],Activiteiten!$V$2,Tabel3[Woonplaats],Tabel10[[#This Row],[Kolom1]])</f>
        <v>0</v>
      </c>
    </row>
    <row r="293" spans="1:19" ht="15" customHeight="1" x14ac:dyDescent="0.25">
      <c r="A293" s="10">
        <v>2015</v>
      </c>
      <c r="B293" s="10">
        <v>6</v>
      </c>
      <c r="C293" s="10" t="s">
        <v>1002</v>
      </c>
      <c r="D293" s="10">
        <v>2490</v>
      </c>
      <c r="E293" s="10" t="s">
        <v>1125</v>
      </c>
      <c r="F293" s="10" t="s">
        <v>978</v>
      </c>
      <c r="G293" s="10">
        <v>20</v>
      </c>
      <c r="L293">
        <f>COUNTIFS(Tabel1[Gemeente],Tabel10[[#This Row],[Kolom1]],Tabel1[Type],Tabel10[[#Headers],[workshop]],Tabel1[Jaar],$V$2)</f>
        <v>0</v>
      </c>
      <c r="M293" s="10">
        <f>COUNTIFS(Tabel1[Gemeente],Tabel10[[#This Row],[Kolom1]],Tabel1[Type],Tabel10[[#Headers],[bijscholing]],Tabel1[Jaar],$V$2)</f>
        <v>0</v>
      </c>
      <c r="N293" s="10">
        <f>COUNTIFS(Tabel1[Gemeente],Tabel10[[#This Row],[Kolom1]],Tabel1[Type],Tabel10[[#Headers],[open initiatie]],Tabel1[Jaar],$V$2)</f>
        <v>0</v>
      </c>
      <c r="O293">
        <f>COUNTIFS(Tabel1[Gemeente],Tabel10[[#This Row],[Kolom1]],Tabel1[Type],Tabel10[[#Headers],[animatie]],Tabel1[Jaar],$V$2)</f>
        <v>0</v>
      </c>
      <c r="P293">
        <f>COUNTIFS(Tabel1[Gemeente],Tabel10[[#This Row],[Kolom1]],Tabel1[Type],Tabel10[[#Headers],[kamp]],Tabel1[Jaar],$V$2)</f>
        <v>0</v>
      </c>
      <c r="Q293">
        <f>COUNTIFS(Tabel1[Gemeente],Tabel10[[#This Row],[Kolom1]],Tabel1[Type],Tabel10[[#Headers],[schoolactiviteit]],Tabel1[Jaar],$V$2)</f>
        <v>0</v>
      </c>
      <c r="R293" s="1">
        <f>SUM(Tabel10[[#This Row],[workshop]:[schoolactiviteit]])</f>
        <v>0</v>
      </c>
      <c r="S293" s="1">
        <f>COUNTIFS(Tabel3[Lid sinds],Activiteiten!$V$2,Tabel3[Woonplaats],Tabel10[[#This Row],[Kolom1]])</f>
        <v>0</v>
      </c>
    </row>
    <row r="294" spans="1:19" ht="15" customHeight="1" x14ac:dyDescent="0.25">
      <c r="A294" s="10">
        <v>2015</v>
      </c>
      <c r="B294" s="10">
        <v>8</v>
      </c>
      <c r="C294" s="10" t="s">
        <v>981</v>
      </c>
      <c r="D294" s="10">
        <v>2340</v>
      </c>
      <c r="E294" s="10" t="s">
        <v>1007</v>
      </c>
      <c r="F294" s="10" t="s">
        <v>1136</v>
      </c>
      <c r="G294" s="10">
        <v>100</v>
      </c>
      <c r="L294">
        <f>COUNTIFS(Tabel1[Gemeente],Tabel10[[#This Row],[Kolom1]],Tabel1[Type],Tabel10[[#Headers],[workshop]],Tabel1[Jaar],$V$2)</f>
        <v>0</v>
      </c>
      <c r="M294" s="10">
        <f>COUNTIFS(Tabel1[Gemeente],Tabel10[[#This Row],[Kolom1]],Tabel1[Type],Tabel10[[#Headers],[bijscholing]],Tabel1[Jaar],$V$2)</f>
        <v>0</v>
      </c>
      <c r="N294" s="10">
        <f>COUNTIFS(Tabel1[Gemeente],Tabel10[[#This Row],[Kolom1]],Tabel1[Type],Tabel10[[#Headers],[open initiatie]],Tabel1[Jaar],$V$2)</f>
        <v>0</v>
      </c>
      <c r="O294">
        <f>COUNTIFS(Tabel1[Gemeente],Tabel10[[#This Row],[Kolom1]],Tabel1[Type],Tabel10[[#Headers],[animatie]],Tabel1[Jaar],$V$2)</f>
        <v>0</v>
      </c>
      <c r="P294">
        <f>COUNTIFS(Tabel1[Gemeente],Tabel10[[#This Row],[Kolom1]],Tabel1[Type],Tabel10[[#Headers],[kamp]],Tabel1[Jaar],$V$2)</f>
        <v>0</v>
      </c>
      <c r="Q294">
        <f>COUNTIFS(Tabel1[Gemeente],Tabel10[[#This Row],[Kolom1]],Tabel1[Type],Tabel10[[#Headers],[schoolactiviteit]],Tabel1[Jaar],$V$2)</f>
        <v>0</v>
      </c>
      <c r="R294" s="1">
        <f>SUM(Tabel10[[#This Row],[workshop]:[schoolactiviteit]])</f>
        <v>0</v>
      </c>
      <c r="S294" s="1">
        <f>COUNTIFS(Tabel3[Lid sinds],Activiteiten!$V$2,Tabel3[Woonplaats],Tabel10[[#This Row],[Kolom1]])</f>
        <v>0</v>
      </c>
    </row>
    <row r="295" spans="1:19" ht="15" customHeight="1" x14ac:dyDescent="0.25">
      <c r="A295" s="10">
        <v>2015</v>
      </c>
      <c r="B295" s="10">
        <v>1</v>
      </c>
      <c r="C295" s="10" t="s">
        <v>980</v>
      </c>
      <c r="D295" s="10">
        <v>2530</v>
      </c>
      <c r="E295" s="10" t="s">
        <v>1098</v>
      </c>
      <c r="F295" s="10" t="s">
        <v>978</v>
      </c>
      <c r="G295" s="10">
        <v>40</v>
      </c>
      <c r="L295">
        <f>COUNTIFS(Tabel1[Gemeente],Tabel10[[#This Row],[Kolom1]],Tabel1[Type],Tabel10[[#Headers],[workshop]],Tabel1[Jaar],$V$2)</f>
        <v>0</v>
      </c>
      <c r="M295" s="10">
        <f>COUNTIFS(Tabel1[Gemeente],Tabel10[[#This Row],[Kolom1]],Tabel1[Type],Tabel10[[#Headers],[bijscholing]],Tabel1[Jaar],$V$2)</f>
        <v>0</v>
      </c>
      <c r="N295" s="10">
        <f>COUNTIFS(Tabel1[Gemeente],Tabel10[[#This Row],[Kolom1]],Tabel1[Type],Tabel10[[#Headers],[open initiatie]],Tabel1[Jaar],$V$2)</f>
        <v>0</v>
      </c>
      <c r="O295">
        <f>COUNTIFS(Tabel1[Gemeente],Tabel10[[#This Row],[Kolom1]],Tabel1[Type],Tabel10[[#Headers],[animatie]],Tabel1[Jaar],$V$2)</f>
        <v>0</v>
      </c>
      <c r="P295">
        <f>COUNTIFS(Tabel1[Gemeente],Tabel10[[#This Row],[Kolom1]],Tabel1[Type],Tabel10[[#Headers],[kamp]],Tabel1[Jaar],$V$2)</f>
        <v>0</v>
      </c>
      <c r="Q295">
        <f>COUNTIFS(Tabel1[Gemeente],Tabel10[[#This Row],[Kolom1]],Tabel1[Type],Tabel10[[#Headers],[schoolactiviteit]],Tabel1[Jaar],$V$2)</f>
        <v>0</v>
      </c>
      <c r="R295" s="1">
        <f>SUM(Tabel10[[#This Row],[workshop]:[schoolactiviteit]])</f>
        <v>0</v>
      </c>
      <c r="S295" s="1">
        <f>COUNTIFS(Tabel3[Lid sinds],Activiteiten!$V$2,Tabel3[Woonplaats],Tabel10[[#This Row],[Kolom1]])</f>
        <v>0</v>
      </c>
    </row>
    <row r="296" spans="1:19" ht="15" customHeight="1" x14ac:dyDescent="0.25">
      <c r="A296" s="10">
        <v>2015</v>
      </c>
      <c r="B296" s="10">
        <v>2</v>
      </c>
      <c r="C296" s="10" t="s">
        <v>980</v>
      </c>
      <c r="D296" s="10">
        <v>2440</v>
      </c>
      <c r="E296" s="10" t="s">
        <v>1001</v>
      </c>
      <c r="F296" s="10" t="s">
        <v>1230</v>
      </c>
      <c r="G296" s="10">
        <v>30</v>
      </c>
      <c r="L296">
        <f>COUNTIFS(Tabel1[Gemeente],Tabel10[[#This Row],[Kolom1]],Tabel1[Type],Tabel10[[#Headers],[workshop]],Tabel1[Jaar],$V$2)</f>
        <v>0</v>
      </c>
      <c r="M296" s="10">
        <f>COUNTIFS(Tabel1[Gemeente],Tabel10[[#This Row],[Kolom1]],Tabel1[Type],Tabel10[[#Headers],[bijscholing]],Tabel1[Jaar],$V$2)</f>
        <v>0</v>
      </c>
      <c r="N296" s="10">
        <f>COUNTIFS(Tabel1[Gemeente],Tabel10[[#This Row],[Kolom1]],Tabel1[Type],Tabel10[[#Headers],[open initiatie]],Tabel1[Jaar],$V$2)</f>
        <v>0</v>
      </c>
      <c r="O296">
        <f>COUNTIFS(Tabel1[Gemeente],Tabel10[[#This Row],[Kolom1]],Tabel1[Type],Tabel10[[#Headers],[animatie]],Tabel1[Jaar],$V$2)</f>
        <v>0</v>
      </c>
      <c r="P296">
        <f>COUNTIFS(Tabel1[Gemeente],Tabel10[[#This Row],[Kolom1]],Tabel1[Type],Tabel10[[#Headers],[kamp]],Tabel1[Jaar],$V$2)</f>
        <v>0</v>
      </c>
      <c r="Q296">
        <f>COUNTIFS(Tabel1[Gemeente],Tabel10[[#This Row],[Kolom1]],Tabel1[Type],Tabel10[[#Headers],[schoolactiviteit]],Tabel1[Jaar],$V$2)</f>
        <v>0</v>
      </c>
      <c r="R296" s="1">
        <f>SUM(Tabel10[[#This Row],[workshop]:[schoolactiviteit]])</f>
        <v>0</v>
      </c>
      <c r="S296" s="1">
        <f>COUNTIFS(Tabel3[Lid sinds],Activiteiten!$V$2,Tabel3[Woonplaats],Tabel10[[#This Row],[Kolom1]])</f>
        <v>0</v>
      </c>
    </row>
    <row r="297" spans="1:19" ht="15" customHeight="1" x14ac:dyDescent="0.25">
      <c r="A297" s="10">
        <v>2015</v>
      </c>
      <c r="B297" s="10">
        <v>8</v>
      </c>
      <c r="C297" s="10" t="s">
        <v>979</v>
      </c>
      <c r="D297" s="10">
        <v>2280</v>
      </c>
      <c r="E297" s="10" t="s">
        <v>1127</v>
      </c>
      <c r="F297" s="10" t="s">
        <v>1230</v>
      </c>
      <c r="G297" s="10">
        <v>15</v>
      </c>
      <c r="L297">
        <f>COUNTIFS(Tabel1[Gemeente],Tabel10[[#This Row],[Kolom1]],Tabel1[Type],Tabel10[[#Headers],[workshop]],Tabel1[Jaar],$V$2)</f>
        <v>0</v>
      </c>
      <c r="M297" s="10">
        <f>COUNTIFS(Tabel1[Gemeente],Tabel10[[#This Row],[Kolom1]],Tabel1[Type],Tabel10[[#Headers],[bijscholing]],Tabel1[Jaar],$V$2)</f>
        <v>0</v>
      </c>
      <c r="N297" s="10">
        <f>COUNTIFS(Tabel1[Gemeente],Tabel10[[#This Row],[Kolom1]],Tabel1[Type],Tabel10[[#Headers],[open initiatie]],Tabel1[Jaar],$V$2)</f>
        <v>0</v>
      </c>
      <c r="O297">
        <f>COUNTIFS(Tabel1[Gemeente],Tabel10[[#This Row],[Kolom1]],Tabel1[Type],Tabel10[[#Headers],[animatie]],Tabel1[Jaar],$V$2)</f>
        <v>0</v>
      </c>
      <c r="P297">
        <f>COUNTIFS(Tabel1[Gemeente],Tabel10[[#This Row],[Kolom1]],Tabel1[Type],Tabel10[[#Headers],[kamp]],Tabel1[Jaar],$V$2)</f>
        <v>0</v>
      </c>
      <c r="Q297">
        <f>COUNTIFS(Tabel1[Gemeente],Tabel10[[#This Row],[Kolom1]],Tabel1[Type],Tabel10[[#Headers],[schoolactiviteit]],Tabel1[Jaar],$V$2)</f>
        <v>0</v>
      </c>
      <c r="R297" s="1">
        <f>SUM(Tabel10[[#This Row],[workshop]:[schoolactiviteit]])</f>
        <v>0</v>
      </c>
      <c r="S297" s="1">
        <f>COUNTIFS(Tabel3[Lid sinds],Activiteiten!$V$2,Tabel3[Woonplaats],Tabel10[[#This Row],[Kolom1]])</f>
        <v>0</v>
      </c>
    </row>
    <row r="298" spans="1:19" ht="15" customHeight="1" x14ac:dyDescent="0.25">
      <c r="A298" s="10">
        <v>2015</v>
      </c>
      <c r="B298" s="10">
        <v>11</v>
      </c>
      <c r="C298" s="10" t="s">
        <v>1002</v>
      </c>
      <c r="D298" s="10">
        <v>3500</v>
      </c>
      <c r="E298" s="10" t="s">
        <v>1128</v>
      </c>
      <c r="F298" s="10" t="s">
        <v>986</v>
      </c>
      <c r="G298" s="10"/>
      <c r="L298">
        <f>COUNTIFS(Tabel1[Gemeente],Tabel10[[#This Row],[Kolom1]],Tabel1[Type],Tabel10[[#Headers],[workshop]],Tabel1[Jaar],$V$2)</f>
        <v>0</v>
      </c>
      <c r="M298" s="10">
        <f>COUNTIFS(Tabel1[Gemeente],Tabel10[[#This Row],[Kolom1]],Tabel1[Type],Tabel10[[#Headers],[bijscholing]],Tabel1[Jaar],$V$2)</f>
        <v>0</v>
      </c>
      <c r="N298" s="10">
        <f>COUNTIFS(Tabel1[Gemeente],Tabel10[[#This Row],[Kolom1]],Tabel1[Type],Tabel10[[#Headers],[open initiatie]],Tabel1[Jaar],$V$2)</f>
        <v>0</v>
      </c>
      <c r="O298">
        <f>COUNTIFS(Tabel1[Gemeente],Tabel10[[#This Row],[Kolom1]],Tabel1[Type],Tabel10[[#Headers],[animatie]],Tabel1[Jaar],$V$2)</f>
        <v>0</v>
      </c>
      <c r="P298">
        <f>COUNTIFS(Tabel1[Gemeente],Tabel10[[#This Row],[Kolom1]],Tabel1[Type],Tabel10[[#Headers],[kamp]],Tabel1[Jaar],$V$2)</f>
        <v>0</v>
      </c>
      <c r="Q298">
        <f>COUNTIFS(Tabel1[Gemeente],Tabel10[[#This Row],[Kolom1]],Tabel1[Type],Tabel10[[#Headers],[schoolactiviteit]],Tabel1[Jaar],$V$2)</f>
        <v>0</v>
      </c>
      <c r="R298" s="1">
        <f>SUM(Tabel10[[#This Row],[workshop]:[schoolactiviteit]])</f>
        <v>0</v>
      </c>
      <c r="S298" s="1">
        <f>COUNTIFS(Tabel3[Lid sinds],Activiteiten!$V$2,Tabel3[Woonplaats],Tabel10[[#This Row],[Kolom1]])</f>
        <v>0</v>
      </c>
    </row>
    <row r="299" spans="1:19" ht="15" customHeight="1" x14ac:dyDescent="0.25">
      <c r="A299" s="10">
        <v>2015</v>
      </c>
      <c r="B299" s="10">
        <v>3</v>
      </c>
      <c r="C299" s="10" t="s">
        <v>979</v>
      </c>
      <c r="D299" s="10">
        <v>2200</v>
      </c>
      <c r="E299" s="10" t="s">
        <v>304</v>
      </c>
      <c r="F299" s="10" t="s">
        <v>1230</v>
      </c>
      <c r="G299" s="10">
        <v>20</v>
      </c>
      <c r="L299">
        <f>COUNTIFS(Tabel1[Gemeente],Tabel10[[#This Row],[Kolom1]],Tabel1[Type],Tabel10[[#Headers],[workshop]],Tabel1[Jaar],$V$2)</f>
        <v>0</v>
      </c>
      <c r="M299" s="10">
        <f>COUNTIFS(Tabel1[Gemeente],Tabel10[[#This Row],[Kolom1]],Tabel1[Type],Tabel10[[#Headers],[bijscholing]],Tabel1[Jaar],$V$2)</f>
        <v>0</v>
      </c>
      <c r="N299" s="10">
        <f>COUNTIFS(Tabel1[Gemeente],Tabel10[[#This Row],[Kolom1]],Tabel1[Type],Tabel10[[#Headers],[open initiatie]],Tabel1[Jaar],$V$2)</f>
        <v>0</v>
      </c>
      <c r="O299">
        <f>COUNTIFS(Tabel1[Gemeente],Tabel10[[#This Row],[Kolom1]],Tabel1[Type],Tabel10[[#Headers],[animatie]],Tabel1[Jaar],$V$2)</f>
        <v>0</v>
      </c>
      <c r="P299">
        <f>COUNTIFS(Tabel1[Gemeente],Tabel10[[#This Row],[Kolom1]],Tabel1[Type],Tabel10[[#Headers],[kamp]],Tabel1[Jaar],$V$2)</f>
        <v>0</v>
      </c>
      <c r="Q299">
        <f>COUNTIFS(Tabel1[Gemeente],Tabel10[[#This Row],[Kolom1]],Tabel1[Type],Tabel10[[#Headers],[schoolactiviteit]],Tabel1[Jaar],$V$2)</f>
        <v>0</v>
      </c>
      <c r="R299" s="1">
        <f>SUM(Tabel10[[#This Row],[workshop]:[schoolactiviteit]])</f>
        <v>0</v>
      </c>
      <c r="S299" s="1">
        <f>COUNTIFS(Tabel3[Lid sinds],Activiteiten!$V$2,Tabel3[Woonplaats],Tabel10[[#This Row],[Kolom1]])</f>
        <v>0</v>
      </c>
    </row>
    <row r="300" spans="1:19" ht="15" customHeight="1" x14ac:dyDescent="0.25">
      <c r="A300" s="10">
        <v>2015</v>
      </c>
      <c r="B300" s="10">
        <v>5</v>
      </c>
      <c r="C300" s="10" t="s">
        <v>979</v>
      </c>
      <c r="D300" s="10">
        <v>2200</v>
      </c>
      <c r="E300" s="10" t="s">
        <v>304</v>
      </c>
      <c r="F300" s="10" t="s">
        <v>1230</v>
      </c>
      <c r="G300" s="10">
        <v>20</v>
      </c>
      <c r="L300">
        <f>COUNTIFS(Tabel1[Gemeente],Tabel10[[#This Row],[Kolom1]],Tabel1[Type],Tabel10[[#Headers],[workshop]],Tabel1[Jaar],$V$2)</f>
        <v>0</v>
      </c>
      <c r="M300" s="10">
        <f>COUNTIFS(Tabel1[Gemeente],Tabel10[[#This Row],[Kolom1]],Tabel1[Type],Tabel10[[#Headers],[bijscholing]],Tabel1[Jaar],$V$2)</f>
        <v>0</v>
      </c>
      <c r="N300" s="10">
        <f>COUNTIFS(Tabel1[Gemeente],Tabel10[[#This Row],[Kolom1]],Tabel1[Type],Tabel10[[#Headers],[open initiatie]],Tabel1[Jaar],$V$2)</f>
        <v>0</v>
      </c>
      <c r="O300">
        <f>COUNTIFS(Tabel1[Gemeente],Tabel10[[#This Row],[Kolom1]],Tabel1[Type],Tabel10[[#Headers],[animatie]],Tabel1[Jaar],$V$2)</f>
        <v>0</v>
      </c>
      <c r="P300">
        <f>COUNTIFS(Tabel1[Gemeente],Tabel10[[#This Row],[Kolom1]],Tabel1[Type],Tabel10[[#Headers],[kamp]],Tabel1[Jaar],$V$2)</f>
        <v>0</v>
      </c>
      <c r="Q300">
        <f>COUNTIFS(Tabel1[Gemeente],Tabel10[[#This Row],[Kolom1]],Tabel1[Type],Tabel10[[#Headers],[schoolactiviteit]],Tabel1[Jaar],$V$2)</f>
        <v>0</v>
      </c>
      <c r="R300" s="1">
        <f>SUM(Tabel10[[#This Row],[workshop]:[schoolactiviteit]])</f>
        <v>0</v>
      </c>
      <c r="S300" s="1">
        <f>COUNTIFS(Tabel3[Lid sinds],Activiteiten!$V$2,Tabel3[Woonplaats],Tabel10[[#This Row],[Kolom1]])</f>
        <v>0</v>
      </c>
    </row>
    <row r="301" spans="1:19" ht="15" customHeight="1" x14ac:dyDescent="0.25">
      <c r="A301" s="10">
        <v>2015</v>
      </c>
      <c r="B301" s="10">
        <v>5</v>
      </c>
      <c r="C301" s="10" t="s">
        <v>980</v>
      </c>
      <c r="D301" s="10">
        <v>2200</v>
      </c>
      <c r="E301" s="10" t="s">
        <v>304</v>
      </c>
      <c r="F301" s="10" t="s">
        <v>989</v>
      </c>
      <c r="G301" s="10">
        <v>10</v>
      </c>
      <c r="L301">
        <f>COUNTIFS(Tabel1[Gemeente],Tabel10[[#This Row],[Kolom1]],Tabel1[Type],Tabel10[[#Headers],[workshop]],Tabel1[Jaar],$V$2)</f>
        <v>0</v>
      </c>
      <c r="M301" s="10">
        <f>COUNTIFS(Tabel1[Gemeente],Tabel10[[#This Row],[Kolom1]],Tabel1[Type],Tabel10[[#Headers],[bijscholing]],Tabel1[Jaar],$V$2)</f>
        <v>0</v>
      </c>
      <c r="N301" s="10">
        <f>COUNTIFS(Tabel1[Gemeente],Tabel10[[#This Row],[Kolom1]],Tabel1[Type],Tabel10[[#Headers],[open initiatie]],Tabel1[Jaar],$V$2)</f>
        <v>0</v>
      </c>
      <c r="O301">
        <f>COUNTIFS(Tabel1[Gemeente],Tabel10[[#This Row],[Kolom1]],Tabel1[Type],Tabel10[[#Headers],[animatie]],Tabel1[Jaar],$V$2)</f>
        <v>0</v>
      </c>
      <c r="P301">
        <f>COUNTIFS(Tabel1[Gemeente],Tabel10[[#This Row],[Kolom1]],Tabel1[Type],Tabel10[[#Headers],[kamp]],Tabel1[Jaar],$V$2)</f>
        <v>0</v>
      </c>
      <c r="Q301">
        <f>COUNTIFS(Tabel1[Gemeente],Tabel10[[#This Row],[Kolom1]],Tabel1[Type],Tabel10[[#Headers],[schoolactiviteit]],Tabel1[Jaar],$V$2)</f>
        <v>0</v>
      </c>
      <c r="R301" s="1">
        <f>SUM(Tabel10[[#This Row],[workshop]:[schoolactiviteit]])</f>
        <v>0</v>
      </c>
      <c r="S301" s="1">
        <f>COUNTIFS(Tabel3[Lid sinds],Activiteiten!$V$2,Tabel3[Woonplaats],Tabel10[[#This Row],[Kolom1]])</f>
        <v>0</v>
      </c>
    </row>
    <row r="302" spans="1:19" ht="15" customHeight="1" x14ac:dyDescent="0.25">
      <c r="A302" s="10">
        <v>2015</v>
      </c>
      <c r="B302" s="10">
        <v>6</v>
      </c>
      <c r="C302" s="10" t="s">
        <v>980</v>
      </c>
      <c r="D302" s="10">
        <v>2200</v>
      </c>
      <c r="E302" s="10" t="s">
        <v>304</v>
      </c>
      <c r="F302" s="10" t="s">
        <v>986</v>
      </c>
      <c r="G302" s="10">
        <v>15</v>
      </c>
      <c r="L302">
        <f>COUNTIFS(Tabel1[Gemeente],Tabel10[[#This Row],[Kolom1]],Tabel1[Type],Tabel10[[#Headers],[workshop]],Tabel1[Jaar],$V$2)</f>
        <v>0</v>
      </c>
      <c r="M302" s="10">
        <f>COUNTIFS(Tabel1[Gemeente],Tabel10[[#This Row],[Kolom1]],Tabel1[Type],Tabel10[[#Headers],[bijscholing]],Tabel1[Jaar],$V$2)</f>
        <v>0</v>
      </c>
      <c r="N302" s="10">
        <f>COUNTIFS(Tabel1[Gemeente],Tabel10[[#This Row],[Kolom1]],Tabel1[Type],Tabel10[[#Headers],[open initiatie]],Tabel1[Jaar],$V$2)</f>
        <v>0</v>
      </c>
      <c r="O302">
        <f>COUNTIFS(Tabel1[Gemeente],Tabel10[[#This Row],[Kolom1]],Tabel1[Type],Tabel10[[#Headers],[animatie]],Tabel1[Jaar],$V$2)</f>
        <v>0</v>
      </c>
      <c r="P302">
        <f>COUNTIFS(Tabel1[Gemeente],Tabel10[[#This Row],[Kolom1]],Tabel1[Type],Tabel10[[#Headers],[kamp]],Tabel1[Jaar],$V$2)</f>
        <v>0</v>
      </c>
      <c r="Q302">
        <f>COUNTIFS(Tabel1[Gemeente],Tabel10[[#This Row],[Kolom1]],Tabel1[Type],Tabel10[[#Headers],[schoolactiviteit]],Tabel1[Jaar],$V$2)</f>
        <v>0</v>
      </c>
      <c r="R302" s="1">
        <f>SUM(Tabel10[[#This Row],[workshop]:[schoolactiviteit]])</f>
        <v>0</v>
      </c>
      <c r="S302" s="1">
        <f>COUNTIFS(Tabel3[Lid sinds],Activiteiten!$V$2,Tabel3[Woonplaats],Tabel10[[#This Row],[Kolom1]])</f>
        <v>0</v>
      </c>
    </row>
    <row r="303" spans="1:19" ht="15" customHeight="1" x14ac:dyDescent="0.25">
      <c r="A303" s="10">
        <v>2015</v>
      </c>
      <c r="B303" s="10">
        <v>6</v>
      </c>
      <c r="C303" s="10" t="s">
        <v>979</v>
      </c>
      <c r="D303" s="10">
        <v>2200</v>
      </c>
      <c r="E303" s="10" t="s">
        <v>304</v>
      </c>
      <c r="F303" s="10" t="s">
        <v>1130</v>
      </c>
      <c r="G303" s="10">
        <v>100</v>
      </c>
      <c r="L303">
        <f>COUNTIFS(Tabel1[Gemeente],Tabel10[[#This Row],[Kolom1]],Tabel1[Type],Tabel10[[#Headers],[workshop]],Tabel1[Jaar],$V$2)</f>
        <v>0</v>
      </c>
      <c r="M303" s="10">
        <f>COUNTIFS(Tabel1[Gemeente],Tabel10[[#This Row],[Kolom1]],Tabel1[Type],Tabel10[[#Headers],[bijscholing]],Tabel1[Jaar],$V$2)</f>
        <v>0</v>
      </c>
      <c r="N303" s="10">
        <f>COUNTIFS(Tabel1[Gemeente],Tabel10[[#This Row],[Kolom1]],Tabel1[Type],Tabel10[[#Headers],[open initiatie]],Tabel1[Jaar],$V$2)</f>
        <v>0</v>
      </c>
      <c r="O303">
        <f>COUNTIFS(Tabel1[Gemeente],Tabel10[[#This Row],[Kolom1]],Tabel1[Type],Tabel10[[#Headers],[animatie]],Tabel1[Jaar],$V$2)</f>
        <v>0</v>
      </c>
      <c r="P303">
        <f>COUNTIFS(Tabel1[Gemeente],Tabel10[[#This Row],[Kolom1]],Tabel1[Type],Tabel10[[#Headers],[kamp]],Tabel1[Jaar],$V$2)</f>
        <v>0</v>
      </c>
      <c r="Q303">
        <f>COUNTIFS(Tabel1[Gemeente],Tabel10[[#This Row],[Kolom1]],Tabel1[Type],Tabel10[[#Headers],[schoolactiviteit]],Tabel1[Jaar],$V$2)</f>
        <v>0</v>
      </c>
      <c r="R303" s="1">
        <f>SUM(Tabel10[[#This Row],[workshop]:[schoolactiviteit]])</f>
        <v>0</v>
      </c>
      <c r="S303" s="1">
        <f>COUNTIFS(Tabel3[Lid sinds],Activiteiten!$V$2,Tabel3[Woonplaats],Tabel10[[#This Row],[Kolom1]])</f>
        <v>0</v>
      </c>
    </row>
    <row r="304" spans="1:19" ht="15" customHeight="1" x14ac:dyDescent="0.25">
      <c r="A304" s="10">
        <v>2015</v>
      </c>
      <c r="B304" s="10">
        <v>9</v>
      </c>
      <c r="C304" s="10" t="s">
        <v>980</v>
      </c>
      <c r="D304" s="10">
        <v>2200</v>
      </c>
      <c r="E304" s="10" t="s">
        <v>304</v>
      </c>
      <c r="F304" s="10" t="s">
        <v>989</v>
      </c>
      <c r="G304" s="10">
        <v>200</v>
      </c>
      <c r="L304">
        <f>COUNTIFS(Tabel1[Gemeente],Tabel10[[#This Row],[Kolom1]],Tabel1[Type],Tabel10[[#Headers],[workshop]],Tabel1[Jaar],$V$2)</f>
        <v>0</v>
      </c>
      <c r="M304" s="10">
        <f>COUNTIFS(Tabel1[Gemeente],Tabel10[[#This Row],[Kolom1]],Tabel1[Type],Tabel10[[#Headers],[bijscholing]],Tabel1[Jaar],$V$2)</f>
        <v>0</v>
      </c>
      <c r="N304" s="10">
        <f>COUNTIFS(Tabel1[Gemeente],Tabel10[[#This Row],[Kolom1]],Tabel1[Type],Tabel10[[#Headers],[open initiatie]],Tabel1[Jaar],$V$2)</f>
        <v>0</v>
      </c>
      <c r="O304">
        <f>COUNTIFS(Tabel1[Gemeente],Tabel10[[#This Row],[Kolom1]],Tabel1[Type],Tabel10[[#Headers],[animatie]],Tabel1[Jaar],$V$2)</f>
        <v>0</v>
      </c>
      <c r="P304">
        <f>COUNTIFS(Tabel1[Gemeente],Tabel10[[#This Row],[Kolom1]],Tabel1[Type],Tabel10[[#Headers],[kamp]],Tabel1[Jaar],$V$2)</f>
        <v>0</v>
      </c>
      <c r="Q304">
        <f>COUNTIFS(Tabel1[Gemeente],Tabel10[[#This Row],[Kolom1]],Tabel1[Type],Tabel10[[#Headers],[schoolactiviteit]],Tabel1[Jaar],$V$2)</f>
        <v>0</v>
      </c>
      <c r="R304" s="1">
        <f>SUM(Tabel10[[#This Row],[workshop]:[schoolactiviteit]])</f>
        <v>0</v>
      </c>
      <c r="S304" s="1">
        <f>COUNTIFS(Tabel3[Lid sinds],Activiteiten!$V$2,Tabel3[Woonplaats],Tabel10[[#This Row],[Kolom1]])</f>
        <v>0</v>
      </c>
    </row>
    <row r="305" spans="1:19" ht="15" customHeight="1" x14ac:dyDescent="0.25">
      <c r="A305" s="10">
        <v>2015</v>
      </c>
      <c r="B305" s="10">
        <v>11</v>
      </c>
      <c r="C305" s="10" t="s">
        <v>1002</v>
      </c>
      <c r="D305" s="10">
        <v>2200</v>
      </c>
      <c r="E305" s="10" t="s">
        <v>304</v>
      </c>
      <c r="F305" s="10" t="s">
        <v>978</v>
      </c>
      <c r="G305" s="10">
        <v>15</v>
      </c>
      <c r="L305">
        <f>COUNTIFS(Tabel1[Gemeente],Tabel10[[#This Row],[Kolom1]],Tabel1[Type],Tabel10[[#Headers],[workshop]],Tabel1[Jaar],$V$2)</f>
        <v>0</v>
      </c>
      <c r="M305" s="10">
        <f>COUNTIFS(Tabel1[Gemeente],Tabel10[[#This Row],[Kolom1]],Tabel1[Type],Tabel10[[#Headers],[bijscholing]],Tabel1[Jaar],$V$2)</f>
        <v>0</v>
      </c>
      <c r="N305" s="10">
        <f>COUNTIFS(Tabel1[Gemeente],Tabel10[[#This Row],[Kolom1]],Tabel1[Type],Tabel10[[#Headers],[open initiatie]],Tabel1[Jaar],$V$2)</f>
        <v>0</v>
      </c>
      <c r="O305">
        <f>COUNTIFS(Tabel1[Gemeente],Tabel10[[#This Row],[Kolom1]],Tabel1[Type],Tabel10[[#Headers],[animatie]],Tabel1[Jaar],$V$2)</f>
        <v>0</v>
      </c>
      <c r="P305">
        <f>COUNTIFS(Tabel1[Gemeente],Tabel10[[#This Row],[Kolom1]],Tabel1[Type],Tabel10[[#Headers],[kamp]],Tabel1[Jaar],$V$2)</f>
        <v>0</v>
      </c>
      <c r="Q305">
        <f>COUNTIFS(Tabel1[Gemeente],Tabel10[[#This Row],[Kolom1]],Tabel1[Type],Tabel10[[#Headers],[schoolactiviteit]],Tabel1[Jaar],$V$2)</f>
        <v>0</v>
      </c>
      <c r="R305" s="1">
        <f>SUM(Tabel10[[#This Row],[workshop]:[schoolactiviteit]])</f>
        <v>0</v>
      </c>
      <c r="S305" s="1">
        <f>COUNTIFS(Tabel3[Lid sinds],Activiteiten!$V$2,Tabel3[Woonplaats],Tabel10[[#This Row],[Kolom1]])</f>
        <v>0</v>
      </c>
    </row>
    <row r="306" spans="1:19" ht="15" customHeight="1" x14ac:dyDescent="0.25">
      <c r="A306" s="10">
        <v>2015</v>
      </c>
      <c r="B306" s="10">
        <v>8</v>
      </c>
      <c r="C306" s="10" t="s">
        <v>981</v>
      </c>
      <c r="D306" s="10">
        <v>2200</v>
      </c>
      <c r="E306" s="10" t="s">
        <v>304</v>
      </c>
      <c r="F306" s="10" t="s">
        <v>1135</v>
      </c>
      <c r="G306" s="10">
        <v>10</v>
      </c>
      <c r="L306">
        <f>COUNTIFS(Tabel1[Gemeente],Tabel10[[#This Row],[Kolom1]],Tabel1[Type],Tabel10[[#Headers],[workshop]],Tabel1[Jaar],$V$2)</f>
        <v>0</v>
      </c>
      <c r="M306" s="10">
        <f>COUNTIFS(Tabel1[Gemeente],Tabel10[[#This Row],[Kolom1]],Tabel1[Type],Tabel10[[#Headers],[bijscholing]],Tabel1[Jaar],$V$2)</f>
        <v>0</v>
      </c>
      <c r="N306" s="10">
        <f>COUNTIFS(Tabel1[Gemeente],Tabel10[[#This Row],[Kolom1]],Tabel1[Type],Tabel10[[#Headers],[open initiatie]],Tabel1[Jaar],$V$2)</f>
        <v>0</v>
      </c>
      <c r="O306">
        <f>COUNTIFS(Tabel1[Gemeente],Tabel10[[#This Row],[Kolom1]],Tabel1[Type],Tabel10[[#Headers],[animatie]],Tabel1[Jaar],$V$2)</f>
        <v>0</v>
      </c>
      <c r="P306">
        <f>COUNTIFS(Tabel1[Gemeente],Tabel10[[#This Row],[Kolom1]],Tabel1[Type],Tabel10[[#Headers],[kamp]],Tabel1[Jaar],$V$2)</f>
        <v>0</v>
      </c>
      <c r="Q306">
        <f>COUNTIFS(Tabel1[Gemeente],Tabel10[[#This Row],[Kolom1]],Tabel1[Type],Tabel10[[#Headers],[schoolactiviteit]],Tabel1[Jaar],$V$2)</f>
        <v>0</v>
      </c>
      <c r="R306" s="1">
        <f>SUM(Tabel10[[#This Row],[workshop]:[schoolactiviteit]])</f>
        <v>0</v>
      </c>
      <c r="S306" s="1">
        <f>COUNTIFS(Tabel3[Lid sinds],Activiteiten!$V$2,Tabel3[Woonplaats],Tabel10[[#This Row],[Kolom1]])</f>
        <v>0</v>
      </c>
    </row>
    <row r="307" spans="1:19" ht="15" customHeight="1" x14ac:dyDescent="0.25">
      <c r="A307" s="10">
        <v>2015</v>
      </c>
      <c r="B307" s="10">
        <v>4</v>
      </c>
      <c r="C307" s="10" t="s">
        <v>981</v>
      </c>
      <c r="D307" s="10">
        <v>2200</v>
      </c>
      <c r="E307" s="10" t="s">
        <v>304</v>
      </c>
      <c r="F307" s="10" t="s">
        <v>1230</v>
      </c>
      <c r="G307" s="10">
        <v>32</v>
      </c>
      <c r="L307">
        <f>COUNTIFS(Tabel1[Gemeente],Tabel10[[#This Row],[Kolom1]],Tabel1[Type],Tabel10[[#Headers],[workshop]],Tabel1[Jaar],$V$2)</f>
        <v>0</v>
      </c>
      <c r="M307" s="10">
        <f>COUNTIFS(Tabel1[Gemeente],Tabel10[[#This Row],[Kolom1]],Tabel1[Type],Tabel10[[#Headers],[bijscholing]],Tabel1[Jaar],$V$2)</f>
        <v>0</v>
      </c>
      <c r="N307" s="10">
        <f>COUNTIFS(Tabel1[Gemeente],Tabel10[[#This Row],[Kolom1]],Tabel1[Type],Tabel10[[#Headers],[open initiatie]],Tabel1[Jaar],$V$2)</f>
        <v>0</v>
      </c>
      <c r="O307">
        <f>COUNTIFS(Tabel1[Gemeente],Tabel10[[#This Row],[Kolom1]],Tabel1[Type],Tabel10[[#Headers],[animatie]],Tabel1[Jaar],$V$2)</f>
        <v>0</v>
      </c>
      <c r="P307">
        <f>COUNTIFS(Tabel1[Gemeente],Tabel10[[#This Row],[Kolom1]],Tabel1[Type],Tabel10[[#Headers],[kamp]],Tabel1[Jaar],$V$2)</f>
        <v>0</v>
      </c>
      <c r="Q307">
        <f>COUNTIFS(Tabel1[Gemeente],Tabel10[[#This Row],[Kolom1]],Tabel1[Type],Tabel10[[#Headers],[schoolactiviteit]],Tabel1[Jaar],$V$2)</f>
        <v>0</v>
      </c>
      <c r="R307" s="1">
        <f>SUM(Tabel10[[#This Row],[workshop]:[schoolactiviteit]])</f>
        <v>0</v>
      </c>
      <c r="S307" s="1">
        <f>COUNTIFS(Tabel3[Lid sinds],Activiteiten!$V$2,Tabel3[Woonplaats],Tabel10[[#This Row],[Kolom1]])</f>
        <v>0</v>
      </c>
    </row>
    <row r="308" spans="1:19" ht="15" customHeight="1" x14ac:dyDescent="0.25">
      <c r="A308" s="10">
        <v>2015</v>
      </c>
      <c r="B308" s="10">
        <v>7</v>
      </c>
      <c r="C308" s="10" t="s">
        <v>981</v>
      </c>
      <c r="D308" s="10">
        <v>2200</v>
      </c>
      <c r="E308" s="10" t="s">
        <v>304</v>
      </c>
      <c r="F308" s="10" t="s">
        <v>1230</v>
      </c>
      <c r="G308" s="10">
        <v>32</v>
      </c>
      <c r="L308">
        <f>COUNTIFS(Tabel1[Gemeente],Tabel10[[#This Row],[Kolom1]],Tabel1[Type],Tabel10[[#Headers],[workshop]],Tabel1[Jaar],$V$2)</f>
        <v>0</v>
      </c>
      <c r="M308" s="10">
        <f>COUNTIFS(Tabel1[Gemeente],Tabel10[[#This Row],[Kolom1]],Tabel1[Type],Tabel10[[#Headers],[bijscholing]],Tabel1[Jaar],$V$2)</f>
        <v>0</v>
      </c>
      <c r="N308" s="10">
        <f>COUNTIFS(Tabel1[Gemeente],Tabel10[[#This Row],[Kolom1]],Tabel1[Type],Tabel10[[#Headers],[open initiatie]],Tabel1[Jaar],$V$2)</f>
        <v>0</v>
      </c>
      <c r="O308">
        <f>COUNTIFS(Tabel1[Gemeente],Tabel10[[#This Row],[Kolom1]],Tabel1[Type],Tabel10[[#Headers],[animatie]],Tabel1[Jaar],$V$2)</f>
        <v>0</v>
      </c>
      <c r="P308">
        <f>COUNTIFS(Tabel1[Gemeente],Tabel10[[#This Row],[Kolom1]],Tabel1[Type],Tabel10[[#Headers],[kamp]],Tabel1[Jaar],$V$2)</f>
        <v>0</v>
      </c>
      <c r="Q308">
        <f>COUNTIFS(Tabel1[Gemeente],Tabel10[[#This Row],[Kolom1]],Tabel1[Type],Tabel10[[#Headers],[schoolactiviteit]],Tabel1[Jaar],$V$2)</f>
        <v>0</v>
      </c>
      <c r="R308" s="1">
        <f>SUM(Tabel10[[#This Row],[workshop]:[schoolactiviteit]])</f>
        <v>0</v>
      </c>
      <c r="S308" s="1">
        <f>COUNTIFS(Tabel3[Lid sinds],Activiteiten!$V$2,Tabel3[Woonplaats],Tabel10[[#This Row],[Kolom1]])</f>
        <v>0</v>
      </c>
    </row>
    <row r="309" spans="1:19" ht="15" customHeight="1" x14ac:dyDescent="0.25">
      <c r="A309" s="10">
        <v>2015</v>
      </c>
      <c r="B309" s="10">
        <v>8</v>
      </c>
      <c r="C309" s="10" t="s">
        <v>981</v>
      </c>
      <c r="D309" s="10">
        <v>2200</v>
      </c>
      <c r="E309" s="10" t="s">
        <v>304</v>
      </c>
      <c r="F309" s="10" t="s">
        <v>1230</v>
      </c>
      <c r="G309" s="10">
        <v>32</v>
      </c>
      <c r="L309">
        <f>COUNTIFS(Tabel1[Gemeente],Tabel10[[#This Row],[Kolom1]],Tabel1[Type],Tabel10[[#Headers],[workshop]],Tabel1[Jaar],$V$2)</f>
        <v>0</v>
      </c>
      <c r="M309" s="10">
        <f>COUNTIFS(Tabel1[Gemeente],Tabel10[[#This Row],[Kolom1]],Tabel1[Type],Tabel10[[#Headers],[bijscholing]],Tabel1[Jaar],$V$2)</f>
        <v>0</v>
      </c>
      <c r="N309" s="10">
        <f>COUNTIFS(Tabel1[Gemeente],Tabel10[[#This Row],[Kolom1]],Tabel1[Type],Tabel10[[#Headers],[open initiatie]],Tabel1[Jaar],$V$2)</f>
        <v>0</v>
      </c>
      <c r="O309">
        <f>COUNTIFS(Tabel1[Gemeente],Tabel10[[#This Row],[Kolom1]],Tabel1[Type],Tabel10[[#Headers],[animatie]],Tabel1[Jaar],$V$2)</f>
        <v>0</v>
      </c>
      <c r="P309">
        <f>COUNTIFS(Tabel1[Gemeente],Tabel10[[#This Row],[Kolom1]],Tabel1[Type],Tabel10[[#Headers],[kamp]],Tabel1[Jaar],$V$2)</f>
        <v>0</v>
      </c>
      <c r="Q309">
        <f>COUNTIFS(Tabel1[Gemeente],Tabel10[[#This Row],[Kolom1]],Tabel1[Type],Tabel10[[#Headers],[schoolactiviteit]],Tabel1[Jaar],$V$2)</f>
        <v>0</v>
      </c>
      <c r="R309" s="1">
        <f>SUM(Tabel10[[#This Row],[workshop]:[schoolactiviteit]])</f>
        <v>0</v>
      </c>
      <c r="S309" s="1">
        <f>COUNTIFS(Tabel3[Lid sinds],Activiteiten!$V$2,Tabel3[Woonplaats],Tabel10[[#This Row],[Kolom1]])</f>
        <v>0</v>
      </c>
    </row>
    <row r="310" spans="1:19" ht="15" customHeight="1" x14ac:dyDescent="0.25">
      <c r="A310" s="10">
        <v>2015</v>
      </c>
      <c r="B310" s="10">
        <v>7</v>
      </c>
      <c r="C310" s="10" t="s">
        <v>981</v>
      </c>
      <c r="D310" s="10">
        <v>2200</v>
      </c>
      <c r="E310" s="10" t="s">
        <v>304</v>
      </c>
      <c r="F310" s="10" t="s">
        <v>1230</v>
      </c>
      <c r="G310" s="10"/>
      <c r="L310">
        <f>COUNTIFS(Tabel1[Gemeente],Tabel10[[#This Row],[Kolom1]],Tabel1[Type],Tabel10[[#Headers],[workshop]],Tabel1[Jaar],$V$2)</f>
        <v>0</v>
      </c>
      <c r="M310" s="10">
        <f>COUNTIFS(Tabel1[Gemeente],Tabel10[[#This Row],[Kolom1]],Tabel1[Type],Tabel10[[#Headers],[bijscholing]],Tabel1[Jaar],$V$2)</f>
        <v>0</v>
      </c>
      <c r="N310" s="10">
        <f>COUNTIFS(Tabel1[Gemeente],Tabel10[[#This Row],[Kolom1]],Tabel1[Type],Tabel10[[#Headers],[open initiatie]],Tabel1[Jaar],$V$2)</f>
        <v>0</v>
      </c>
      <c r="O310">
        <f>COUNTIFS(Tabel1[Gemeente],Tabel10[[#This Row],[Kolom1]],Tabel1[Type],Tabel10[[#Headers],[animatie]],Tabel1[Jaar],$V$2)</f>
        <v>0</v>
      </c>
      <c r="P310">
        <f>COUNTIFS(Tabel1[Gemeente],Tabel10[[#This Row],[Kolom1]],Tabel1[Type],Tabel10[[#Headers],[kamp]],Tabel1[Jaar],$V$2)</f>
        <v>0</v>
      </c>
      <c r="Q310">
        <f>COUNTIFS(Tabel1[Gemeente],Tabel10[[#This Row],[Kolom1]],Tabel1[Type],Tabel10[[#Headers],[schoolactiviteit]],Tabel1[Jaar],$V$2)</f>
        <v>0</v>
      </c>
      <c r="R310" s="1">
        <f>SUM(Tabel10[[#This Row],[workshop]:[schoolactiviteit]])</f>
        <v>0</v>
      </c>
      <c r="S310" s="1">
        <f>COUNTIFS(Tabel3[Lid sinds],Activiteiten!$V$2,Tabel3[Woonplaats],Tabel10[[#This Row],[Kolom1]])</f>
        <v>0</v>
      </c>
    </row>
    <row r="311" spans="1:19" ht="15" customHeight="1" x14ac:dyDescent="0.25">
      <c r="A311" s="10">
        <v>2015</v>
      </c>
      <c r="B311" s="10">
        <v>12</v>
      </c>
      <c r="C311" s="10" t="s">
        <v>1005</v>
      </c>
      <c r="D311" s="10">
        <v>2200</v>
      </c>
      <c r="E311" s="10" t="s">
        <v>304</v>
      </c>
      <c r="F311" s="10" t="s">
        <v>1139</v>
      </c>
      <c r="G311" s="10">
        <v>400</v>
      </c>
      <c r="L311">
        <f>COUNTIFS(Tabel1[Gemeente],Tabel10[[#This Row],[Kolom1]],Tabel1[Type],Tabel10[[#Headers],[workshop]],Tabel1[Jaar],$V$2)</f>
        <v>0</v>
      </c>
      <c r="M311" s="10">
        <f>COUNTIFS(Tabel1[Gemeente],Tabel10[[#This Row],[Kolom1]],Tabel1[Type],Tabel10[[#Headers],[bijscholing]],Tabel1[Jaar],$V$2)</f>
        <v>0</v>
      </c>
      <c r="N311" s="10">
        <f>COUNTIFS(Tabel1[Gemeente],Tabel10[[#This Row],[Kolom1]],Tabel1[Type],Tabel10[[#Headers],[open initiatie]],Tabel1[Jaar],$V$2)</f>
        <v>0</v>
      </c>
      <c r="O311">
        <f>COUNTIFS(Tabel1[Gemeente],Tabel10[[#This Row],[Kolom1]],Tabel1[Type],Tabel10[[#Headers],[animatie]],Tabel1[Jaar],$V$2)</f>
        <v>0</v>
      </c>
      <c r="P311">
        <f>COUNTIFS(Tabel1[Gemeente],Tabel10[[#This Row],[Kolom1]],Tabel1[Type],Tabel10[[#Headers],[kamp]],Tabel1[Jaar],$V$2)</f>
        <v>0</v>
      </c>
      <c r="Q311">
        <f>COUNTIFS(Tabel1[Gemeente],Tabel10[[#This Row],[Kolom1]],Tabel1[Type],Tabel10[[#Headers],[schoolactiviteit]],Tabel1[Jaar],$V$2)</f>
        <v>0</v>
      </c>
      <c r="R311" s="1">
        <f>SUM(Tabel10[[#This Row],[workshop]:[schoolactiviteit]])</f>
        <v>0</v>
      </c>
      <c r="S311" s="1">
        <f>COUNTIFS(Tabel3[Lid sinds],Activiteiten!$V$2,Tabel3[Woonplaats],Tabel10[[#This Row],[Kolom1]])</f>
        <v>0</v>
      </c>
    </row>
    <row r="312" spans="1:19" ht="15" customHeight="1" x14ac:dyDescent="0.25">
      <c r="A312" s="10">
        <v>2015</v>
      </c>
      <c r="B312" s="10">
        <v>8</v>
      </c>
      <c r="C312" s="10" t="s">
        <v>1005</v>
      </c>
      <c r="D312" s="10"/>
      <c r="E312" s="10" t="s">
        <v>1120</v>
      </c>
      <c r="F312" s="10" t="s">
        <v>1117</v>
      </c>
      <c r="G312" s="10">
        <v>150</v>
      </c>
      <c r="L312">
        <f>COUNTIFS(Tabel1[Gemeente],Tabel10[[#This Row],[Kolom1]],Tabel1[Type],Tabel10[[#Headers],[workshop]],Tabel1[Jaar],$V$2)</f>
        <v>0</v>
      </c>
      <c r="M312" s="10">
        <f>COUNTIFS(Tabel1[Gemeente],Tabel10[[#This Row],[Kolom1]],Tabel1[Type],Tabel10[[#Headers],[bijscholing]],Tabel1[Jaar],$V$2)</f>
        <v>0</v>
      </c>
      <c r="N312" s="10">
        <f>COUNTIFS(Tabel1[Gemeente],Tabel10[[#This Row],[Kolom1]],Tabel1[Type],Tabel10[[#Headers],[open initiatie]],Tabel1[Jaar],$V$2)</f>
        <v>0</v>
      </c>
      <c r="O312">
        <f>COUNTIFS(Tabel1[Gemeente],Tabel10[[#This Row],[Kolom1]],Tabel1[Type],Tabel10[[#Headers],[animatie]],Tabel1[Jaar],$V$2)</f>
        <v>0</v>
      </c>
      <c r="P312">
        <f>COUNTIFS(Tabel1[Gemeente],Tabel10[[#This Row],[Kolom1]],Tabel1[Type],Tabel10[[#Headers],[kamp]],Tabel1[Jaar],$V$2)</f>
        <v>0</v>
      </c>
      <c r="Q312">
        <f>COUNTIFS(Tabel1[Gemeente],Tabel10[[#This Row],[Kolom1]],Tabel1[Type],Tabel10[[#Headers],[schoolactiviteit]],Tabel1[Jaar],$V$2)</f>
        <v>0</v>
      </c>
      <c r="R312" s="1">
        <f>SUM(Tabel10[[#This Row],[workshop]:[schoolactiviteit]])</f>
        <v>0</v>
      </c>
      <c r="S312" s="1">
        <f>COUNTIFS(Tabel3[Lid sinds],Activiteiten!$V$2,Tabel3[Woonplaats],Tabel10[[#This Row],[Kolom1]])</f>
        <v>0</v>
      </c>
    </row>
    <row r="313" spans="1:19" ht="15" customHeight="1" x14ac:dyDescent="0.25">
      <c r="A313" s="10">
        <v>2015</v>
      </c>
      <c r="B313" s="10">
        <v>7</v>
      </c>
      <c r="C313" s="10" t="s">
        <v>980</v>
      </c>
      <c r="D313" s="10"/>
      <c r="E313" s="10" t="s">
        <v>1000</v>
      </c>
      <c r="F313" s="10" t="s">
        <v>986</v>
      </c>
      <c r="G313" s="10">
        <v>30</v>
      </c>
      <c r="L313">
        <f>COUNTIFS(Tabel1[Gemeente],Tabel10[[#This Row],[Kolom1]],Tabel1[Type],Tabel10[[#Headers],[workshop]],Tabel1[Jaar],$V$2)</f>
        <v>0</v>
      </c>
      <c r="M313" s="10">
        <f>COUNTIFS(Tabel1[Gemeente],Tabel10[[#This Row],[Kolom1]],Tabel1[Type],Tabel10[[#Headers],[bijscholing]],Tabel1[Jaar],$V$2)</f>
        <v>0</v>
      </c>
      <c r="N313" s="10">
        <f>COUNTIFS(Tabel1[Gemeente],Tabel10[[#This Row],[Kolom1]],Tabel1[Type],Tabel10[[#Headers],[open initiatie]],Tabel1[Jaar],$V$2)</f>
        <v>0</v>
      </c>
      <c r="O313">
        <f>COUNTIFS(Tabel1[Gemeente],Tabel10[[#This Row],[Kolom1]],Tabel1[Type],Tabel10[[#Headers],[animatie]],Tabel1[Jaar],$V$2)</f>
        <v>0</v>
      </c>
      <c r="P313">
        <f>COUNTIFS(Tabel1[Gemeente],Tabel10[[#This Row],[Kolom1]],Tabel1[Type],Tabel10[[#Headers],[kamp]],Tabel1[Jaar],$V$2)</f>
        <v>0</v>
      </c>
      <c r="Q313">
        <f>COUNTIFS(Tabel1[Gemeente],Tabel10[[#This Row],[Kolom1]],Tabel1[Type],Tabel10[[#Headers],[schoolactiviteit]],Tabel1[Jaar],$V$2)</f>
        <v>0</v>
      </c>
      <c r="R313" s="1">
        <f>SUM(Tabel10[[#This Row],[workshop]:[schoolactiviteit]])</f>
        <v>0</v>
      </c>
      <c r="S313" s="1">
        <f>COUNTIFS(Tabel3[Lid sinds],Activiteiten!$V$2,Tabel3[Woonplaats],Tabel10[[#This Row],[Kolom1]])</f>
        <v>0</v>
      </c>
    </row>
    <row r="314" spans="1:19" ht="15" customHeight="1" x14ac:dyDescent="0.25">
      <c r="A314" s="10">
        <v>2015</v>
      </c>
      <c r="B314" s="10">
        <v>4</v>
      </c>
      <c r="C314" s="10" t="s">
        <v>980</v>
      </c>
      <c r="D314" s="10"/>
      <c r="E314" s="10" t="s">
        <v>1124</v>
      </c>
      <c r="F314" s="10" t="s">
        <v>986</v>
      </c>
      <c r="G314" s="10">
        <v>20</v>
      </c>
      <c r="L314">
        <f>COUNTIFS(Tabel1[Gemeente],Tabel10[[#This Row],[Kolom1]],Tabel1[Type],Tabel10[[#Headers],[workshop]],Tabel1[Jaar],$V$2)</f>
        <v>0</v>
      </c>
      <c r="M314" s="10">
        <f>COUNTIFS(Tabel1[Gemeente],Tabel10[[#This Row],[Kolom1]],Tabel1[Type],Tabel10[[#Headers],[bijscholing]],Tabel1[Jaar],$V$2)</f>
        <v>0</v>
      </c>
      <c r="N314" s="10">
        <f>COUNTIFS(Tabel1[Gemeente],Tabel10[[#This Row],[Kolom1]],Tabel1[Type],Tabel10[[#Headers],[open initiatie]],Tabel1[Jaar],$V$2)</f>
        <v>0</v>
      </c>
      <c r="O314">
        <f>COUNTIFS(Tabel1[Gemeente],Tabel10[[#This Row],[Kolom1]],Tabel1[Type],Tabel10[[#Headers],[animatie]],Tabel1[Jaar],$V$2)</f>
        <v>0</v>
      </c>
      <c r="P314">
        <f>COUNTIFS(Tabel1[Gemeente],Tabel10[[#This Row],[Kolom1]],Tabel1[Type],Tabel10[[#Headers],[kamp]],Tabel1[Jaar],$V$2)</f>
        <v>0</v>
      </c>
      <c r="Q314">
        <f>COUNTIFS(Tabel1[Gemeente],Tabel10[[#This Row],[Kolom1]],Tabel1[Type],Tabel10[[#Headers],[schoolactiviteit]],Tabel1[Jaar],$V$2)</f>
        <v>0</v>
      </c>
      <c r="R314" s="1">
        <f>SUM(Tabel10[[#This Row],[workshop]:[schoolactiviteit]])</f>
        <v>0</v>
      </c>
      <c r="S314" s="1">
        <f>COUNTIFS(Tabel3[Lid sinds],Activiteiten!$V$2,Tabel3[Woonplaats],Tabel10[[#This Row],[Kolom1]])</f>
        <v>0</v>
      </c>
    </row>
    <row r="315" spans="1:19" ht="15" customHeight="1" x14ac:dyDescent="0.25">
      <c r="A315" s="10">
        <v>2015</v>
      </c>
      <c r="B315" s="10">
        <v>3</v>
      </c>
      <c r="C315" s="10" t="s">
        <v>1012</v>
      </c>
      <c r="D315" s="10">
        <v>2390</v>
      </c>
      <c r="E315" s="10" t="s">
        <v>1104</v>
      </c>
      <c r="F315" s="10" t="s">
        <v>989</v>
      </c>
      <c r="G315" s="10">
        <v>50</v>
      </c>
      <c r="L315">
        <f>COUNTIFS(Tabel1[Gemeente],Tabel10[[#This Row],[Kolom1]],Tabel1[Type],Tabel10[[#Headers],[workshop]],Tabel1[Jaar],$V$2)</f>
        <v>0</v>
      </c>
      <c r="M315" s="10">
        <f>COUNTIFS(Tabel1[Gemeente],Tabel10[[#This Row],[Kolom1]],Tabel1[Type],Tabel10[[#Headers],[bijscholing]],Tabel1[Jaar],$V$2)</f>
        <v>0</v>
      </c>
      <c r="N315" s="10">
        <f>COUNTIFS(Tabel1[Gemeente],Tabel10[[#This Row],[Kolom1]],Tabel1[Type],Tabel10[[#Headers],[open initiatie]],Tabel1[Jaar],$V$2)</f>
        <v>0</v>
      </c>
      <c r="O315">
        <f>COUNTIFS(Tabel1[Gemeente],Tabel10[[#This Row],[Kolom1]],Tabel1[Type],Tabel10[[#Headers],[animatie]],Tabel1[Jaar],$V$2)</f>
        <v>0</v>
      </c>
      <c r="P315">
        <f>COUNTIFS(Tabel1[Gemeente],Tabel10[[#This Row],[Kolom1]],Tabel1[Type],Tabel10[[#Headers],[kamp]],Tabel1[Jaar],$V$2)</f>
        <v>0</v>
      </c>
      <c r="Q315">
        <f>COUNTIFS(Tabel1[Gemeente],Tabel10[[#This Row],[Kolom1]],Tabel1[Type],Tabel10[[#Headers],[schoolactiviteit]],Tabel1[Jaar],$V$2)</f>
        <v>0</v>
      </c>
      <c r="R315" s="1">
        <f>SUM(Tabel10[[#This Row],[workshop]:[schoolactiviteit]])</f>
        <v>0</v>
      </c>
      <c r="S315" s="1">
        <f>COUNTIFS(Tabel3[Lid sinds],Activiteiten!$V$2,Tabel3[Woonplaats],Tabel10[[#This Row],[Kolom1]])</f>
        <v>0</v>
      </c>
    </row>
    <row r="316" spans="1:19" ht="15" customHeight="1" x14ac:dyDescent="0.25">
      <c r="A316" s="10">
        <v>2015</v>
      </c>
      <c r="B316" s="10">
        <v>4</v>
      </c>
      <c r="C316" s="10" t="s">
        <v>1012</v>
      </c>
      <c r="D316" s="10">
        <v>2390</v>
      </c>
      <c r="E316" s="10" t="s">
        <v>1104</v>
      </c>
      <c r="F316" s="10" t="s">
        <v>989</v>
      </c>
      <c r="G316" s="10">
        <v>50</v>
      </c>
      <c r="L316">
        <f>COUNTIFS(Tabel1[Gemeente],Tabel10[[#This Row],[Kolom1]],Tabel1[Type],Tabel10[[#Headers],[workshop]],Tabel1[Jaar],$V$2)</f>
        <v>0</v>
      </c>
      <c r="M316" s="10">
        <f>COUNTIFS(Tabel1[Gemeente],Tabel10[[#This Row],[Kolom1]],Tabel1[Type],Tabel10[[#Headers],[bijscholing]],Tabel1[Jaar],$V$2)</f>
        <v>0</v>
      </c>
      <c r="N316" s="10">
        <f>COUNTIFS(Tabel1[Gemeente],Tabel10[[#This Row],[Kolom1]],Tabel1[Type],Tabel10[[#Headers],[open initiatie]],Tabel1[Jaar],$V$2)</f>
        <v>0</v>
      </c>
      <c r="O316">
        <f>COUNTIFS(Tabel1[Gemeente],Tabel10[[#This Row],[Kolom1]],Tabel1[Type],Tabel10[[#Headers],[animatie]],Tabel1[Jaar],$V$2)</f>
        <v>0</v>
      </c>
      <c r="P316">
        <f>COUNTIFS(Tabel1[Gemeente],Tabel10[[#This Row],[Kolom1]],Tabel1[Type],Tabel10[[#Headers],[kamp]],Tabel1[Jaar],$V$2)</f>
        <v>0</v>
      </c>
      <c r="Q316">
        <f>COUNTIFS(Tabel1[Gemeente],Tabel10[[#This Row],[Kolom1]],Tabel1[Type],Tabel10[[#Headers],[schoolactiviteit]],Tabel1[Jaar],$V$2)</f>
        <v>0</v>
      </c>
      <c r="R316" s="1">
        <f>SUM(Tabel10[[#This Row],[workshop]:[schoolactiviteit]])</f>
        <v>0</v>
      </c>
      <c r="S316" s="1">
        <f>COUNTIFS(Tabel3[Lid sinds],Activiteiten!$V$2,Tabel3[Woonplaats],Tabel10[[#This Row],[Kolom1]])</f>
        <v>0</v>
      </c>
    </row>
    <row r="317" spans="1:19" ht="15" customHeight="1" x14ac:dyDescent="0.25">
      <c r="A317" s="10">
        <v>2015</v>
      </c>
      <c r="B317" s="10">
        <v>4</v>
      </c>
      <c r="C317" s="10" t="s">
        <v>1012</v>
      </c>
      <c r="D317" s="10">
        <v>2390</v>
      </c>
      <c r="E317" s="10" t="s">
        <v>1104</v>
      </c>
      <c r="F317" s="10" t="s">
        <v>978</v>
      </c>
      <c r="G317" s="10">
        <v>25</v>
      </c>
      <c r="L317">
        <f>COUNTIFS(Tabel1[Gemeente],Tabel10[[#This Row],[Kolom1]],Tabel1[Type],Tabel10[[#Headers],[workshop]],Tabel1[Jaar],$V$2)</f>
        <v>0</v>
      </c>
      <c r="M317" s="10">
        <f>COUNTIFS(Tabel1[Gemeente],Tabel10[[#This Row],[Kolom1]],Tabel1[Type],Tabel10[[#Headers],[bijscholing]],Tabel1[Jaar],$V$2)</f>
        <v>0</v>
      </c>
      <c r="N317" s="10">
        <f>COUNTIFS(Tabel1[Gemeente],Tabel10[[#This Row],[Kolom1]],Tabel1[Type],Tabel10[[#Headers],[open initiatie]],Tabel1[Jaar],$V$2)</f>
        <v>0</v>
      </c>
      <c r="O317">
        <f>COUNTIFS(Tabel1[Gemeente],Tabel10[[#This Row],[Kolom1]],Tabel1[Type],Tabel10[[#Headers],[animatie]],Tabel1[Jaar],$V$2)</f>
        <v>0</v>
      </c>
      <c r="P317">
        <f>COUNTIFS(Tabel1[Gemeente],Tabel10[[#This Row],[Kolom1]],Tabel1[Type],Tabel10[[#Headers],[kamp]],Tabel1[Jaar],$V$2)</f>
        <v>0</v>
      </c>
      <c r="Q317">
        <f>COUNTIFS(Tabel1[Gemeente],Tabel10[[#This Row],[Kolom1]],Tabel1[Type],Tabel10[[#Headers],[schoolactiviteit]],Tabel1[Jaar],$V$2)</f>
        <v>0</v>
      </c>
      <c r="R317" s="1">
        <f>SUM(Tabel10[[#This Row],[workshop]:[schoolactiviteit]])</f>
        <v>0</v>
      </c>
      <c r="S317" s="1">
        <f>COUNTIFS(Tabel3[Lid sinds],Activiteiten!$V$2,Tabel3[Woonplaats],Tabel10[[#This Row],[Kolom1]])</f>
        <v>0</v>
      </c>
    </row>
    <row r="318" spans="1:19" ht="15" customHeight="1" x14ac:dyDescent="0.25">
      <c r="A318" s="10">
        <v>2015</v>
      </c>
      <c r="B318" s="10">
        <v>4</v>
      </c>
      <c r="C318" s="10" t="s">
        <v>1012</v>
      </c>
      <c r="D318" s="10">
        <v>2390</v>
      </c>
      <c r="E318" s="10" t="s">
        <v>1104</v>
      </c>
      <c r="F318" s="10" t="s">
        <v>978</v>
      </c>
      <c r="G318" s="10">
        <v>25</v>
      </c>
      <c r="L318">
        <f>COUNTIFS(Tabel1[Gemeente],Tabel10[[#This Row],[Kolom1]],Tabel1[Type],Tabel10[[#Headers],[workshop]],Tabel1[Jaar],$V$2)</f>
        <v>0</v>
      </c>
      <c r="M318" s="10">
        <f>COUNTIFS(Tabel1[Gemeente],Tabel10[[#This Row],[Kolom1]],Tabel1[Type],Tabel10[[#Headers],[bijscholing]],Tabel1[Jaar],$V$2)</f>
        <v>0</v>
      </c>
      <c r="N318" s="10">
        <f>COUNTIFS(Tabel1[Gemeente],Tabel10[[#This Row],[Kolom1]],Tabel1[Type],Tabel10[[#Headers],[open initiatie]],Tabel1[Jaar],$V$2)</f>
        <v>0</v>
      </c>
      <c r="O318">
        <f>COUNTIFS(Tabel1[Gemeente],Tabel10[[#This Row],[Kolom1]],Tabel1[Type],Tabel10[[#Headers],[animatie]],Tabel1[Jaar],$V$2)</f>
        <v>0</v>
      </c>
      <c r="P318">
        <f>COUNTIFS(Tabel1[Gemeente],Tabel10[[#This Row],[Kolom1]],Tabel1[Type],Tabel10[[#Headers],[kamp]],Tabel1[Jaar],$V$2)</f>
        <v>0</v>
      </c>
      <c r="Q318">
        <f>COUNTIFS(Tabel1[Gemeente],Tabel10[[#This Row],[Kolom1]],Tabel1[Type],Tabel10[[#Headers],[schoolactiviteit]],Tabel1[Jaar],$V$2)</f>
        <v>0</v>
      </c>
      <c r="R318" s="1">
        <f>SUM(Tabel10[[#This Row],[workshop]:[schoolactiviteit]])</f>
        <v>0</v>
      </c>
      <c r="S318" s="1">
        <f>COUNTIFS(Tabel3[Lid sinds],Activiteiten!$V$2,Tabel3[Woonplaats],Tabel10[[#This Row],[Kolom1]])</f>
        <v>0</v>
      </c>
    </row>
    <row r="319" spans="1:19" ht="15" customHeight="1" x14ac:dyDescent="0.25">
      <c r="A319" s="10">
        <v>2015</v>
      </c>
      <c r="B319" s="10">
        <v>5</v>
      </c>
      <c r="C319" s="10" t="s">
        <v>1012</v>
      </c>
      <c r="D319" s="10">
        <v>2390</v>
      </c>
      <c r="E319" s="10" t="s">
        <v>1104</v>
      </c>
      <c r="F319" s="10" t="s">
        <v>989</v>
      </c>
      <c r="G319" s="10">
        <v>50</v>
      </c>
      <c r="L319">
        <f>COUNTIFS(Tabel1[Gemeente],Tabel10[[#This Row],[Kolom1]],Tabel1[Type],Tabel10[[#Headers],[workshop]],Tabel1[Jaar],$V$2)</f>
        <v>0</v>
      </c>
      <c r="M319" s="10">
        <f>COUNTIFS(Tabel1[Gemeente],Tabel10[[#This Row],[Kolom1]],Tabel1[Type],Tabel10[[#Headers],[bijscholing]],Tabel1[Jaar],$V$2)</f>
        <v>0</v>
      </c>
      <c r="N319" s="10">
        <f>COUNTIFS(Tabel1[Gemeente],Tabel10[[#This Row],[Kolom1]],Tabel1[Type],Tabel10[[#Headers],[open initiatie]],Tabel1[Jaar],$V$2)</f>
        <v>0</v>
      </c>
      <c r="O319">
        <f>COUNTIFS(Tabel1[Gemeente],Tabel10[[#This Row],[Kolom1]],Tabel1[Type],Tabel10[[#Headers],[animatie]],Tabel1[Jaar],$V$2)</f>
        <v>0</v>
      </c>
      <c r="P319">
        <f>COUNTIFS(Tabel1[Gemeente],Tabel10[[#This Row],[Kolom1]],Tabel1[Type],Tabel10[[#Headers],[kamp]],Tabel1[Jaar],$V$2)</f>
        <v>0</v>
      </c>
      <c r="Q319">
        <f>COUNTIFS(Tabel1[Gemeente],Tabel10[[#This Row],[Kolom1]],Tabel1[Type],Tabel10[[#Headers],[schoolactiviteit]],Tabel1[Jaar],$V$2)</f>
        <v>0</v>
      </c>
      <c r="R319" s="1">
        <f>SUM(Tabel10[[#This Row],[workshop]:[schoolactiviteit]])</f>
        <v>0</v>
      </c>
      <c r="S319" s="1">
        <f>COUNTIFS(Tabel3[Lid sinds],Activiteiten!$V$2,Tabel3[Woonplaats],Tabel10[[#This Row],[Kolom1]])</f>
        <v>0</v>
      </c>
    </row>
    <row r="320" spans="1:19" ht="15" customHeight="1" x14ac:dyDescent="0.25">
      <c r="A320" s="10">
        <v>2015</v>
      </c>
      <c r="B320" s="10">
        <v>5</v>
      </c>
      <c r="C320" s="10" t="s">
        <v>1012</v>
      </c>
      <c r="D320" s="10">
        <v>2390</v>
      </c>
      <c r="E320" s="10" t="s">
        <v>1104</v>
      </c>
      <c r="F320" s="10" t="s">
        <v>989</v>
      </c>
      <c r="G320" s="10">
        <v>50</v>
      </c>
      <c r="L320">
        <f>COUNTIFS(Tabel1[Gemeente],Tabel10[[#This Row],[Kolom1]],Tabel1[Type],Tabel10[[#Headers],[workshop]],Tabel1[Jaar],$V$2)</f>
        <v>0</v>
      </c>
      <c r="M320" s="10">
        <f>COUNTIFS(Tabel1[Gemeente],Tabel10[[#This Row],[Kolom1]],Tabel1[Type],Tabel10[[#Headers],[bijscholing]],Tabel1[Jaar],$V$2)</f>
        <v>0</v>
      </c>
      <c r="N320" s="10">
        <f>COUNTIFS(Tabel1[Gemeente],Tabel10[[#This Row],[Kolom1]],Tabel1[Type],Tabel10[[#Headers],[open initiatie]],Tabel1[Jaar],$V$2)</f>
        <v>0</v>
      </c>
      <c r="O320">
        <f>COUNTIFS(Tabel1[Gemeente],Tabel10[[#This Row],[Kolom1]],Tabel1[Type],Tabel10[[#Headers],[animatie]],Tabel1[Jaar],$V$2)</f>
        <v>0</v>
      </c>
      <c r="P320">
        <f>COUNTIFS(Tabel1[Gemeente],Tabel10[[#This Row],[Kolom1]],Tabel1[Type],Tabel10[[#Headers],[kamp]],Tabel1[Jaar],$V$2)</f>
        <v>0</v>
      </c>
      <c r="Q320">
        <f>COUNTIFS(Tabel1[Gemeente],Tabel10[[#This Row],[Kolom1]],Tabel1[Type],Tabel10[[#Headers],[schoolactiviteit]],Tabel1[Jaar],$V$2)</f>
        <v>0</v>
      </c>
      <c r="R320" s="1">
        <f>SUM(Tabel10[[#This Row],[workshop]:[schoolactiviteit]])</f>
        <v>0</v>
      </c>
      <c r="S320" s="1">
        <f>COUNTIFS(Tabel3[Lid sinds],Activiteiten!$V$2,Tabel3[Woonplaats],Tabel10[[#This Row],[Kolom1]])</f>
        <v>0</v>
      </c>
    </row>
    <row r="321" spans="1:19" ht="15" customHeight="1" x14ac:dyDescent="0.25">
      <c r="A321" s="10">
        <v>2015</v>
      </c>
      <c r="B321" s="10">
        <v>9</v>
      </c>
      <c r="C321" s="10" t="s">
        <v>1012</v>
      </c>
      <c r="D321" s="10">
        <v>2390</v>
      </c>
      <c r="E321" s="10" t="s">
        <v>1104</v>
      </c>
      <c r="F321" s="10" t="s">
        <v>989</v>
      </c>
      <c r="G321" s="10">
        <v>50</v>
      </c>
      <c r="L321">
        <f>COUNTIFS(Tabel1[Gemeente],Tabel10[[#This Row],[Kolom1]],Tabel1[Type],Tabel10[[#Headers],[workshop]],Tabel1[Jaar],$V$2)</f>
        <v>0</v>
      </c>
      <c r="M321" s="10">
        <f>COUNTIFS(Tabel1[Gemeente],Tabel10[[#This Row],[Kolom1]],Tabel1[Type],Tabel10[[#Headers],[bijscholing]],Tabel1[Jaar],$V$2)</f>
        <v>0</v>
      </c>
      <c r="N321" s="10">
        <f>COUNTIFS(Tabel1[Gemeente],Tabel10[[#This Row],[Kolom1]],Tabel1[Type],Tabel10[[#Headers],[open initiatie]],Tabel1[Jaar],$V$2)</f>
        <v>0</v>
      </c>
      <c r="O321">
        <f>COUNTIFS(Tabel1[Gemeente],Tabel10[[#This Row],[Kolom1]],Tabel1[Type],Tabel10[[#Headers],[animatie]],Tabel1[Jaar],$V$2)</f>
        <v>0</v>
      </c>
      <c r="P321">
        <f>COUNTIFS(Tabel1[Gemeente],Tabel10[[#This Row],[Kolom1]],Tabel1[Type],Tabel10[[#Headers],[kamp]],Tabel1[Jaar],$V$2)</f>
        <v>0</v>
      </c>
      <c r="Q321">
        <f>COUNTIFS(Tabel1[Gemeente],Tabel10[[#This Row],[Kolom1]],Tabel1[Type],Tabel10[[#Headers],[schoolactiviteit]],Tabel1[Jaar],$V$2)</f>
        <v>0</v>
      </c>
      <c r="R321" s="1">
        <f>SUM(Tabel10[[#This Row],[workshop]:[schoolactiviteit]])</f>
        <v>0</v>
      </c>
      <c r="S321" s="1">
        <f>COUNTIFS(Tabel3[Lid sinds],Activiteiten!$V$2,Tabel3[Woonplaats],Tabel10[[#This Row],[Kolom1]])</f>
        <v>0</v>
      </c>
    </row>
    <row r="322" spans="1:19" ht="15" customHeight="1" x14ac:dyDescent="0.25">
      <c r="A322" s="10">
        <v>2015</v>
      </c>
      <c r="B322" s="10">
        <v>9</v>
      </c>
      <c r="C322" s="10" t="s">
        <v>1012</v>
      </c>
      <c r="D322" s="10">
        <v>2390</v>
      </c>
      <c r="E322" s="10" t="s">
        <v>1104</v>
      </c>
      <c r="F322" s="10" t="s">
        <v>989</v>
      </c>
      <c r="G322" s="10">
        <v>50</v>
      </c>
      <c r="L322">
        <f>COUNTIFS(Tabel1[Gemeente],Tabel10[[#This Row],[Kolom1]],Tabel1[Type],Tabel10[[#Headers],[workshop]],Tabel1[Jaar],$V$2)</f>
        <v>0</v>
      </c>
      <c r="M322" s="10">
        <f>COUNTIFS(Tabel1[Gemeente],Tabel10[[#This Row],[Kolom1]],Tabel1[Type],Tabel10[[#Headers],[bijscholing]],Tabel1[Jaar],$V$2)</f>
        <v>0</v>
      </c>
      <c r="N322" s="10">
        <f>COUNTIFS(Tabel1[Gemeente],Tabel10[[#This Row],[Kolom1]],Tabel1[Type],Tabel10[[#Headers],[open initiatie]],Tabel1[Jaar],$V$2)</f>
        <v>0</v>
      </c>
      <c r="O322">
        <f>COUNTIFS(Tabel1[Gemeente],Tabel10[[#This Row],[Kolom1]],Tabel1[Type],Tabel10[[#Headers],[animatie]],Tabel1[Jaar],$V$2)</f>
        <v>0</v>
      </c>
      <c r="P322">
        <f>COUNTIFS(Tabel1[Gemeente],Tabel10[[#This Row],[Kolom1]],Tabel1[Type],Tabel10[[#Headers],[kamp]],Tabel1[Jaar],$V$2)</f>
        <v>0</v>
      </c>
      <c r="Q322">
        <f>COUNTIFS(Tabel1[Gemeente],Tabel10[[#This Row],[Kolom1]],Tabel1[Type],Tabel10[[#Headers],[schoolactiviteit]],Tabel1[Jaar],$V$2)</f>
        <v>0</v>
      </c>
      <c r="R322" s="1">
        <f>SUM(Tabel10[[#This Row],[workshop]:[schoolactiviteit]])</f>
        <v>0</v>
      </c>
      <c r="S322" s="1">
        <f>COUNTIFS(Tabel3[Lid sinds],Activiteiten!$V$2,Tabel3[Woonplaats],Tabel10[[#This Row],[Kolom1]])</f>
        <v>0</v>
      </c>
    </row>
    <row r="323" spans="1:19" x14ac:dyDescent="0.25">
      <c r="A323" s="10">
        <v>2015</v>
      </c>
      <c r="B323" s="10">
        <v>10</v>
      </c>
      <c r="C323" s="10" t="s">
        <v>1012</v>
      </c>
      <c r="D323" s="10">
        <v>2390</v>
      </c>
      <c r="E323" s="10" t="s">
        <v>1104</v>
      </c>
      <c r="F323" s="10" t="s">
        <v>989</v>
      </c>
      <c r="G323" s="10">
        <v>50</v>
      </c>
      <c r="L323">
        <f>COUNTIFS(Tabel1[Gemeente],Tabel10[[#This Row],[Kolom1]],Tabel1[Type],Tabel10[[#Headers],[workshop]],Tabel1[Jaar],$V$2)</f>
        <v>0</v>
      </c>
      <c r="M323" s="10">
        <f>COUNTIFS(Tabel1[Gemeente],Tabel10[[#This Row],[Kolom1]],Tabel1[Type],Tabel10[[#Headers],[bijscholing]],Tabel1[Jaar],$V$2)</f>
        <v>0</v>
      </c>
      <c r="N323" s="10">
        <f>COUNTIFS(Tabel1[Gemeente],Tabel10[[#This Row],[Kolom1]],Tabel1[Type],Tabel10[[#Headers],[open initiatie]],Tabel1[Jaar],$V$2)</f>
        <v>0</v>
      </c>
      <c r="O323">
        <f>COUNTIFS(Tabel1[Gemeente],Tabel10[[#This Row],[Kolom1]],Tabel1[Type],Tabel10[[#Headers],[animatie]],Tabel1[Jaar],$V$2)</f>
        <v>0</v>
      </c>
      <c r="P323">
        <f>COUNTIFS(Tabel1[Gemeente],Tabel10[[#This Row],[Kolom1]],Tabel1[Type],Tabel10[[#Headers],[kamp]],Tabel1[Jaar],$V$2)</f>
        <v>0</v>
      </c>
      <c r="Q323">
        <f>COUNTIFS(Tabel1[Gemeente],Tabel10[[#This Row],[Kolom1]],Tabel1[Type],Tabel10[[#Headers],[schoolactiviteit]],Tabel1[Jaar],$V$2)</f>
        <v>0</v>
      </c>
      <c r="R323" s="1">
        <f>SUM(Tabel10[[#This Row],[workshop]:[schoolactiviteit]])</f>
        <v>0</v>
      </c>
      <c r="S323" s="1">
        <f>COUNTIFS(Tabel3[Lid sinds],Activiteiten!$V$2,Tabel3[Woonplaats],Tabel10[[#This Row],[Kolom1]])</f>
        <v>0</v>
      </c>
    </row>
    <row r="324" spans="1:19" ht="15" customHeight="1" x14ac:dyDescent="0.25">
      <c r="A324" s="10">
        <v>2015</v>
      </c>
      <c r="B324" s="10">
        <v>10</v>
      </c>
      <c r="C324" s="10" t="s">
        <v>1012</v>
      </c>
      <c r="D324" s="10">
        <v>2390</v>
      </c>
      <c r="E324" s="10" t="s">
        <v>1104</v>
      </c>
      <c r="F324" s="10" t="s">
        <v>989</v>
      </c>
      <c r="G324" s="10">
        <v>50</v>
      </c>
      <c r="L324">
        <f>COUNTIFS(Tabel1[Gemeente],Tabel10[[#This Row],[Kolom1]],Tabel1[Type],Tabel10[[#Headers],[workshop]],Tabel1[Jaar],$V$2)</f>
        <v>0</v>
      </c>
      <c r="M324" s="10">
        <f>COUNTIFS(Tabel1[Gemeente],Tabel10[[#This Row],[Kolom1]],Tabel1[Type],Tabel10[[#Headers],[bijscholing]],Tabel1[Jaar],$V$2)</f>
        <v>0</v>
      </c>
      <c r="N324" s="10">
        <f>COUNTIFS(Tabel1[Gemeente],Tabel10[[#This Row],[Kolom1]],Tabel1[Type],Tabel10[[#Headers],[open initiatie]],Tabel1[Jaar],$V$2)</f>
        <v>0</v>
      </c>
      <c r="O324">
        <f>COUNTIFS(Tabel1[Gemeente],Tabel10[[#This Row],[Kolom1]],Tabel1[Type],Tabel10[[#Headers],[animatie]],Tabel1[Jaar],$V$2)</f>
        <v>0</v>
      </c>
      <c r="P324">
        <f>COUNTIFS(Tabel1[Gemeente],Tabel10[[#This Row],[Kolom1]],Tabel1[Type],Tabel10[[#Headers],[kamp]],Tabel1[Jaar],$V$2)</f>
        <v>0</v>
      </c>
      <c r="Q324">
        <f>COUNTIFS(Tabel1[Gemeente],Tabel10[[#This Row],[Kolom1]],Tabel1[Type],Tabel10[[#Headers],[schoolactiviteit]],Tabel1[Jaar],$V$2)</f>
        <v>0</v>
      </c>
      <c r="R324" s="1">
        <f>SUM(Tabel10[[#This Row],[workshop]:[schoolactiviteit]])</f>
        <v>0</v>
      </c>
      <c r="S324" s="1">
        <f>COUNTIFS(Tabel3[Lid sinds],Activiteiten!$V$2,Tabel3[Woonplaats],Tabel10[[#This Row],[Kolom1]])</f>
        <v>0</v>
      </c>
    </row>
    <row r="325" spans="1:19" ht="15" customHeight="1" x14ac:dyDescent="0.25">
      <c r="A325" s="10">
        <v>2015</v>
      </c>
      <c r="B325" s="10">
        <v>10</v>
      </c>
      <c r="C325" s="10" t="s">
        <v>1012</v>
      </c>
      <c r="D325" s="10">
        <v>2390</v>
      </c>
      <c r="E325" s="10" t="s">
        <v>1104</v>
      </c>
      <c r="F325" s="10" t="s">
        <v>1132</v>
      </c>
      <c r="G325" s="10">
        <v>80</v>
      </c>
      <c r="L325">
        <f>COUNTIFS(Tabel1[Gemeente],Tabel10[[#This Row],[Kolom1]],Tabel1[Type],Tabel10[[#Headers],[workshop]],Tabel1[Jaar],$V$2)</f>
        <v>0</v>
      </c>
      <c r="M325" s="10">
        <f>COUNTIFS(Tabel1[Gemeente],Tabel10[[#This Row],[Kolom1]],Tabel1[Type],Tabel10[[#Headers],[bijscholing]],Tabel1[Jaar],$V$2)</f>
        <v>0</v>
      </c>
      <c r="N325" s="10">
        <f>COUNTIFS(Tabel1[Gemeente],Tabel10[[#This Row],[Kolom1]],Tabel1[Type],Tabel10[[#Headers],[open initiatie]],Tabel1[Jaar],$V$2)</f>
        <v>0</v>
      </c>
      <c r="O325">
        <f>COUNTIFS(Tabel1[Gemeente],Tabel10[[#This Row],[Kolom1]],Tabel1[Type],Tabel10[[#Headers],[animatie]],Tabel1[Jaar],$V$2)</f>
        <v>0</v>
      </c>
      <c r="P325">
        <f>COUNTIFS(Tabel1[Gemeente],Tabel10[[#This Row],[Kolom1]],Tabel1[Type],Tabel10[[#Headers],[kamp]],Tabel1[Jaar],$V$2)</f>
        <v>0</v>
      </c>
      <c r="Q325">
        <f>COUNTIFS(Tabel1[Gemeente],Tabel10[[#This Row],[Kolom1]],Tabel1[Type],Tabel10[[#Headers],[schoolactiviteit]],Tabel1[Jaar],$V$2)</f>
        <v>0</v>
      </c>
      <c r="R325" s="1">
        <f>SUM(Tabel10[[#This Row],[workshop]:[schoolactiviteit]])</f>
        <v>0</v>
      </c>
      <c r="S325" s="1">
        <f>COUNTIFS(Tabel3[Lid sinds],Activiteiten!$V$2,Tabel3[Woonplaats],Tabel10[[#This Row],[Kolom1]])</f>
        <v>0</v>
      </c>
    </row>
    <row r="326" spans="1:19" ht="15" customHeight="1" x14ac:dyDescent="0.25">
      <c r="A326" s="10">
        <v>2015</v>
      </c>
      <c r="B326" s="10">
        <v>6</v>
      </c>
      <c r="C326" s="10" t="s">
        <v>979</v>
      </c>
      <c r="D326" s="10"/>
      <c r="E326" s="10" t="s">
        <v>1025</v>
      </c>
      <c r="F326" s="10" t="s">
        <v>978</v>
      </c>
      <c r="G326" s="10">
        <v>100</v>
      </c>
      <c r="L326">
        <f>COUNTIFS(Tabel1[Gemeente],Tabel10[[#This Row],[Kolom1]],Tabel1[Type],Tabel10[[#Headers],[workshop]],Tabel1[Jaar],$V$2)</f>
        <v>0</v>
      </c>
      <c r="M326" s="10">
        <f>COUNTIFS(Tabel1[Gemeente],Tabel10[[#This Row],[Kolom1]],Tabel1[Type],Tabel10[[#Headers],[bijscholing]],Tabel1[Jaar],$V$2)</f>
        <v>0</v>
      </c>
      <c r="N326" s="10">
        <f>COUNTIFS(Tabel1[Gemeente],Tabel10[[#This Row],[Kolom1]],Tabel1[Type],Tabel10[[#Headers],[open initiatie]],Tabel1[Jaar],$V$2)</f>
        <v>0</v>
      </c>
      <c r="O326">
        <f>COUNTIFS(Tabel1[Gemeente],Tabel10[[#This Row],[Kolom1]],Tabel1[Type],Tabel10[[#Headers],[animatie]],Tabel1[Jaar],$V$2)</f>
        <v>0</v>
      </c>
      <c r="P326">
        <f>COUNTIFS(Tabel1[Gemeente],Tabel10[[#This Row],[Kolom1]],Tabel1[Type],Tabel10[[#Headers],[kamp]],Tabel1[Jaar],$V$2)</f>
        <v>0</v>
      </c>
      <c r="Q326">
        <f>COUNTIFS(Tabel1[Gemeente],Tabel10[[#This Row],[Kolom1]],Tabel1[Type],Tabel10[[#Headers],[schoolactiviteit]],Tabel1[Jaar],$V$2)</f>
        <v>0</v>
      </c>
      <c r="R326" s="1">
        <f>SUM(Tabel10[[#This Row],[workshop]:[schoolactiviteit]])</f>
        <v>0</v>
      </c>
      <c r="S326" s="1">
        <f>COUNTIFS(Tabel3[Lid sinds],Activiteiten!$V$2,Tabel3[Woonplaats],Tabel10[[#This Row],[Kolom1]])</f>
        <v>0</v>
      </c>
    </row>
    <row r="327" spans="1:19" x14ac:dyDescent="0.25">
      <c r="A327" s="10">
        <v>2015</v>
      </c>
      <c r="B327" s="10">
        <v>8</v>
      </c>
      <c r="C327" s="10" t="s">
        <v>1005</v>
      </c>
      <c r="D327" s="10"/>
      <c r="E327" s="10" t="s">
        <v>1025</v>
      </c>
      <c r="F327" s="10" t="s">
        <v>1137</v>
      </c>
      <c r="G327" s="10">
        <v>2000</v>
      </c>
      <c r="L327">
        <f>COUNTIFS(Tabel1[Gemeente],Tabel10[[#This Row],[Kolom1]],Tabel1[Type],Tabel10[[#Headers],[workshop]],Tabel1[Jaar],$V$2)</f>
        <v>0</v>
      </c>
      <c r="M327" s="10">
        <f>COUNTIFS(Tabel1[Gemeente],Tabel10[[#This Row],[Kolom1]],Tabel1[Type],Tabel10[[#Headers],[bijscholing]],Tabel1[Jaar],$V$2)</f>
        <v>0</v>
      </c>
      <c r="N327" s="10">
        <f>COUNTIFS(Tabel1[Gemeente],Tabel10[[#This Row],[Kolom1]],Tabel1[Type],Tabel10[[#Headers],[open initiatie]],Tabel1[Jaar],$V$2)</f>
        <v>0</v>
      </c>
      <c r="O327">
        <f>COUNTIFS(Tabel1[Gemeente],Tabel10[[#This Row],[Kolom1]],Tabel1[Type],Tabel10[[#Headers],[animatie]],Tabel1[Jaar],$V$2)</f>
        <v>0</v>
      </c>
      <c r="P327">
        <f>COUNTIFS(Tabel1[Gemeente],Tabel10[[#This Row],[Kolom1]],Tabel1[Type],Tabel10[[#Headers],[kamp]],Tabel1[Jaar],$V$2)</f>
        <v>0</v>
      </c>
      <c r="Q327">
        <f>COUNTIFS(Tabel1[Gemeente],Tabel10[[#This Row],[Kolom1]],Tabel1[Type],Tabel10[[#Headers],[schoolactiviteit]],Tabel1[Jaar],$V$2)</f>
        <v>0</v>
      </c>
      <c r="R327" s="1">
        <f>SUM(Tabel10[[#This Row],[workshop]:[schoolactiviteit]])</f>
        <v>0</v>
      </c>
      <c r="S327" s="1">
        <f>COUNTIFS(Tabel3[Lid sinds],Activiteiten!$V$2,Tabel3[Woonplaats],Tabel10[[#This Row],[Kolom1]])</f>
        <v>0</v>
      </c>
    </row>
    <row r="328" spans="1:19" x14ac:dyDescent="0.25">
      <c r="A328" s="10">
        <v>2015</v>
      </c>
      <c r="B328" s="10">
        <v>8</v>
      </c>
      <c r="C328" s="10" t="s">
        <v>979</v>
      </c>
      <c r="D328" s="10">
        <v>2250</v>
      </c>
      <c r="E328" s="10" t="s">
        <v>306</v>
      </c>
      <c r="F328" s="10" t="s">
        <v>1130</v>
      </c>
      <c r="G328" s="10">
        <v>50</v>
      </c>
      <c r="L328">
        <f>COUNTIFS(Tabel1[Gemeente],Tabel10[[#This Row],[Kolom1]],Tabel1[Type],Tabel10[[#Headers],[workshop]],Tabel1[Jaar],$V$2)</f>
        <v>0</v>
      </c>
      <c r="M328" s="10">
        <f>COUNTIFS(Tabel1[Gemeente],Tabel10[[#This Row],[Kolom1]],Tabel1[Type],Tabel10[[#Headers],[bijscholing]],Tabel1[Jaar],$V$2)</f>
        <v>0</v>
      </c>
      <c r="N328" s="10">
        <f>COUNTIFS(Tabel1[Gemeente],Tabel10[[#This Row],[Kolom1]],Tabel1[Type],Tabel10[[#Headers],[open initiatie]],Tabel1[Jaar],$V$2)</f>
        <v>0</v>
      </c>
      <c r="O328">
        <f>COUNTIFS(Tabel1[Gemeente],Tabel10[[#This Row],[Kolom1]],Tabel1[Type],Tabel10[[#Headers],[animatie]],Tabel1[Jaar],$V$2)</f>
        <v>0</v>
      </c>
      <c r="P328">
        <f>COUNTIFS(Tabel1[Gemeente],Tabel10[[#This Row],[Kolom1]],Tabel1[Type],Tabel10[[#Headers],[kamp]],Tabel1[Jaar],$V$2)</f>
        <v>0</v>
      </c>
      <c r="Q328">
        <f>COUNTIFS(Tabel1[Gemeente],Tabel10[[#This Row],[Kolom1]],Tabel1[Type],Tabel10[[#Headers],[schoolactiviteit]],Tabel1[Jaar],$V$2)</f>
        <v>0</v>
      </c>
      <c r="R328" s="1">
        <f>SUM(Tabel10[[#This Row],[workshop]:[schoolactiviteit]])</f>
        <v>0</v>
      </c>
      <c r="S328" s="1">
        <f>COUNTIFS(Tabel3[Lid sinds],Activiteiten!$V$2,Tabel3[Woonplaats],Tabel10[[#This Row],[Kolom1]])</f>
        <v>0</v>
      </c>
    </row>
    <row r="329" spans="1:19" x14ac:dyDescent="0.25">
      <c r="A329" s="10">
        <v>2015</v>
      </c>
      <c r="B329" s="10">
        <v>8</v>
      </c>
      <c r="C329" s="10" t="s">
        <v>979</v>
      </c>
      <c r="D329" s="10">
        <v>2250</v>
      </c>
      <c r="E329" s="10" t="s">
        <v>306</v>
      </c>
      <c r="F329" s="10" t="s">
        <v>635</v>
      </c>
      <c r="G329" s="10">
        <v>400</v>
      </c>
      <c r="L329">
        <f>COUNTIFS(Tabel1[Gemeente],Tabel10[[#This Row],[Kolom1]],Tabel1[Type],Tabel10[[#Headers],[workshop]],Tabel1[Jaar],$V$2)</f>
        <v>0</v>
      </c>
      <c r="M329" s="10">
        <f>COUNTIFS(Tabel1[Gemeente],Tabel10[[#This Row],[Kolom1]],Tabel1[Type],Tabel10[[#Headers],[bijscholing]],Tabel1[Jaar],$V$2)</f>
        <v>0</v>
      </c>
      <c r="N329" s="10">
        <f>COUNTIFS(Tabel1[Gemeente],Tabel10[[#This Row],[Kolom1]],Tabel1[Type],Tabel10[[#Headers],[open initiatie]],Tabel1[Jaar],$V$2)</f>
        <v>0</v>
      </c>
      <c r="O329">
        <f>COUNTIFS(Tabel1[Gemeente],Tabel10[[#This Row],[Kolom1]],Tabel1[Type],Tabel10[[#Headers],[animatie]],Tabel1[Jaar],$V$2)</f>
        <v>0</v>
      </c>
      <c r="P329">
        <f>COUNTIFS(Tabel1[Gemeente],Tabel10[[#This Row],[Kolom1]],Tabel1[Type],Tabel10[[#Headers],[kamp]],Tabel1[Jaar],$V$2)</f>
        <v>0</v>
      </c>
      <c r="Q329">
        <f>COUNTIFS(Tabel1[Gemeente],Tabel10[[#This Row],[Kolom1]],Tabel1[Type],Tabel10[[#Headers],[schoolactiviteit]],Tabel1[Jaar],$V$2)</f>
        <v>0</v>
      </c>
      <c r="R329" s="1">
        <f>SUM(Tabel10[[#This Row],[workshop]:[schoolactiviteit]])</f>
        <v>0</v>
      </c>
      <c r="S329" s="1">
        <f>COUNTIFS(Tabel3[Lid sinds],Activiteiten!$V$2,Tabel3[Woonplaats],Tabel10[[#This Row],[Kolom1]])</f>
        <v>0</v>
      </c>
    </row>
    <row r="330" spans="1:19" x14ac:dyDescent="0.25">
      <c r="A330" s="10">
        <v>2015</v>
      </c>
      <c r="B330" s="10">
        <v>8</v>
      </c>
      <c r="C330" s="10" t="s">
        <v>1005</v>
      </c>
      <c r="D330" s="10">
        <v>2250</v>
      </c>
      <c r="E330" s="10" t="s">
        <v>306</v>
      </c>
      <c r="F330" s="10" t="s">
        <v>1117</v>
      </c>
      <c r="G330" s="10">
        <v>80</v>
      </c>
      <c r="L330">
        <f>COUNTIFS(Tabel1[Gemeente],Tabel10[[#This Row],[Kolom1]],Tabel1[Type],Tabel10[[#Headers],[workshop]],Tabel1[Jaar],$V$2)</f>
        <v>0</v>
      </c>
      <c r="M330" s="10">
        <f>COUNTIFS(Tabel1[Gemeente],Tabel10[[#This Row],[Kolom1]],Tabel1[Type],Tabel10[[#Headers],[bijscholing]],Tabel1[Jaar],$V$2)</f>
        <v>0</v>
      </c>
      <c r="N330" s="10">
        <f>COUNTIFS(Tabel1[Gemeente],Tabel10[[#This Row],[Kolom1]],Tabel1[Type],Tabel10[[#Headers],[open initiatie]],Tabel1[Jaar],$V$2)</f>
        <v>0</v>
      </c>
      <c r="O330">
        <f>COUNTIFS(Tabel1[Gemeente],Tabel10[[#This Row],[Kolom1]],Tabel1[Type],Tabel10[[#Headers],[animatie]],Tabel1[Jaar],$V$2)</f>
        <v>0</v>
      </c>
      <c r="P330">
        <f>COUNTIFS(Tabel1[Gemeente],Tabel10[[#This Row],[Kolom1]],Tabel1[Type],Tabel10[[#Headers],[kamp]],Tabel1[Jaar],$V$2)</f>
        <v>0</v>
      </c>
      <c r="Q330">
        <f>COUNTIFS(Tabel1[Gemeente],Tabel10[[#This Row],[Kolom1]],Tabel1[Type],Tabel10[[#Headers],[schoolactiviteit]],Tabel1[Jaar],$V$2)</f>
        <v>0</v>
      </c>
      <c r="R330" s="1">
        <f>SUM(Tabel10[[#This Row],[workshop]:[schoolactiviteit]])</f>
        <v>0</v>
      </c>
      <c r="S330" s="1">
        <f>COUNTIFS(Tabel3[Lid sinds],Activiteiten!$V$2,Tabel3[Woonplaats],Tabel10[[#This Row],[Kolom1]])</f>
        <v>0</v>
      </c>
    </row>
    <row r="331" spans="1:19" x14ac:dyDescent="0.25">
      <c r="A331" s="10">
        <v>2015</v>
      </c>
      <c r="B331" s="10">
        <v>8</v>
      </c>
      <c r="C331" s="10" t="s">
        <v>1005</v>
      </c>
      <c r="D331" s="10">
        <v>2250</v>
      </c>
      <c r="E331" s="10" t="s">
        <v>306</v>
      </c>
      <c r="F331" s="10" t="s">
        <v>1117</v>
      </c>
      <c r="G331" s="10">
        <v>100</v>
      </c>
      <c r="L331">
        <f>COUNTIFS(Tabel1[Gemeente],Tabel10[[#This Row],[Kolom1]],Tabel1[Type],Tabel10[[#Headers],[workshop]],Tabel1[Jaar],$V$2)</f>
        <v>0</v>
      </c>
      <c r="M331" s="10">
        <f>COUNTIFS(Tabel1[Gemeente],Tabel10[[#This Row],[Kolom1]],Tabel1[Type],Tabel10[[#Headers],[bijscholing]],Tabel1[Jaar],$V$2)</f>
        <v>0</v>
      </c>
      <c r="N331" s="10">
        <f>COUNTIFS(Tabel1[Gemeente],Tabel10[[#This Row],[Kolom1]],Tabel1[Type],Tabel10[[#Headers],[open initiatie]],Tabel1[Jaar],$V$2)</f>
        <v>0</v>
      </c>
      <c r="O331">
        <f>COUNTIFS(Tabel1[Gemeente],Tabel10[[#This Row],[Kolom1]],Tabel1[Type],Tabel10[[#Headers],[animatie]],Tabel1[Jaar],$V$2)</f>
        <v>0</v>
      </c>
      <c r="P331">
        <f>COUNTIFS(Tabel1[Gemeente],Tabel10[[#This Row],[Kolom1]],Tabel1[Type],Tabel10[[#Headers],[kamp]],Tabel1[Jaar],$V$2)</f>
        <v>0</v>
      </c>
      <c r="Q331">
        <f>COUNTIFS(Tabel1[Gemeente],Tabel10[[#This Row],[Kolom1]],Tabel1[Type],Tabel10[[#Headers],[schoolactiviteit]],Tabel1[Jaar],$V$2)</f>
        <v>0</v>
      </c>
      <c r="R331" s="1">
        <f>SUM(Tabel10[[#This Row],[workshop]:[schoolactiviteit]])</f>
        <v>0</v>
      </c>
      <c r="S331" s="1">
        <f>COUNTIFS(Tabel3[Lid sinds],Activiteiten!$V$2,Tabel3[Woonplaats],Tabel10[[#This Row],[Kolom1]])</f>
        <v>0</v>
      </c>
    </row>
    <row r="332" spans="1:19" x14ac:dyDescent="0.25">
      <c r="A332" s="10">
        <v>2015</v>
      </c>
      <c r="B332" s="10">
        <v>8</v>
      </c>
      <c r="C332" s="10" t="s">
        <v>1005</v>
      </c>
      <c r="D332" s="10">
        <v>2250</v>
      </c>
      <c r="E332" s="10" t="s">
        <v>306</v>
      </c>
      <c r="F332" s="10" t="s">
        <v>1108</v>
      </c>
      <c r="G332" s="10">
        <v>100</v>
      </c>
      <c r="L332">
        <f>COUNTIFS(Tabel1[Gemeente],Tabel10[[#This Row],[Kolom1]],Tabel1[Type],Tabel10[[#Headers],[workshop]],Tabel1[Jaar],$V$2)</f>
        <v>0</v>
      </c>
      <c r="M332" s="10">
        <f>COUNTIFS(Tabel1[Gemeente],Tabel10[[#This Row],[Kolom1]],Tabel1[Type],Tabel10[[#Headers],[bijscholing]],Tabel1[Jaar],$V$2)</f>
        <v>0</v>
      </c>
      <c r="N332" s="10">
        <f>COUNTIFS(Tabel1[Gemeente],Tabel10[[#This Row],[Kolom1]],Tabel1[Type],Tabel10[[#Headers],[open initiatie]],Tabel1[Jaar],$V$2)</f>
        <v>0</v>
      </c>
      <c r="O332">
        <f>COUNTIFS(Tabel1[Gemeente],Tabel10[[#This Row],[Kolom1]],Tabel1[Type],Tabel10[[#Headers],[animatie]],Tabel1[Jaar],$V$2)</f>
        <v>0</v>
      </c>
      <c r="P332">
        <f>COUNTIFS(Tabel1[Gemeente],Tabel10[[#This Row],[Kolom1]],Tabel1[Type],Tabel10[[#Headers],[kamp]],Tabel1[Jaar],$V$2)</f>
        <v>0</v>
      </c>
      <c r="Q332">
        <f>COUNTIFS(Tabel1[Gemeente],Tabel10[[#This Row],[Kolom1]],Tabel1[Type],Tabel10[[#Headers],[schoolactiviteit]],Tabel1[Jaar],$V$2)</f>
        <v>0</v>
      </c>
      <c r="R332" s="1">
        <f>SUM(Tabel10[[#This Row],[workshop]:[schoolactiviteit]])</f>
        <v>0</v>
      </c>
      <c r="S332" s="1">
        <f>COUNTIFS(Tabel3[Lid sinds],Activiteiten!$V$2,Tabel3[Woonplaats],Tabel10[[#This Row],[Kolom1]])</f>
        <v>0</v>
      </c>
    </row>
    <row r="333" spans="1:19" x14ac:dyDescent="0.25">
      <c r="A333" s="10">
        <v>2015</v>
      </c>
      <c r="B333" s="10">
        <v>5</v>
      </c>
      <c r="C333" s="10" t="s">
        <v>979</v>
      </c>
      <c r="D333" s="10"/>
      <c r="E333" s="10" t="s">
        <v>1024</v>
      </c>
      <c r="F333" s="10" t="s">
        <v>1129</v>
      </c>
      <c r="G333" s="10">
        <v>100</v>
      </c>
      <c r="L333">
        <f>COUNTIFS(Tabel1[Gemeente],Tabel10[[#This Row],[Kolom1]],Tabel1[Type],Tabel10[[#Headers],[workshop]],Tabel1[Jaar],$V$2)</f>
        <v>0</v>
      </c>
      <c r="M333" s="10">
        <f>COUNTIFS(Tabel1[Gemeente],Tabel10[[#This Row],[Kolom1]],Tabel1[Type],Tabel10[[#Headers],[bijscholing]],Tabel1[Jaar],$V$2)</f>
        <v>0</v>
      </c>
      <c r="N333" s="10">
        <f>COUNTIFS(Tabel1[Gemeente],Tabel10[[#This Row],[Kolom1]],Tabel1[Type],Tabel10[[#Headers],[open initiatie]],Tabel1[Jaar],$V$2)</f>
        <v>0</v>
      </c>
      <c r="O333">
        <f>COUNTIFS(Tabel1[Gemeente],Tabel10[[#This Row],[Kolom1]],Tabel1[Type],Tabel10[[#Headers],[animatie]],Tabel1[Jaar],$V$2)</f>
        <v>0</v>
      </c>
      <c r="P333">
        <f>COUNTIFS(Tabel1[Gemeente],Tabel10[[#This Row],[Kolom1]],Tabel1[Type],Tabel10[[#Headers],[kamp]],Tabel1[Jaar],$V$2)</f>
        <v>0</v>
      </c>
      <c r="Q333">
        <f>COUNTIFS(Tabel1[Gemeente],Tabel10[[#This Row],[Kolom1]],Tabel1[Type],Tabel10[[#Headers],[schoolactiviteit]],Tabel1[Jaar],$V$2)</f>
        <v>0</v>
      </c>
      <c r="R333" s="1">
        <f>SUM(Tabel10[[#This Row],[workshop]:[schoolactiviteit]])</f>
        <v>0</v>
      </c>
      <c r="S333" s="1">
        <f>COUNTIFS(Tabel3[Lid sinds],Activiteiten!$V$2,Tabel3[Woonplaats],Tabel10[[#This Row],[Kolom1]])</f>
        <v>0</v>
      </c>
    </row>
    <row r="334" spans="1:19" x14ac:dyDescent="0.25">
      <c r="A334" s="10">
        <v>2015</v>
      </c>
      <c r="B334" s="10">
        <v>11</v>
      </c>
      <c r="C334" s="10" t="s">
        <v>980</v>
      </c>
      <c r="D334" s="10"/>
      <c r="E334" s="10" t="s">
        <v>1118</v>
      </c>
      <c r="F334" s="10" t="s">
        <v>635</v>
      </c>
      <c r="G334" s="10">
        <v>20</v>
      </c>
      <c r="L334">
        <f>COUNTIFS(Tabel1[Gemeente],Tabel10[[#This Row],[Kolom1]],Tabel1[Type],Tabel10[[#Headers],[workshop]],Tabel1[Jaar],$V$2)</f>
        <v>0</v>
      </c>
      <c r="M334" s="10">
        <f>COUNTIFS(Tabel1[Gemeente],Tabel10[[#This Row],[Kolom1]],Tabel1[Type],Tabel10[[#Headers],[bijscholing]],Tabel1[Jaar],$V$2)</f>
        <v>0</v>
      </c>
      <c r="N334" s="10">
        <f>COUNTIFS(Tabel1[Gemeente],Tabel10[[#This Row],[Kolom1]],Tabel1[Type],Tabel10[[#Headers],[open initiatie]],Tabel1[Jaar],$V$2)</f>
        <v>0</v>
      </c>
      <c r="O334">
        <f>COUNTIFS(Tabel1[Gemeente],Tabel10[[#This Row],[Kolom1]],Tabel1[Type],Tabel10[[#Headers],[animatie]],Tabel1[Jaar],$V$2)</f>
        <v>0</v>
      </c>
      <c r="P334">
        <f>COUNTIFS(Tabel1[Gemeente],Tabel10[[#This Row],[Kolom1]],Tabel1[Type],Tabel10[[#Headers],[kamp]],Tabel1[Jaar],$V$2)</f>
        <v>0</v>
      </c>
      <c r="Q334">
        <f>COUNTIFS(Tabel1[Gemeente],Tabel10[[#This Row],[Kolom1]],Tabel1[Type],Tabel10[[#Headers],[schoolactiviteit]],Tabel1[Jaar],$V$2)</f>
        <v>0</v>
      </c>
      <c r="R334" s="1">
        <f>SUM(Tabel10[[#This Row],[workshop]:[schoolactiviteit]])</f>
        <v>0</v>
      </c>
      <c r="S334" s="1">
        <f>COUNTIFS(Tabel3[Lid sinds],Activiteiten!$V$2,Tabel3[Woonplaats],Tabel10[[#This Row],[Kolom1]])</f>
        <v>0</v>
      </c>
    </row>
    <row r="335" spans="1:19" x14ac:dyDescent="0.25">
      <c r="A335" s="10">
        <v>2015</v>
      </c>
      <c r="B335" s="10">
        <v>11</v>
      </c>
      <c r="C335" s="10" t="s">
        <v>1005</v>
      </c>
      <c r="D335" s="10"/>
      <c r="E335" s="10" t="s">
        <v>1105</v>
      </c>
      <c r="F335" s="10" t="s">
        <v>1138</v>
      </c>
      <c r="G335" s="10">
        <v>1500</v>
      </c>
      <c r="L335">
        <f>COUNTIFS(Tabel1[Gemeente],Tabel10[[#This Row],[Kolom1]],Tabel1[Type],Tabel10[[#Headers],[workshop]],Tabel1[Jaar],$V$2)</f>
        <v>0</v>
      </c>
      <c r="M335" s="10">
        <f>COUNTIFS(Tabel1[Gemeente],Tabel10[[#This Row],[Kolom1]],Tabel1[Type],Tabel10[[#Headers],[bijscholing]],Tabel1[Jaar],$V$2)</f>
        <v>0</v>
      </c>
      <c r="N335" s="10">
        <f>COUNTIFS(Tabel1[Gemeente],Tabel10[[#This Row],[Kolom1]],Tabel1[Type],Tabel10[[#Headers],[open initiatie]],Tabel1[Jaar],$V$2)</f>
        <v>0</v>
      </c>
      <c r="O335">
        <f>COUNTIFS(Tabel1[Gemeente],Tabel10[[#This Row],[Kolom1]],Tabel1[Type],Tabel10[[#Headers],[animatie]],Tabel1[Jaar],$V$2)</f>
        <v>0</v>
      </c>
      <c r="P335">
        <f>COUNTIFS(Tabel1[Gemeente],Tabel10[[#This Row],[Kolom1]],Tabel1[Type],Tabel10[[#Headers],[kamp]],Tabel1[Jaar],$V$2)</f>
        <v>0</v>
      </c>
      <c r="Q335">
        <f>COUNTIFS(Tabel1[Gemeente],Tabel10[[#This Row],[Kolom1]],Tabel1[Type],Tabel10[[#Headers],[schoolactiviteit]],Tabel1[Jaar],$V$2)</f>
        <v>0</v>
      </c>
      <c r="R335" s="1">
        <f>SUM(Tabel10[[#This Row],[workshop]:[schoolactiviteit]])</f>
        <v>0</v>
      </c>
      <c r="S335" s="1">
        <f>COUNTIFS(Tabel3[Lid sinds],Activiteiten!$V$2,Tabel3[Woonplaats],Tabel10[[#This Row],[Kolom1]])</f>
        <v>0</v>
      </c>
    </row>
    <row r="336" spans="1:19" x14ac:dyDescent="0.25">
      <c r="A336" s="10">
        <v>2015</v>
      </c>
      <c r="B336" s="10">
        <v>9</v>
      </c>
      <c r="C336" s="10" t="s">
        <v>980</v>
      </c>
      <c r="D336" s="10"/>
      <c r="E336" s="10" t="s">
        <v>307</v>
      </c>
      <c r="F336" s="10" t="s">
        <v>1115</v>
      </c>
      <c r="G336" s="10">
        <v>20</v>
      </c>
      <c r="L336">
        <f>COUNTIFS(Tabel1[Gemeente],Tabel10[[#This Row],[Kolom1]],Tabel1[Type],Tabel10[[#Headers],[workshop]],Tabel1[Jaar],$V$2)</f>
        <v>0</v>
      </c>
      <c r="M336" s="10">
        <f>COUNTIFS(Tabel1[Gemeente],Tabel10[[#This Row],[Kolom1]],Tabel1[Type],Tabel10[[#Headers],[bijscholing]],Tabel1[Jaar],$V$2)</f>
        <v>0</v>
      </c>
      <c r="N336" s="10">
        <f>COUNTIFS(Tabel1[Gemeente],Tabel10[[#This Row],[Kolom1]],Tabel1[Type],Tabel10[[#Headers],[open initiatie]],Tabel1[Jaar],$V$2)</f>
        <v>0</v>
      </c>
      <c r="O336">
        <f>COUNTIFS(Tabel1[Gemeente],Tabel10[[#This Row],[Kolom1]],Tabel1[Type],Tabel10[[#Headers],[animatie]],Tabel1[Jaar],$V$2)</f>
        <v>0</v>
      </c>
      <c r="P336">
        <f>COUNTIFS(Tabel1[Gemeente],Tabel10[[#This Row],[Kolom1]],Tabel1[Type],Tabel10[[#Headers],[kamp]],Tabel1[Jaar],$V$2)</f>
        <v>0</v>
      </c>
      <c r="Q336">
        <f>COUNTIFS(Tabel1[Gemeente],Tabel10[[#This Row],[Kolom1]],Tabel1[Type],Tabel10[[#Headers],[schoolactiviteit]],Tabel1[Jaar],$V$2)</f>
        <v>0</v>
      </c>
      <c r="R336" s="1">
        <f>SUM(Tabel10[[#This Row],[workshop]:[schoolactiviteit]])</f>
        <v>0</v>
      </c>
      <c r="S336" s="1">
        <f>COUNTIFS(Tabel3[Lid sinds],Activiteiten!$V$2,Tabel3[Woonplaats],Tabel10[[#This Row],[Kolom1]])</f>
        <v>0</v>
      </c>
    </row>
    <row r="337" spans="1:19" x14ac:dyDescent="0.25">
      <c r="A337" s="10">
        <v>2015</v>
      </c>
      <c r="B337" s="10">
        <v>5</v>
      </c>
      <c r="C337" s="10" t="s">
        <v>979</v>
      </c>
      <c r="D337" s="10">
        <v>2300</v>
      </c>
      <c r="E337" s="10" t="s">
        <v>1010</v>
      </c>
      <c r="F337" s="10" t="s">
        <v>989</v>
      </c>
      <c r="G337" s="10">
        <v>50</v>
      </c>
      <c r="L337">
        <f>COUNTIFS(Tabel1[Gemeente],Tabel10[[#This Row],[Kolom1]],Tabel1[Type],Tabel10[[#Headers],[workshop]],Tabel1[Jaar],$V$2)</f>
        <v>0</v>
      </c>
      <c r="M337" s="10">
        <f>COUNTIFS(Tabel1[Gemeente],Tabel10[[#This Row],[Kolom1]],Tabel1[Type],Tabel10[[#Headers],[bijscholing]],Tabel1[Jaar],$V$2)</f>
        <v>0</v>
      </c>
      <c r="N337" s="10">
        <f>COUNTIFS(Tabel1[Gemeente],Tabel10[[#This Row],[Kolom1]],Tabel1[Type],Tabel10[[#Headers],[open initiatie]],Tabel1[Jaar],$V$2)</f>
        <v>0</v>
      </c>
      <c r="O337">
        <f>COUNTIFS(Tabel1[Gemeente],Tabel10[[#This Row],[Kolom1]],Tabel1[Type],Tabel10[[#Headers],[animatie]],Tabel1[Jaar],$V$2)</f>
        <v>0</v>
      </c>
      <c r="P337">
        <f>COUNTIFS(Tabel1[Gemeente],Tabel10[[#This Row],[Kolom1]],Tabel1[Type],Tabel10[[#Headers],[kamp]],Tabel1[Jaar],$V$2)</f>
        <v>0</v>
      </c>
      <c r="Q337">
        <f>COUNTIFS(Tabel1[Gemeente],Tabel10[[#This Row],[Kolom1]],Tabel1[Type],Tabel10[[#Headers],[schoolactiviteit]],Tabel1[Jaar],$V$2)</f>
        <v>0</v>
      </c>
      <c r="R337" s="1">
        <f>SUM(Tabel10[[#This Row],[workshop]:[schoolactiviteit]])</f>
        <v>0</v>
      </c>
      <c r="S337" s="1">
        <f>COUNTIFS(Tabel3[Lid sinds],Activiteiten!$V$2,Tabel3[Woonplaats],Tabel10[[#This Row],[Kolom1]])</f>
        <v>0</v>
      </c>
    </row>
    <row r="338" spans="1:19" x14ac:dyDescent="0.25">
      <c r="A338" s="10">
        <v>2015</v>
      </c>
      <c r="B338" s="10">
        <v>7</v>
      </c>
      <c r="C338" s="10" t="s">
        <v>979</v>
      </c>
      <c r="D338" s="10">
        <v>2300</v>
      </c>
      <c r="E338" s="10" t="s">
        <v>1010</v>
      </c>
      <c r="F338" s="10" t="s">
        <v>1131</v>
      </c>
      <c r="G338" s="10">
        <v>250</v>
      </c>
      <c r="L338">
        <f>COUNTIFS(Tabel1[Gemeente],Tabel10[[#This Row],[Kolom1]],Tabel1[Type],Tabel10[[#Headers],[workshop]],Tabel1[Jaar],$V$2)</f>
        <v>0</v>
      </c>
      <c r="M338" s="10">
        <f>COUNTIFS(Tabel1[Gemeente],Tabel10[[#This Row],[Kolom1]],Tabel1[Type],Tabel10[[#Headers],[bijscholing]],Tabel1[Jaar],$V$2)</f>
        <v>0</v>
      </c>
      <c r="N338" s="10">
        <f>COUNTIFS(Tabel1[Gemeente],Tabel10[[#This Row],[Kolom1]],Tabel1[Type],Tabel10[[#Headers],[open initiatie]],Tabel1[Jaar],$V$2)</f>
        <v>0</v>
      </c>
      <c r="O338">
        <f>COUNTIFS(Tabel1[Gemeente],Tabel10[[#This Row],[Kolom1]],Tabel1[Type],Tabel10[[#Headers],[animatie]],Tabel1[Jaar],$V$2)</f>
        <v>0</v>
      </c>
      <c r="P338">
        <f>COUNTIFS(Tabel1[Gemeente],Tabel10[[#This Row],[Kolom1]],Tabel1[Type],Tabel10[[#Headers],[kamp]],Tabel1[Jaar],$V$2)</f>
        <v>0</v>
      </c>
      <c r="Q338">
        <f>COUNTIFS(Tabel1[Gemeente],Tabel10[[#This Row],[Kolom1]],Tabel1[Type],Tabel10[[#Headers],[schoolactiviteit]],Tabel1[Jaar],$V$2)</f>
        <v>0</v>
      </c>
      <c r="R338" s="1">
        <f>SUM(Tabel10[[#This Row],[workshop]:[schoolactiviteit]])</f>
        <v>0</v>
      </c>
      <c r="S338" s="1">
        <f>COUNTIFS(Tabel3[Lid sinds],Activiteiten!$V$2,Tabel3[Woonplaats],Tabel10[[#This Row],[Kolom1]])</f>
        <v>0</v>
      </c>
    </row>
    <row r="339" spans="1:19" x14ac:dyDescent="0.25">
      <c r="A339" s="10">
        <v>2015</v>
      </c>
      <c r="B339" s="10">
        <v>4</v>
      </c>
      <c r="C339" s="10" t="s">
        <v>981</v>
      </c>
      <c r="D339" s="10">
        <v>2300</v>
      </c>
      <c r="E339" s="10" t="s">
        <v>1010</v>
      </c>
      <c r="F339" s="10" t="s">
        <v>1230</v>
      </c>
      <c r="G339" s="10">
        <v>32</v>
      </c>
      <c r="L339">
        <f>COUNTIFS(Tabel1[Gemeente],Tabel10[[#This Row],[Kolom1]],Tabel1[Type],Tabel10[[#Headers],[workshop]],Tabel1[Jaar],$V$2)</f>
        <v>0</v>
      </c>
      <c r="M339" s="10">
        <f>COUNTIFS(Tabel1[Gemeente],Tabel10[[#This Row],[Kolom1]],Tabel1[Type],Tabel10[[#Headers],[bijscholing]],Tabel1[Jaar],$V$2)</f>
        <v>0</v>
      </c>
      <c r="N339" s="10">
        <f>COUNTIFS(Tabel1[Gemeente],Tabel10[[#This Row],[Kolom1]],Tabel1[Type],Tabel10[[#Headers],[open initiatie]],Tabel1[Jaar],$V$2)</f>
        <v>0</v>
      </c>
      <c r="O339">
        <f>COUNTIFS(Tabel1[Gemeente],Tabel10[[#This Row],[Kolom1]],Tabel1[Type],Tabel10[[#Headers],[animatie]],Tabel1[Jaar],$V$2)</f>
        <v>0</v>
      </c>
      <c r="P339">
        <f>COUNTIFS(Tabel1[Gemeente],Tabel10[[#This Row],[Kolom1]],Tabel1[Type],Tabel10[[#Headers],[kamp]],Tabel1[Jaar],$V$2)</f>
        <v>0</v>
      </c>
      <c r="Q339">
        <f>COUNTIFS(Tabel1[Gemeente],Tabel10[[#This Row],[Kolom1]],Tabel1[Type],Tabel10[[#Headers],[schoolactiviteit]],Tabel1[Jaar],$V$2)</f>
        <v>0</v>
      </c>
      <c r="R339" s="1">
        <f>SUM(Tabel10[[#This Row],[workshop]:[schoolactiviteit]])</f>
        <v>0</v>
      </c>
      <c r="S339" s="1">
        <f>COUNTIFS(Tabel3[Lid sinds],Activiteiten!$V$2,Tabel3[Woonplaats],Tabel10[[#This Row],[Kolom1]])</f>
        <v>0</v>
      </c>
    </row>
    <row r="340" spans="1:19" x14ac:dyDescent="0.25">
      <c r="A340" s="10">
        <v>2015</v>
      </c>
      <c r="B340" s="10">
        <v>7</v>
      </c>
      <c r="C340" s="10" t="s">
        <v>981</v>
      </c>
      <c r="D340" s="10">
        <v>2300</v>
      </c>
      <c r="E340" s="10" t="s">
        <v>1010</v>
      </c>
      <c r="F340" s="10" t="s">
        <v>1133</v>
      </c>
      <c r="G340" s="10">
        <v>32</v>
      </c>
      <c r="L340">
        <f>COUNTIFS(Tabel1[Gemeente],Tabel10[[#This Row],[Kolom1]],Tabel1[Type],Tabel10[[#Headers],[workshop]],Tabel1[Jaar],$V$2)</f>
        <v>0</v>
      </c>
      <c r="M340" s="10">
        <f>COUNTIFS(Tabel1[Gemeente],Tabel10[[#This Row],[Kolom1]],Tabel1[Type],Tabel10[[#Headers],[bijscholing]],Tabel1[Jaar],$V$2)</f>
        <v>0</v>
      </c>
      <c r="N340" s="10">
        <f>COUNTIFS(Tabel1[Gemeente],Tabel10[[#This Row],[Kolom1]],Tabel1[Type],Tabel10[[#Headers],[open initiatie]],Tabel1[Jaar],$V$2)</f>
        <v>0</v>
      </c>
      <c r="O340">
        <f>COUNTIFS(Tabel1[Gemeente],Tabel10[[#This Row],[Kolom1]],Tabel1[Type],Tabel10[[#Headers],[animatie]],Tabel1[Jaar],$V$2)</f>
        <v>0</v>
      </c>
      <c r="P340">
        <f>COUNTIFS(Tabel1[Gemeente],Tabel10[[#This Row],[Kolom1]],Tabel1[Type],Tabel10[[#Headers],[kamp]],Tabel1[Jaar],$V$2)</f>
        <v>0</v>
      </c>
      <c r="Q340">
        <f>COUNTIFS(Tabel1[Gemeente],Tabel10[[#This Row],[Kolom1]],Tabel1[Type],Tabel10[[#Headers],[schoolactiviteit]],Tabel1[Jaar],$V$2)</f>
        <v>0</v>
      </c>
      <c r="R340" s="1">
        <f>SUM(Tabel10[[#This Row],[workshop]:[schoolactiviteit]])</f>
        <v>0</v>
      </c>
      <c r="S340" s="1">
        <f>COUNTIFS(Tabel3[Lid sinds],Activiteiten!$V$2,Tabel3[Woonplaats],Tabel10[[#This Row],[Kolom1]])</f>
        <v>0</v>
      </c>
    </row>
    <row r="341" spans="1:19" x14ac:dyDescent="0.25">
      <c r="A341" s="10">
        <v>2015</v>
      </c>
      <c r="B341" s="10">
        <v>9</v>
      </c>
      <c r="C341" s="10" t="s">
        <v>1005</v>
      </c>
      <c r="D341" s="10">
        <v>2300</v>
      </c>
      <c r="E341" s="10" t="s">
        <v>1010</v>
      </c>
      <c r="F341" s="10" t="s">
        <v>1111</v>
      </c>
      <c r="G341" s="10">
        <v>5000</v>
      </c>
      <c r="L341">
        <f>COUNTIFS(Tabel1[Gemeente],Tabel10[[#This Row],[Kolom1]],Tabel1[Type],Tabel10[[#Headers],[workshop]],Tabel1[Jaar],$V$2)</f>
        <v>0</v>
      </c>
      <c r="M341" s="10">
        <f>COUNTIFS(Tabel1[Gemeente],Tabel10[[#This Row],[Kolom1]],Tabel1[Type],Tabel10[[#Headers],[bijscholing]],Tabel1[Jaar],$V$2)</f>
        <v>0</v>
      </c>
      <c r="N341" s="10">
        <f>COUNTIFS(Tabel1[Gemeente],Tabel10[[#This Row],[Kolom1]],Tabel1[Type],Tabel10[[#Headers],[open initiatie]],Tabel1[Jaar],$V$2)</f>
        <v>0</v>
      </c>
      <c r="O341">
        <f>COUNTIFS(Tabel1[Gemeente],Tabel10[[#This Row],[Kolom1]],Tabel1[Type],Tabel10[[#Headers],[animatie]],Tabel1[Jaar],$V$2)</f>
        <v>0</v>
      </c>
      <c r="P341">
        <f>COUNTIFS(Tabel1[Gemeente],Tabel10[[#This Row],[Kolom1]],Tabel1[Type],Tabel10[[#Headers],[kamp]],Tabel1[Jaar],$V$2)</f>
        <v>0</v>
      </c>
      <c r="Q341">
        <f>COUNTIFS(Tabel1[Gemeente],Tabel10[[#This Row],[Kolom1]],Tabel1[Type],Tabel10[[#Headers],[schoolactiviteit]],Tabel1[Jaar],$V$2)</f>
        <v>0</v>
      </c>
      <c r="R341" s="1">
        <f>SUM(Tabel10[[#This Row],[workshop]:[schoolactiviteit]])</f>
        <v>0</v>
      </c>
      <c r="S341" s="1">
        <f>COUNTIFS(Tabel3[Lid sinds],Activiteiten!$V$2,Tabel3[Woonplaats],Tabel10[[#This Row],[Kolom1]])</f>
        <v>0</v>
      </c>
    </row>
    <row r="342" spans="1:19" x14ac:dyDescent="0.25">
      <c r="A342" s="10">
        <v>2015</v>
      </c>
      <c r="B342" s="10">
        <v>6</v>
      </c>
      <c r="C342" s="10" t="s">
        <v>979</v>
      </c>
      <c r="D342" s="10"/>
      <c r="E342" s="10" t="s">
        <v>1126</v>
      </c>
      <c r="F342" s="10" t="s">
        <v>1115</v>
      </c>
      <c r="G342" s="10">
        <v>200</v>
      </c>
      <c r="L342">
        <f>COUNTIFS(Tabel1[Gemeente],Tabel10[[#This Row],[Kolom1]],Tabel1[Type],Tabel10[[#Headers],[workshop]],Tabel1[Jaar],$V$2)</f>
        <v>0</v>
      </c>
      <c r="M342" s="10">
        <f>COUNTIFS(Tabel1[Gemeente],Tabel10[[#This Row],[Kolom1]],Tabel1[Type],Tabel10[[#Headers],[bijscholing]],Tabel1[Jaar],$V$2)</f>
        <v>0</v>
      </c>
      <c r="N342" s="10">
        <f>COUNTIFS(Tabel1[Gemeente],Tabel10[[#This Row],[Kolom1]],Tabel1[Type],Tabel10[[#Headers],[open initiatie]],Tabel1[Jaar],$V$2)</f>
        <v>0</v>
      </c>
      <c r="O342">
        <f>COUNTIFS(Tabel1[Gemeente],Tabel10[[#This Row],[Kolom1]],Tabel1[Type],Tabel10[[#Headers],[animatie]],Tabel1[Jaar],$V$2)</f>
        <v>0</v>
      </c>
      <c r="P342">
        <f>COUNTIFS(Tabel1[Gemeente],Tabel10[[#This Row],[Kolom1]],Tabel1[Type],Tabel10[[#Headers],[kamp]],Tabel1[Jaar],$V$2)</f>
        <v>0</v>
      </c>
      <c r="Q342">
        <f>COUNTIFS(Tabel1[Gemeente],Tabel10[[#This Row],[Kolom1]],Tabel1[Type],Tabel10[[#Headers],[schoolactiviteit]],Tabel1[Jaar],$V$2)</f>
        <v>0</v>
      </c>
      <c r="R342" s="1">
        <f>SUM(Tabel10[[#This Row],[workshop]:[schoolactiviteit]])</f>
        <v>0</v>
      </c>
      <c r="S342" s="1">
        <f>COUNTIFS(Tabel3[Lid sinds],Activiteiten!$V$2,Tabel3[Woonplaats],Tabel10[[#This Row],[Kolom1]])</f>
        <v>0</v>
      </c>
    </row>
    <row r="343" spans="1:19" x14ac:dyDescent="0.25">
      <c r="A343" s="10">
        <v>2015</v>
      </c>
      <c r="B343" s="10">
        <v>8</v>
      </c>
      <c r="C343" s="10" t="s">
        <v>981</v>
      </c>
      <c r="D343" s="10">
        <v>2260</v>
      </c>
      <c r="E343" s="10" t="s">
        <v>982</v>
      </c>
      <c r="F343" s="10" t="s">
        <v>1134</v>
      </c>
      <c r="G343" s="10">
        <v>42</v>
      </c>
      <c r="L343">
        <f>COUNTIFS(Tabel1[Gemeente],Tabel10[[#This Row],[Kolom1]],Tabel1[Type],Tabel10[[#Headers],[workshop]],Tabel1[Jaar],$V$2)</f>
        <v>0</v>
      </c>
      <c r="M343" s="10">
        <f>COUNTIFS(Tabel1[Gemeente],Tabel10[[#This Row],[Kolom1]],Tabel1[Type],Tabel10[[#Headers],[bijscholing]],Tabel1[Jaar],$V$2)</f>
        <v>0</v>
      </c>
      <c r="N343" s="10">
        <f>COUNTIFS(Tabel1[Gemeente],Tabel10[[#This Row],[Kolom1]],Tabel1[Type],Tabel10[[#Headers],[open initiatie]],Tabel1[Jaar],$V$2)</f>
        <v>0</v>
      </c>
      <c r="O343">
        <f>COUNTIFS(Tabel1[Gemeente],Tabel10[[#This Row],[Kolom1]],Tabel1[Type],Tabel10[[#Headers],[animatie]],Tabel1[Jaar],$V$2)</f>
        <v>0</v>
      </c>
      <c r="P343">
        <f>COUNTIFS(Tabel1[Gemeente],Tabel10[[#This Row],[Kolom1]],Tabel1[Type],Tabel10[[#Headers],[kamp]],Tabel1[Jaar],$V$2)</f>
        <v>0</v>
      </c>
      <c r="Q343">
        <f>COUNTIFS(Tabel1[Gemeente],Tabel10[[#This Row],[Kolom1]],Tabel1[Type],Tabel10[[#Headers],[schoolactiviteit]],Tabel1[Jaar],$V$2)</f>
        <v>0</v>
      </c>
      <c r="R343" s="1">
        <f>SUM(Tabel10[[#This Row],[workshop]:[schoolactiviteit]])</f>
        <v>0</v>
      </c>
      <c r="S343" s="1">
        <f>COUNTIFS(Tabel3[Lid sinds],Activiteiten!$V$2,Tabel3[Woonplaats],Tabel10[[#This Row],[Kolom1]])</f>
        <v>0</v>
      </c>
    </row>
    <row r="344" spans="1:19" hidden="1" x14ac:dyDescent="0.25">
      <c r="A344" s="10">
        <v>2016</v>
      </c>
      <c r="B344" s="10">
        <v>6</v>
      </c>
      <c r="C344" s="10" t="s">
        <v>979</v>
      </c>
      <c r="D344" s="10">
        <v>2370</v>
      </c>
      <c r="E344" s="10" t="s">
        <v>1173</v>
      </c>
      <c r="F344" s="10" t="s">
        <v>1115</v>
      </c>
      <c r="G344" s="10">
        <v>150</v>
      </c>
      <c r="L344">
        <f>COUNTIFS(Tabel1[Gemeente],Tabel10[[#This Row],[Kolom1]],Tabel1[Type],Tabel10[[#Headers],[workshop]],Tabel1[Jaar],$V$2)</f>
        <v>0</v>
      </c>
      <c r="M344" s="10">
        <f>COUNTIFS(Tabel1[Gemeente],Tabel10[[#This Row],[Kolom1]],Tabel1[Type],Tabel10[[#Headers],[bijscholing]],Tabel1[Jaar],$V$2)</f>
        <v>0</v>
      </c>
      <c r="N344" s="10">
        <f>COUNTIFS(Tabel1[Gemeente],Tabel10[[#This Row],[Kolom1]],Tabel1[Type],Tabel10[[#Headers],[open initiatie]],Tabel1[Jaar],$V$2)</f>
        <v>0</v>
      </c>
      <c r="O344">
        <f>COUNTIFS(Tabel1[Gemeente],Tabel10[[#This Row],[Kolom1]],Tabel1[Type],Tabel10[[#Headers],[animatie]],Tabel1[Jaar],$V$2)</f>
        <v>0</v>
      </c>
      <c r="P344">
        <f>COUNTIFS(Tabel1[Gemeente],Tabel10[[#This Row],[Kolom1]],Tabel1[Type],Tabel10[[#Headers],[kamp]],Tabel1[Jaar],$V$2)</f>
        <v>0</v>
      </c>
      <c r="Q344">
        <f>COUNTIFS(Tabel1[Gemeente],Tabel10[[#This Row],[Kolom1]],Tabel1[Type],Tabel10[[#Headers],[schoolactiviteit]],Tabel1[Jaar],$V$2)</f>
        <v>0</v>
      </c>
      <c r="R344" s="1">
        <f>SUM(Tabel10[[#This Row],[workshop]:[schoolactiviteit]])</f>
        <v>0</v>
      </c>
      <c r="S344" s="1">
        <f>COUNTIFS(Tabel3[Lid sinds],Activiteiten!$V$2,Tabel3[Woonplaats],Tabel10[[#This Row],[Kolom1]])</f>
        <v>0</v>
      </c>
    </row>
    <row r="345" spans="1:19" hidden="1" x14ac:dyDescent="0.25">
      <c r="A345" s="10">
        <v>2016</v>
      </c>
      <c r="B345" s="10">
        <v>4</v>
      </c>
      <c r="C345" s="10" t="s">
        <v>979</v>
      </c>
      <c r="D345" s="10">
        <v>2530</v>
      </c>
      <c r="E345" s="10" t="s">
        <v>1098</v>
      </c>
      <c r="F345" s="10" t="s">
        <v>1135</v>
      </c>
      <c r="G345" s="10">
        <v>100</v>
      </c>
      <c r="L345">
        <f>COUNTIFS(Tabel1[Gemeente],Tabel10[[#This Row],[Kolom1]],Tabel1[Type],Tabel10[[#Headers],[workshop]],Tabel1[Jaar],$V$2)</f>
        <v>0</v>
      </c>
      <c r="M345" s="10">
        <f>COUNTIFS(Tabel1[Gemeente],Tabel10[[#This Row],[Kolom1]],Tabel1[Type],Tabel10[[#Headers],[bijscholing]],Tabel1[Jaar],$V$2)</f>
        <v>0</v>
      </c>
      <c r="N345" s="10">
        <f>COUNTIFS(Tabel1[Gemeente],Tabel10[[#This Row],[Kolom1]],Tabel1[Type],Tabel10[[#Headers],[open initiatie]],Tabel1[Jaar],$V$2)</f>
        <v>0</v>
      </c>
      <c r="O345">
        <f>COUNTIFS(Tabel1[Gemeente],Tabel10[[#This Row],[Kolom1]],Tabel1[Type],Tabel10[[#Headers],[animatie]],Tabel1[Jaar],$V$2)</f>
        <v>0</v>
      </c>
      <c r="P345">
        <f>COUNTIFS(Tabel1[Gemeente],Tabel10[[#This Row],[Kolom1]],Tabel1[Type],Tabel10[[#Headers],[kamp]],Tabel1[Jaar],$V$2)</f>
        <v>0</v>
      </c>
      <c r="Q345">
        <f>COUNTIFS(Tabel1[Gemeente],Tabel10[[#This Row],[Kolom1]],Tabel1[Type],Tabel10[[#Headers],[schoolactiviteit]],Tabel1[Jaar],$V$2)</f>
        <v>0</v>
      </c>
      <c r="R345" s="1">
        <f>SUM(Tabel10[[#This Row],[workshop]:[schoolactiviteit]])</f>
        <v>0</v>
      </c>
      <c r="S345" s="1">
        <f>COUNTIFS(Tabel3[Lid sinds],Activiteiten!$V$2,Tabel3[Woonplaats],Tabel10[[#This Row],[Kolom1]])</f>
        <v>0</v>
      </c>
    </row>
    <row r="346" spans="1:19" hidden="1" x14ac:dyDescent="0.25">
      <c r="A346" s="10">
        <v>2016</v>
      </c>
      <c r="B346" s="10">
        <v>5</v>
      </c>
      <c r="C346" s="10" t="s">
        <v>980</v>
      </c>
      <c r="D346" s="10">
        <v>2930</v>
      </c>
      <c r="E346" s="10" t="s">
        <v>1119</v>
      </c>
      <c r="F346" s="10" t="s">
        <v>978</v>
      </c>
      <c r="G346" s="10">
        <f>22*4</f>
        <v>88</v>
      </c>
      <c r="L346">
        <f>COUNTIFS(Tabel1[Gemeente],Tabel10[[#This Row],[Kolom1]],Tabel1[Type],Tabel10[[#Headers],[workshop]],Tabel1[Jaar],$V$2)</f>
        <v>0</v>
      </c>
      <c r="M346" s="10">
        <f>COUNTIFS(Tabel1[Gemeente],Tabel10[[#This Row],[Kolom1]],Tabel1[Type],Tabel10[[#Headers],[bijscholing]],Tabel1[Jaar],$V$2)</f>
        <v>0</v>
      </c>
      <c r="N346" s="10">
        <f>COUNTIFS(Tabel1[Gemeente],Tabel10[[#This Row],[Kolom1]],Tabel1[Type],Tabel10[[#Headers],[open initiatie]],Tabel1[Jaar],$V$2)</f>
        <v>0</v>
      </c>
      <c r="O346">
        <f>COUNTIFS(Tabel1[Gemeente],Tabel10[[#This Row],[Kolom1]],Tabel1[Type],Tabel10[[#Headers],[animatie]],Tabel1[Jaar],$V$2)</f>
        <v>0</v>
      </c>
      <c r="P346">
        <f>COUNTIFS(Tabel1[Gemeente],Tabel10[[#This Row],[Kolom1]],Tabel1[Type],Tabel10[[#Headers],[kamp]],Tabel1[Jaar],$V$2)</f>
        <v>0</v>
      </c>
      <c r="Q346">
        <f>COUNTIFS(Tabel1[Gemeente],Tabel10[[#This Row],[Kolom1]],Tabel1[Type],Tabel10[[#Headers],[schoolactiviteit]],Tabel1[Jaar],$V$2)</f>
        <v>0</v>
      </c>
      <c r="R346" s="1">
        <f>SUM(Tabel10[[#This Row],[workshop]:[schoolactiviteit]])</f>
        <v>0</v>
      </c>
      <c r="S346" s="1">
        <f>COUNTIFS(Tabel3[Lid sinds],Activiteiten!$V$2,Tabel3[Woonplaats],Tabel10[[#This Row],[Kolom1]])</f>
        <v>0</v>
      </c>
    </row>
    <row r="347" spans="1:19" hidden="1" x14ac:dyDescent="0.25">
      <c r="A347" s="10">
        <v>2016</v>
      </c>
      <c r="B347" s="10">
        <v>3</v>
      </c>
      <c r="C347" s="10" t="s">
        <v>980</v>
      </c>
      <c r="D347" s="10">
        <v>2960</v>
      </c>
      <c r="E347" s="10" t="s">
        <v>1141</v>
      </c>
      <c r="F347" s="10" t="s">
        <v>986</v>
      </c>
      <c r="G347" s="10">
        <f>18*2</f>
        <v>36</v>
      </c>
      <c r="L347">
        <f>COUNTIFS(Tabel1[Gemeente],Tabel10[[#This Row],[Kolom1]],Tabel1[Type],Tabel10[[#Headers],[workshop]],Tabel1[Jaar],$V$2)</f>
        <v>0</v>
      </c>
      <c r="M347" s="10">
        <f>COUNTIFS(Tabel1[Gemeente],Tabel10[[#This Row],[Kolom1]],Tabel1[Type],Tabel10[[#Headers],[bijscholing]],Tabel1[Jaar],$V$2)</f>
        <v>0</v>
      </c>
      <c r="N347" s="10">
        <f>COUNTIFS(Tabel1[Gemeente],Tabel10[[#This Row],[Kolom1]],Tabel1[Type],Tabel10[[#Headers],[open initiatie]],Tabel1[Jaar],$V$2)</f>
        <v>0</v>
      </c>
      <c r="O347">
        <f>COUNTIFS(Tabel1[Gemeente],Tabel10[[#This Row],[Kolom1]],Tabel1[Type],Tabel10[[#Headers],[animatie]],Tabel1[Jaar],$V$2)</f>
        <v>0</v>
      </c>
      <c r="P347">
        <f>COUNTIFS(Tabel1[Gemeente],Tabel10[[#This Row],[Kolom1]],Tabel1[Type],Tabel10[[#Headers],[kamp]],Tabel1[Jaar],$V$2)</f>
        <v>0</v>
      </c>
      <c r="Q347">
        <f>COUNTIFS(Tabel1[Gemeente],Tabel10[[#This Row],[Kolom1]],Tabel1[Type],Tabel10[[#Headers],[schoolactiviteit]],Tabel1[Jaar],$V$2)</f>
        <v>0</v>
      </c>
      <c r="R347" s="1">
        <f>SUM(Tabel10[[#This Row],[workshop]:[schoolactiviteit]])</f>
        <v>0</v>
      </c>
      <c r="S347" s="1">
        <f>COUNTIFS(Tabel3[Lid sinds],Activiteiten!$V$2,Tabel3[Woonplaats],Tabel10[[#This Row],[Kolom1]])</f>
        <v>0</v>
      </c>
    </row>
    <row r="348" spans="1:19" hidden="1" x14ac:dyDescent="0.25">
      <c r="A348" s="10">
        <v>2016</v>
      </c>
      <c r="B348" s="10">
        <v>1</v>
      </c>
      <c r="C348" s="10" t="s">
        <v>1005</v>
      </c>
      <c r="D348" s="10">
        <v>2440</v>
      </c>
      <c r="E348" s="10" t="s">
        <v>1001</v>
      </c>
      <c r="F348" s="10" t="s">
        <v>1259</v>
      </c>
      <c r="G348" s="10">
        <v>100</v>
      </c>
      <c r="L348">
        <f>COUNTIFS(Tabel1[Gemeente],Tabel10[[#This Row],[Kolom1]],Tabel1[Type],Tabel10[[#Headers],[workshop]],Tabel1[Jaar],$V$2)</f>
        <v>0</v>
      </c>
      <c r="M348" s="10">
        <f>COUNTIFS(Tabel1[Gemeente],Tabel10[[#This Row],[Kolom1]],Tabel1[Type],Tabel10[[#Headers],[bijscholing]],Tabel1[Jaar],$V$2)</f>
        <v>0</v>
      </c>
      <c r="N348" s="10">
        <f>COUNTIFS(Tabel1[Gemeente],Tabel10[[#This Row],[Kolom1]],Tabel1[Type],Tabel10[[#Headers],[open initiatie]],Tabel1[Jaar],$V$2)</f>
        <v>0</v>
      </c>
      <c r="O348">
        <f>COUNTIFS(Tabel1[Gemeente],Tabel10[[#This Row],[Kolom1]],Tabel1[Type],Tabel10[[#Headers],[animatie]],Tabel1[Jaar],$V$2)</f>
        <v>0</v>
      </c>
      <c r="P348">
        <f>COUNTIFS(Tabel1[Gemeente],Tabel10[[#This Row],[Kolom1]],Tabel1[Type],Tabel10[[#Headers],[kamp]],Tabel1[Jaar],$V$2)</f>
        <v>0</v>
      </c>
      <c r="Q348">
        <f>COUNTIFS(Tabel1[Gemeente],Tabel10[[#This Row],[Kolom1]],Tabel1[Type],Tabel10[[#Headers],[schoolactiviteit]],Tabel1[Jaar],$V$2)</f>
        <v>0</v>
      </c>
      <c r="R348" s="1">
        <f>SUM(Tabel10[[#This Row],[workshop]:[schoolactiviteit]])</f>
        <v>0</v>
      </c>
      <c r="S348" s="1">
        <f>COUNTIFS(Tabel3[Lid sinds],Activiteiten!$V$2,Tabel3[Woonplaats],Tabel10[[#This Row],[Kolom1]])</f>
        <v>0</v>
      </c>
    </row>
    <row r="349" spans="1:19" hidden="1" x14ac:dyDescent="0.25">
      <c r="A349" s="10">
        <v>2016</v>
      </c>
      <c r="B349" s="10">
        <v>1</v>
      </c>
      <c r="C349" s="10" t="s">
        <v>980</v>
      </c>
      <c r="D349" s="10">
        <v>2980</v>
      </c>
      <c r="E349" s="10" t="s">
        <v>1140</v>
      </c>
      <c r="F349" s="10" t="s">
        <v>978</v>
      </c>
      <c r="G349" s="10">
        <v>8</v>
      </c>
      <c r="L349">
        <f>COUNTIFS(Tabel1[Gemeente],Tabel10[[#This Row],[Kolom1]],Tabel1[Type],Tabel10[[#Headers],[workshop]],Tabel1[Jaar],$V$2)</f>
        <v>0</v>
      </c>
      <c r="M349" s="10">
        <f>COUNTIFS(Tabel1[Gemeente],Tabel10[[#This Row],[Kolom1]],Tabel1[Type],Tabel10[[#Headers],[bijscholing]],Tabel1[Jaar],$V$2)</f>
        <v>0</v>
      </c>
      <c r="N349" s="10">
        <f>COUNTIFS(Tabel1[Gemeente],Tabel10[[#This Row],[Kolom1]],Tabel1[Type],Tabel10[[#Headers],[open initiatie]],Tabel1[Jaar],$V$2)</f>
        <v>0</v>
      </c>
      <c r="O349">
        <f>COUNTIFS(Tabel1[Gemeente],Tabel10[[#This Row],[Kolom1]],Tabel1[Type],Tabel10[[#Headers],[animatie]],Tabel1[Jaar],$V$2)</f>
        <v>0</v>
      </c>
      <c r="P349">
        <f>COUNTIFS(Tabel1[Gemeente],Tabel10[[#This Row],[Kolom1]],Tabel1[Type],Tabel10[[#Headers],[kamp]],Tabel1[Jaar],$V$2)</f>
        <v>0</v>
      </c>
      <c r="Q349">
        <f>COUNTIFS(Tabel1[Gemeente],Tabel10[[#This Row],[Kolom1]],Tabel1[Type],Tabel10[[#Headers],[schoolactiviteit]],Tabel1[Jaar],$V$2)</f>
        <v>0</v>
      </c>
      <c r="R349" s="1">
        <f>SUM(Tabel10[[#This Row],[workshop]:[schoolactiviteit]])</f>
        <v>0</v>
      </c>
      <c r="S349" s="1">
        <f>COUNTIFS(Tabel3[Lid sinds],Activiteiten!$V$2,Tabel3[Woonplaats],Tabel10[[#This Row],[Kolom1]])</f>
        <v>0</v>
      </c>
    </row>
    <row r="350" spans="1:19" hidden="1" x14ac:dyDescent="0.25">
      <c r="A350" s="10">
        <v>2016</v>
      </c>
      <c r="B350" s="10">
        <v>3</v>
      </c>
      <c r="C350" s="10" t="s">
        <v>980</v>
      </c>
      <c r="D350" s="10">
        <v>2980</v>
      </c>
      <c r="E350" s="10" t="s">
        <v>1140</v>
      </c>
      <c r="F350" s="10" t="s">
        <v>978</v>
      </c>
      <c r="G350" s="10">
        <f>4*15</f>
        <v>60</v>
      </c>
      <c r="L350">
        <f>COUNTIFS(Tabel1[Gemeente],Tabel10[[#This Row],[Kolom1]],Tabel1[Type],Tabel10[[#Headers],[workshop]],Tabel1[Jaar],$V$2)</f>
        <v>0</v>
      </c>
      <c r="M350" s="10">
        <f>COUNTIFS(Tabel1[Gemeente],Tabel10[[#This Row],[Kolom1]],Tabel1[Type],Tabel10[[#Headers],[bijscholing]],Tabel1[Jaar],$V$2)</f>
        <v>0</v>
      </c>
      <c r="N350" s="10">
        <f>COUNTIFS(Tabel1[Gemeente],Tabel10[[#This Row],[Kolom1]],Tabel1[Type],Tabel10[[#Headers],[open initiatie]],Tabel1[Jaar],$V$2)</f>
        <v>0</v>
      </c>
      <c r="O350">
        <f>COUNTIFS(Tabel1[Gemeente],Tabel10[[#This Row],[Kolom1]],Tabel1[Type],Tabel10[[#Headers],[animatie]],Tabel1[Jaar],$V$2)</f>
        <v>0</v>
      </c>
      <c r="P350">
        <f>COUNTIFS(Tabel1[Gemeente],Tabel10[[#This Row],[Kolom1]],Tabel1[Type],Tabel10[[#Headers],[kamp]],Tabel1[Jaar],$V$2)</f>
        <v>0</v>
      </c>
      <c r="Q350">
        <f>COUNTIFS(Tabel1[Gemeente],Tabel10[[#This Row],[Kolom1]],Tabel1[Type],Tabel10[[#Headers],[schoolactiviteit]],Tabel1[Jaar],$V$2)</f>
        <v>0</v>
      </c>
      <c r="R350" s="1">
        <f>SUM(Tabel10[[#This Row],[workshop]:[schoolactiviteit]])</f>
        <v>0</v>
      </c>
      <c r="S350" s="1">
        <f>COUNTIFS(Tabel3[Lid sinds],Activiteiten!$V$2,Tabel3[Woonplaats],Tabel10[[#This Row],[Kolom1]])</f>
        <v>0</v>
      </c>
    </row>
    <row r="351" spans="1:19" hidden="1" x14ac:dyDescent="0.25">
      <c r="A351" s="10">
        <v>2016</v>
      </c>
      <c r="B351" s="10">
        <v>3</v>
      </c>
      <c r="C351" s="10" t="s">
        <v>980</v>
      </c>
      <c r="D351" s="10">
        <v>2200</v>
      </c>
      <c r="E351" s="10" t="s">
        <v>304</v>
      </c>
      <c r="F351" s="10" t="s">
        <v>978</v>
      </c>
      <c r="G351" s="10">
        <v>20</v>
      </c>
      <c r="L351">
        <f>COUNTIFS(Tabel1[Gemeente],Tabel10[[#This Row],[Kolom1]],Tabel1[Type],Tabel10[[#Headers],[workshop]],Tabel1[Jaar],$V$2)</f>
        <v>0</v>
      </c>
      <c r="M351" s="10">
        <f>COUNTIFS(Tabel1[Gemeente],Tabel10[[#This Row],[Kolom1]],Tabel1[Type],Tabel10[[#Headers],[bijscholing]],Tabel1[Jaar],$V$2)</f>
        <v>0</v>
      </c>
      <c r="N351" s="10">
        <f>COUNTIFS(Tabel1[Gemeente],Tabel10[[#This Row],[Kolom1]],Tabel1[Type],Tabel10[[#Headers],[open initiatie]],Tabel1[Jaar],$V$2)</f>
        <v>0</v>
      </c>
      <c r="O351">
        <f>COUNTIFS(Tabel1[Gemeente],Tabel10[[#This Row],[Kolom1]],Tabel1[Type],Tabel10[[#Headers],[animatie]],Tabel1[Jaar],$V$2)</f>
        <v>0</v>
      </c>
      <c r="P351">
        <f>COUNTIFS(Tabel1[Gemeente],Tabel10[[#This Row],[Kolom1]],Tabel1[Type],Tabel10[[#Headers],[kamp]],Tabel1[Jaar],$V$2)</f>
        <v>0</v>
      </c>
      <c r="Q351">
        <f>COUNTIFS(Tabel1[Gemeente],Tabel10[[#This Row],[Kolom1]],Tabel1[Type],Tabel10[[#Headers],[schoolactiviteit]],Tabel1[Jaar],$V$2)</f>
        <v>0</v>
      </c>
      <c r="R351" s="1">
        <f>SUM(Tabel10[[#This Row],[workshop]:[schoolactiviteit]])</f>
        <v>0</v>
      </c>
      <c r="S351" s="1">
        <f>COUNTIFS(Tabel3[Lid sinds],Activiteiten!$V$2,Tabel3[Woonplaats],Tabel10[[#This Row],[Kolom1]])</f>
        <v>0</v>
      </c>
    </row>
    <row r="352" spans="1:19" hidden="1" x14ac:dyDescent="0.25">
      <c r="A352" s="10">
        <v>2016</v>
      </c>
      <c r="B352" s="10">
        <v>4</v>
      </c>
      <c r="C352" s="10" t="s">
        <v>980</v>
      </c>
      <c r="D352" s="10">
        <v>2200</v>
      </c>
      <c r="E352" s="10" t="s">
        <v>304</v>
      </c>
      <c r="F352" s="10" t="s">
        <v>989</v>
      </c>
      <c r="G352" s="10">
        <f>18+21+20+22</f>
        <v>81</v>
      </c>
      <c r="L352">
        <f>COUNTIFS(Tabel1[Gemeente],Tabel10[[#This Row],[Kolom1]],Tabel1[Type],Tabel10[[#Headers],[workshop]],Tabel1[Jaar],$V$2)</f>
        <v>0</v>
      </c>
      <c r="M352" s="10">
        <f>COUNTIFS(Tabel1[Gemeente],Tabel10[[#This Row],[Kolom1]],Tabel1[Type],Tabel10[[#Headers],[bijscholing]],Tabel1[Jaar],$V$2)</f>
        <v>0</v>
      </c>
      <c r="N352" s="10">
        <f>COUNTIFS(Tabel1[Gemeente],Tabel10[[#This Row],[Kolom1]],Tabel1[Type],Tabel10[[#Headers],[open initiatie]],Tabel1[Jaar],$V$2)</f>
        <v>0</v>
      </c>
      <c r="O352">
        <f>COUNTIFS(Tabel1[Gemeente],Tabel10[[#This Row],[Kolom1]],Tabel1[Type],Tabel10[[#Headers],[animatie]],Tabel1[Jaar],$V$2)</f>
        <v>0</v>
      </c>
      <c r="P352">
        <f>COUNTIFS(Tabel1[Gemeente],Tabel10[[#This Row],[Kolom1]],Tabel1[Type],Tabel10[[#Headers],[kamp]],Tabel1[Jaar],$V$2)</f>
        <v>0</v>
      </c>
      <c r="Q352">
        <f>COUNTIFS(Tabel1[Gemeente],Tabel10[[#This Row],[Kolom1]],Tabel1[Type],Tabel10[[#Headers],[schoolactiviteit]],Tabel1[Jaar],$V$2)</f>
        <v>0</v>
      </c>
      <c r="R352" s="1">
        <f>SUM(Tabel10[[#This Row],[workshop]:[schoolactiviteit]])</f>
        <v>0</v>
      </c>
      <c r="S352" s="1">
        <f>COUNTIFS(Tabel3[Lid sinds],Activiteiten!$V$2,Tabel3[Woonplaats],Tabel10[[#This Row],[Kolom1]])</f>
        <v>0</v>
      </c>
    </row>
    <row r="353" spans="1:19" hidden="1" x14ac:dyDescent="0.25">
      <c r="A353" s="10">
        <v>2016</v>
      </c>
      <c r="B353" s="10">
        <v>6</v>
      </c>
      <c r="C353" s="10" t="s">
        <v>980</v>
      </c>
      <c r="D353" s="10">
        <v>2200</v>
      </c>
      <c r="E353" s="10" t="s">
        <v>304</v>
      </c>
      <c r="F353" s="10" t="s">
        <v>1259</v>
      </c>
      <c r="G353" s="10">
        <f>4*20</f>
        <v>80</v>
      </c>
      <c r="L353">
        <f>COUNTIFS(Tabel1[Gemeente],Tabel10[[#This Row],[Kolom1]],Tabel1[Type],Tabel10[[#Headers],[workshop]],Tabel1[Jaar],$V$2)</f>
        <v>0</v>
      </c>
      <c r="M353" s="10">
        <f>COUNTIFS(Tabel1[Gemeente],Tabel10[[#This Row],[Kolom1]],Tabel1[Type],Tabel10[[#Headers],[bijscholing]],Tabel1[Jaar],$V$2)</f>
        <v>0</v>
      </c>
      <c r="N353" s="10">
        <f>COUNTIFS(Tabel1[Gemeente],Tabel10[[#This Row],[Kolom1]],Tabel1[Type],Tabel10[[#Headers],[open initiatie]],Tabel1[Jaar],$V$2)</f>
        <v>0</v>
      </c>
      <c r="O353">
        <f>COUNTIFS(Tabel1[Gemeente],Tabel10[[#This Row],[Kolom1]],Tabel1[Type],Tabel10[[#Headers],[animatie]],Tabel1[Jaar],$V$2)</f>
        <v>0</v>
      </c>
      <c r="P353">
        <f>COUNTIFS(Tabel1[Gemeente],Tabel10[[#This Row],[Kolom1]],Tabel1[Type],Tabel10[[#Headers],[kamp]],Tabel1[Jaar],$V$2)</f>
        <v>0</v>
      </c>
      <c r="Q353">
        <f>COUNTIFS(Tabel1[Gemeente],Tabel10[[#This Row],[Kolom1]],Tabel1[Type],Tabel10[[#Headers],[schoolactiviteit]],Tabel1[Jaar],$V$2)</f>
        <v>0</v>
      </c>
      <c r="R353" s="1">
        <f>SUM(Tabel10[[#This Row],[workshop]:[schoolactiviteit]])</f>
        <v>0</v>
      </c>
      <c r="S353" s="1">
        <f>COUNTIFS(Tabel3[Lid sinds],Activiteiten!$V$2,Tabel3[Woonplaats],Tabel10[[#This Row],[Kolom1]])</f>
        <v>0</v>
      </c>
    </row>
    <row r="354" spans="1:19" hidden="1" x14ac:dyDescent="0.25">
      <c r="A354" s="10">
        <v>2016</v>
      </c>
      <c r="B354" s="10">
        <v>9</v>
      </c>
      <c r="C354" s="10" t="s">
        <v>980</v>
      </c>
      <c r="D354" s="10">
        <v>2200</v>
      </c>
      <c r="E354" s="10" t="s">
        <v>304</v>
      </c>
      <c r="F354" s="10" t="s">
        <v>1264</v>
      </c>
      <c r="G354" s="10">
        <f>10*20</f>
        <v>200</v>
      </c>
      <c r="L354">
        <f>COUNTIFS(Tabel1[Gemeente],Tabel10[[#This Row],[Kolom1]],Tabel1[Type],Tabel10[[#Headers],[workshop]],Tabel1[Jaar],$V$2)</f>
        <v>0</v>
      </c>
      <c r="M354" s="10">
        <f>COUNTIFS(Tabel1[Gemeente],Tabel10[[#This Row],[Kolom1]],Tabel1[Type],Tabel10[[#Headers],[bijscholing]],Tabel1[Jaar],$V$2)</f>
        <v>0</v>
      </c>
      <c r="N354" s="10">
        <f>COUNTIFS(Tabel1[Gemeente],Tabel10[[#This Row],[Kolom1]],Tabel1[Type],Tabel10[[#Headers],[open initiatie]],Tabel1[Jaar],$V$2)</f>
        <v>0</v>
      </c>
      <c r="O354">
        <f>COUNTIFS(Tabel1[Gemeente],Tabel10[[#This Row],[Kolom1]],Tabel1[Type],Tabel10[[#Headers],[animatie]],Tabel1[Jaar],$V$2)</f>
        <v>0</v>
      </c>
      <c r="P354">
        <f>COUNTIFS(Tabel1[Gemeente],Tabel10[[#This Row],[Kolom1]],Tabel1[Type],Tabel10[[#Headers],[kamp]],Tabel1[Jaar],$V$2)</f>
        <v>0</v>
      </c>
      <c r="Q354">
        <f>COUNTIFS(Tabel1[Gemeente],Tabel10[[#This Row],[Kolom1]],Tabel1[Type],Tabel10[[#Headers],[schoolactiviteit]],Tabel1[Jaar],$V$2)</f>
        <v>0</v>
      </c>
      <c r="R354" s="1">
        <f>SUM(Tabel10[[#This Row],[workshop]:[schoolactiviteit]])</f>
        <v>0</v>
      </c>
      <c r="S354" s="1">
        <f>COUNTIFS(Tabel3[Lid sinds],Activiteiten!$V$2,Tabel3[Woonplaats],Tabel10[[#This Row],[Kolom1]])</f>
        <v>0</v>
      </c>
    </row>
    <row r="355" spans="1:19" hidden="1" x14ac:dyDescent="0.25">
      <c r="A355" s="10">
        <v>2016</v>
      </c>
      <c r="B355" s="10">
        <v>11</v>
      </c>
      <c r="C355" s="10" t="s">
        <v>980</v>
      </c>
      <c r="D355" s="10">
        <v>2200</v>
      </c>
      <c r="E355" s="10" t="s">
        <v>304</v>
      </c>
      <c r="F355" s="10" t="s">
        <v>978</v>
      </c>
      <c r="G355" s="10">
        <v>50</v>
      </c>
      <c r="L355">
        <f>COUNTIFS(Tabel1[Gemeente],Tabel10[[#This Row],[Kolom1]],Tabel1[Type],Tabel10[[#Headers],[workshop]],Tabel1[Jaar],$V$2)</f>
        <v>0</v>
      </c>
      <c r="M355" s="10">
        <f>COUNTIFS(Tabel1[Gemeente],Tabel10[[#This Row],[Kolom1]],Tabel1[Type],Tabel10[[#Headers],[bijscholing]],Tabel1[Jaar],$V$2)</f>
        <v>0</v>
      </c>
      <c r="N355" s="10">
        <f>COUNTIFS(Tabel1[Gemeente],Tabel10[[#This Row],[Kolom1]],Tabel1[Type],Tabel10[[#Headers],[open initiatie]],Tabel1[Jaar],$V$2)</f>
        <v>0</v>
      </c>
      <c r="O355">
        <f>COUNTIFS(Tabel1[Gemeente],Tabel10[[#This Row],[Kolom1]],Tabel1[Type],Tabel10[[#Headers],[animatie]],Tabel1[Jaar],$V$2)</f>
        <v>0</v>
      </c>
      <c r="P355">
        <f>COUNTIFS(Tabel1[Gemeente],Tabel10[[#This Row],[Kolom1]],Tabel1[Type],Tabel10[[#Headers],[kamp]],Tabel1[Jaar],$V$2)</f>
        <v>0</v>
      </c>
      <c r="Q355">
        <f>COUNTIFS(Tabel1[Gemeente],Tabel10[[#This Row],[Kolom1]],Tabel1[Type],Tabel10[[#Headers],[schoolactiviteit]],Tabel1[Jaar],$V$2)</f>
        <v>0</v>
      </c>
      <c r="R355" s="1">
        <f>SUM(Tabel10[[#This Row],[workshop]:[schoolactiviteit]])</f>
        <v>0</v>
      </c>
      <c r="S355" s="1">
        <f>COUNTIFS(Tabel3[Lid sinds],Activiteiten!$V$2,Tabel3[Woonplaats],Tabel10[[#This Row],[Kolom1]])</f>
        <v>0</v>
      </c>
    </row>
    <row r="356" spans="1:19" hidden="1" x14ac:dyDescent="0.25">
      <c r="A356" s="10">
        <v>2016</v>
      </c>
      <c r="B356" s="10">
        <v>3</v>
      </c>
      <c r="C356" s="10" t="s">
        <v>981</v>
      </c>
      <c r="D356" s="10">
        <v>2200</v>
      </c>
      <c r="E356" s="10" t="s">
        <v>304</v>
      </c>
      <c r="F356" s="10" t="s">
        <v>978</v>
      </c>
      <c r="G356" s="10">
        <v>14</v>
      </c>
      <c r="L356">
        <f>COUNTIFS(Tabel1[Gemeente],Tabel10[[#This Row],[Kolom1]],Tabel1[Type],Tabel10[[#Headers],[workshop]],Tabel1[Jaar],$V$2)</f>
        <v>0</v>
      </c>
      <c r="M356" s="10">
        <f>COUNTIFS(Tabel1[Gemeente],Tabel10[[#This Row],[Kolom1]],Tabel1[Type],Tabel10[[#Headers],[bijscholing]],Tabel1[Jaar],$V$2)</f>
        <v>0</v>
      </c>
      <c r="N356" s="10">
        <f>COUNTIFS(Tabel1[Gemeente],Tabel10[[#This Row],[Kolom1]],Tabel1[Type],Tabel10[[#Headers],[open initiatie]],Tabel1[Jaar],$V$2)</f>
        <v>0</v>
      </c>
      <c r="O356">
        <f>COUNTIFS(Tabel1[Gemeente],Tabel10[[#This Row],[Kolom1]],Tabel1[Type],Tabel10[[#Headers],[animatie]],Tabel1[Jaar],$V$2)</f>
        <v>0</v>
      </c>
      <c r="P356">
        <f>COUNTIFS(Tabel1[Gemeente],Tabel10[[#This Row],[Kolom1]],Tabel1[Type],Tabel10[[#Headers],[kamp]],Tabel1[Jaar],$V$2)</f>
        <v>0</v>
      </c>
      <c r="Q356">
        <f>COUNTIFS(Tabel1[Gemeente],Tabel10[[#This Row],[Kolom1]],Tabel1[Type],Tabel10[[#Headers],[schoolactiviteit]],Tabel1[Jaar],$V$2)</f>
        <v>0</v>
      </c>
      <c r="R356" s="1">
        <f>SUM(Tabel10[[#This Row],[workshop]:[schoolactiviteit]])</f>
        <v>0</v>
      </c>
      <c r="S356" s="1">
        <f>COUNTIFS(Tabel3[Lid sinds],Activiteiten!$V$2,Tabel3[Woonplaats],Tabel10[[#This Row],[Kolom1]])</f>
        <v>0</v>
      </c>
    </row>
    <row r="357" spans="1:19" hidden="1" x14ac:dyDescent="0.25">
      <c r="A357" s="10">
        <v>2016</v>
      </c>
      <c r="B357" s="10">
        <v>7</v>
      </c>
      <c r="C357" s="10" t="s">
        <v>981</v>
      </c>
      <c r="D357" s="10">
        <v>2200</v>
      </c>
      <c r="E357" s="10" t="s">
        <v>304</v>
      </c>
      <c r="F357" s="10" t="s">
        <v>1271</v>
      </c>
      <c r="G357" s="10">
        <v>43</v>
      </c>
      <c r="L357">
        <f>COUNTIFS(Tabel1[Gemeente],Tabel10[[#This Row],[Kolom1]],Tabel1[Type],Tabel10[[#Headers],[workshop]],Tabel1[Jaar],$V$2)</f>
        <v>0</v>
      </c>
      <c r="M357" s="10">
        <f>COUNTIFS(Tabel1[Gemeente],Tabel10[[#This Row],[Kolom1]],Tabel1[Type],Tabel10[[#Headers],[bijscholing]],Tabel1[Jaar],$V$2)</f>
        <v>0</v>
      </c>
      <c r="N357" s="10">
        <f>COUNTIFS(Tabel1[Gemeente],Tabel10[[#This Row],[Kolom1]],Tabel1[Type],Tabel10[[#Headers],[open initiatie]],Tabel1[Jaar],$V$2)</f>
        <v>0</v>
      </c>
      <c r="O357">
        <f>COUNTIFS(Tabel1[Gemeente],Tabel10[[#This Row],[Kolom1]],Tabel1[Type],Tabel10[[#Headers],[animatie]],Tabel1[Jaar],$V$2)</f>
        <v>0</v>
      </c>
      <c r="P357">
        <f>COUNTIFS(Tabel1[Gemeente],Tabel10[[#This Row],[Kolom1]],Tabel1[Type],Tabel10[[#Headers],[kamp]],Tabel1[Jaar],$V$2)</f>
        <v>0</v>
      </c>
      <c r="Q357">
        <f>COUNTIFS(Tabel1[Gemeente],Tabel10[[#This Row],[Kolom1]],Tabel1[Type],Tabel10[[#Headers],[schoolactiviteit]],Tabel1[Jaar],$V$2)</f>
        <v>0</v>
      </c>
      <c r="R357" s="1">
        <f>SUM(Tabel10[[#This Row],[workshop]:[schoolactiviteit]])</f>
        <v>0</v>
      </c>
      <c r="S357" s="1">
        <f>COUNTIFS(Tabel3[Lid sinds],Activiteiten!$V$2,Tabel3[Woonplaats],Tabel10[[#This Row],[Kolom1]])</f>
        <v>0</v>
      </c>
    </row>
    <row r="358" spans="1:19" hidden="1" x14ac:dyDescent="0.25">
      <c r="A358" s="10">
        <v>2016</v>
      </c>
      <c r="B358" s="10">
        <v>7</v>
      </c>
      <c r="C358" s="10" t="s">
        <v>981</v>
      </c>
      <c r="D358" s="10">
        <v>2200</v>
      </c>
      <c r="E358" s="10" t="s">
        <v>304</v>
      </c>
      <c r="F358" s="10" t="s">
        <v>1146</v>
      </c>
      <c r="G358" s="10">
        <v>25</v>
      </c>
      <c r="L358">
        <f>COUNTIFS(Tabel1[Gemeente],Tabel10[[#This Row],[Kolom1]],Tabel1[Type],Tabel10[[#Headers],[workshop]],Tabel1[Jaar],$V$2)</f>
        <v>0</v>
      </c>
      <c r="M358" s="10">
        <f>COUNTIFS(Tabel1[Gemeente],Tabel10[[#This Row],[Kolom1]],Tabel1[Type],Tabel10[[#Headers],[bijscholing]],Tabel1[Jaar],$V$2)</f>
        <v>0</v>
      </c>
      <c r="N358" s="10">
        <f>COUNTIFS(Tabel1[Gemeente],Tabel10[[#This Row],[Kolom1]],Tabel1[Type],Tabel10[[#Headers],[open initiatie]],Tabel1[Jaar],$V$2)</f>
        <v>0</v>
      </c>
      <c r="O358">
        <f>COUNTIFS(Tabel1[Gemeente],Tabel10[[#This Row],[Kolom1]],Tabel1[Type],Tabel10[[#Headers],[animatie]],Tabel1[Jaar],$V$2)</f>
        <v>0</v>
      </c>
      <c r="P358">
        <f>COUNTIFS(Tabel1[Gemeente],Tabel10[[#This Row],[Kolom1]],Tabel1[Type],Tabel10[[#Headers],[kamp]],Tabel1[Jaar],$V$2)</f>
        <v>0</v>
      </c>
      <c r="Q358">
        <f>COUNTIFS(Tabel1[Gemeente],Tabel10[[#This Row],[Kolom1]],Tabel1[Type],Tabel10[[#Headers],[schoolactiviteit]],Tabel1[Jaar],$V$2)</f>
        <v>0</v>
      </c>
      <c r="R358" s="1">
        <f>SUM(Tabel10[[#This Row],[workshop]:[schoolactiviteit]])</f>
        <v>0</v>
      </c>
      <c r="S358" s="1">
        <f>COUNTIFS(Tabel3[Lid sinds],Activiteiten!$V$2,Tabel3[Woonplaats],Tabel10[[#This Row],[Kolom1]])</f>
        <v>0</v>
      </c>
    </row>
    <row r="359" spans="1:19" hidden="1" x14ac:dyDescent="0.25">
      <c r="A359" s="10">
        <v>2016</v>
      </c>
      <c r="B359" s="10">
        <v>7</v>
      </c>
      <c r="C359" s="10" t="s">
        <v>981</v>
      </c>
      <c r="D359" s="10">
        <v>2200</v>
      </c>
      <c r="E359" s="10" t="s">
        <v>304</v>
      </c>
      <c r="F359" s="10" t="s">
        <v>1147</v>
      </c>
      <c r="G359" s="10">
        <v>16</v>
      </c>
      <c r="L359">
        <f>COUNTIFS(Tabel1[Gemeente],Tabel10[[#This Row],[Kolom1]],Tabel1[Type],Tabel10[[#Headers],[workshop]],Tabel1[Jaar],$V$2)</f>
        <v>0</v>
      </c>
      <c r="M359" s="10">
        <f>COUNTIFS(Tabel1[Gemeente],Tabel10[[#This Row],[Kolom1]],Tabel1[Type],Tabel10[[#Headers],[bijscholing]],Tabel1[Jaar],$V$2)</f>
        <v>0</v>
      </c>
      <c r="N359" s="10">
        <f>COUNTIFS(Tabel1[Gemeente],Tabel10[[#This Row],[Kolom1]],Tabel1[Type],Tabel10[[#Headers],[open initiatie]],Tabel1[Jaar],$V$2)</f>
        <v>0</v>
      </c>
      <c r="O359">
        <f>COUNTIFS(Tabel1[Gemeente],Tabel10[[#This Row],[Kolom1]],Tabel1[Type],Tabel10[[#Headers],[animatie]],Tabel1[Jaar],$V$2)</f>
        <v>0</v>
      </c>
      <c r="P359">
        <f>COUNTIFS(Tabel1[Gemeente],Tabel10[[#This Row],[Kolom1]],Tabel1[Type],Tabel10[[#Headers],[kamp]],Tabel1[Jaar],$V$2)</f>
        <v>0</v>
      </c>
      <c r="Q359">
        <f>COUNTIFS(Tabel1[Gemeente],Tabel10[[#This Row],[Kolom1]],Tabel1[Type],Tabel10[[#Headers],[schoolactiviteit]],Tabel1[Jaar],$V$2)</f>
        <v>0</v>
      </c>
      <c r="R359" s="1">
        <f>SUM(Tabel10[[#This Row],[workshop]:[schoolactiviteit]])</f>
        <v>0</v>
      </c>
      <c r="S359" s="1">
        <f>COUNTIFS(Tabel3[Lid sinds],Activiteiten!$V$2,Tabel3[Woonplaats],Tabel10[[#This Row],[Kolom1]])</f>
        <v>0</v>
      </c>
    </row>
    <row r="360" spans="1:19" hidden="1" x14ac:dyDescent="0.25">
      <c r="A360" s="10">
        <v>2016</v>
      </c>
      <c r="B360" s="10">
        <v>7</v>
      </c>
      <c r="C360" s="10" t="s">
        <v>981</v>
      </c>
      <c r="D360" s="10">
        <v>2200</v>
      </c>
      <c r="E360" s="10" t="s">
        <v>304</v>
      </c>
      <c r="F360" s="10" t="s">
        <v>1148</v>
      </c>
      <c r="G360" s="10">
        <v>8</v>
      </c>
      <c r="L360">
        <f>COUNTIFS(Tabel1[Gemeente],Tabel10[[#This Row],[Kolom1]],Tabel1[Type],Tabel10[[#Headers],[workshop]],Tabel1[Jaar],$V$2)</f>
        <v>0</v>
      </c>
      <c r="M360" s="10">
        <f>COUNTIFS(Tabel1[Gemeente],Tabel10[[#This Row],[Kolom1]],Tabel1[Type],Tabel10[[#Headers],[bijscholing]],Tabel1[Jaar],$V$2)</f>
        <v>0</v>
      </c>
      <c r="N360" s="10">
        <f>COUNTIFS(Tabel1[Gemeente],Tabel10[[#This Row],[Kolom1]],Tabel1[Type],Tabel10[[#Headers],[open initiatie]],Tabel1[Jaar],$V$2)</f>
        <v>0</v>
      </c>
      <c r="O360">
        <f>COUNTIFS(Tabel1[Gemeente],Tabel10[[#This Row],[Kolom1]],Tabel1[Type],Tabel10[[#Headers],[animatie]],Tabel1[Jaar],$V$2)</f>
        <v>0</v>
      </c>
      <c r="P360">
        <f>COUNTIFS(Tabel1[Gemeente],Tabel10[[#This Row],[Kolom1]],Tabel1[Type],Tabel10[[#Headers],[kamp]],Tabel1[Jaar],$V$2)</f>
        <v>0</v>
      </c>
      <c r="Q360">
        <f>COUNTIFS(Tabel1[Gemeente],Tabel10[[#This Row],[Kolom1]],Tabel1[Type],Tabel10[[#Headers],[schoolactiviteit]],Tabel1[Jaar],$V$2)</f>
        <v>0</v>
      </c>
      <c r="R360" s="1">
        <f>SUM(Tabel10[[#This Row],[workshop]:[schoolactiviteit]])</f>
        <v>0</v>
      </c>
      <c r="S360" s="1">
        <f>COUNTIFS(Tabel3[Lid sinds],Activiteiten!$V$2,Tabel3[Woonplaats],Tabel10[[#This Row],[Kolom1]])</f>
        <v>0</v>
      </c>
    </row>
    <row r="361" spans="1:19" hidden="1" x14ac:dyDescent="0.25">
      <c r="A361" s="10">
        <v>2016</v>
      </c>
      <c r="B361" s="10">
        <v>8</v>
      </c>
      <c r="C361" s="10" t="s">
        <v>981</v>
      </c>
      <c r="D361" s="10">
        <v>2200</v>
      </c>
      <c r="E361" s="10" t="s">
        <v>304</v>
      </c>
      <c r="F361" s="10" t="s">
        <v>1149</v>
      </c>
      <c r="G361" s="10">
        <v>17</v>
      </c>
      <c r="L361">
        <f>COUNTIFS(Tabel1[Gemeente],Tabel10[[#This Row],[Kolom1]],Tabel1[Type],Tabel10[[#Headers],[workshop]],Tabel1[Jaar],$V$2)</f>
        <v>0</v>
      </c>
      <c r="M361" s="10">
        <f>COUNTIFS(Tabel1[Gemeente],Tabel10[[#This Row],[Kolom1]],Tabel1[Type],Tabel10[[#Headers],[bijscholing]],Tabel1[Jaar],$V$2)</f>
        <v>0</v>
      </c>
      <c r="N361" s="10">
        <f>COUNTIFS(Tabel1[Gemeente],Tabel10[[#This Row],[Kolom1]],Tabel1[Type],Tabel10[[#Headers],[open initiatie]],Tabel1[Jaar],$V$2)</f>
        <v>0</v>
      </c>
      <c r="O361">
        <f>COUNTIFS(Tabel1[Gemeente],Tabel10[[#This Row],[Kolom1]],Tabel1[Type],Tabel10[[#Headers],[animatie]],Tabel1[Jaar],$V$2)</f>
        <v>0</v>
      </c>
      <c r="P361">
        <f>COUNTIFS(Tabel1[Gemeente],Tabel10[[#This Row],[Kolom1]],Tabel1[Type],Tabel10[[#Headers],[kamp]],Tabel1[Jaar],$V$2)</f>
        <v>0</v>
      </c>
      <c r="Q361">
        <f>COUNTIFS(Tabel1[Gemeente],Tabel10[[#This Row],[Kolom1]],Tabel1[Type],Tabel10[[#Headers],[schoolactiviteit]],Tabel1[Jaar],$V$2)</f>
        <v>0</v>
      </c>
      <c r="R361" s="1">
        <f>SUM(Tabel10[[#This Row],[workshop]:[schoolactiviteit]])</f>
        <v>0</v>
      </c>
      <c r="S361" s="1">
        <f>COUNTIFS(Tabel3[Lid sinds],Activiteiten!$V$2,Tabel3[Woonplaats],Tabel10[[#This Row],[Kolom1]])</f>
        <v>0</v>
      </c>
    </row>
    <row r="362" spans="1:19" hidden="1" x14ac:dyDescent="0.25">
      <c r="A362" s="10">
        <v>2016</v>
      </c>
      <c r="B362" s="10">
        <v>8</v>
      </c>
      <c r="C362" s="10" t="s">
        <v>981</v>
      </c>
      <c r="D362" s="10">
        <v>2200</v>
      </c>
      <c r="E362" s="10" t="s">
        <v>304</v>
      </c>
      <c r="F362" s="10" t="s">
        <v>1150</v>
      </c>
      <c r="G362" s="10">
        <v>19</v>
      </c>
      <c r="L362">
        <f>COUNTIFS(Tabel1[Gemeente],Tabel10[[#This Row],[Kolom1]],Tabel1[Type],Tabel10[[#Headers],[workshop]],Tabel1[Jaar],$V$2)</f>
        <v>0</v>
      </c>
      <c r="M362" s="10">
        <f>COUNTIFS(Tabel1[Gemeente],Tabel10[[#This Row],[Kolom1]],Tabel1[Type],Tabel10[[#Headers],[bijscholing]],Tabel1[Jaar],$V$2)</f>
        <v>0</v>
      </c>
      <c r="N362" s="10">
        <f>COUNTIFS(Tabel1[Gemeente],Tabel10[[#This Row],[Kolom1]],Tabel1[Type],Tabel10[[#Headers],[open initiatie]],Tabel1[Jaar],$V$2)</f>
        <v>0</v>
      </c>
      <c r="O362">
        <f>COUNTIFS(Tabel1[Gemeente],Tabel10[[#This Row],[Kolom1]],Tabel1[Type],Tabel10[[#Headers],[animatie]],Tabel1[Jaar],$V$2)</f>
        <v>0</v>
      </c>
      <c r="P362">
        <f>COUNTIFS(Tabel1[Gemeente],Tabel10[[#This Row],[Kolom1]],Tabel1[Type],Tabel10[[#Headers],[kamp]],Tabel1[Jaar],$V$2)</f>
        <v>0</v>
      </c>
      <c r="Q362">
        <f>COUNTIFS(Tabel1[Gemeente],Tabel10[[#This Row],[Kolom1]],Tabel1[Type],Tabel10[[#Headers],[schoolactiviteit]],Tabel1[Jaar],$V$2)</f>
        <v>0</v>
      </c>
      <c r="R362" s="1">
        <f>SUM(Tabel10[[#This Row],[workshop]:[schoolactiviteit]])</f>
        <v>0</v>
      </c>
      <c r="S362" s="1">
        <f>COUNTIFS(Tabel3[Lid sinds],Activiteiten!$V$2,Tabel3[Woonplaats],Tabel10[[#This Row],[Kolom1]])</f>
        <v>0</v>
      </c>
    </row>
    <row r="363" spans="1:19" hidden="1" x14ac:dyDescent="0.25">
      <c r="A363" s="10">
        <v>2016</v>
      </c>
      <c r="B363" s="10">
        <v>10</v>
      </c>
      <c r="C363" s="10" t="s">
        <v>1005</v>
      </c>
      <c r="D363" s="10">
        <v>2200</v>
      </c>
      <c r="E363" s="10" t="s">
        <v>304</v>
      </c>
      <c r="F363" s="10" t="s">
        <v>978</v>
      </c>
      <c r="G363" s="10">
        <v>200</v>
      </c>
      <c r="L363">
        <f>COUNTIFS(Tabel1[Gemeente],Tabel10[[#This Row],[Kolom1]],Tabel1[Type],Tabel10[[#Headers],[workshop]],Tabel1[Jaar],$V$2)</f>
        <v>0</v>
      </c>
      <c r="M363" s="10">
        <f>COUNTIFS(Tabel1[Gemeente],Tabel10[[#This Row],[Kolom1]],Tabel1[Type],Tabel10[[#Headers],[bijscholing]],Tabel1[Jaar],$V$2)</f>
        <v>0</v>
      </c>
      <c r="N363" s="10">
        <f>COUNTIFS(Tabel1[Gemeente],Tabel10[[#This Row],[Kolom1]],Tabel1[Type],Tabel10[[#Headers],[open initiatie]],Tabel1[Jaar],$V$2)</f>
        <v>0</v>
      </c>
      <c r="O363">
        <f>COUNTIFS(Tabel1[Gemeente],Tabel10[[#This Row],[Kolom1]],Tabel1[Type],Tabel10[[#Headers],[animatie]],Tabel1[Jaar],$V$2)</f>
        <v>0</v>
      </c>
      <c r="P363">
        <f>COUNTIFS(Tabel1[Gemeente],Tabel10[[#This Row],[Kolom1]],Tabel1[Type],Tabel10[[#Headers],[kamp]],Tabel1[Jaar],$V$2)</f>
        <v>0</v>
      </c>
      <c r="Q363">
        <f>COUNTIFS(Tabel1[Gemeente],Tabel10[[#This Row],[Kolom1]],Tabel1[Type],Tabel10[[#Headers],[schoolactiviteit]],Tabel1[Jaar],$V$2)</f>
        <v>0</v>
      </c>
      <c r="R363" s="1">
        <f>SUM(Tabel10[[#This Row],[workshop]:[schoolactiviteit]])</f>
        <v>0</v>
      </c>
      <c r="S363" s="1">
        <f>COUNTIFS(Tabel3[Lid sinds],Activiteiten!$V$2,Tabel3[Woonplaats],Tabel10[[#This Row],[Kolom1]])</f>
        <v>0</v>
      </c>
    </row>
    <row r="364" spans="1:19" hidden="1" x14ac:dyDescent="0.25">
      <c r="A364" s="10">
        <v>2016</v>
      </c>
      <c r="B364" s="10">
        <v>11</v>
      </c>
      <c r="C364" s="10" t="s">
        <v>1005</v>
      </c>
      <c r="D364" s="10">
        <v>2200</v>
      </c>
      <c r="E364" s="10" t="s">
        <v>304</v>
      </c>
      <c r="F364" s="10" t="s">
        <v>978</v>
      </c>
      <c r="G364" s="10">
        <v>50</v>
      </c>
      <c r="L364">
        <f>COUNTIFS(Tabel1[Gemeente],Tabel10[[#This Row],[Kolom1]],Tabel1[Type],Tabel10[[#Headers],[workshop]],Tabel1[Jaar],$V$2)</f>
        <v>0</v>
      </c>
      <c r="M364" s="10">
        <f>COUNTIFS(Tabel1[Gemeente],Tabel10[[#This Row],[Kolom1]],Tabel1[Type],Tabel10[[#Headers],[bijscholing]],Tabel1[Jaar],$V$2)</f>
        <v>0</v>
      </c>
      <c r="N364" s="10">
        <f>COUNTIFS(Tabel1[Gemeente],Tabel10[[#This Row],[Kolom1]],Tabel1[Type],Tabel10[[#Headers],[open initiatie]],Tabel1[Jaar],$V$2)</f>
        <v>0</v>
      </c>
      <c r="O364">
        <f>COUNTIFS(Tabel1[Gemeente],Tabel10[[#This Row],[Kolom1]],Tabel1[Type],Tabel10[[#Headers],[animatie]],Tabel1[Jaar],$V$2)</f>
        <v>0</v>
      </c>
      <c r="P364">
        <f>COUNTIFS(Tabel1[Gemeente],Tabel10[[#This Row],[Kolom1]],Tabel1[Type],Tabel10[[#Headers],[kamp]],Tabel1[Jaar],$V$2)</f>
        <v>0</v>
      </c>
      <c r="Q364">
        <f>COUNTIFS(Tabel1[Gemeente],Tabel10[[#This Row],[Kolom1]],Tabel1[Type],Tabel10[[#Headers],[schoolactiviteit]],Tabel1[Jaar],$V$2)</f>
        <v>0</v>
      </c>
      <c r="R364" s="1">
        <f>SUM(Tabel10[[#This Row],[workshop]:[schoolactiviteit]])</f>
        <v>0</v>
      </c>
      <c r="S364" s="1">
        <f>COUNTIFS(Tabel3[Lid sinds],Activiteiten!$V$2,Tabel3[Woonplaats],Tabel10[[#This Row],[Kolom1]])</f>
        <v>0</v>
      </c>
    </row>
    <row r="365" spans="1:19" hidden="1" x14ac:dyDescent="0.25">
      <c r="A365" s="10">
        <v>2016</v>
      </c>
      <c r="B365" s="10">
        <v>8</v>
      </c>
      <c r="C365" s="10" t="s">
        <v>980</v>
      </c>
      <c r="D365" s="10">
        <v>2270</v>
      </c>
      <c r="E365" s="10" t="s">
        <v>1122</v>
      </c>
      <c r="F365" s="10" t="s">
        <v>978</v>
      </c>
      <c r="G365" s="10">
        <v>15</v>
      </c>
      <c r="L365">
        <f>COUNTIFS(Tabel1[Gemeente],Tabel10[[#This Row],[Kolom1]],Tabel1[Type],Tabel10[[#Headers],[workshop]],Tabel1[Jaar],$V$2)</f>
        <v>0</v>
      </c>
      <c r="M365" s="10">
        <f>COUNTIFS(Tabel1[Gemeente],Tabel10[[#This Row],[Kolom1]],Tabel1[Type],Tabel10[[#Headers],[bijscholing]],Tabel1[Jaar],$V$2)</f>
        <v>0</v>
      </c>
      <c r="N365" s="10">
        <f>COUNTIFS(Tabel1[Gemeente],Tabel10[[#This Row],[Kolom1]],Tabel1[Type],Tabel10[[#Headers],[open initiatie]],Tabel1[Jaar],$V$2)</f>
        <v>0</v>
      </c>
      <c r="O365">
        <f>COUNTIFS(Tabel1[Gemeente],Tabel10[[#This Row],[Kolom1]],Tabel1[Type],Tabel10[[#Headers],[animatie]],Tabel1[Jaar],$V$2)</f>
        <v>0</v>
      </c>
      <c r="P365">
        <f>COUNTIFS(Tabel1[Gemeente],Tabel10[[#This Row],[Kolom1]],Tabel1[Type],Tabel10[[#Headers],[kamp]],Tabel1[Jaar],$V$2)</f>
        <v>0</v>
      </c>
      <c r="Q365">
        <f>COUNTIFS(Tabel1[Gemeente],Tabel10[[#This Row],[Kolom1]],Tabel1[Type],Tabel10[[#Headers],[schoolactiviteit]],Tabel1[Jaar],$V$2)</f>
        <v>0</v>
      </c>
      <c r="R365" s="1">
        <f>SUM(Tabel10[[#This Row],[workshop]:[schoolactiviteit]])</f>
        <v>0</v>
      </c>
      <c r="S365" s="1">
        <f>COUNTIFS(Tabel3[Lid sinds],Activiteiten!$V$2,Tabel3[Woonplaats],Tabel10[[#This Row],[Kolom1]])</f>
        <v>0</v>
      </c>
    </row>
    <row r="366" spans="1:19" hidden="1" x14ac:dyDescent="0.25">
      <c r="A366" s="10">
        <v>2016</v>
      </c>
      <c r="B366" s="10">
        <v>9</v>
      </c>
      <c r="C366" s="10" t="s">
        <v>979</v>
      </c>
      <c r="D366" s="10">
        <v>2270</v>
      </c>
      <c r="E366" s="10" t="s">
        <v>1122</v>
      </c>
      <c r="F366" s="10" t="s">
        <v>978</v>
      </c>
      <c r="G366" s="10">
        <v>40</v>
      </c>
      <c r="L366">
        <f>COUNTIFS(Tabel1[Gemeente],Tabel10[[#This Row],[Kolom1]],Tabel1[Type],Tabel10[[#Headers],[workshop]],Tabel1[Jaar],$V$2)</f>
        <v>0</v>
      </c>
      <c r="M366" s="10">
        <f>COUNTIFS(Tabel1[Gemeente],Tabel10[[#This Row],[Kolom1]],Tabel1[Type],Tabel10[[#Headers],[bijscholing]],Tabel1[Jaar],$V$2)</f>
        <v>0</v>
      </c>
      <c r="N366" s="10">
        <f>COUNTIFS(Tabel1[Gemeente],Tabel10[[#This Row],[Kolom1]],Tabel1[Type],Tabel10[[#Headers],[open initiatie]],Tabel1[Jaar],$V$2)</f>
        <v>0</v>
      </c>
      <c r="O366">
        <f>COUNTIFS(Tabel1[Gemeente],Tabel10[[#This Row],[Kolom1]],Tabel1[Type],Tabel10[[#Headers],[animatie]],Tabel1[Jaar],$V$2)</f>
        <v>0</v>
      </c>
      <c r="P366">
        <f>COUNTIFS(Tabel1[Gemeente],Tabel10[[#This Row],[Kolom1]],Tabel1[Type],Tabel10[[#Headers],[kamp]],Tabel1[Jaar],$V$2)</f>
        <v>0</v>
      </c>
      <c r="Q366">
        <f>COUNTIFS(Tabel1[Gemeente],Tabel10[[#This Row],[Kolom1]],Tabel1[Type],Tabel10[[#Headers],[schoolactiviteit]],Tabel1[Jaar],$V$2)</f>
        <v>0</v>
      </c>
      <c r="R366" s="1">
        <f>SUM(Tabel10[[#This Row],[workshop]:[schoolactiviteit]])</f>
        <v>0</v>
      </c>
      <c r="S366" s="1">
        <f>COUNTIFS(Tabel3[Lid sinds],Activiteiten!$V$2,Tabel3[Woonplaats],Tabel10[[#This Row],[Kolom1]])</f>
        <v>0</v>
      </c>
    </row>
    <row r="367" spans="1:19" hidden="1" x14ac:dyDescent="0.25">
      <c r="A367" s="10">
        <v>2016</v>
      </c>
      <c r="B367" s="10">
        <v>9</v>
      </c>
      <c r="C367" s="10" t="s">
        <v>979</v>
      </c>
      <c r="D367" s="10">
        <v>2230</v>
      </c>
      <c r="E367" s="10" t="s">
        <v>1116</v>
      </c>
      <c r="F367" s="10" t="s">
        <v>1262</v>
      </c>
      <c r="G367" s="10">
        <v>200</v>
      </c>
      <c r="L367">
        <f>COUNTIFS(Tabel1[Gemeente],Tabel10[[#This Row],[Kolom1]],Tabel1[Type],Tabel10[[#Headers],[workshop]],Tabel1[Jaar],$V$2)</f>
        <v>0</v>
      </c>
      <c r="M367" s="10">
        <f>COUNTIFS(Tabel1[Gemeente],Tabel10[[#This Row],[Kolom1]],Tabel1[Type],Tabel10[[#Headers],[bijscholing]],Tabel1[Jaar],$V$2)</f>
        <v>0</v>
      </c>
      <c r="N367" s="10">
        <f>COUNTIFS(Tabel1[Gemeente],Tabel10[[#This Row],[Kolom1]],Tabel1[Type],Tabel10[[#Headers],[open initiatie]],Tabel1[Jaar],$V$2)</f>
        <v>0</v>
      </c>
      <c r="O367">
        <f>COUNTIFS(Tabel1[Gemeente],Tabel10[[#This Row],[Kolom1]],Tabel1[Type],Tabel10[[#Headers],[animatie]],Tabel1[Jaar],$V$2)</f>
        <v>0</v>
      </c>
      <c r="P367">
        <f>COUNTIFS(Tabel1[Gemeente],Tabel10[[#This Row],[Kolom1]],Tabel1[Type],Tabel10[[#Headers],[kamp]],Tabel1[Jaar],$V$2)</f>
        <v>0</v>
      </c>
      <c r="Q367">
        <f>COUNTIFS(Tabel1[Gemeente],Tabel10[[#This Row],[Kolom1]],Tabel1[Type],Tabel10[[#Headers],[schoolactiviteit]],Tabel1[Jaar],$V$2)</f>
        <v>0</v>
      </c>
      <c r="R367" s="1">
        <f>SUM(Tabel10[[#This Row],[workshop]:[schoolactiviteit]])</f>
        <v>0</v>
      </c>
      <c r="S367" s="1">
        <f>COUNTIFS(Tabel3[Lid sinds],Activiteiten!$V$2,Tabel3[Woonplaats],Tabel10[[#This Row],[Kolom1]])</f>
        <v>0</v>
      </c>
    </row>
    <row r="368" spans="1:19" hidden="1" x14ac:dyDescent="0.25">
      <c r="A368" s="10">
        <v>2016</v>
      </c>
      <c r="B368" s="10">
        <v>9</v>
      </c>
      <c r="C368" s="10" t="s">
        <v>1005</v>
      </c>
      <c r="D368" s="10">
        <v>2230</v>
      </c>
      <c r="E368" s="10" t="s">
        <v>1116</v>
      </c>
      <c r="F368" s="10" t="s">
        <v>1143</v>
      </c>
      <c r="G368" s="10">
        <v>3000</v>
      </c>
      <c r="L368">
        <f>COUNTIFS(Tabel1[Gemeente],Tabel10[[#This Row],[Kolom1]],Tabel1[Type],Tabel10[[#Headers],[workshop]],Tabel1[Jaar],$V$2)</f>
        <v>0</v>
      </c>
      <c r="M368" s="10">
        <f>COUNTIFS(Tabel1[Gemeente],Tabel10[[#This Row],[Kolom1]],Tabel1[Type],Tabel10[[#Headers],[bijscholing]],Tabel1[Jaar],$V$2)</f>
        <v>0</v>
      </c>
      <c r="N368" s="10">
        <f>COUNTIFS(Tabel1[Gemeente],Tabel10[[#This Row],[Kolom1]],Tabel1[Type],Tabel10[[#Headers],[open initiatie]],Tabel1[Jaar],$V$2)</f>
        <v>0</v>
      </c>
      <c r="O368">
        <f>COUNTIFS(Tabel1[Gemeente],Tabel10[[#This Row],[Kolom1]],Tabel1[Type],Tabel10[[#Headers],[animatie]],Tabel1[Jaar],$V$2)</f>
        <v>0</v>
      </c>
      <c r="P368">
        <f>COUNTIFS(Tabel1[Gemeente],Tabel10[[#This Row],[Kolom1]],Tabel1[Type],Tabel10[[#Headers],[kamp]],Tabel1[Jaar],$V$2)</f>
        <v>0</v>
      </c>
      <c r="Q368">
        <f>COUNTIFS(Tabel1[Gemeente],Tabel10[[#This Row],[Kolom1]],Tabel1[Type],Tabel10[[#Headers],[schoolactiviteit]],Tabel1[Jaar],$V$2)</f>
        <v>0</v>
      </c>
      <c r="R368" s="1">
        <f>SUM(Tabel10[[#This Row],[workshop]:[schoolactiviteit]])</f>
        <v>0</v>
      </c>
      <c r="S368" s="1">
        <f>COUNTIFS(Tabel3[Lid sinds],Activiteiten!$V$2,Tabel3[Woonplaats],Tabel10[[#This Row],[Kolom1]])</f>
        <v>0</v>
      </c>
    </row>
    <row r="369" spans="1:19" hidden="1" x14ac:dyDescent="0.25">
      <c r="A369" s="10">
        <v>2016</v>
      </c>
      <c r="B369" s="10">
        <v>11</v>
      </c>
      <c r="C369" s="10" t="s">
        <v>980</v>
      </c>
      <c r="D369" s="10">
        <v>3550</v>
      </c>
      <c r="E369" s="10" t="s">
        <v>1142</v>
      </c>
      <c r="F369" s="10" t="s">
        <v>986</v>
      </c>
      <c r="G369" s="10">
        <v>30</v>
      </c>
      <c r="L369">
        <f>COUNTIFS(Tabel1[Gemeente],Tabel10[[#This Row],[Kolom1]],Tabel1[Type],Tabel10[[#Headers],[workshop]],Tabel1[Jaar],$V$2)</f>
        <v>0</v>
      </c>
      <c r="M369" s="10">
        <f>COUNTIFS(Tabel1[Gemeente],Tabel10[[#This Row],[Kolom1]],Tabel1[Type],Tabel10[[#Headers],[bijscholing]],Tabel1[Jaar],$V$2)</f>
        <v>0</v>
      </c>
      <c r="N369" s="10">
        <f>COUNTIFS(Tabel1[Gemeente],Tabel10[[#This Row],[Kolom1]],Tabel1[Type],Tabel10[[#Headers],[open initiatie]],Tabel1[Jaar],$V$2)</f>
        <v>0</v>
      </c>
      <c r="O369">
        <f>COUNTIFS(Tabel1[Gemeente],Tabel10[[#This Row],[Kolom1]],Tabel1[Type],Tabel10[[#Headers],[animatie]],Tabel1[Jaar],$V$2)</f>
        <v>0</v>
      </c>
      <c r="P369">
        <f>COUNTIFS(Tabel1[Gemeente],Tabel10[[#This Row],[Kolom1]],Tabel1[Type],Tabel10[[#Headers],[kamp]],Tabel1[Jaar],$V$2)</f>
        <v>0</v>
      </c>
      <c r="Q369">
        <f>COUNTIFS(Tabel1[Gemeente],Tabel10[[#This Row],[Kolom1]],Tabel1[Type],Tabel10[[#Headers],[schoolactiviteit]],Tabel1[Jaar],$V$2)</f>
        <v>0</v>
      </c>
      <c r="R369" s="1">
        <f>SUM(Tabel10[[#This Row],[workshop]:[schoolactiviteit]])</f>
        <v>0</v>
      </c>
      <c r="S369" s="1">
        <f>COUNTIFS(Tabel3[Lid sinds],Activiteiten!$V$2,Tabel3[Woonplaats],Tabel10[[#This Row],[Kolom1]])</f>
        <v>0</v>
      </c>
    </row>
    <row r="370" spans="1:19" hidden="1" x14ac:dyDescent="0.25">
      <c r="A370" s="10">
        <v>2016</v>
      </c>
      <c r="B370" s="10">
        <v>5</v>
      </c>
      <c r="C370" s="10" t="s">
        <v>980</v>
      </c>
      <c r="D370" s="10"/>
      <c r="E370" s="10" t="s">
        <v>1051</v>
      </c>
      <c r="F370" s="10" t="s">
        <v>978</v>
      </c>
      <c r="G370" s="10">
        <v>150</v>
      </c>
      <c r="L370">
        <f>COUNTIFS(Tabel1[Gemeente],Tabel10[[#This Row],[Kolom1]],Tabel1[Type],Tabel10[[#Headers],[workshop]],Tabel1[Jaar],$V$2)</f>
        <v>0</v>
      </c>
      <c r="M370" s="10">
        <f>COUNTIFS(Tabel1[Gemeente],Tabel10[[#This Row],[Kolom1]],Tabel1[Type],Tabel10[[#Headers],[bijscholing]],Tabel1[Jaar],$V$2)</f>
        <v>0</v>
      </c>
      <c r="N370" s="10">
        <f>COUNTIFS(Tabel1[Gemeente],Tabel10[[#This Row],[Kolom1]],Tabel1[Type],Tabel10[[#Headers],[open initiatie]],Tabel1[Jaar],$V$2)</f>
        <v>0</v>
      </c>
      <c r="O370">
        <f>COUNTIFS(Tabel1[Gemeente],Tabel10[[#This Row],[Kolom1]],Tabel1[Type],Tabel10[[#Headers],[animatie]],Tabel1[Jaar],$V$2)</f>
        <v>0</v>
      </c>
      <c r="P370">
        <f>COUNTIFS(Tabel1[Gemeente],Tabel10[[#This Row],[Kolom1]],Tabel1[Type],Tabel10[[#Headers],[kamp]],Tabel1[Jaar],$V$2)</f>
        <v>0</v>
      </c>
      <c r="Q370">
        <f>COUNTIFS(Tabel1[Gemeente],Tabel10[[#This Row],[Kolom1]],Tabel1[Type],Tabel10[[#Headers],[schoolactiviteit]],Tabel1[Jaar],$V$2)</f>
        <v>0</v>
      </c>
      <c r="R370" s="1">
        <f>SUM(Tabel10[[#This Row],[workshop]:[schoolactiviteit]])</f>
        <v>0</v>
      </c>
      <c r="S370" s="1">
        <f>COUNTIFS(Tabel3[Lid sinds],Activiteiten!$V$2,Tabel3[Woonplaats],Tabel10[[#This Row],[Kolom1]])</f>
        <v>0</v>
      </c>
    </row>
    <row r="371" spans="1:19" hidden="1" x14ac:dyDescent="0.25">
      <c r="A371" s="10">
        <v>2016</v>
      </c>
      <c r="B371" s="10">
        <v>12</v>
      </c>
      <c r="C371" s="10" t="s">
        <v>1005</v>
      </c>
      <c r="D371" s="10"/>
      <c r="E371" s="10" t="s">
        <v>1051</v>
      </c>
      <c r="F371" s="10" t="s">
        <v>1276</v>
      </c>
      <c r="G371" s="10">
        <v>450</v>
      </c>
      <c r="L371">
        <f>COUNTIFS(Tabel1[Gemeente],Tabel10[[#This Row],[Kolom1]],Tabel1[Type],Tabel10[[#Headers],[workshop]],Tabel1[Jaar],$V$2)</f>
        <v>0</v>
      </c>
      <c r="M371" s="10">
        <f>COUNTIFS(Tabel1[Gemeente],Tabel10[[#This Row],[Kolom1]],Tabel1[Type],Tabel10[[#Headers],[bijscholing]],Tabel1[Jaar],$V$2)</f>
        <v>0</v>
      </c>
      <c r="N371" s="10">
        <f>COUNTIFS(Tabel1[Gemeente],Tabel10[[#This Row],[Kolom1]],Tabel1[Type],Tabel10[[#Headers],[open initiatie]],Tabel1[Jaar],$V$2)</f>
        <v>0</v>
      </c>
      <c r="O371">
        <f>COUNTIFS(Tabel1[Gemeente],Tabel10[[#This Row],[Kolom1]],Tabel1[Type],Tabel10[[#Headers],[animatie]],Tabel1[Jaar],$V$2)</f>
        <v>0</v>
      </c>
      <c r="P371">
        <f>COUNTIFS(Tabel1[Gemeente],Tabel10[[#This Row],[Kolom1]],Tabel1[Type],Tabel10[[#Headers],[kamp]],Tabel1[Jaar],$V$2)</f>
        <v>0</v>
      </c>
      <c r="Q371">
        <f>COUNTIFS(Tabel1[Gemeente],Tabel10[[#This Row],[Kolom1]],Tabel1[Type],Tabel10[[#Headers],[schoolactiviteit]],Tabel1[Jaar],$V$2)</f>
        <v>0</v>
      </c>
      <c r="R371" s="1">
        <f>SUM(Tabel10[[#This Row],[workshop]:[schoolactiviteit]])</f>
        <v>0</v>
      </c>
      <c r="S371" s="1">
        <f>COUNTIFS(Tabel3[Lid sinds],Activiteiten!$V$2,Tabel3[Woonplaats],Tabel10[[#This Row],[Kolom1]])</f>
        <v>0</v>
      </c>
    </row>
    <row r="372" spans="1:19" hidden="1" x14ac:dyDescent="0.25">
      <c r="A372" s="10">
        <v>2016</v>
      </c>
      <c r="B372" s="10">
        <v>5</v>
      </c>
      <c r="C372" s="10" t="s">
        <v>979</v>
      </c>
      <c r="D372" s="10"/>
      <c r="E372" s="10" t="s">
        <v>1258</v>
      </c>
      <c r="F372" s="10" t="s">
        <v>978</v>
      </c>
      <c r="G372" s="10">
        <v>100</v>
      </c>
      <c r="L372">
        <f>COUNTIFS(Tabel1[Gemeente],Tabel10[[#This Row],[Kolom1]],Tabel1[Type],Tabel10[[#Headers],[workshop]],Tabel1[Jaar],$V$2)</f>
        <v>0</v>
      </c>
      <c r="M372" s="10">
        <f>COUNTIFS(Tabel1[Gemeente],Tabel10[[#This Row],[Kolom1]],Tabel1[Type],Tabel10[[#Headers],[bijscholing]],Tabel1[Jaar],$V$2)</f>
        <v>0</v>
      </c>
      <c r="N372" s="10">
        <f>COUNTIFS(Tabel1[Gemeente],Tabel10[[#This Row],[Kolom1]],Tabel1[Type],Tabel10[[#Headers],[open initiatie]],Tabel1[Jaar],$V$2)</f>
        <v>0</v>
      </c>
      <c r="O372">
        <f>COUNTIFS(Tabel1[Gemeente],Tabel10[[#This Row],[Kolom1]],Tabel1[Type],Tabel10[[#Headers],[animatie]],Tabel1[Jaar],$V$2)</f>
        <v>0</v>
      </c>
      <c r="P372">
        <f>COUNTIFS(Tabel1[Gemeente],Tabel10[[#This Row],[Kolom1]],Tabel1[Type],Tabel10[[#Headers],[kamp]],Tabel1[Jaar],$V$2)</f>
        <v>0</v>
      </c>
      <c r="Q372">
        <f>COUNTIFS(Tabel1[Gemeente],Tabel10[[#This Row],[Kolom1]],Tabel1[Type],Tabel10[[#Headers],[schoolactiviteit]],Tabel1[Jaar],$V$2)</f>
        <v>0</v>
      </c>
      <c r="R372" s="1">
        <f>SUM(Tabel10[[#This Row],[workshop]:[schoolactiviteit]])</f>
        <v>0</v>
      </c>
      <c r="S372" s="1">
        <f>COUNTIFS(Tabel3[Lid sinds],Activiteiten!$V$2,Tabel3[Woonplaats],Tabel10[[#This Row],[Kolom1]])</f>
        <v>0</v>
      </c>
    </row>
    <row r="373" spans="1:19" hidden="1" x14ac:dyDescent="0.25">
      <c r="A373" s="10">
        <v>2016</v>
      </c>
      <c r="B373" s="10">
        <v>5</v>
      </c>
      <c r="C373" s="10" t="s">
        <v>1005</v>
      </c>
      <c r="D373" s="10"/>
      <c r="E373" s="10" t="s">
        <v>1258</v>
      </c>
      <c r="F373" s="10" t="s">
        <v>1117</v>
      </c>
      <c r="G373" s="10">
        <v>500</v>
      </c>
      <c r="L373">
        <f>COUNTIFS(Tabel1[Gemeente],Tabel10[[#This Row],[Kolom1]],Tabel1[Type],Tabel10[[#Headers],[workshop]],Tabel1[Jaar],$V$2)</f>
        <v>0</v>
      </c>
      <c r="M373" s="10">
        <f>COUNTIFS(Tabel1[Gemeente],Tabel10[[#This Row],[Kolom1]],Tabel1[Type],Tabel10[[#Headers],[bijscholing]],Tabel1[Jaar],$V$2)</f>
        <v>0</v>
      </c>
      <c r="N373" s="10">
        <f>COUNTIFS(Tabel1[Gemeente],Tabel10[[#This Row],[Kolom1]],Tabel1[Type],Tabel10[[#Headers],[open initiatie]],Tabel1[Jaar],$V$2)</f>
        <v>0</v>
      </c>
      <c r="O373">
        <f>COUNTIFS(Tabel1[Gemeente],Tabel10[[#This Row],[Kolom1]],Tabel1[Type],Tabel10[[#Headers],[animatie]],Tabel1[Jaar],$V$2)</f>
        <v>0</v>
      </c>
      <c r="P373">
        <f>COUNTIFS(Tabel1[Gemeente],Tabel10[[#This Row],[Kolom1]],Tabel1[Type],Tabel10[[#Headers],[kamp]],Tabel1[Jaar],$V$2)</f>
        <v>0</v>
      </c>
      <c r="Q373">
        <f>COUNTIFS(Tabel1[Gemeente],Tabel10[[#This Row],[Kolom1]],Tabel1[Type],Tabel10[[#Headers],[schoolactiviteit]],Tabel1[Jaar],$V$2)</f>
        <v>0</v>
      </c>
      <c r="R373" s="1">
        <f>SUM(Tabel10[[#This Row],[workshop]:[schoolactiviteit]])</f>
        <v>0</v>
      </c>
      <c r="S373" s="1">
        <f>COUNTIFS(Tabel3[Lid sinds],Activiteiten!$V$2,Tabel3[Woonplaats],Tabel10[[#This Row],[Kolom1]])</f>
        <v>0</v>
      </c>
    </row>
    <row r="374" spans="1:19" hidden="1" x14ac:dyDescent="0.25">
      <c r="A374" s="10">
        <v>2016</v>
      </c>
      <c r="B374" s="10">
        <v>2</v>
      </c>
      <c r="C374" s="10" t="s">
        <v>980</v>
      </c>
      <c r="D374" s="10"/>
      <c r="E374" s="10" t="s">
        <v>1009</v>
      </c>
      <c r="F374" s="10" t="s">
        <v>978</v>
      </c>
      <c r="G374" s="10">
        <v>40</v>
      </c>
      <c r="L374">
        <f>COUNTIFS(Tabel1[Gemeente],Tabel10[[#This Row],[Kolom1]],Tabel1[Type],Tabel10[[#Headers],[workshop]],Tabel1[Jaar],$V$2)</f>
        <v>0</v>
      </c>
      <c r="M374" s="10">
        <f>COUNTIFS(Tabel1[Gemeente],Tabel10[[#This Row],[Kolom1]],Tabel1[Type],Tabel10[[#Headers],[bijscholing]],Tabel1[Jaar],$V$2)</f>
        <v>0</v>
      </c>
      <c r="N374" s="10">
        <f>COUNTIFS(Tabel1[Gemeente],Tabel10[[#This Row],[Kolom1]],Tabel1[Type],Tabel10[[#Headers],[open initiatie]],Tabel1[Jaar],$V$2)</f>
        <v>0</v>
      </c>
      <c r="O374">
        <f>COUNTIFS(Tabel1[Gemeente],Tabel10[[#This Row],[Kolom1]],Tabel1[Type],Tabel10[[#Headers],[animatie]],Tabel1[Jaar],$V$2)</f>
        <v>0</v>
      </c>
      <c r="P374">
        <f>COUNTIFS(Tabel1[Gemeente],Tabel10[[#This Row],[Kolom1]],Tabel1[Type],Tabel10[[#Headers],[kamp]],Tabel1[Jaar],$V$2)</f>
        <v>0</v>
      </c>
      <c r="Q374">
        <f>COUNTIFS(Tabel1[Gemeente],Tabel10[[#This Row],[Kolom1]],Tabel1[Type],Tabel10[[#Headers],[schoolactiviteit]],Tabel1[Jaar],$V$2)</f>
        <v>0</v>
      </c>
      <c r="R374" s="1">
        <f>SUM(Tabel10[[#This Row],[workshop]:[schoolactiviteit]])</f>
        <v>0</v>
      </c>
      <c r="S374" s="1">
        <f>COUNTIFS(Tabel3[Lid sinds],Activiteiten!$V$2,Tabel3[Woonplaats],Tabel10[[#This Row],[Kolom1]])</f>
        <v>0</v>
      </c>
    </row>
    <row r="375" spans="1:19" hidden="1" x14ac:dyDescent="0.25">
      <c r="A375" s="10">
        <v>2016</v>
      </c>
      <c r="B375" s="10">
        <v>11</v>
      </c>
      <c r="C375" s="10" t="s">
        <v>980</v>
      </c>
      <c r="D375" s="10"/>
      <c r="E375" s="10" t="s">
        <v>1268</v>
      </c>
      <c r="F375" s="10" t="s">
        <v>1230</v>
      </c>
      <c r="G375" s="10">
        <v>30</v>
      </c>
      <c r="L375">
        <f>COUNTIFS(Tabel1[Gemeente],Tabel10[[#This Row],[Kolom1]],Tabel1[Type],Tabel10[[#Headers],[workshop]],Tabel1[Jaar],$V$2)</f>
        <v>0</v>
      </c>
      <c r="M375" s="10">
        <f>COUNTIFS(Tabel1[Gemeente],Tabel10[[#This Row],[Kolom1]],Tabel1[Type],Tabel10[[#Headers],[bijscholing]],Tabel1[Jaar],$V$2)</f>
        <v>0</v>
      </c>
      <c r="N375" s="10">
        <f>COUNTIFS(Tabel1[Gemeente],Tabel10[[#This Row],[Kolom1]],Tabel1[Type],Tabel10[[#Headers],[open initiatie]],Tabel1[Jaar],$V$2)</f>
        <v>0</v>
      </c>
      <c r="O375">
        <f>COUNTIFS(Tabel1[Gemeente],Tabel10[[#This Row],[Kolom1]],Tabel1[Type],Tabel10[[#Headers],[animatie]],Tabel1[Jaar],$V$2)</f>
        <v>0</v>
      </c>
      <c r="P375">
        <f>COUNTIFS(Tabel1[Gemeente],Tabel10[[#This Row],[Kolom1]],Tabel1[Type],Tabel10[[#Headers],[kamp]],Tabel1[Jaar],$V$2)</f>
        <v>0</v>
      </c>
      <c r="Q375">
        <f>COUNTIFS(Tabel1[Gemeente],Tabel10[[#This Row],[Kolom1]],Tabel1[Type],Tabel10[[#Headers],[schoolactiviteit]],Tabel1[Jaar],$V$2)</f>
        <v>0</v>
      </c>
      <c r="R375" s="1">
        <f>SUM(Tabel10[[#This Row],[workshop]:[schoolactiviteit]])</f>
        <v>0</v>
      </c>
      <c r="S375" s="1">
        <f>COUNTIFS(Tabel3[Lid sinds],Activiteiten!$V$2,Tabel3[Woonplaats],Tabel10[[#This Row],[Kolom1]])</f>
        <v>0</v>
      </c>
    </row>
    <row r="376" spans="1:19" hidden="1" x14ac:dyDescent="0.25">
      <c r="A376" s="10">
        <v>2016</v>
      </c>
      <c r="B376" s="10">
        <v>2</v>
      </c>
      <c r="C376" s="10" t="s">
        <v>980</v>
      </c>
      <c r="D376" s="10"/>
      <c r="E376" s="10" t="s">
        <v>309</v>
      </c>
      <c r="F376" s="10" t="s">
        <v>978</v>
      </c>
      <c r="G376" s="10">
        <v>20</v>
      </c>
      <c r="L376">
        <f>COUNTIFS(Tabel1[Gemeente],Tabel10[[#This Row],[Kolom1]],Tabel1[Type],Tabel10[[#Headers],[workshop]],Tabel1[Jaar],$V$2)</f>
        <v>0</v>
      </c>
      <c r="M376" s="10">
        <f>COUNTIFS(Tabel1[Gemeente],Tabel10[[#This Row],[Kolom1]],Tabel1[Type],Tabel10[[#Headers],[bijscholing]],Tabel1[Jaar],$V$2)</f>
        <v>0</v>
      </c>
      <c r="N376" s="10">
        <f>COUNTIFS(Tabel1[Gemeente],Tabel10[[#This Row],[Kolom1]],Tabel1[Type],Tabel10[[#Headers],[open initiatie]],Tabel1[Jaar],$V$2)</f>
        <v>0</v>
      </c>
      <c r="O376">
        <f>COUNTIFS(Tabel1[Gemeente],Tabel10[[#This Row],[Kolom1]],Tabel1[Type],Tabel10[[#Headers],[animatie]],Tabel1[Jaar],$V$2)</f>
        <v>0</v>
      </c>
      <c r="P376">
        <f>COUNTIFS(Tabel1[Gemeente],Tabel10[[#This Row],[Kolom1]],Tabel1[Type],Tabel10[[#Headers],[kamp]],Tabel1[Jaar],$V$2)</f>
        <v>0</v>
      </c>
      <c r="Q376">
        <f>COUNTIFS(Tabel1[Gemeente],Tabel10[[#This Row],[Kolom1]],Tabel1[Type],Tabel10[[#Headers],[schoolactiviteit]],Tabel1[Jaar],$V$2)</f>
        <v>0</v>
      </c>
      <c r="R376" s="1">
        <f>SUM(Tabel10[[#This Row],[workshop]:[schoolactiviteit]])</f>
        <v>0</v>
      </c>
      <c r="S376" s="1">
        <f>COUNTIFS(Tabel3[Lid sinds],Activiteiten!$V$2,Tabel3[Woonplaats],Tabel10[[#This Row],[Kolom1]])</f>
        <v>0</v>
      </c>
    </row>
    <row r="377" spans="1:19" hidden="1" x14ac:dyDescent="0.25">
      <c r="A377" s="10">
        <v>2016</v>
      </c>
      <c r="B377" s="10">
        <v>9</v>
      </c>
      <c r="C377" s="10" t="s">
        <v>980</v>
      </c>
      <c r="D377" s="10"/>
      <c r="E377" s="10" t="s">
        <v>309</v>
      </c>
      <c r="F377" s="10" t="s">
        <v>986</v>
      </c>
      <c r="G377" s="10">
        <v>50</v>
      </c>
      <c r="L377">
        <f>COUNTIFS(Tabel1[Gemeente],Tabel10[[#This Row],[Kolom1]],Tabel1[Type],Tabel10[[#Headers],[workshop]],Tabel1[Jaar],$V$2)</f>
        <v>0</v>
      </c>
      <c r="M377" s="10">
        <f>COUNTIFS(Tabel1[Gemeente],Tabel10[[#This Row],[Kolom1]],Tabel1[Type],Tabel10[[#Headers],[bijscholing]],Tabel1[Jaar],$V$2)</f>
        <v>0</v>
      </c>
      <c r="N377" s="10">
        <f>COUNTIFS(Tabel1[Gemeente],Tabel10[[#This Row],[Kolom1]],Tabel1[Type],Tabel10[[#Headers],[open initiatie]],Tabel1[Jaar],$V$2)</f>
        <v>0</v>
      </c>
      <c r="O377">
        <f>COUNTIFS(Tabel1[Gemeente],Tabel10[[#This Row],[Kolom1]],Tabel1[Type],Tabel10[[#Headers],[animatie]],Tabel1[Jaar],$V$2)</f>
        <v>0</v>
      </c>
      <c r="P377">
        <f>COUNTIFS(Tabel1[Gemeente],Tabel10[[#This Row],[Kolom1]],Tabel1[Type],Tabel10[[#Headers],[kamp]],Tabel1[Jaar],$V$2)</f>
        <v>0</v>
      </c>
      <c r="Q377">
        <f>COUNTIFS(Tabel1[Gemeente],Tabel10[[#This Row],[Kolom1]],Tabel1[Type],Tabel10[[#Headers],[schoolactiviteit]],Tabel1[Jaar],$V$2)</f>
        <v>0</v>
      </c>
      <c r="R377" s="1">
        <f>SUM(Tabel10[[#This Row],[workshop]:[schoolactiviteit]])</f>
        <v>0</v>
      </c>
      <c r="S377" s="1">
        <f>COUNTIFS(Tabel3[Lid sinds],Activiteiten!$V$2,Tabel3[Woonplaats],Tabel10[[#This Row],[Kolom1]])</f>
        <v>0</v>
      </c>
    </row>
    <row r="378" spans="1:19" hidden="1" x14ac:dyDescent="0.25">
      <c r="A378" s="10">
        <v>2016</v>
      </c>
      <c r="B378" s="10">
        <v>12</v>
      </c>
      <c r="C378" s="10" t="s">
        <v>1005</v>
      </c>
      <c r="D378" s="10"/>
      <c r="E378" s="10" t="s">
        <v>309</v>
      </c>
      <c r="F378" s="10" t="s">
        <v>1275</v>
      </c>
      <c r="G378" s="10">
        <v>1000</v>
      </c>
      <c r="L378">
        <f>COUNTIFS(Tabel1[Gemeente],Tabel10[[#This Row],[Kolom1]],Tabel1[Type],Tabel10[[#Headers],[workshop]],Tabel1[Jaar],$V$2)</f>
        <v>0</v>
      </c>
      <c r="M378" s="10">
        <f>COUNTIFS(Tabel1[Gemeente],Tabel10[[#This Row],[Kolom1]],Tabel1[Type],Tabel10[[#Headers],[bijscholing]],Tabel1[Jaar],$V$2)</f>
        <v>0</v>
      </c>
      <c r="N378" s="10">
        <f>COUNTIFS(Tabel1[Gemeente],Tabel10[[#This Row],[Kolom1]],Tabel1[Type],Tabel10[[#Headers],[open initiatie]],Tabel1[Jaar],$V$2)</f>
        <v>0</v>
      </c>
      <c r="O378">
        <f>COUNTIFS(Tabel1[Gemeente],Tabel10[[#This Row],[Kolom1]],Tabel1[Type],Tabel10[[#Headers],[animatie]],Tabel1[Jaar],$V$2)</f>
        <v>0</v>
      </c>
      <c r="P378">
        <f>COUNTIFS(Tabel1[Gemeente],Tabel10[[#This Row],[Kolom1]],Tabel1[Type],Tabel10[[#Headers],[kamp]],Tabel1[Jaar],$V$2)</f>
        <v>0</v>
      </c>
      <c r="Q378">
        <f>COUNTIFS(Tabel1[Gemeente],Tabel10[[#This Row],[Kolom1]],Tabel1[Type],Tabel10[[#Headers],[schoolactiviteit]],Tabel1[Jaar],$V$2)</f>
        <v>0</v>
      </c>
      <c r="R378" s="1">
        <f>SUM(Tabel10[[#This Row],[workshop]:[schoolactiviteit]])</f>
        <v>0</v>
      </c>
      <c r="S378" s="1">
        <f>COUNTIFS(Tabel3[Lid sinds],Activiteiten!$V$2,Tabel3[Woonplaats],Tabel10[[#This Row],[Kolom1]])</f>
        <v>0</v>
      </c>
    </row>
    <row r="379" spans="1:19" hidden="1" x14ac:dyDescent="0.25">
      <c r="A379" s="10">
        <v>2016</v>
      </c>
      <c r="B379" s="10">
        <v>8</v>
      </c>
      <c r="C379" s="10" t="s">
        <v>981</v>
      </c>
      <c r="D379" s="10"/>
      <c r="E379" s="10" t="s">
        <v>1194</v>
      </c>
      <c r="F379" s="10" t="s">
        <v>1269</v>
      </c>
      <c r="G379" s="10">
        <v>38</v>
      </c>
      <c r="L379">
        <f>COUNTIFS(Tabel1[Gemeente],Tabel10[[#This Row],[Kolom1]],Tabel1[Type],Tabel10[[#Headers],[workshop]],Tabel1[Jaar],$V$2)</f>
        <v>0</v>
      </c>
      <c r="M379" s="10">
        <f>COUNTIFS(Tabel1[Gemeente],Tabel10[[#This Row],[Kolom1]],Tabel1[Type],Tabel10[[#Headers],[bijscholing]],Tabel1[Jaar],$V$2)</f>
        <v>0</v>
      </c>
      <c r="N379" s="10">
        <f>COUNTIFS(Tabel1[Gemeente],Tabel10[[#This Row],[Kolom1]],Tabel1[Type],Tabel10[[#Headers],[open initiatie]],Tabel1[Jaar],$V$2)</f>
        <v>0</v>
      </c>
      <c r="O379">
        <f>COUNTIFS(Tabel1[Gemeente],Tabel10[[#This Row],[Kolom1]],Tabel1[Type],Tabel10[[#Headers],[animatie]],Tabel1[Jaar],$V$2)</f>
        <v>0</v>
      </c>
      <c r="P379">
        <f>COUNTIFS(Tabel1[Gemeente],Tabel10[[#This Row],[Kolom1]],Tabel1[Type],Tabel10[[#Headers],[kamp]],Tabel1[Jaar],$V$2)</f>
        <v>0</v>
      </c>
      <c r="Q379">
        <f>COUNTIFS(Tabel1[Gemeente],Tabel10[[#This Row],[Kolom1]],Tabel1[Type],Tabel10[[#Headers],[schoolactiviteit]],Tabel1[Jaar],$V$2)</f>
        <v>0</v>
      </c>
      <c r="R379" s="1">
        <f>SUM(Tabel10[[#This Row],[workshop]:[schoolactiviteit]])</f>
        <v>0</v>
      </c>
      <c r="S379" s="1">
        <f>COUNTIFS(Tabel3[Lid sinds],Activiteiten!$V$2,Tabel3[Woonplaats],Tabel10[[#This Row],[Kolom1]])</f>
        <v>0</v>
      </c>
    </row>
    <row r="380" spans="1:19" hidden="1" x14ac:dyDescent="0.25">
      <c r="A380" s="10">
        <v>2016</v>
      </c>
      <c r="B380" s="10">
        <v>2</v>
      </c>
      <c r="C380" s="10" t="s">
        <v>980</v>
      </c>
      <c r="D380" s="10">
        <v>2390</v>
      </c>
      <c r="E380" s="10" t="s">
        <v>1104</v>
      </c>
      <c r="F380" s="10" t="s">
        <v>978</v>
      </c>
      <c r="G380" s="10">
        <v>48</v>
      </c>
      <c r="L380">
        <f>COUNTIFS(Tabel1[Gemeente],Tabel10[[#This Row],[Kolom1]],Tabel1[Type],Tabel10[[#Headers],[workshop]],Tabel1[Jaar],$V$2)</f>
        <v>0</v>
      </c>
      <c r="M380" s="10">
        <f>COUNTIFS(Tabel1[Gemeente],Tabel10[[#This Row],[Kolom1]],Tabel1[Type],Tabel10[[#Headers],[bijscholing]],Tabel1[Jaar],$V$2)</f>
        <v>0</v>
      </c>
      <c r="N380" s="10">
        <f>COUNTIFS(Tabel1[Gemeente],Tabel10[[#This Row],[Kolom1]],Tabel1[Type],Tabel10[[#Headers],[open initiatie]],Tabel1[Jaar],$V$2)</f>
        <v>0</v>
      </c>
      <c r="O380">
        <f>COUNTIFS(Tabel1[Gemeente],Tabel10[[#This Row],[Kolom1]],Tabel1[Type],Tabel10[[#Headers],[animatie]],Tabel1[Jaar],$V$2)</f>
        <v>0</v>
      </c>
      <c r="P380">
        <f>COUNTIFS(Tabel1[Gemeente],Tabel10[[#This Row],[Kolom1]],Tabel1[Type],Tabel10[[#Headers],[kamp]],Tabel1[Jaar],$V$2)</f>
        <v>0</v>
      </c>
      <c r="Q380">
        <f>COUNTIFS(Tabel1[Gemeente],Tabel10[[#This Row],[Kolom1]],Tabel1[Type],Tabel10[[#Headers],[schoolactiviteit]],Tabel1[Jaar],$V$2)</f>
        <v>0</v>
      </c>
      <c r="R380" s="1">
        <f>SUM(Tabel10[[#This Row],[workshop]:[schoolactiviteit]])</f>
        <v>0</v>
      </c>
      <c r="S380" s="1">
        <f>COUNTIFS(Tabel3[Lid sinds],Activiteiten!$V$2,Tabel3[Woonplaats],Tabel10[[#This Row],[Kolom1]])</f>
        <v>0</v>
      </c>
    </row>
    <row r="381" spans="1:19" hidden="1" x14ac:dyDescent="0.25">
      <c r="A381" s="10">
        <v>2016</v>
      </c>
      <c r="B381" s="10">
        <v>2</v>
      </c>
      <c r="C381" s="10" t="s">
        <v>980</v>
      </c>
      <c r="D381" s="10">
        <v>2390</v>
      </c>
      <c r="E381" s="10" t="s">
        <v>1104</v>
      </c>
      <c r="F381" s="10" t="s">
        <v>978</v>
      </c>
      <c r="G381" s="10">
        <v>20</v>
      </c>
      <c r="L381">
        <f>COUNTIFS(Tabel1[Gemeente],Tabel10[[#This Row],[Kolom1]],Tabel1[Type],Tabel10[[#Headers],[workshop]],Tabel1[Jaar],$V$2)</f>
        <v>0</v>
      </c>
      <c r="M381" s="10">
        <f>COUNTIFS(Tabel1[Gemeente],Tabel10[[#This Row],[Kolom1]],Tabel1[Type],Tabel10[[#Headers],[bijscholing]],Tabel1[Jaar],$V$2)</f>
        <v>0</v>
      </c>
      <c r="N381" s="10">
        <f>COUNTIFS(Tabel1[Gemeente],Tabel10[[#This Row],[Kolom1]],Tabel1[Type],Tabel10[[#Headers],[open initiatie]],Tabel1[Jaar],$V$2)</f>
        <v>0</v>
      </c>
      <c r="O381">
        <f>COUNTIFS(Tabel1[Gemeente],Tabel10[[#This Row],[Kolom1]],Tabel1[Type],Tabel10[[#Headers],[animatie]],Tabel1[Jaar],$V$2)</f>
        <v>0</v>
      </c>
      <c r="P381">
        <f>COUNTIFS(Tabel1[Gemeente],Tabel10[[#This Row],[Kolom1]],Tabel1[Type],Tabel10[[#Headers],[kamp]],Tabel1[Jaar],$V$2)</f>
        <v>0</v>
      </c>
      <c r="Q381">
        <f>COUNTIFS(Tabel1[Gemeente],Tabel10[[#This Row],[Kolom1]],Tabel1[Type],Tabel10[[#Headers],[schoolactiviteit]],Tabel1[Jaar],$V$2)</f>
        <v>0</v>
      </c>
      <c r="R381" s="1">
        <f>SUM(Tabel10[[#This Row],[workshop]:[schoolactiviteit]])</f>
        <v>0</v>
      </c>
      <c r="S381" s="1">
        <f>COUNTIFS(Tabel3[Lid sinds],Activiteiten!$V$2,Tabel3[Woonplaats],Tabel10[[#This Row],[Kolom1]])</f>
        <v>0</v>
      </c>
    </row>
    <row r="382" spans="1:19" hidden="1" x14ac:dyDescent="0.25">
      <c r="A382" s="10">
        <v>2016</v>
      </c>
      <c r="B382" s="10">
        <v>3</v>
      </c>
      <c r="C382" s="10" t="s">
        <v>980</v>
      </c>
      <c r="D382" s="10">
        <v>2390</v>
      </c>
      <c r="E382" s="10" t="s">
        <v>1104</v>
      </c>
      <c r="F382" s="10" t="s">
        <v>978</v>
      </c>
      <c r="G382" s="10">
        <v>30</v>
      </c>
      <c r="L382">
        <f>COUNTIFS(Tabel1[Gemeente],Tabel10[[#This Row],[Kolom1]],Tabel1[Type],Tabel10[[#Headers],[workshop]],Tabel1[Jaar],$V$2)</f>
        <v>0</v>
      </c>
      <c r="M382" s="10">
        <f>COUNTIFS(Tabel1[Gemeente],Tabel10[[#This Row],[Kolom1]],Tabel1[Type],Tabel10[[#Headers],[bijscholing]],Tabel1[Jaar],$V$2)</f>
        <v>0</v>
      </c>
      <c r="N382" s="10">
        <f>COUNTIFS(Tabel1[Gemeente],Tabel10[[#This Row],[Kolom1]],Tabel1[Type],Tabel10[[#Headers],[open initiatie]],Tabel1[Jaar],$V$2)</f>
        <v>0</v>
      </c>
      <c r="O382">
        <f>COUNTIFS(Tabel1[Gemeente],Tabel10[[#This Row],[Kolom1]],Tabel1[Type],Tabel10[[#Headers],[animatie]],Tabel1[Jaar],$V$2)</f>
        <v>0</v>
      </c>
      <c r="P382">
        <f>COUNTIFS(Tabel1[Gemeente],Tabel10[[#This Row],[Kolom1]],Tabel1[Type],Tabel10[[#Headers],[kamp]],Tabel1[Jaar],$V$2)</f>
        <v>0</v>
      </c>
      <c r="Q382">
        <f>COUNTIFS(Tabel1[Gemeente],Tabel10[[#This Row],[Kolom1]],Tabel1[Type],Tabel10[[#Headers],[schoolactiviteit]],Tabel1[Jaar],$V$2)</f>
        <v>0</v>
      </c>
      <c r="R382" s="1">
        <f>SUM(Tabel10[[#This Row],[workshop]:[schoolactiviteit]])</f>
        <v>0</v>
      </c>
      <c r="S382" s="1">
        <f>COUNTIFS(Tabel3[Lid sinds],Activiteiten!$V$2,Tabel3[Woonplaats],Tabel10[[#This Row],[Kolom1]])</f>
        <v>0</v>
      </c>
    </row>
    <row r="383" spans="1:19" hidden="1" x14ac:dyDescent="0.25">
      <c r="A383" s="10">
        <v>2016</v>
      </c>
      <c r="B383" s="10">
        <v>3</v>
      </c>
      <c r="C383" s="10" t="s">
        <v>980</v>
      </c>
      <c r="D383" s="10">
        <v>2390</v>
      </c>
      <c r="E383" s="10" t="s">
        <v>1104</v>
      </c>
      <c r="F383" s="10" t="s">
        <v>978</v>
      </c>
      <c r="G383" s="10">
        <v>45</v>
      </c>
      <c r="L383">
        <f>COUNTIFS(Tabel1[Gemeente],Tabel10[[#This Row],[Kolom1]],Tabel1[Type],Tabel10[[#Headers],[workshop]],Tabel1[Jaar],$V$2)</f>
        <v>0</v>
      </c>
      <c r="M383" s="10">
        <f>COUNTIFS(Tabel1[Gemeente],Tabel10[[#This Row],[Kolom1]],Tabel1[Type],Tabel10[[#Headers],[bijscholing]],Tabel1[Jaar],$V$2)</f>
        <v>0</v>
      </c>
      <c r="N383" s="10">
        <f>COUNTIFS(Tabel1[Gemeente],Tabel10[[#This Row],[Kolom1]],Tabel1[Type],Tabel10[[#Headers],[open initiatie]],Tabel1[Jaar],$V$2)</f>
        <v>0</v>
      </c>
      <c r="O383">
        <f>COUNTIFS(Tabel1[Gemeente],Tabel10[[#This Row],[Kolom1]],Tabel1[Type],Tabel10[[#Headers],[animatie]],Tabel1[Jaar],$V$2)</f>
        <v>0</v>
      </c>
      <c r="P383">
        <f>COUNTIFS(Tabel1[Gemeente],Tabel10[[#This Row],[Kolom1]],Tabel1[Type],Tabel10[[#Headers],[kamp]],Tabel1[Jaar],$V$2)</f>
        <v>0</v>
      </c>
      <c r="Q383">
        <f>COUNTIFS(Tabel1[Gemeente],Tabel10[[#This Row],[Kolom1]],Tabel1[Type],Tabel10[[#Headers],[schoolactiviteit]],Tabel1[Jaar],$V$2)</f>
        <v>0</v>
      </c>
      <c r="R383" s="1">
        <f>SUM(Tabel10[[#This Row],[workshop]:[schoolactiviteit]])</f>
        <v>0</v>
      </c>
      <c r="S383" s="1">
        <f>COUNTIFS(Tabel3[Lid sinds],Activiteiten!$V$2,Tabel3[Woonplaats],Tabel10[[#This Row],[Kolom1]])</f>
        <v>0</v>
      </c>
    </row>
    <row r="384" spans="1:19" hidden="1" x14ac:dyDescent="0.25">
      <c r="A384" s="10">
        <v>2016</v>
      </c>
      <c r="B384" s="10">
        <v>3</v>
      </c>
      <c r="C384" s="10" t="s">
        <v>980</v>
      </c>
      <c r="D384" s="10">
        <v>2390</v>
      </c>
      <c r="E384" s="10" t="s">
        <v>1104</v>
      </c>
      <c r="F384" s="10" t="s">
        <v>978</v>
      </c>
      <c r="G384" s="10">
        <v>40</v>
      </c>
      <c r="L384">
        <f>COUNTIFS(Tabel1[Gemeente],Tabel10[[#This Row],[Kolom1]],Tabel1[Type],Tabel10[[#Headers],[workshop]],Tabel1[Jaar],$V$2)</f>
        <v>0</v>
      </c>
      <c r="M384" s="10">
        <f>COUNTIFS(Tabel1[Gemeente],Tabel10[[#This Row],[Kolom1]],Tabel1[Type],Tabel10[[#Headers],[bijscholing]],Tabel1[Jaar],$V$2)</f>
        <v>0</v>
      </c>
      <c r="N384" s="10">
        <f>COUNTIFS(Tabel1[Gemeente],Tabel10[[#This Row],[Kolom1]],Tabel1[Type],Tabel10[[#Headers],[open initiatie]],Tabel1[Jaar],$V$2)</f>
        <v>0</v>
      </c>
      <c r="O384">
        <f>COUNTIFS(Tabel1[Gemeente],Tabel10[[#This Row],[Kolom1]],Tabel1[Type],Tabel10[[#Headers],[animatie]],Tabel1[Jaar],$V$2)</f>
        <v>0</v>
      </c>
      <c r="P384">
        <f>COUNTIFS(Tabel1[Gemeente],Tabel10[[#This Row],[Kolom1]],Tabel1[Type],Tabel10[[#Headers],[kamp]],Tabel1[Jaar],$V$2)</f>
        <v>0</v>
      </c>
      <c r="Q384">
        <f>COUNTIFS(Tabel1[Gemeente],Tabel10[[#This Row],[Kolom1]],Tabel1[Type],Tabel10[[#Headers],[schoolactiviteit]],Tabel1[Jaar],$V$2)</f>
        <v>0</v>
      </c>
      <c r="R384" s="1">
        <f>SUM(Tabel10[[#This Row],[workshop]:[schoolactiviteit]])</f>
        <v>0</v>
      </c>
      <c r="S384" s="1">
        <f>COUNTIFS(Tabel3[Lid sinds],Activiteiten!$V$2,Tabel3[Woonplaats],Tabel10[[#This Row],[Kolom1]])</f>
        <v>0</v>
      </c>
    </row>
    <row r="385" spans="1:19" hidden="1" x14ac:dyDescent="0.25">
      <c r="A385" s="10">
        <v>2016</v>
      </c>
      <c r="B385" s="10">
        <v>3</v>
      </c>
      <c r="C385" s="10" t="s">
        <v>980</v>
      </c>
      <c r="D385" s="10">
        <v>2390</v>
      </c>
      <c r="E385" s="10" t="s">
        <v>1104</v>
      </c>
      <c r="F385" s="10" t="s">
        <v>978</v>
      </c>
      <c r="G385" s="10">
        <v>60</v>
      </c>
      <c r="L385">
        <f>COUNTIFS(Tabel1[Gemeente],Tabel10[[#This Row],[Kolom1]],Tabel1[Type],Tabel10[[#Headers],[workshop]],Tabel1[Jaar],$V$2)</f>
        <v>0</v>
      </c>
      <c r="M385" s="10">
        <f>COUNTIFS(Tabel1[Gemeente],Tabel10[[#This Row],[Kolom1]],Tabel1[Type],Tabel10[[#Headers],[bijscholing]],Tabel1[Jaar],$V$2)</f>
        <v>0</v>
      </c>
      <c r="N385" s="10">
        <f>COUNTIFS(Tabel1[Gemeente],Tabel10[[#This Row],[Kolom1]],Tabel1[Type],Tabel10[[#Headers],[open initiatie]],Tabel1[Jaar],$V$2)</f>
        <v>0</v>
      </c>
      <c r="O385">
        <f>COUNTIFS(Tabel1[Gemeente],Tabel10[[#This Row],[Kolom1]],Tabel1[Type],Tabel10[[#Headers],[animatie]],Tabel1[Jaar],$V$2)</f>
        <v>0</v>
      </c>
      <c r="P385">
        <f>COUNTIFS(Tabel1[Gemeente],Tabel10[[#This Row],[Kolom1]],Tabel1[Type],Tabel10[[#Headers],[kamp]],Tabel1[Jaar],$V$2)</f>
        <v>0</v>
      </c>
      <c r="Q385">
        <f>COUNTIFS(Tabel1[Gemeente],Tabel10[[#This Row],[Kolom1]],Tabel1[Type],Tabel10[[#Headers],[schoolactiviteit]],Tabel1[Jaar],$V$2)</f>
        <v>0</v>
      </c>
      <c r="R385" s="1">
        <f>SUM(Tabel10[[#This Row],[workshop]:[schoolactiviteit]])</f>
        <v>0</v>
      </c>
      <c r="S385" s="1">
        <f>COUNTIFS(Tabel3[Lid sinds],Activiteiten!$V$2,Tabel3[Woonplaats],Tabel10[[#This Row],[Kolom1]])</f>
        <v>0</v>
      </c>
    </row>
    <row r="386" spans="1:19" hidden="1" x14ac:dyDescent="0.25">
      <c r="A386" s="10">
        <v>2016</v>
      </c>
      <c r="B386" s="10">
        <v>5</v>
      </c>
      <c r="C386" s="10" t="s">
        <v>980</v>
      </c>
      <c r="D386" s="10">
        <v>2390</v>
      </c>
      <c r="E386" s="10" t="s">
        <v>1104</v>
      </c>
      <c r="F386" s="10" t="s">
        <v>1143</v>
      </c>
      <c r="G386" s="10">
        <v>38</v>
      </c>
      <c r="L386">
        <f>COUNTIFS(Tabel1[Gemeente],Tabel10[[#This Row],[Kolom1]],Tabel1[Type],Tabel10[[#Headers],[workshop]],Tabel1[Jaar],$V$2)</f>
        <v>0</v>
      </c>
      <c r="M386" s="10">
        <f>COUNTIFS(Tabel1[Gemeente],Tabel10[[#This Row],[Kolom1]],Tabel1[Type],Tabel10[[#Headers],[bijscholing]],Tabel1[Jaar],$V$2)</f>
        <v>0</v>
      </c>
      <c r="N386" s="10">
        <f>COUNTIFS(Tabel1[Gemeente],Tabel10[[#This Row],[Kolom1]],Tabel1[Type],Tabel10[[#Headers],[open initiatie]],Tabel1[Jaar],$V$2)</f>
        <v>0</v>
      </c>
      <c r="O386">
        <f>COUNTIFS(Tabel1[Gemeente],Tabel10[[#This Row],[Kolom1]],Tabel1[Type],Tabel10[[#Headers],[animatie]],Tabel1[Jaar],$V$2)</f>
        <v>0</v>
      </c>
      <c r="P386">
        <f>COUNTIFS(Tabel1[Gemeente],Tabel10[[#This Row],[Kolom1]],Tabel1[Type],Tabel10[[#Headers],[kamp]],Tabel1[Jaar],$V$2)</f>
        <v>0</v>
      </c>
      <c r="Q386">
        <f>COUNTIFS(Tabel1[Gemeente],Tabel10[[#This Row],[Kolom1]],Tabel1[Type],Tabel10[[#Headers],[schoolactiviteit]],Tabel1[Jaar],$V$2)</f>
        <v>0</v>
      </c>
      <c r="R386" s="1">
        <f>SUM(Tabel10[[#This Row],[workshop]:[schoolactiviteit]])</f>
        <v>0</v>
      </c>
      <c r="S386" s="1">
        <f>COUNTIFS(Tabel3[Lid sinds],Activiteiten!$V$2,Tabel3[Woonplaats],Tabel10[[#This Row],[Kolom1]])</f>
        <v>0</v>
      </c>
    </row>
    <row r="387" spans="1:19" hidden="1" x14ac:dyDescent="0.25">
      <c r="A387" s="10">
        <v>2016</v>
      </c>
      <c r="B387" s="10">
        <v>4</v>
      </c>
      <c r="C387" s="10" t="s">
        <v>980</v>
      </c>
      <c r="D387" s="10">
        <v>2390</v>
      </c>
      <c r="E387" s="10" t="s">
        <v>1104</v>
      </c>
      <c r="F387" s="10" t="s">
        <v>1143</v>
      </c>
      <c r="G387" s="10">
        <v>50</v>
      </c>
      <c r="L387">
        <f>COUNTIFS(Tabel1[Gemeente],Tabel10[[#This Row],[Kolom1]],Tabel1[Type],Tabel10[[#Headers],[workshop]],Tabel1[Jaar],$V$2)</f>
        <v>0</v>
      </c>
      <c r="M387" s="10">
        <f>COUNTIFS(Tabel1[Gemeente],Tabel10[[#This Row],[Kolom1]],Tabel1[Type],Tabel10[[#Headers],[bijscholing]],Tabel1[Jaar],$V$2)</f>
        <v>0</v>
      </c>
      <c r="N387" s="10">
        <f>COUNTIFS(Tabel1[Gemeente],Tabel10[[#This Row],[Kolom1]],Tabel1[Type],Tabel10[[#Headers],[open initiatie]],Tabel1[Jaar],$V$2)</f>
        <v>0</v>
      </c>
      <c r="O387">
        <f>COUNTIFS(Tabel1[Gemeente],Tabel10[[#This Row],[Kolom1]],Tabel1[Type],Tabel10[[#Headers],[animatie]],Tabel1[Jaar],$V$2)</f>
        <v>0</v>
      </c>
      <c r="P387">
        <f>COUNTIFS(Tabel1[Gemeente],Tabel10[[#This Row],[Kolom1]],Tabel1[Type],Tabel10[[#Headers],[kamp]],Tabel1[Jaar],$V$2)</f>
        <v>0</v>
      </c>
      <c r="Q387">
        <f>COUNTIFS(Tabel1[Gemeente],Tabel10[[#This Row],[Kolom1]],Tabel1[Type],Tabel10[[#Headers],[schoolactiviteit]],Tabel1[Jaar],$V$2)</f>
        <v>0</v>
      </c>
      <c r="R387" s="1">
        <f>SUM(Tabel10[[#This Row],[workshop]:[schoolactiviteit]])</f>
        <v>0</v>
      </c>
      <c r="S387" s="1">
        <f>COUNTIFS(Tabel3[Lid sinds],Activiteiten!$V$2,Tabel3[Woonplaats],Tabel10[[#This Row],[Kolom1]])</f>
        <v>0</v>
      </c>
    </row>
    <row r="388" spans="1:19" hidden="1" x14ac:dyDescent="0.25">
      <c r="A388" s="10">
        <v>2016</v>
      </c>
      <c r="B388" s="10">
        <v>4</v>
      </c>
      <c r="C388" s="10" t="s">
        <v>980</v>
      </c>
      <c r="D388" s="10">
        <v>2390</v>
      </c>
      <c r="E388" s="10" t="s">
        <v>1104</v>
      </c>
      <c r="F388" s="10" t="s">
        <v>1143</v>
      </c>
      <c r="G388" s="10">
        <v>30</v>
      </c>
      <c r="L388">
        <f>COUNTIFS(Tabel1[Gemeente],Tabel10[[#This Row],[Kolom1]],Tabel1[Type],Tabel10[[#Headers],[workshop]],Tabel1[Jaar],$V$2)</f>
        <v>0</v>
      </c>
      <c r="M388" s="10">
        <f>COUNTIFS(Tabel1[Gemeente],Tabel10[[#This Row],[Kolom1]],Tabel1[Type],Tabel10[[#Headers],[bijscholing]],Tabel1[Jaar],$V$2)</f>
        <v>0</v>
      </c>
      <c r="N388" s="10">
        <f>COUNTIFS(Tabel1[Gemeente],Tabel10[[#This Row],[Kolom1]],Tabel1[Type],Tabel10[[#Headers],[open initiatie]],Tabel1[Jaar],$V$2)</f>
        <v>0</v>
      </c>
      <c r="O388">
        <f>COUNTIFS(Tabel1[Gemeente],Tabel10[[#This Row],[Kolom1]],Tabel1[Type],Tabel10[[#Headers],[animatie]],Tabel1[Jaar],$V$2)</f>
        <v>0</v>
      </c>
      <c r="P388">
        <f>COUNTIFS(Tabel1[Gemeente],Tabel10[[#This Row],[Kolom1]],Tabel1[Type],Tabel10[[#Headers],[kamp]],Tabel1[Jaar],$V$2)</f>
        <v>0</v>
      </c>
      <c r="Q388">
        <f>COUNTIFS(Tabel1[Gemeente],Tabel10[[#This Row],[Kolom1]],Tabel1[Type],Tabel10[[#Headers],[schoolactiviteit]],Tabel1[Jaar],$V$2)</f>
        <v>0</v>
      </c>
      <c r="R388" s="1">
        <f>SUM(Tabel10[[#This Row],[workshop]:[schoolactiviteit]])</f>
        <v>0</v>
      </c>
      <c r="S388" s="1">
        <f>COUNTIFS(Tabel3[Lid sinds],Activiteiten!$V$2,Tabel3[Woonplaats],Tabel10[[#This Row],[Kolom1]])</f>
        <v>0</v>
      </c>
    </row>
    <row r="389" spans="1:19" hidden="1" x14ac:dyDescent="0.25">
      <c r="A389" s="10">
        <v>2016</v>
      </c>
      <c r="B389" s="10">
        <v>5</v>
      </c>
      <c r="C389" s="10" t="s">
        <v>980</v>
      </c>
      <c r="D389" s="10">
        <v>2390</v>
      </c>
      <c r="E389" s="10" t="s">
        <v>1104</v>
      </c>
      <c r="F389" s="10" t="s">
        <v>1143</v>
      </c>
      <c r="G389" s="10">
        <v>50</v>
      </c>
      <c r="L389">
        <f>COUNTIFS(Tabel1[Gemeente],Tabel10[[#This Row],[Kolom1]],Tabel1[Type],Tabel10[[#Headers],[workshop]],Tabel1[Jaar],$V$2)</f>
        <v>0</v>
      </c>
      <c r="M389" s="10">
        <f>COUNTIFS(Tabel1[Gemeente],Tabel10[[#This Row],[Kolom1]],Tabel1[Type],Tabel10[[#Headers],[bijscholing]],Tabel1[Jaar],$V$2)</f>
        <v>0</v>
      </c>
      <c r="N389" s="10">
        <f>COUNTIFS(Tabel1[Gemeente],Tabel10[[#This Row],[Kolom1]],Tabel1[Type],Tabel10[[#Headers],[open initiatie]],Tabel1[Jaar],$V$2)</f>
        <v>0</v>
      </c>
      <c r="O389">
        <f>COUNTIFS(Tabel1[Gemeente],Tabel10[[#This Row],[Kolom1]],Tabel1[Type],Tabel10[[#Headers],[animatie]],Tabel1[Jaar],$V$2)</f>
        <v>0</v>
      </c>
      <c r="P389">
        <f>COUNTIFS(Tabel1[Gemeente],Tabel10[[#This Row],[Kolom1]],Tabel1[Type],Tabel10[[#Headers],[kamp]],Tabel1[Jaar],$V$2)</f>
        <v>0</v>
      </c>
      <c r="Q389">
        <f>COUNTIFS(Tabel1[Gemeente],Tabel10[[#This Row],[Kolom1]],Tabel1[Type],Tabel10[[#Headers],[schoolactiviteit]],Tabel1[Jaar],$V$2)</f>
        <v>0</v>
      </c>
      <c r="R389" s="1">
        <f>SUM(Tabel10[[#This Row],[workshop]:[schoolactiviteit]])</f>
        <v>0</v>
      </c>
      <c r="S389" s="1">
        <f>COUNTIFS(Tabel3[Lid sinds],Activiteiten!$V$2,Tabel3[Woonplaats],Tabel10[[#This Row],[Kolom1]])</f>
        <v>0</v>
      </c>
    </row>
    <row r="390" spans="1:19" hidden="1" x14ac:dyDescent="0.25">
      <c r="A390" s="10">
        <v>2016</v>
      </c>
      <c r="B390" s="10">
        <v>5</v>
      </c>
      <c r="C390" s="10" t="s">
        <v>980</v>
      </c>
      <c r="D390" s="10">
        <v>2390</v>
      </c>
      <c r="E390" s="10" t="s">
        <v>1104</v>
      </c>
      <c r="F390" s="10" t="s">
        <v>978</v>
      </c>
      <c r="G390" s="10">
        <v>75</v>
      </c>
      <c r="L390">
        <f>COUNTIFS(Tabel1[Gemeente],Tabel10[[#This Row],[Kolom1]],Tabel1[Type],Tabel10[[#Headers],[workshop]],Tabel1[Jaar],$V$2)</f>
        <v>0</v>
      </c>
      <c r="M390" s="10">
        <f>COUNTIFS(Tabel1[Gemeente],Tabel10[[#This Row],[Kolom1]],Tabel1[Type],Tabel10[[#Headers],[bijscholing]],Tabel1[Jaar],$V$2)</f>
        <v>0</v>
      </c>
      <c r="N390" s="10">
        <f>COUNTIFS(Tabel1[Gemeente],Tabel10[[#This Row],[Kolom1]],Tabel1[Type],Tabel10[[#Headers],[open initiatie]],Tabel1[Jaar],$V$2)</f>
        <v>0</v>
      </c>
      <c r="O390">
        <f>COUNTIFS(Tabel1[Gemeente],Tabel10[[#This Row],[Kolom1]],Tabel1[Type],Tabel10[[#Headers],[animatie]],Tabel1[Jaar],$V$2)</f>
        <v>0</v>
      </c>
      <c r="P390">
        <f>COUNTIFS(Tabel1[Gemeente],Tabel10[[#This Row],[Kolom1]],Tabel1[Type],Tabel10[[#Headers],[kamp]],Tabel1[Jaar],$V$2)</f>
        <v>0</v>
      </c>
      <c r="Q390">
        <f>COUNTIFS(Tabel1[Gemeente],Tabel10[[#This Row],[Kolom1]],Tabel1[Type],Tabel10[[#Headers],[schoolactiviteit]],Tabel1[Jaar],$V$2)</f>
        <v>0</v>
      </c>
      <c r="R390" s="1">
        <f>SUM(Tabel10[[#This Row],[workshop]:[schoolactiviteit]])</f>
        <v>0</v>
      </c>
      <c r="S390" s="1">
        <f>COUNTIFS(Tabel3[Lid sinds],Activiteiten!$V$2,Tabel3[Woonplaats],Tabel10[[#This Row],[Kolom1]])</f>
        <v>0</v>
      </c>
    </row>
    <row r="391" spans="1:19" hidden="1" x14ac:dyDescent="0.25">
      <c r="A391" s="10">
        <v>2016</v>
      </c>
      <c r="B391" s="10">
        <v>5</v>
      </c>
      <c r="C391" s="10" t="s">
        <v>980</v>
      </c>
      <c r="D391" s="10">
        <v>2390</v>
      </c>
      <c r="E391" s="10" t="s">
        <v>1104</v>
      </c>
      <c r="F391" s="10" t="s">
        <v>1143</v>
      </c>
      <c r="G391" s="10">
        <v>35</v>
      </c>
      <c r="L391">
        <f>COUNTIFS(Tabel1[Gemeente],Tabel10[[#This Row],[Kolom1]],Tabel1[Type],Tabel10[[#Headers],[workshop]],Tabel1[Jaar],$V$2)</f>
        <v>0</v>
      </c>
      <c r="M391" s="10">
        <f>COUNTIFS(Tabel1[Gemeente],Tabel10[[#This Row],[Kolom1]],Tabel1[Type],Tabel10[[#Headers],[bijscholing]],Tabel1[Jaar],$V$2)</f>
        <v>0</v>
      </c>
      <c r="N391" s="10">
        <f>COUNTIFS(Tabel1[Gemeente],Tabel10[[#This Row],[Kolom1]],Tabel1[Type],Tabel10[[#Headers],[open initiatie]],Tabel1[Jaar],$V$2)</f>
        <v>0</v>
      </c>
      <c r="O391">
        <f>COUNTIFS(Tabel1[Gemeente],Tabel10[[#This Row],[Kolom1]],Tabel1[Type],Tabel10[[#Headers],[animatie]],Tabel1[Jaar],$V$2)</f>
        <v>0</v>
      </c>
      <c r="P391">
        <f>COUNTIFS(Tabel1[Gemeente],Tabel10[[#This Row],[Kolom1]],Tabel1[Type],Tabel10[[#Headers],[kamp]],Tabel1[Jaar],$V$2)</f>
        <v>0</v>
      </c>
      <c r="Q391">
        <f>COUNTIFS(Tabel1[Gemeente],Tabel10[[#This Row],[Kolom1]],Tabel1[Type],Tabel10[[#Headers],[schoolactiviteit]],Tabel1[Jaar],$V$2)</f>
        <v>0</v>
      </c>
      <c r="R391" s="1">
        <f>SUM(Tabel10[[#This Row],[workshop]:[schoolactiviteit]])</f>
        <v>0</v>
      </c>
      <c r="S391" s="1">
        <f>COUNTIFS(Tabel3[Lid sinds],Activiteiten!$V$2,Tabel3[Woonplaats],Tabel10[[#This Row],[Kolom1]])</f>
        <v>0</v>
      </c>
    </row>
    <row r="392" spans="1:19" hidden="1" x14ac:dyDescent="0.25">
      <c r="A392" s="10">
        <v>2016</v>
      </c>
      <c r="B392" s="10">
        <v>10</v>
      </c>
      <c r="C392" s="10" t="s">
        <v>980</v>
      </c>
      <c r="D392" s="10">
        <v>2390</v>
      </c>
      <c r="E392" s="10" t="s">
        <v>1104</v>
      </c>
      <c r="F392" s="10" t="s">
        <v>1266</v>
      </c>
      <c r="G392" s="10">
        <v>80</v>
      </c>
      <c r="L392">
        <f>COUNTIFS(Tabel1[Gemeente],Tabel10[[#This Row],[Kolom1]],Tabel1[Type],Tabel10[[#Headers],[workshop]],Tabel1[Jaar],$V$2)</f>
        <v>0</v>
      </c>
      <c r="M392" s="10">
        <f>COUNTIFS(Tabel1[Gemeente],Tabel10[[#This Row],[Kolom1]],Tabel1[Type],Tabel10[[#Headers],[bijscholing]],Tabel1[Jaar],$V$2)</f>
        <v>0</v>
      </c>
      <c r="N392" s="10">
        <f>COUNTIFS(Tabel1[Gemeente],Tabel10[[#This Row],[Kolom1]],Tabel1[Type],Tabel10[[#Headers],[open initiatie]],Tabel1[Jaar],$V$2)</f>
        <v>0</v>
      </c>
      <c r="O392">
        <f>COUNTIFS(Tabel1[Gemeente],Tabel10[[#This Row],[Kolom1]],Tabel1[Type],Tabel10[[#Headers],[animatie]],Tabel1[Jaar],$V$2)</f>
        <v>0</v>
      </c>
      <c r="P392">
        <f>COUNTIFS(Tabel1[Gemeente],Tabel10[[#This Row],[Kolom1]],Tabel1[Type],Tabel10[[#Headers],[kamp]],Tabel1[Jaar],$V$2)</f>
        <v>0</v>
      </c>
      <c r="Q392">
        <f>COUNTIFS(Tabel1[Gemeente],Tabel10[[#This Row],[Kolom1]],Tabel1[Type],Tabel10[[#Headers],[schoolactiviteit]],Tabel1[Jaar],$V$2)</f>
        <v>0</v>
      </c>
      <c r="R392" s="1">
        <f>SUM(Tabel10[[#This Row],[workshop]:[schoolactiviteit]])</f>
        <v>0</v>
      </c>
      <c r="S392" s="1">
        <f>COUNTIFS(Tabel3[Lid sinds],Activiteiten!$V$2,Tabel3[Woonplaats],Tabel10[[#This Row],[Kolom1]])</f>
        <v>0</v>
      </c>
    </row>
    <row r="393" spans="1:19" hidden="1" x14ac:dyDescent="0.25">
      <c r="A393" s="10">
        <v>2016</v>
      </c>
      <c r="B393" s="10">
        <v>11</v>
      </c>
      <c r="C393" s="10" t="s">
        <v>980</v>
      </c>
      <c r="D393" s="10">
        <v>2390</v>
      </c>
      <c r="E393" s="10" t="s">
        <v>1104</v>
      </c>
      <c r="F393" s="10" t="s">
        <v>1241</v>
      </c>
      <c r="G393" s="10">
        <f>12*20</f>
        <v>240</v>
      </c>
      <c r="L393">
        <f>COUNTIFS(Tabel1[Gemeente],Tabel10[[#This Row],[Kolom1]],Tabel1[Type],Tabel10[[#Headers],[workshop]],Tabel1[Jaar],$V$2)</f>
        <v>0</v>
      </c>
      <c r="M393" s="10">
        <f>COUNTIFS(Tabel1[Gemeente],Tabel10[[#This Row],[Kolom1]],Tabel1[Type],Tabel10[[#Headers],[bijscholing]],Tabel1[Jaar],$V$2)</f>
        <v>0</v>
      </c>
      <c r="N393" s="10">
        <f>COUNTIFS(Tabel1[Gemeente],Tabel10[[#This Row],[Kolom1]],Tabel1[Type],Tabel10[[#Headers],[open initiatie]],Tabel1[Jaar],$V$2)</f>
        <v>0</v>
      </c>
      <c r="O393">
        <f>COUNTIFS(Tabel1[Gemeente],Tabel10[[#This Row],[Kolom1]],Tabel1[Type],Tabel10[[#Headers],[animatie]],Tabel1[Jaar],$V$2)</f>
        <v>0</v>
      </c>
      <c r="P393">
        <f>COUNTIFS(Tabel1[Gemeente],Tabel10[[#This Row],[Kolom1]],Tabel1[Type],Tabel10[[#Headers],[kamp]],Tabel1[Jaar],$V$2)</f>
        <v>0</v>
      </c>
      <c r="Q393">
        <f>COUNTIFS(Tabel1[Gemeente],Tabel10[[#This Row],[Kolom1]],Tabel1[Type],Tabel10[[#Headers],[schoolactiviteit]],Tabel1[Jaar],$V$2)</f>
        <v>0</v>
      </c>
      <c r="R393" s="1">
        <f>SUM(Tabel10[[#This Row],[workshop]:[schoolactiviteit]])</f>
        <v>0</v>
      </c>
      <c r="S393" s="1">
        <f>COUNTIFS(Tabel3[Lid sinds],Activiteiten!$V$2,Tabel3[Woonplaats],Tabel10[[#This Row],[Kolom1]])</f>
        <v>0</v>
      </c>
    </row>
    <row r="394" spans="1:19" hidden="1" x14ac:dyDescent="0.25">
      <c r="A394" s="10">
        <v>2016</v>
      </c>
      <c r="B394" s="10">
        <v>4</v>
      </c>
      <c r="C394" s="10" t="s">
        <v>980</v>
      </c>
      <c r="D394" s="10"/>
      <c r="E394" s="10" t="s">
        <v>997</v>
      </c>
      <c r="F394" s="10" t="s">
        <v>1257</v>
      </c>
      <c r="G394" s="10">
        <f>20*6</f>
        <v>120</v>
      </c>
      <c r="L394">
        <f>COUNTIFS(Tabel1[Gemeente],Tabel10[[#This Row],[Kolom1]],Tabel1[Type],Tabel10[[#Headers],[workshop]],Tabel1[Jaar],$V$2)</f>
        <v>0</v>
      </c>
      <c r="M394" s="10">
        <f>COUNTIFS(Tabel1[Gemeente],Tabel10[[#This Row],[Kolom1]],Tabel1[Type],Tabel10[[#Headers],[bijscholing]],Tabel1[Jaar],$V$2)</f>
        <v>0</v>
      </c>
      <c r="N394" s="10">
        <f>COUNTIFS(Tabel1[Gemeente],Tabel10[[#This Row],[Kolom1]],Tabel1[Type],Tabel10[[#Headers],[open initiatie]],Tabel1[Jaar],$V$2)</f>
        <v>0</v>
      </c>
      <c r="O394">
        <f>COUNTIFS(Tabel1[Gemeente],Tabel10[[#This Row],[Kolom1]],Tabel1[Type],Tabel10[[#Headers],[animatie]],Tabel1[Jaar],$V$2)</f>
        <v>0</v>
      </c>
      <c r="P394">
        <f>COUNTIFS(Tabel1[Gemeente],Tabel10[[#This Row],[Kolom1]],Tabel1[Type],Tabel10[[#Headers],[kamp]],Tabel1[Jaar],$V$2)</f>
        <v>0</v>
      </c>
      <c r="Q394">
        <f>COUNTIFS(Tabel1[Gemeente],Tabel10[[#This Row],[Kolom1]],Tabel1[Type],Tabel10[[#Headers],[schoolactiviteit]],Tabel1[Jaar],$V$2)</f>
        <v>0</v>
      </c>
      <c r="R394" s="1">
        <f>SUM(Tabel10[[#This Row],[workshop]:[schoolactiviteit]])</f>
        <v>0</v>
      </c>
      <c r="S394" s="1">
        <f>COUNTIFS(Tabel3[Lid sinds],Activiteiten!$V$2,Tabel3[Woonplaats],Tabel10[[#This Row],[Kolom1]])</f>
        <v>0</v>
      </c>
    </row>
    <row r="395" spans="1:19" hidden="1" x14ac:dyDescent="0.25">
      <c r="A395" s="10">
        <v>2016</v>
      </c>
      <c r="B395" s="10">
        <v>9</v>
      </c>
      <c r="C395" s="10" t="s">
        <v>1005</v>
      </c>
      <c r="D395" s="10"/>
      <c r="E395" s="10" t="s">
        <v>997</v>
      </c>
      <c r="F395" s="10" t="s">
        <v>1117</v>
      </c>
      <c r="G395" s="10">
        <v>1100</v>
      </c>
      <c r="L395">
        <f>COUNTIFS(Tabel1[Gemeente],Tabel10[[#This Row],[Kolom1]],Tabel1[Type],Tabel10[[#Headers],[workshop]],Tabel1[Jaar],$V$2)</f>
        <v>0</v>
      </c>
      <c r="M395" s="10">
        <f>COUNTIFS(Tabel1[Gemeente],Tabel10[[#This Row],[Kolom1]],Tabel1[Type],Tabel10[[#Headers],[bijscholing]],Tabel1[Jaar],$V$2)</f>
        <v>0</v>
      </c>
      <c r="N395" s="10">
        <f>COUNTIFS(Tabel1[Gemeente],Tabel10[[#This Row],[Kolom1]],Tabel1[Type],Tabel10[[#Headers],[open initiatie]],Tabel1[Jaar],$V$2)</f>
        <v>0</v>
      </c>
      <c r="O395">
        <f>COUNTIFS(Tabel1[Gemeente],Tabel10[[#This Row],[Kolom1]],Tabel1[Type],Tabel10[[#Headers],[animatie]],Tabel1[Jaar],$V$2)</f>
        <v>0</v>
      </c>
      <c r="P395">
        <f>COUNTIFS(Tabel1[Gemeente],Tabel10[[#This Row],[Kolom1]],Tabel1[Type],Tabel10[[#Headers],[kamp]],Tabel1[Jaar],$V$2)</f>
        <v>0</v>
      </c>
      <c r="Q395">
        <f>COUNTIFS(Tabel1[Gemeente],Tabel10[[#This Row],[Kolom1]],Tabel1[Type],Tabel10[[#Headers],[schoolactiviteit]],Tabel1[Jaar],$V$2)</f>
        <v>0</v>
      </c>
      <c r="R395" s="1">
        <f>SUM(Tabel10[[#This Row],[workshop]:[schoolactiviteit]])</f>
        <v>0</v>
      </c>
      <c r="S395" s="1">
        <f>COUNTIFS(Tabel3[Lid sinds],Activiteiten!$V$2,Tabel3[Woonplaats],Tabel10[[#This Row],[Kolom1]])</f>
        <v>0</v>
      </c>
    </row>
    <row r="396" spans="1:19" hidden="1" x14ac:dyDescent="0.25">
      <c r="A396" s="10">
        <v>2016</v>
      </c>
      <c r="B396" s="10">
        <v>6</v>
      </c>
      <c r="C396" s="10" t="s">
        <v>980</v>
      </c>
      <c r="D396" s="10">
        <v>2250</v>
      </c>
      <c r="E396" s="10" t="s">
        <v>306</v>
      </c>
      <c r="F396" s="10" t="s">
        <v>978</v>
      </c>
      <c r="G396" s="10">
        <v>20</v>
      </c>
      <c r="L396">
        <f>COUNTIFS(Tabel1[Gemeente],Tabel10[[#This Row],[Kolom1]],Tabel1[Type],Tabel10[[#Headers],[workshop]],Tabel1[Jaar],$V$2)</f>
        <v>0</v>
      </c>
      <c r="M396" s="10">
        <f>COUNTIFS(Tabel1[Gemeente],Tabel10[[#This Row],[Kolom1]],Tabel1[Type],Tabel10[[#Headers],[bijscholing]],Tabel1[Jaar],$V$2)</f>
        <v>0</v>
      </c>
      <c r="N396" s="10">
        <f>COUNTIFS(Tabel1[Gemeente],Tabel10[[#This Row],[Kolom1]],Tabel1[Type],Tabel10[[#Headers],[open initiatie]],Tabel1[Jaar],$V$2)</f>
        <v>0</v>
      </c>
      <c r="O396">
        <f>COUNTIFS(Tabel1[Gemeente],Tabel10[[#This Row],[Kolom1]],Tabel1[Type],Tabel10[[#Headers],[animatie]],Tabel1[Jaar],$V$2)</f>
        <v>0</v>
      </c>
      <c r="P396">
        <f>COUNTIFS(Tabel1[Gemeente],Tabel10[[#This Row],[Kolom1]],Tabel1[Type],Tabel10[[#Headers],[kamp]],Tabel1[Jaar],$V$2)</f>
        <v>0</v>
      </c>
      <c r="Q396">
        <f>COUNTIFS(Tabel1[Gemeente],Tabel10[[#This Row],[Kolom1]],Tabel1[Type],Tabel10[[#Headers],[schoolactiviteit]],Tabel1[Jaar],$V$2)</f>
        <v>0</v>
      </c>
      <c r="R396" s="1">
        <f>SUM(Tabel10[[#This Row],[workshop]:[schoolactiviteit]])</f>
        <v>0</v>
      </c>
      <c r="S396" s="1">
        <f>COUNTIFS(Tabel3[Lid sinds],Activiteiten!$V$2,Tabel3[Woonplaats],Tabel10[[#This Row],[Kolom1]])</f>
        <v>0</v>
      </c>
    </row>
    <row r="397" spans="1:19" hidden="1" x14ac:dyDescent="0.25">
      <c r="A397" s="10">
        <v>2016</v>
      </c>
      <c r="B397" s="10">
        <v>8</v>
      </c>
      <c r="C397" s="10" t="s">
        <v>979</v>
      </c>
      <c r="D397" s="10">
        <v>2250</v>
      </c>
      <c r="E397" s="10" t="s">
        <v>306</v>
      </c>
      <c r="F397" s="10" t="s">
        <v>1261</v>
      </c>
      <c r="G397" s="10">
        <v>400</v>
      </c>
      <c r="L397">
        <f>COUNTIFS(Tabel1[Gemeente],Tabel10[[#This Row],[Kolom1]],Tabel1[Type],Tabel10[[#Headers],[workshop]],Tabel1[Jaar],$V$2)</f>
        <v>0</v>
      </c>
      <c r="M397" s="10">
        <f>COUNTIFS(Tabel1[Gemeente],Tabel10[[#This Row],[Kolom1]],Tabel1[Type],Tabel10[[#Headers],[bijscholing]],Tabel1[Jaar],$V$2)</f>
        <v>0</v>
      </c>
      <c r="N397" s="10">
        <f>COUNTIFS(Tabel1[Gemeente],Tabel10[[#This Row],[Kolom1]],Tabel1[Type],Tabel10[[#Headers],[open initiatie]],Tabel1[Jaar],$V$2)</f>
        <v>0</v>
      </c>
      <c r="O397">
        <f>COUNTIFS(Tabel1[Gemeente],Tabel10[[#This Row],[Kolom1]],Tabel1[Type],Tabel10[[#Headers],[animatie]],Tabel1[Jaar],$V$2)</f>
        <v>0</v>
      </c>
      <c r="P397">
        <f>COUNTIFS(Tabel1[Gemeente],Tabel10[[#This Row],[Kolom1]],Tabel1[Type],Tabel10[[#Headers],[kamp]],Tabel1[Jaar],$V$2)</f>
        <v>0</v>
      </c>
      <c r="Q397">
        <f>COUNTIFS(Tabel1[Gemeente],Tabel10[[#This Row],[Kolom1]],Tabel1[Type],Tabel10[[#Headers],[schoolactiviteit]],Tabel1[Jaar],$V$2)</f>
        <v>0</v>
      </c>
      <c r="R397" s="1">
        <f>SUM(Tabel10[[#This Row],[workshop]:[schoolactiviteit]])</f>
        <v>0</v>
      </c>
      <c r="S397" s="1">
        <f>COUNTIFS(Tabel3[Lid sinds],Activiteiten!$V$2,Tabel3[Woonplaats],Tabel10[[#This Row],[Kolom1]])</f>
        <v>0</v>
      </c>
    </row>
    <row r="398" spans="1:19" hidden="1" x14ac:dyDescent="0.25">
      <c r="A398" s="10">
        <v>2016</v>
      </c>
      <c r="B398" s="10">
        <v>8</v>
      </c>
      <c r="C398" s="10" t="s">
        <v>981</v>
      </c>
      <c r="D398" s="10">
        <v>2250</v>
      </c>
      <c r="E398" s="10" t="s">
        <v>306</v>
      </c>
      <c r="F398" s="10" t="s">
        <v>1270</v>
      </c>
      <c r="G398" s="10">
        <v>32</v>
      </c>
      <c r="L398">
        <f>COUNTIFS(Tabel1[Gemeente],Tabel10[[#This Row],[Kolom1]],Tabel1[Type],Tabel10[[#Headers],[workshop]],Tabel1[Jaar],$V$2)</f>
        <v>0</v>
      </c>
      <c r="M398" s="10">
        <f>COUNTIFS(Tabel1[Gemeente],Tabel10[[#This Row],[Kolom1]],Tabel1[Type],Tabel10[[#Headers],[bijscholing]],Tabel1[Jaar],$V$2)</f>
        <v>0</v>
      </c>
      <c r="N398" s="10">
        <f>COUNTIFS(Tabel1[Gemeente],Tabel10[[#This Row],[Kolom1]],Tabel1[Type],Tabel10[[#Headers],[open initiatie]],Tabel1[Jaar],$V$2)</f>
        <v>0</v>
      </c>
      <c r="O398">
        <f>COUNTIFS(Tabel1[Gemeente],Tabel10[[#This Row],[Kolom1]],Tabel1[Type],Tabel10[[#Headers],[animatie]],Tabel1[Jaar],$V$2)</f>
        <v>0</v>
      </c>
      <c r="P398">
        <f>COUNTIFS(Tabel1[Gemeente],Tabel10[[#This Row],[Kolom1]],Tabel1[Type],Tabel10[[#Headers],[kamp]],Tabel1[Jaar],$V$2)</f>
        <v>0</v>
      </c>
      <c r="Q398">
        <f>COUNTIFS(Tabel1[Gemeente],Tabel10[[#This Row],[Kolom1]],Tabel1[Type],Tabel10[[#Headers],[schoolactiviteit]],Tabel1[Jaar],$V$2)</f>
        <v>0</v>
      </c>
      <c r="R398" s="1">
        <f>SUM(Tabel10[[#This Row],[workshop]:[schoolactiviteit]])</f>
        <v>0</v>
      </c>
      <c r="S398" s="1">
        <f>COUNTIFS(Tabel3[Lid sinds],Activiteiten!$V$2,Tabel3[Woonplaats],Tabel10[[#This Row],[Kolom1]])</f>
        <v>0</v>
      </c>
    </row>
    <row r="399" spans="1:19" hidden="1" x14ac:dyDescent="0.25">
      <c r="A399" s="10">
        <v>2016</v>
      </c>
      <c r="B399" s="10">
        <v>7</v>
      </c>
      <c r="C399" s="10" t="s">
        <v>1005</v>
      </c>
      <c r="D399" s="10">
        <v>2250</v>
      </c>
      <c r="E399" s="10" t="s">
        <v>306</v>
      </c>
      <c r="F399" s="10" t="s">
        <v>1152</v>
      </c>
      <c r="G399" s="10">
        <v>2000</v>
      </c>
      <c r="L399">
        <f>COUNTIFS(Tabel1[Gemeente],Tabel10[[#This Row],[Kolom1]],Tabel1[Type],Tabel10[[#Headers],[workshop]],Tabel1[Jaar],$V$2)</f>
        <v>0</v>
      </c>
      <c r="M399" s="10">
        <f>COUNTIFS(Tabel1[Gemeente],Tabel10[[#This Row],[Kolom1]],Tabel1[Type],Tabel10[[#Headers],[bijscholing]],Tabel1[Jaar],$V$2)</f>
        <v>0</v>
      </c>
      <c r="N399" s="10">
        <f>COUNTIFS(Tabel1[Gemeente],Tabel10[[#This Row],[Kolom1]],Tabel1[Type],Tabel10[[#Headers],[open initiatie]],Tabel1[Jaar],$V$2)</f>
        <v>0</v>
      </c>
      <c r="O399">
        <f>COUNTIFS(Tabel1[Gemeente],Tabel10[[#This Row],[Kolom1]],Tabel1[Type],Tabel10[[#Headers],[animatie]],Tabel1[Jaar],$V$2)</f>
        <v>0</v>
      </c>
      <c r="P399">
        <f>COUNTIFS(Tabel1[Gemeente],Tabel10[[#This Row],[Kolom1]],Tabel1[Type],Tabel10[[#Headers],[kamp]],Tabel1[Jaar],$V$2)</f>
        <v>0</v>
      </c>
      <c r="Q399">
        <f>COUNTIFS(Tabel1[Gemeente],Tabel10[[#This Row],[Kolom1]],Tabel1[Type],Tabel10[[#Headers],[schoolactiviteit]],Tabel1[Jaar],$V$2)</f>
        <v>0</v>
      </c>
      <c r="R399" s="1">
        <f>SUM(Tabel10[[#This Row],[workshop]:[schoolactiviteit]])</f>
        <v>0</v>
      </c>
      <c r="S399" s="1">
        <f>COUNTIFS(Tabel3[Lid sinds],Activiteiten!$V$2,Tabel3[Woonplaats],Tabel10[[#This Row],[Kolom1]])</f>
        <v>0</v>
      </c>
    </row>
    <row r="400" spans="1:19" hidden="1" x14ac:dyDescent="0.25">
      <c r="A400" s="10">
        <v>2016</v>
      </c>
      <c r="B400" s="10">
        <v>7</v>
      </c>
      <c r="C400" s="10" t="s">
        <v>1005</v>
      </c>
      <c r="D400" s="10">
        <v>2250</v>
      </c>
      <c r="E400" s="10" t="s">
        <v>306</v>
      </c>
      <c r="F400" s="10" t="s">
        <v>1153</v>
      </c>
      <c r="G400" s="10">
        <v>500</v>
      </c>
      <c r="L400">
        <f>COUNTIFS(Tabel1[Gemeente],Tabel10[[#This Row],[Kolom1]],Tabel1[Type],Tabel10[[#Headers],[workshop]],Tabel1[Jaar],$V$2)</f>
        <v>0</v>
      </c>
      <c r="M400" s="10">
        <f>COUNTIFS(Tabel1[Gemeente],Tabel10[[#This Row],[Kolom1]],Tabel1[Type],Tabel10[[#Headers],[bijscholing]],Tabel1[Jaar],$V$2)</f>
        <v>0</v>
      </c>
      <c r="N400" s="10">
        <f>COUNTIFS(Tabel1[Gemeente],Tabel10[[#This Row],[Kolom1]],Tabel1[Type],Tabel10[[#Headers],[open initiatie]],Tabel1[Jaar],$V$2)</f>
        <v>0</v>
      </c>
      <c r="O400">
        <f>COUNTIFS(Tabel1[Gemeente],Tabel10[[#This Row],[Kolom1]],Tabel1[Type],Tabel10[[#Headers],[animatie]],Tabel1[Jaar],$V$2)</f>
        <v>0</v>
      </c>
      <c r="P400">
        <f>COUNTIFS(Tabel1[Gemeente],Tabel10[[#This Row],[Kolom1]],Tabel1[Type],Tabel10[[#Headers],[kamp]],Tabel1[Jaar],$V$2)</f>
        <v>0</v>
      </c>
      <c r="Q400">
        <f>COUNTIFS(Tabel1[Gemeente],Tabel10[[#This Row],[Kolom1]],Tabel1[Type],Tabel10[[#Headers],[schoolactiviteit]],Tabel1[Jaar],$V$2)</f>
        <v>0</v>
      </c>
      <c r="R400" s="1">
        <f>SUM(Tabel10[[#This Row],[workshop]:[schoolactiviteit]])</f>
        <v>0</v>
      </c>
      <c r="S400" s="1">
        <f>COUNTIFS(Tabel3[Lid sinds],Activiteiten!$V$2,Tabel3[Woonplaats],Tabel10[[#This Row],[Kolom1]])</f>
        <v>0</v>
      </c>
    </row>
    <row r="401" spans="1:19" hidden="1" x14ac:dyDescent="0.25">
      <c r="A401" s="10">
        <v>2016</v>
      </c>
      <c r="B401" s="10">
        <v>8</v>
      </c>
      <c r="C401" s="10" t="s">
        <v>1005</v>
      </c>
      <c r="D401" s="10">
        <v>2250</v>
      </c>
      <c r="E401" s="10" t="s">
        <v>306</v>
      </c>
      <c r="F401" s="10" t="s">
        <v>1272</v>
      </c>
      <c r="G401" s="10">
        <v>1500</v>
      </c>
      <c r="L401">
        <f>COUNTIFS(Tabel1[Gemeente],Tabel10[[#This Row],[Kolom1]],Tabel1[Type],Tabel10[[#Headers],[workshop]],Tabel1[Jaar],$V$2)</f>
        <v>0</v>
      </c>
      <c r="M401" s="10">
        <f>COUNTIFS(Tabel1[Gemeente],Tabel10[[#This Row],[Kolom1]],Tabel1[Type],Tabel10[[#Headers],[bijscholing]],Tabel1[Jaar],$V$2)</f>
        <v>0</v>
      </c>
      <c r="N401" s="10">
        <f>COUNTIFS(Tabel1[Gemeente],Tabel10[[#This Row],[Kolom1]],Tabel1[Type],Tabel10[[#Headers],[open initiatie]],Tabel1[Jaar],$V$2)</f>
        <v>0</v>
      </c>
      <c r="O401">
        <f>COUNTIFS(Tabel1[Gemeente],Tabel10[[#This Row],[Kolom1]],Tabel1[Type],Tabel10[[#Headers],[animatie]],Tabel1[Jaar],$V$2)</f>
        <v>0</v>
      </c>
      <c r="P401">
        <f>COUNTIFS(Tabel1[Gemeente],Tabel10[[#This Row],[Kolom1]],Tabel1[Type],Tabel10[[#Headers],[kamp]],Tabel1[Jaar],$V$2)</f>
        <v>0</v>
      </c>
      <c r="Q401">
        <f>COUNTIFS(Tabel1[Gemeente],Tabel10[[#This Row],[Kolom1]],Tabel1[Type],Tabel10[[#Headers],[schoolactiviteit]],Tabel1[Jaar],$V$2)</f>
        <v>0</v>
      </c>
      <c r="R401" s="1">
        <f>SUM(Tabel10[[#This Row],[workshop]:[schoolactiviteit]])</f>
        <v>0</v>
      </c>
      <c r="S401" s="1">
        <f>COUNTIFS(Tabel3[Lid sinds],Activiteiten!$V$2,Tabel3[Woonplaats],Tabel10[[#This Row],[Kolom1]])</f>
        <v>0</v>
      </c>
    </row>
    <row r="402" spans="1:19" hidden="1" x14ac:dyDescent="0.25">
      <c r="A402" s="10">
        <v>2016</v>
      </c>
      <c r="B402" s="10">
        <v>9</v>
      </c>
      <c r="C402" s="10" t="s">
        <v>1005</v>
      </c>
      <c r="D402" s="10"/>
      <c r="E402" s="10" t="s">
        <v>1273</v>
      </c>
      <c r="F402" s="10" t="s">
        <v>1274</v>
      </c>
      <c r="G402" s="10"/>
      <c r="L402">
        <f>COUNTIFS(Tabel1[Gemeente],Tabel10[[#This Row],[Kolom1]],Tabel1[Type],Tabel10[[#Headers],[workshop]],Tabel1[Jaar],$V$2)</f>
        <v>0</v>
      </c>
      <c r="M402" s="10">
        <f>COUNTIFS(Tabel1[Gemeente],Tabel10[[#This Row],[Kolom1]],Tabel1[Type],Tabel10[[#Headers],[bijscholing]],Tabel1[Jaar],$V$2)</f>
        <v>0</v>
      </c>
      <c r="N402" s="10">
        <f>COUNTIFS(Tabel1[Gemeente],Tabel10[[#This Row],[Kolom1]],Tabel1[Type],Tabel10[[#Headers],[open initiatie]],Tabel1[Jaar],$V$2)</f>
        <v>0</v>
      </c>
      <c r="O402">
        <f>COUNTIFS(Tabel1[Gemeente],Tabel10[[#This Row],[Kolom1]],Tabel1[Type],Tabel10[[#Headers],[animatie]],Tabel1[Jaar],$V$2)</f>
        <v>0</v>
      </c>
      <c r="P402">
        <f>COUNTIFS(Tabel1[Gemeente],Tabel10[[#This Row],[Kolom1]],Tabel1[Type],Tabel10[[#Headers],[kamp]],Tabel1[Jaar],$V$2)</f>
        <v>0</v>
      </c>
      <c r="Q402">
        <f>COUNTIFS(Tabel1[Gemeente],Tabel10[[#This Row],[Kolom1]],Tabel1[Type],Tabel10[[#Headers],[schoolactiviteit]],Tabel1[Jaar],$V$2)</f>
        <v>0</v>
      </c>
      <c r="R402" s="1">
        <f>SUM(Tabel10[[#This Row],[workshop]:[schoolactiviteit]])</f>
        <v>0</v>
      </c>
      <c r="S402" s="1">
        <f>COUNTIFS(Tabel3[Lid sinds],Activiteiten!$V$2,Tabel3[Woonplaats],Tabel10[[#This Row],[Kolom1]])</f>
        <v>0</v>
      </c>
    </row>
    <row r="403" spans="1:19" hidden="1" x14ac:dyDescent="0.25">
      <c r="A403" s="10">
        <v>2016</v>
      </c>
      <c r="B403" s="10">
        <v>8</v>
      </c>
      <c r="C403" s="10" t="s">
        <v>980</v>
      </c>
      <c r="D403" s="10"/>
      <c r="E403" s="10" t="s">
        <v>1024</v>
      </c>
      <c r="F403" s="10" t="s">
        <v>978</v>
      </c>
      <c r="G403" s="10">
        <f>30+20+15+20</f>
        <v>85</v>
      </c>
      <c r="L403">
        <f>COUNTIFS(Tabel1[Gemeente],Tabel10[[#This Row],[Kolom1]],Tabel1[Type],Tabel10[[#Headers],[workshop]],Tabel1[Jaar],$V$2)</f>
        <v>0</v>
      </c>
      <c r="M403" s="10">
        <f>COUNTIFS(Tabel1[Gemeente],Tabel10[[#This Row],[Kolom1]],Tabel1[Type],Tabel10[[#Headers],[bijscholing]],Tabel1[Jaar],$V$2)</f>
        <v>0</v>
      </c>
      <c r="N403" s="10">
        <f>COUNTIFS(Tabel1[Gemeente],Tabel10[[#This Row],[Kolom1]],Tabel1[Type],Tabel10[[#Headers],[open initiatie]],Tabel1[Jaar],$V$2)</f>
        <v>0</v>
      </c>
      <c r="O403">
        <f>COUNTIFS(Tabel1[Gemeente],Tabel10[[#This Row],[Kolom1]],Tabel1[Type],Tabel10[[#Headers],[animatie]],Tabel1[Jaar],$V$2)</f>
        <v>0</v>
      </c>
      <c r="P403">
        <f>COUNTIFS(Tabel1[Gemeente],Tabel10[[#This Row],[Kolom1]],Tabel1[Type],Tabel10[[#Headers],[kamp]],Tabel1[Jaar],$V$2)</f>
        <v>0</v>
      </c>
      <c r="Q403">
        <f>COUNTIFS(Tabel1[Gemeente],Tabel10[[#This Row],[Kolom1]],Tabel1[Type],Tabel10[[#Headers],[schoolactiviteit]],Tabel1[Jaar],$V$2)</f>
        <v>0</v>
      </c>
      <c r="R403" s="1">
        <f>SUM(Tabel10[[#This Row],[workshop]:[schoolactiviteit]])</f>
        <v>0</v>
      </c>
      <c r="S403" s="1">
        <f>COUNTIFS(Tabel3[Lid sinds],Activiteiten!$V$2,Tabel3[Woonplaats],Tabel10[[#This Row],[Kolom1]])</f>
        <v>0</v>
      </c>
    </row>
    <row r="404" spans="1:19" hidden="1" x14ac:dyDescent="0.25">
      <c r="A404" s="10">
        <v>2016</v>
      </c>
      <c r="B404" s="10">
        <v>9</v>
      </c>
      <c r="C404" s="10" t="s">
        <v>980</v>
      </c>
      <c r="D404" s="10"/>
      <c r="E404" s="10" t="s">
        <v>1024</v>
      </c>
      <c r="F404" s="10" t="s">
        <v>1263</v>
      </c>
      <c r="G404" s="10">
        <v>40</v>
      </c>
      <c r="L404">
        <f>COUNTIFS(Tabel1[Gemeente],Tabel10[[#This Row],[Kolom1]],Tabel1[Type],Tabel10[[#Headers],[workshop]],Tabel1[Jaar],$V$2)</f>
        <v>0</v>
      </c>
      <c r="M404" s="10">
        <f>COUNTIFS(Tabel1[Gemeente],Tabel10[[#This Row],[Kolom1]],Tabel1[Type],Tabel10[[#Headers],[bijscholing]],Tabel1[Jaar],$V$2)</f>
        <v>0</v>
      </c>
      <c r="N404" s="10">
        <f>COUNTIFS(Tabel1[Gemeente],Tabel10[[#This Row],[Kolom1]],Tabel1[Type],Tabel10[[#Headers],[open initiatie]],Tabel1[Jaar],$V$2)</f>
        <v>0</v>
      </c>
      <c r="O404">
        <f>COUNTIFS(Tabel1[Gemeente],Tabel10[[#This Row],[Kolom1]],Tabel1[Type],Tabel10[[#Headers],[animatie]],Tabel1[Jaar],$V$2)</f>
        <v>0</v>
      </c>
      <c r="P404">
        <f>COUNTIFS(Tabel1[Gemeente],Tabel10[[#This Row],[Kolom1]],Tabel1[Type],Tabel10[[#Headers],[kamp]],Tabel1[Jaar],$V$2)</f>
        <v>0</v>
      </c>
      <c r="Q404">
        <f>COUNTIFS(Tabel1[Gemeente],Tabel10[[#This Row],[Kolom1]],Tabel1[Type],Tabel10[[#Headers],[schoolactiviteit]],Tabel1[Jaar],$V$2)</f>
        <v>0</v>
      </c>
      <c r="R404" s="1">
        <f>SUM(Tabel10[[#This Row],[workshop]:[schoolactiviteit]])</f>
        <v>0</v>
      </c>
      <c r="S404" s="1">
        <f>COUNTIFS(Tabel3[Lid sinds],Activiteiten!$V$2,Tabel3[Woonplaats],Tabel10[[#This Row],[Kolom1]])</f>
        <v>0</v>
      </c>
    </row>
    <row r="405" spans="1:19" hidden="1" x14ac:dyDescent="0.25">
      <c r="A405" s="10">
        <v>2016</v>
      </c>
      <c r="B405" s="10">
        <v>10</v>
      </c>
      <c r="C405" s="10" t="s">
        <v>979</v>
      </c>
      <c r="D405" s="10"/>
      <c r="E405" s="10" t="s">
        <v>1024</v>
      </c>
      <c r="F405" s="10" t="s">
        <v>1265</v>
      </c>
      <c r="G405" s="10"/>
      <c r="L405">
        <f>COUNTIFS(Tabel1[Gemeente],Tabel10[[#This Row],[Kolom1]],Tabel1[Type],Tabel10[[#Headers],[workshop]],Tabel1[Jaar],$V$2)</f>
        <v>0</v>
      </c>
      <c r="M405" s="10">
        <f>COUNTIFS(Tabel1[Gemeente],Tabel10[[#This Row],[Kolom1]],Tabel1[Type],Tabel10[[#Headers],[bijscholing]],Tabel1[Jaar],$V$2)</f>
        <v>0</v>
      </c>
      <c r="N405" s="10">
        <f>COUNTIFS(Tabel1[Gemeente],Tabel10[[#This Row],[Kolom1]],Tabel1[Type],Tabel10[[#Headers],[open initiatie]],Tabel1[Jaar],$V$2)</f>
        <v>0</v>
      </c>
      <c r="O405">
        <f>COUNTIFS(Tabel1[Gemeente],Tabel10[[#This Row],[Kolom1]],Tabel1[Type],Tabel10[[#Headers],[animatie]],Tabel1[Jaar],$V$2)</f>
        <v>0</v>
      </c>
      <c r="P405">
        <f>COUNTIFS(Tabel1[Gemeente],Tabel10[[#This Row],[Kolom1]],Tabel1[Type],Tabel10[[#Headers],[kamp]],Tabel1[Jaar],$V$2)</f>
        <v>0</v>
      </c>
      <c r="Q405">
        <f>COUNTIFS(Tabel1[Gemeente],Tabel10[[#This Row],[Kolom1]],Tabel1[Type],Tabel10[[#Headers],[schoolactiviteit]],Tabel1[Jaar],$V$2)</f>
        <v>0</v>
      </c>
      <c r="R405" s="1">
        <f>SUM(Tabel10[[#This Row],[workshop]:[schoolactiviteit]])</f>
        <v>0</v>
      </c>
      <c r="S405" s="1">
        <f>COUNTIFS(Tabel3[Lid sinds],Activiteiten!$V$2,Tabel3[Woonplaats],Tabel10[[#This Row],[Kolom1]])</f>
        <v>0</v>
      </c>
    </row>
    <row r="406" spans="1:19" hidden="1" x14ac:dyDescent="0.25">
      <c r="A406" s="10">
        <v>2016</v>
      </c>
      <c r="B406" s="10">
        <v>3</v>
      </c>
      <c r="C406" s="10" t="s">
        <v>980</v>
      </c>
      <c r="D406" s="10">
        <v>2300</v>
      </c>
      <c r="E406" s="10" t="s">
        <v>1010</v>
      </c>
      <c r="F406" s="10" t="s">
        <v>986</v>
      </c>
      <c r="G406" s="10">
        <v>12</v>
      </c>
      <c r="L406">
        <f>COUNTIFS(Tabel1[Gemeente],Tabel10[[#This Row],[Kolom1]],Tabel1[Type],Tabel10[[#Headers],[workshop]],Tabel1[Jaar],$V$2)</f>
        <v>0</v>
      </c>
      <c r="M406" s="10">
        <f>COUNTIFS(Tabel1[Gemeente],Tabel10[[#This Row],[Kolom1]],Tabel1[Type],Tabel10[[#Headers],[bijscholing]],Tabel1[Jaar],$V$2)</f>
        <v>0</v>
      </c>
      <c r="N406" s="10">
        <f>COUNTIFS(Tabel1[Gemeente],Tabel10[[#This Row],[Kolom1]],Tabel1[Type],Tabel10[[#Headers],[open initiatie]],Tabel1[Jaar],$V$2)</f>
        <v>0</v>
      </c>
      <c r="O406">
        <f>COUNTIFS(Tabel1[Gemeente],Tabel10[[#This Row],[Kolom1]],Tabel1[Type],Tabel10[[#Headers],[animatie]],Tabel1[Jaar],$V$2)</f>
        <v>0</v>
      </c>
      <c r="P406">
        <f>COUNTIFS(Tabel1[Gemeente],Tabel10[[#This Row],[Kolom1]],Tabel1[Type],Tabel10[[#Headers],[kamp]],Tabel1[Jaar],$V$2)</f>
        <v>0</v>
      </c>
      <c r="Q406">
        <f>COUNTIFS(Tabel1[Gemeente],Tabel10[[#This Row],[Kolom1]],Tabel1[Type],Tabel10[[#Headers],[schoolactiviteit]],Tabel1[Jaar],$V$2)</f>
        <v>0</v>
      </c>
      <c r="R406" s="1">
        <f>SUM(Tabel10[[#This Row],[workshop]:[schoolactiviteit]])</f>
        <v>0</v>
      </c>
      <c r="S406" s="1">
        <f>COUNTIFS(Tabel3[Lid sinds],Activiteiten!$V$2,Tabel3[Woonplaats],Tabel10[[#This Row],[Kolom1]])</f>
        <v>0</v>
      </c>
    </row>
    <row r="407" spans="1:19" hidden="1" x14ac:dyDescent="0.25">
      <c r="A407" s="10">
        <v>2016</v>
      </c>
      <c r="B407" s="10">
        <v>6</v>
      </c>
      <c r="C407" s="10" t="s">
        <v>979</v>
      </c>
      <c r="D407" s="10">
        <v>2300</v>
      </c>
      <c r="E407" s="10" t="s">
        <v>1010</v>
      </c>
      <c r="F407" s="10" t="s">
        <v>1115</v>
      </c>
      <c r="G407" s="10">
        <v>150</v>
      </c>
      <c r="L407">
        <f>COUNTIFS(Tabel1[Gemeente],Tabel10[[#This Row],[Kolom1]],Tabel1[Type],Tabel10[[#Headers],[workshop]],Tabel1[Jaar],$V$2)</f>
        <v>0</v>
      </c>
      <c r="M407" s="10">
        <f>COUNTIFS(Tabel1[Gemeente],Tabel10[[#This Row],[Kolom1]],Tabel1[Type],Tabel10[[#Headers],[bijscholing]],Tabel1[Jaar],$V$2)</f>
        <v>0</v>
      </c>
      <c r="N407" s="10">
        <f>COUNTIFS(Tabel1[Gemeente],Tabel10[[#This Row],[Kolom1]],Tabel1[Type],Tabel10[[#Headers],[open initiatie]],Tabel1[Jaar],$V$2)</f>
        <v>0</v>
      </c>
      <c r="O407">
        <f>COUNTIFS(Tabel1[Gemeente],Tabel10[[#This Row],[Kolom1]],Tabel1[Type],Tabel10[[#Headers],[animatie]],Tabel1[Jaar],$V$2)</f>
        <v>0</v>
      </c>
      <c r="P407">
        <f>COUNTIFS(Tabel1[Gemeente],Tabel10[[#This Row],[Kolom1]],Tabel1[Type],Tabel10[[#Headers],[kamp]],Tabel1[Jaar],$V$2)</f>
        <v>0</v>
      </c>
      <c r="Q407">
        <f>COUNTIFS(Tabel1[Gemeente],Tabel10[[#This Row],[Kolom1]],Tabel1[Type],Tabel10[[#Headers],[schoolactiviteit]],Tabel1[Jaar],$V$2)</f>
        <v>0</v>
      </c>
      <c r="R407" s="1">
        <f>SUM(Tabel10[[#This Row],[workshop]:[schoolactiviteit]])</f>
        <v>0</v>
      </c>
      <c r="S407" s="1">
        <f>COUNTIFS(Tabel3[Lid sinds],Activiteiten!$V$2,Tabel3[Woonplaats],Tabel10[[#This Row],[Kolom1]])</f>
        <v>0</v>
      </c>
    </row>
    <row r="408" spans="1:19" hidden="1" x14ac:dyDescent="0.25">
      <c r="A408" s="10">
        <v>2016</v>
      </c>
      <c r="B408" s="10">
        <v>7</v>
      </c>
      <c r="C408" s="10" t="s">
        <v>979</v>
      </c>
      <c r="D408" s="10">
        <v>2300</v>
      </c>
      <c r="E408" s="10" t="s">
        <v>1010</v>
      </c>
      <c r="F408" s="10" t="s">
        <v>1260</v>
      </c>
      <c r="G408" s="10">
        <v>300</v>
      </c>
      <c r="L408">
        <f>COUNTIFS(Tabel1[Gemeente],Tabel10[[#This Row],[Kolom1]],Tabel1[Type],Tabel10[[#Headers],[workshop]],Tabel1[Jaar],$V$2)</f>
        <v>0</v>
      </c>
      <c r="M408" s="10">
        <f>COUNTIFS(Tabel1[Gemeente],Tabel10[[#This Row],[Kolom1]],Tabel1[Type],Tabel10[[#Headers],[bijscholing]],Tabel1[Jaar],$V$2)</f>
        <v>0</v>
      </c>
      <c r="N408" s="10">
        <f>COUNTIFS(Tabel1[Gemeente],Tabel10[[#This Row],[Kolom1]],Tabel1[Type],Tabel10[[#Headers],[open initiatie]],Tabel1[Jaar],$V$2)</f>
        <v>0</v>
      </c>
      <c r="O408">
        <f>COUNTIFS(Tabel1[Gemeente],Tabel10[[#This Row],[Kolom1]],Tabel1[Type],Tabel10[[#Headers],[animatie]],Tabel1[Jaar],$V$2)</f>
        <v>0</v>
      </c>
      <c r="P408">
        <f>COUNTIFS(Tabel1[Gemeente],Tabel10[[#This Row],[Kolom1]],Tabel1[Type],Tabel10[[#Headers],[kamp]],Tabel1[Jaar],$V$2)</f>
        <v>0</v>
      </c>
      <c r="Q408">
        <f>COUNTIFS(Tabel1[Gemeente],Tabel10[[#This Row],[Kolom1]],Tabel1[Type],Tabel10[[#Headers],[schoolactiviteit]],Tabel1[Jaar],$V$2)</f>
        <v>0</v>
      </c>
      <c r="R408" s="1">
        <f>SUM(Tabel10[[#This Row],[workshop]:[schoolactiviteit]])</f>
        <v>0</v>
      </c>
      <c r="S408" s="1">
        <f>COUNTIFS(Tabel3[Lid sinds],Activiteiten!$V$2,Tabel3[Woonplaats],Tabel10[[#This Row],[Kolom1]])</f>
        <v>0</v>
      </c>
    </row>
    <row r="409" spans="1:19" hidden="1" x14ac:dyDescent="0.25">
      <c r="A409" s="10">
        <v>2016</v>
      </c>
      <c r="B409" s="10">
        <v>7</v>
      </c>
      <c r="C409" s="10" t="s">
        <v>981</v>
      </c>
      <c r="D409" s="10">
        <v>2300</v>
      </c>
      <c r="E409" s="10" t="s">
        <v>1010</v>
      </c>
      <c r="F409" s="10" t="s">
        <v>1145</v>
      </c>
      <c r="G409" s="10"/>
      <c r="L409">
        <f>COUNTIFS(Tabel1[Gemeente],Tabel10[[#This Row],[Kolom1]],Tabel1[Type],Tabel10[[#Headers],[workshop]],Tabel1[Jaar],$V$2)</f>
        <v>0</v>
      </c>
      <c r="M409" s="10">
        <f>COUNTIFS(Tabel1[Gemeente],Tabel10[[#This Row],[Kolom1]],Tabel1[Type],Tabel10[[#Headers],[bijscholing]],Tabel1[Jaar],$V$2)</f>
        <v>0</v>
      </c>
      <c r="N409" s="10">
        <f>COUNTIFS(Tabel1[Gemeente],Tabel10[[#This Row],[Kolom1]],Tabel1[Type],Tabel10[[#Headers],[open initiatie]],Tabel1[Jaar],$V$2)</f>
        <v>0</v>
      </c>
      <c r="O409">
        <f>COUNTIFS(Tabel1[Gemeente],Tabel10[[#This Row],[Kolom1]],Tabel1[Type],Tabel10[[#Headers],[animatie]],Tabel1[Jaar],$V$2)</f>
        <v>0</v>
      </c>
      <c r="P409">
        <f>COUNTIFS(Tabel1[Gemeente],Tabel10[[#This Row],[Kolom1]],Tabel1[Type],Tabel10[[#Headers],[kamp]],Tabel1[Jaar],$V$2)</f>
        <v>0</v>
      </c>
      <c r="Q409">
        <f>COUNTIFS(Tabel1[Gemeente],Tabel10[[#This Row],[Kolom1]],Tabel1[Type],Tabel10[[#Headers],[schoolactiviteit]],Tabel1[Jaar],$V$2)</f>
        <v>0</v>
      </c>
      <c r="R409" s="1">
        <f>SUM(Tabel10[[#This Row],[workshop]:[schoolactiviteit]])</f>
        <v>0</v>
      </c>
      <c r="S409" s="1">
        <f>COUNTIFS(Tabel3[Lid sinds],Activiteiten!$V$2,Tabel3[Woonplaats],Tabel10[[#This Row],[Kolom1]])</f>
        <v>0</v>
      </c>
    </row>
    <row r="410" spans="1:19" hidden="1" x14ac:dyDescent="0.25">
      <c r="A410" s="10">
        <v>2016</v>
      </c>
      <c r="B410" s="10">
        <v>7</v>
      </c>
      <c r="C410" s="10" t="s">
        <v>1005</v>
      </c>
      <c r="D410" s="10">
        <v>2300</v>
      </c>
      <c r="E410" s="10" t="s">
        <v>1010</v>
      </c>
      <c r="F410" s="10" t="s">
        <v>1259</v>
      </c>
      <c r="G410" s="10">
        <v>500</v>
      </c>
      <c r="L410">
        <f>COUNTIFS(Tabel1[Gemeente],Tabel10[[#This Row],[Kolom1]],Tabel1[Type],Tabel10[[#Headers],[workshop]],Tabel1[Jaar],$V$2)</f>
        <v>0</v>
      </c>
      <c r="M410" s="10">
        <f>COUNTIFS(Tabel1[Gemeente],Tabel10[[#This Row],[Kolom1]],Tabel1[Type],Tabel10[[#Headers],[bijscholing]],Tabel1[Jaar],$V$2)</f>
        <v>0</v>
      </c>
      <c r="N410" s="10">
        <f>COUNTIFS(Tabel1[Gemeente],Tabel10[[#This Row],[Kolom1]],Tabel1[Type],Tabel10[[#Headers],[open initiatie]],Tabel1[Jaar],$V$2)</f>
        <v>0</v>
      </c>
      <c r="O410">
        <f>COUNTIFS(Tabel1[Gemeente],Tabel10[[#This Row],[Kolom1]],Tabel1[Type],Tabel10[[#Headers],[animatie]],Tabel1[Jaar],$V$2)</f>
        <v>0</v>
      </c>
      <c r="P410">
        <f>COUNTIFS(Tabel1[Gemeente],Tabel10[[#This Row],[Kolom1]],Tabel1[Type],Tabel10[[#Headers],[kamp]],Tabel1[Jaar],$V$2)</f>
        <v>0</v>
      </c>
      <c r="Q410">
        <f>COUNTIFS(Tabel1[Gemeente],Tabel10[[#This Row],[Kolom1]],Tabel1[Type],Tabel10[[#Headers],[schoolactiviteit]],Tabel1[Jaar],$V$2)</f>
        <v>0</v>
      </c>
      <c r="R410" s="1">
        <f>SUM(Tabel10[[#This Row],[workshop]:[schoolactiviteit]])</f>
        <v>0</v>
      </c>
      <c r="S410" s="1">
        <f>COUNTIFS(Tabel3[Lid sinds],Activiteiten!$V$2,Tabel3[Woonplaats],Tabel10[[#This Row],[Kolom1]])</f>
        <v>0</v>
      </c>
    </row>
    <row r="411" spans="1:19" hidden="1" x14ac:dyDescent="0.25">
      <c r="A411" s="10">
        <v>2016</v>
      </c>
      <c r="B411" s="10">
        <v>9</v>
      </c>
      <c r="C411" s="10" t="s">
        <v>1005</v>
      </c>
      <c r="D411" s="10">
        <v>2300</v>
      </c>
      <c r="E411" s="10" t="s">
        <v>1010</v>
      </c>
      <c r="F411" s="10" t="s">
        <v>1274</v>
      </c>
      <c r="G411" s="10"/>
      <c r="L411">
        <f>COUNTIFS(Tabel1[Gemeente],Tabel10[[#This Row],[Kolom1]],Tabel1[Type],Tabel10[[#Headers],[workshop]],Tabel1[Jaar],$V$2)</f>
        <v>0</v>
      </c>
      <c r="M411" s="10">
        <f>COUNTIFS(Tabel1[Gemeente],Tabel10[[#This Row],[Kolom1]],Tabel1[Type],Tabel10[[#Headers],[bijscholing]],Tabel1[Jaar],$V$2)</f>
        <v>0</v>
      </c>
      <c r="N411" s="10">
        <f>COUNTIFS(Tabel1[Gemeente],Tabel10[[#This Row],[Kolom1]],Tabel1[Type],Tabel10[[#Headers],[open initiatie]],Tabel1[Jaar],$V$2)</f>
        <v>0</v>
      </c>
      <c r="O411">
        <f>COUNTIFS(Tabel1[Gemeente],Tabel10[[#This Row],[Kolom1]],Tabel1[Type],Tabel10[[#Headers],[animatie]],Tabel1[Jaar],$V$2)</f>
        <v>0</v>
      </c>
      <c r="P411">
        <f>COUNTIFS(Tabel1[Gemeente],Tabel10[[#This Row],[Kolom1]],Tabel1[Type],Tabel10[[#Headers],[kamp]],Tabel1[Jaar],$V$2)</f>
        <v>0</v>
      </c>
      <c r="Q411">
        <f>COUNTIFS(Tabel1[Gemeente],Tabel10[[#This Row],[Kolom1]],Tabel1[Type],Tabel10[[#Headers],[schoolactiviteit]],Tabel1[Jaar],$V$2)</f>
        <v>0</v>
      </c>
      <c r="R411" s="1">
        <f>SUM(Tabel10[[#This Row],[workshop]:[schoolactiviteit]])</f>
        <v>0</v>
      </c>
      <c r="S411" s="1">
        <f>COUNTIFS(Tabel3[Lid sinds],Activiteiten!$V$2,Tabel3[Woonplaats],Tabel10[[#This Row],[Kolom1]])</f>
        <v>0</v>
      </c>
    </row>
    <row r="412" spans="1:19" hidden="1" x14ac:dyDescent="0.25">
      <c r="A412" s="10">
        <v>2016</v>
      </c>
      <c r="B412" s="10">
        <v>11</v>
      </c>
      <c r="C412" s="10" t="s">
        <v>980</v>
      </c>
      <c r="D412" s="10"/>
      <c r="E412" s="10" t="s">
        <v>1045</v>
      </c>
      <c r="F412" s="10" t="s">
        <v>1267</v>
      </c>
      <c r="G412" s="10"/>
      <c r="L412">
        <f>COUNTIFS(Tabel1[Gemeente],Tabel10[[#This Row],[Kolom1]],Tabel1[Type],Tabel10[[#Headers],[workshop]],Tabel1[Jaar],$V$2)</f>
        <v>0</v>
      </c>
      <c r="M412" s="10">
        <f>COUNTIFS(Tabel1[Gemeente],Tabel10[[#This Row],[Kolom1]],Tabel1[Type],Tabel10[[#Headers],[bijscholing]],Tabel1[Jaar],$V$2)</f>
        <v>0</v>
      </c>
      <c r="N412" s="10">
        <f>COUNTIFS(Tabel1[Gemeente],Tabel10[[#This Row],[Kolom1]],Tabel1[Type],Tabel10[[#Headers],[open initiatie]],Tabel1[Jaar],$V$2)</f>
        <v>0</v>
      </c>
      <c r="O412">
        <f>COUNTIFS(Tabel1[Gemeente],Tabel10[[#This Row],[Kolom1]],Tabel1[Type],Tabel10[[#Headers],[animatie]],Tabel1[Jaar],$V$2)</f>
        <v>0</v>
      </c>
      <c r="P412">
        <f>COUNTIFS(Tabel1[Gemeente],Tabel10[[#This Row],[Kolom1]],Tabel1[Type],Tabel10[[#Headers],[kamp]],Tabel1[Jaar],$V$2)</f>
        <v>0</v>
      </c>
      <c r="Q412">
        <f>COUNTIFS(Tabel1[Gemeente],Tabel10[[#This Row],[Kolom1]],Tabel1[Type],Tabel10[[#Headers],[schoolactiviteit]],Tabel1[Jaar],$V$2)</f>
        <v>0</v>
      </c>
      <c r="R412" s="1">
        <f>SUM(Tabel10[[#This Row],[workshop]:[schoolactiviteit]])</f>
        <v>0</v>
      </c>
      <c r="S412" s="1">
        <f>COUNTIFS(Tabel3[Lid sinds],Activiteiten!$V$2,Tabel3[Woonplaats],Tabel10[[#This Row],[Kolom1]])</f>
        <v>0</v>
      </c>
    </row>
    <row r="413" spans="1:19" hidden="1" x14ac:dyDescent="0.25">
      <c r="A413" s="10">
        <v>2016</v>
      </c>
      <c r="B413" s="10">
        <v>7</v>
      </c>
      <c r="C413" s="10" t="s">
        <v>1005</v>
      </c>
      <c r="D413" s="10"/>
      <c r="E413" s="10" t="s">
        <v>1045</v>
      </c>
      <c r="F413" s="10" t="s">
        <v>1267</v>
      </c>
      <c r="G413" s="10"/>
      <c r="L413">
        <f>COUNTIFS(Tabel1[Gemeente],Tabel10[[#This Row],[Kolom1]],Tabel1[Type],Tabel10[[#Headers],[workshop]],Tabel1[Jaar],$V$2)</f>
        <v>0</v>
      </c>
      <c r="M413" s="10">
        <f>COUNTIFS(Tabel1[Gemeente],Tabel10[[#This Row],[Kolom1]],Tabel1[Type],Tabel10[[#Headers],[bijscholing]],Tabel1[Jaar],$V$2)</f>
        <v>0</v>
      </c>
      <c r="N413" s="10">
        <f>COUNTIFS(Tabel1[Gemeente],Tabel10[[#This Row],[Kolom1]],Tabel1[Type],Tabel10[[#Headers],[open initiatie]],Tabel1[Jaar],$V$2)</f>
        <v>0</v>
      </c>
      <c r="O413">
        <f>COUNTIFS(Tabel1[Gemeente],Tabel10[[#This Row],[Kolom1]],Tabel1[Type],Tabel10[[#Headers],[animatie]],Tabel1[Jaar],$V$2)</f>
        <v>0</v>
      </c>
      <c r="P413">
        <f>COUNTIFS(Tabel1[Gemeente],Tabel10[[#This Row],[Kolom1]],Tabel1[Type],Tabel10[[#Headers],[kamp]],Tabel1[Jaar],$V$2)</f>
        <v>0</v>
      </c>
      <c r="Q413">
        <f>COUNTIFS(Tabel1[Gemeente],Tabel10[[#This Row],[Kolom1]],Tabel1[Type],Tabel10[[#Headers],[schoolactiviteit]],Tabel1[Jaar],$V$2)</f>
        <v>0</v>
      </c>
      <c r="R413" s="1">
        <f>SUM(Tabel10[[#This Row],[workshop]:[schoolactiviteit]])</f>
        <v>0</v>
      </c>
      <c r="S413" s="1">
        <f>COUNTIFS(Tabel3[Lid sinds],Activiteiten!$V$2,Tabel3[Woonplaats],Tabel10[[#This Row],[Kolom1]])</f>
        <v>0</v>
      </c>
    </row>
    <row r="414" spans="1:19" hidden="1" x14ac:dyDescent="0.25">
      <c r="A414" s="10">
        <v>2016</v>
      </c>
      <c r="B414" s="10">
        <v>6</v>
      </c>
      <c r="C414" s="10" t="s">
        <v>1005</v>
      </c>
      <c r="D414" s="10"/>
      <c r="E414" s="10" t="s">
        <v>1126</v>
      </c>
      <c r="F414" s="10" t="s">
        <v>1151</v>
      </c>
      <c r="G414" s="10">
        <v>500</v>
      </c>
      <c r="L414">
        <f>COUNTIFS(Tabel1[Gemeente],Tabel10[[#This Row],[Kolom1]],Tabel1[Type],Tabel10[[#Headers],[workshop]],Tabel1[Jaar],$V$2)</f>
        <v>0</v>
      </c>
      <c r="M414" s="10">
        <f>COUNTIFS(Tabel1[Gemeente],Tabel10[[#This Row],[Kolom1]],Tabel1[Type],Tabel10[[#Headers],[bijscholing]],Tabel1[Jaar],$V$2)</f>
        <v>0</v>
      </c>
      <c r="N414" s="10">
        <f>COUNTIFS(Tabel1[Gemeente],Tabel10[[#This Row],[Kolom1]],Tabel1[Type],Tabel10[[#Headers],[open initiatie]],Tabel1[Jaar],$V$2)</f>
        <v>0</v>
      </c>
      <c r="O414">
        <f>COUNTIFS(Tabel1[Gemeente],Tabel10[[#This Row],[Kolom1]],Tabel1[Type],Tabel10[[#Headers],[animatie]],Tabel1[Jaar],$V$2)</f>
        <v>0</v>
      </c>
      <c r="P414">
        <f>COUNTIFS(Tabel1[Gemeente],Tabel10[[#This Row],[Kolom1]],Tabel1[Type],Tabel10[[#Headers],[kamp]],Tabel1[Jaar],$V$2)</f>
        <v>0</v>
      </c>
      <c r="Q414">
        <f>COUNTIFS(Tabel1[Gemeente],Tabel10[[#This Row],[Kolom1]],Tabel1[Type],Tabel10[[#Headers],[schoolactiviteit]],Tabel1[Jaar],$V$2)</f>
        <v>0</v>
      </c>
      <c r="R414" s="1">
        <f>SUM(Tabel10[[#This Row],[workshop]:[schoolactiviteit]])</f>
        <v>0</v>
      </c>
      <c r="S414" s="1">
        <f>COUNTIFS(Tabel3[Lid sinds],Activiteiten!$V$2,Tabel3[Woonplaats],Tabel10[[#This Row],[Kolom1]])</f>
        <v>0</v>
      </c>
    </row>
    <row r="415" spans="1:19" hidden="1" x14ac:dyDescent="0.25">
      <c r="A415" s="10">
        <v>2016</v>
      </c>
      <c r="B415" s="10">
        <v>7</v>
      </c>
      <c r="C415" s="10" t="s">
        <v>979</v>
      </c>
      <c r="D415" s="10">
        <v>2260</v>
      </c>
      <c r="E415" s="10" t="s">
        <v>982</v>
      </c>
      <c r="F415" s="10" t="s">
        <v>1144</v>
      </c>
      <c r="G415" s="10">
        <v>100</v>
      </c>
      <c r="L415">
        <f>COUNTIFS(Tabel1[Gemeente],Tabel10[[#This Row],[Kolom1]],Tabel1[Type],Tabel10[[#Headers],[workshop]],Tabel1[Jaar],$V$2)</f>
        <v>0</v>
      </c>
      <c r="M415" s="10">
        <f>COUNTIFS(Tabel1[Gemeente],Tabel10[[#This Row],[Kolom1]],Tabel1[Type],Tabel10[[#Headers],[bijscholing]],Tabel1[Jaar],$V$2)</f>
        <v>0</v>
      </c>
      <c r="N415" s="10">
        <f>COUNTIFS(Tabel1[Gemeente],Tabel10[[#This Row],[Kolom1]],Tabel1[Type],Tabel10[[#Headers],[open initiatie]],Tabel1[Jaar],$V$2)</f>
        <v>0</v>
      </c>
      <c r="O415">
        <f>COUNTIFS(Tabel1[Gemeente],Tabel10[[#This Row],[Kolom1]],Tabel1[Type],Tabel10[[#Headers],[animatie]],Tabel1[Jaar],$V$2)</f>
        <v>0</v>
      </c>
      <c r="P415">
        <f>COUNTIFS(Tabel1[Gemeente],Tabel10[[#This Row],[Kolom1]],Tabel1[Type],Tabel10[[#Headers],[kamp]],Tabel1[Jaar],$V$2)</f>
        <v>0</v>
      </c>
      <c r="Q415">
        <f>COUNTIFS(Tabel1[Gemeente],Tabel10[[#This Row],[Kolom1]],Tabel1[Type],Tabel10[[#Headers],[schoolactiviteit]],Tabel1[Jaar],$V$2)</f>
        <v>0</v>
      </c>
      <c r="R415" s="1">
        <f>SUM(Tabel10[[#This Row],[workshop]:[schoolactiviteit]])</f>
        <v>0</v>
      </c>
      <c r="S415" s="1">
        <f>COUNTIFS(Tabel3[Lid sinds],Activiteiten!$V$2,Tabel3[Woonplaats],Tabel10[[#This Row],[Kolom1]])</f>
        <v>0</v>
      </c>
    </row>
    <row r="416" spans="1:19" hidden="1" x14ac:dyDescent="0.25">
      <c r="A416" s="10">
        <v>2016</v>
      </c>
      <c r="B416" s="10">
        <v>6</v>
      </c>
      <c r="C416" s="10" t="s">
        <v>980</v>
      </c>
      <c r="D416" s="10"/>
      <c r="E416" s="10" t="s">
        <v>1022</v>
      </c>
      <c r="F416" s="10" t="s">
        <v>978</v>
      </c>
      <c r="G416" s="10">
        <f>20+20</f>
        <v>40</v>
      </c>
      <c r="L416">
        <f>COUNTIFS(Tabel1[Gemeente],Tabel10[[#This Row],[Kolom1]],Tabel1[Type],Tabel10[[#Headers],[workshop]],Tabel1[Jaar],$V$2)</f>
        <v>0</v>
      </c>
      <c r="M416" s="10">
        <f>COUNTIFS(Tabel1[Gemeente],Tabel10[[#This Row],[Kolom1]],Tabel1[Type],Tabel10[[#Headers],[bijscholing]],Tabel1[Jaar],$V$2)</f>
        <v>0</v>
      </c>
      <c r="N416" s="10">
        <f>COUNTIFS(Tabel1[Gemeente],Tabel10[[#This Row],[Kolom1]],Tabel1[Type],Tabel10[[#Headers],[open initiatie]],Tabel1[Jaar],$V$2)</f>
        <v>0</v>
      </c>
      <c r="O416">
        <f>COUNTIFS(Tabel1[Gemeente],Tabel10[[#This Row],[Kolom1]],Tabel1[Type],Tabel10[[#Headers],[animatie]],Tabel1[Jaar],$V$2)</f>
        <v>0</v>
      </c>
      <c r="P416">
        <f>COUNTIFS(Tabel1[Gemeente],Tabel10[[#This Row],[Kolom1]],Tabel1[Type],Tabel10[[#Headers],[kamp]],Tabel1[Jaar],$V$2)</f>
        <v>0</v>
      </c>
      <c r="Q416">
        <f>COUNTIFS(Tabel1[Gemeente],Tabel10[[#This Row],[Kolom1]],Tabel1[Type],Tabel10[[#Headers],[schoolactiviteit]],Tabel1[Jaar],$V$2)</f>
        <v>0</v>
      </c>
      <c r="R416" s="1">
        <f>SUM(Tabel10[[#This Row],[workshop]:[schoolactiviteit]])</f>
        <v>0</v>
      </c>
      <c r="S416" s="1">
        <f>COUNTIFS(Tabel3[Lid sinds],Activiteiten!$V$2,Tabel3[Woonplaats],Tabel10[[#This Row],[Kolom1]])</f>
        <v>0</v>
      </c>
    </row>
    <row r="417" spans="1:19" hidden="1" x14ac:dyDescent="0.25">
      <c r="A417" s="10">
        <v>2016</v>
      </c>
      <c r="B417" s="10">
        <v>4</v>
      </c>
      <c r="C417" s="10" t="s">
        <v>980</v>
      </c>
      <c r="D417" s="10"/>
      <c r="E417" s="10" t="s">
        <v>1046</v>
      </c>
      <c r="F417" s="10" t="s">
        <v>1143</v>
      </c>
      <c r="G417" s="10">
        <f>6*18</f>
        <v>108</v>
      </c>
      <c r="L417">
        <f>COUNTIFS(Tabel1[Gemeente],Tabel10[[#This Row],[Kolom1]],Tabel1[Type],Tabel10[[#Headers],[workshop]],Tabel1[Jaar],$V$2)</f>
        <v>0</v>
      </c>
      <c r="M417" s="10">
        <f>COUNTIFS(Tabel1[Gemeente],Tabel10[[#This Row],[Kolom1]],Tabel1[Type],Tabel10[[#Headers],[bijscholing]],Tabel1[Jaar],$V$2)</f>
        <v>0</v>
      </c>
      <c r="N417" s="10">
        <f>COUNTIFS(Tabel1[Gemeente],Tabel10[[#This Row],[Kolom1]],Tabel1[Type],Tabel10[[#Headers],[open initiatie]],Tabel1[Jaar],$V$2)</f>
        <v>0</v>
      </c>
      <c r="O417">
        <f>COUNTIFS(Tabel1[Gemeente],Tabel10[[#This Row],[Kolom1]],Tabel1[Type],Tabel10[[#Headers],[animatie]],Tabel1[Jaar],$V$2)</f>
        <v>0</v>
      </c>
      <c r="P417">
        <f>COUNTIFS(Tabel1[Gemeente],Tabel10[[#This Row],[Kolom1]],Tabel1[Type],Tabel10[[#Headers],[kamp]],Tabel1[Jaar],$V$2)</f>
        <v>0</v>
      </c>
      <c r="Q417">
        <f>COUNTIFS(Tabel1[Gemeente],Tabel10[[#This Row],[Kolom1]],Tabel1[Type],Tabel10[[#Headers],[schoolactiviteit]],Tabel1[Jaar],$V$2)</f>
        <v>0</v>
      </c>
      <c r="R417" s="1">
        <f>SUM(Tabel10[[#This Row],[workshop]:[schoolactiviteit]])</f>
        <v>0</v>
      </c>
      <c r="S417" s="1">
        <f>COUNTIFS(Tabel3[Lid sinds],Activiteiten!$V$2,Tabel3[Woonplaats],Tabel10[[#This Row],[Kolom1]])</f>
        <v>0</v>
      </c>
    </row>
    <row r="418" spans="1:19" hidden="1" x14ac:dyDescent="0.25">
      <c r="A418" s="10">
        <v>2016</v>
      </c>
      <c r="B418" s="10">
        <v>10</v>
      </c>
      <c r="C418" s="10" t="s">
        <v>980</v>
      </c>
      <c r="D418" s="10"/>
      <c r="E418" s="10" t="s">
        <v>1046</v>
      </c>
      <c r="F418" s="10" t="s">
        <v>978</v>
      </c>
      <c r="G418" s="10">
        <f>7*18</f>
        <v>126</v>
      </c>
      <c r="L418">
        <f>COUNTIFS(Tabel1[Gemeente],Tabel10[[#This Row],[Kolom1]],Tabel1[Type],Tabel10[[#Headers],[workshop]],Tabel1[Jaar],$V$2)</f>
        <v>0</v>
      </c>
      <c r="M418" s="10">
        <f>COUNTIFS(Tabel1[Gemeente],Tabel10[[#This Row],[Kolom1]],Tabel1[Type],Tabel10[[#Headers],[bijscholing]],Tabel1[Jaar],$V$2)</f>
        <v>0</v>
      </c>
      <c r="N418" s="10">
        <f>COUNTIFS(Tabel1[Gemeente],Tabel10[[#This Row],[Kolom1]],Tabel1[Type],Tabel10[[#Headers],[open initiatie]],Tabel1[Jaar],$V$2)</f>
        <v>0</v>
      </c>
      <c r="O418">
        <f>COUNTIFS(Tabel1[Gemeente],Tabel10[[#This Row],[Kolom1]],Tabel1[Type],Tabel10[[#Headers],[animatie]],Tabel1[Jaar],$V$2)</f>
        <v>0</v>
      </c>
      <c r="P418">
        <f>COUNTIFS(Tabel1[Gemeente],Tabel10[[#This Row],[Kolom1]],Tabel1[Type],Tabel10[[#Headers],[kamp]],Tabel1[Jaar],$V$2)</f>
        <v>0</v>
      </c>
      <c r="Q418">
        <f>COUNTIFS(Tabel1[Gemeente],Tabel10[[#This Row],[Kolom1]],Tabel1[Type],Tabel10[[#Headers],[schoolactiviteit]],Tabel1[Jaar],$V$2)</f>
        <v>0</v>
      </c>
      <c r="R418" s="1">
        <f>SUM(Tabel10[[#This Row],[workshop]:[schoolactiviteit]])</f>
        <v>0</v>
      </c>
      <c r="S418" s="1">
        <f>COUNTIFS(Tabel3[Lid sinds],Activiteiten!$V$2,Tabel3[Woonplaats],Tabel10[[#This Row],[Kolom1]])</f>
        <v>0</v>
      </c>
    </row>
    <row r="419" spans="1:19" hidden="1" x14ac:dyDescent="0.25">
      <c r="A419" s="10">
        <v>2017</v>
      </c>
      <c r="B419" s="10">
        <v>7</v>
      </c>
      <c r="C419" s="10" t="s">
        <v>981</v>
      </c>
      <c r="D419" s="10">
        <v>2275</v>
      </c>
      <c r="E419" s="10" t="s">
        <v>1167</v>
      </c>
      <c r="F419" s="10" t="s">
        <v>1135</v>
      </c>
      <c r="G419" s="10">
        <v>20</v>
      </c>
      <c r="L419">
        <f>COUNTIFS(Tabel1[Gemeente],Tabel10[[#This Row],[Kolom1]],Tabel1[Type],Tabel10[[#Headers],[workshop]],Tabel1[Jaar],$V$2)</f>
        <v>0</v>
      </c>
      <c r="M419" s="10">
        <f>COUNTIFS(Tabel1[Gemeente],Tabel10[[#This Row],[Kolom1]],Tabel1[Type],Tabel10[[#Headers],[bijscholing]],Tabel1[Jaar],$V$2)</f>
        <v>0</v>
      </c>
      <c r="N419" s="10">
        <f>COUNTIFS(Tabel1[Gemeente],Tabel10[[#This Row],[Kolom1]],Tabel1[Type],Tabel10[[#Headers],[open initiatie]],Tabel1[Jaar],$V$2)</f>
        <v>0</v>
      </c>
      <c r="O419">
        <f>COUNTIFS(Tabel1[Gemeente],Tabel10[[#This Row],[Kolom1]],Tabel1[Type],Tabel10[[#Headers],[animatie]],Tabel1[Jaar],$V$2)</f>
        <v>0</v>
      </c>
      <c r="P419">
        <f>COUNTIFS(Tabel1[Gemeente],Tabel10[[#This Row],[Kolom1]],Tabel1[Type],Tabel10[[#Headers],[kamp]],Tabel1[Jaar],$V$2)</f>
        <v>0</v>
      </c>
      <c r="Q419">
        <f>COUNTIFS(Tabel1[Gemeente],Tabel10[[#This Row],[Kolom1]],Tabel1[Type],Tabel10[[#Headers],[schoolactiviteit]],Tabel1[Jaar],$V$2)</f>
        <v>0</v>
      </c>
      <c r="R419" s="1">
        <f>SUM(Tabel10[[#This Row],[workshop]:[schoolactiviteit]])</f>
        <v>0</v>
      </c>
      <c r="S419" s="1">
        <f>COUNTIFS(Tabel3[Lid sinds],Activiteiten!$V$2,Tabel3[Woonplaats],Tabel10[[#This Row],[Kolom1]])</f>
        <v>0</v>
      </c>
    </row>
    <row r="420" spans="1:19" hidden="1" x14ac:dyDescent="0.25">
      <c r="A420" s="10">
        <v>2017</v>
      </c>
      <c r="B420" s="10">
        <v>4</v>
      </c>
      <c r="C420" s="10" t="s">
        <v>979</v>
      </c>
      <c r="D420" s="10">
        <v>2820</v>
      </c>
      <c r="E420" s="10" t="s">
        <v>1154</v>
      </c>
      <c r="F420" s="10" t="s">
        <v>1157</v>
      </c>
      <c r="G420" s="10">
        <v>200</v>
      </c>
      <c r="L420">
        <f>COUNTIFS(Tabel1[Gemeente],Tabel10[[#This Row],[Kolom1]],Tabel1[Type],Tabel10[[#Headers],[workshop]],Tabel1[Jaar],$V$2)</f>
        <v>0</v>
      </c>
      <c r="M420" s="10">
        <f>COUNTIFS(Tabel1[Gemeente],Tabel10[[#This Row],[Kolom1]],Tabel1[Type],Tabel10[[#Headers],[bijscholing]],Tabel1[Jaar],$V$2)</f>
        <v>0</v>
      </c>
      <c r="N420" s="10">
        <f>COUNTIFS(Tabel1[Gemeente],Tabel10[[#This Row],[Kolom1]],Tabel1[Type],Tabel10[[#Headers],[open initiatie]],Tabel1[Jaar],$V$2)</f>
        <v>0</v>
      </c>
      <c r="O420">
        <f>COUNTIFS(Tabel1[Gemeente],Tabel10[[#This Row],[Kolom1]],Tabel1[Type],Tabel10[[#Headers],[animatie]],Tabel1[Jaar],$V$2)</f>
        <v>0</v>
      </c>
      <c r="P420">
        <f>COUNTIFS(Tabel1[Gemeente],Tabel10[[#This Row],[Kolom1]],Tabel1[Type],Tabel10[[#Headers],[kamp]],Tabel1[Jaar],$V$2)</f>
        <v>0</v>
      </c>
      <c r="Q420">
        <f>COUNTIFS(Tabel1[Gemeente],Tabel10[[#This Row],[Kolom1]],Tabel1[Type],Tabel10[[#Headers],[schoolactiviteit]],Tabel1[Jaar],$V$2)</f>
        <v>0</v>
      </c>
      <c r="R420" s="1">
        <f>SUM(Tabel10[[#This Row],[workshop]:[schoolactiviteit]])</f>
        <v>0</v>
      </c>
      <c r="S420" s="1">
        <f>COUNTIFS(Tabel3[Lid sinds],Activiteiten!$V$2,Tabel3[Woonplaats],Tabel10[[#This Row],[Kolom1]])</f>
        <v>0</v>
      </c>
    </row>
    <row r="421" spans="1:19" hidden="1" x14ac:dyDescent="0.25">
      <c r="A421" s="10">
        <v>2017</v>
      </c>
      <c r="B421" s="10">
        <v>9</v>
      </c>
      <c r="C421" s="10" t="s">
        <v>980</v>
      </c>
      <c r="D421" s="10">
        <v>2275</v>
      </c>
      <c r="E421" s="10" t="s">
        <v>309</v>
      </c>
      <c r="F421" s="10" t="s">
        <v>986</v>
      </c>
      <c r="G421" s="10">
        <v>50</v>
      </c>
      <c r="L421">
        <f>COUNTIFS(Tabel1[Gemeente],Tabel10[[#This Row],[Kolom1]],Tabel1[Type],Tabel10[[#Headers],[workshop]],Tabel1[Jaar],$V$2)</f>
        <v>0</v>
      </c>
      <c r="M421" s="10">
        <f>COUNTIFS(Tabel1[Gemeente],Tabel10[[#This Row],[Kolom1]],Tabel1[Type],Tabel10[[#Headers],[bijscholing]],Tabel1[Jaar],$V$2)</f>
        <v>0</v>
      </c>
      <c r="N421" s="10">
        <f>COUNTIFS(Tabel1[Gemeente],Tabel10[[#This Row],[Kolom1]],Tabel1[Type],Tabel10[[#Headers],[open initiatie]],Tabel1[Jaar],$V$2)</f>
        <v>0</v>
      </c>
      <c r="O421">
        <f>COUNTIFS(Tabel1[Gemeente],Tabel10[[#This Row],[Kolom1]],Tabel1[Type],Tabel10[[#Headers],[animatie]],Tabel1[Jaar],$V$2)</f>
        <v>0</v>
      </c>
      <c r="P421">
        <f>COUNTIFS(Tabel1[Gemeente],Tabel10[[#This Row],[Kolom1]],Tabel1[Type],Tabel10[[#Headers],[kamp]],Tabel1[Jaar],$V$2)</f>
        <v>0</v>
      </c>
      <c r="Q421">
        <f>COUNTIFS(Tabel1[Gemeente],Tabel10[[#This Row],[Kolom1]],Tabel1[Type],Tabel10[[#Headers],[schoolactiviteit]],Tabel1[Jaar],$V$2)</f>
        <v>0</v>
      </c>
      <c r="R421" s="1">
        <f>SUM(Tabel10[[#This Row],[workshop]:[schoolactiviteit]])</f>
        <v>0</v>
      </c>
      <c r="S421" s="1">
        <f>COUNTIFS(Tabel3[Lid sinds],Activiteiten!$V$2,Tabel3[Woonplaats],Tabel10[[#This Row],[Kolom1]])</f>
        <v>0</v>
      </c>
    </row>
    <row r="422" spans="1:19" hidden="1" x14ac:dyDescent="0.25">
      <c r="A422" s="10">
        <v>2017</v>
      </c>
      <c r="B422" s="10">
        <v>4</v>
      </c>
      <c r="C422" s="10" t="s">
        <v>1012</v>
      </c>
      <c r="D422" s="10">
        <v>2275</v>
      </c>
      <c r="E422" s="10" t="s">
        <v>1047</v>
      </c>
      <c r="F422" s="10" t="s">
        <v>1157</v>
      </c>
      <c r="G422" s="10">
        <f>2*16</f>
        <v>32</v>
      </c>
      <c r="L422">
        <f>COUNTIFS(Tabel1[Gemeente],Tabel10[[#This Row],[Kolom1]],Tabel1[Type],Tabel10[[#Headers],[workshop]],Tabel1[Jaar],$V$2)</f>
        <v>0</v>
      </c>
      <c r="M422" s="10">
        <f>COUNTIFS(Tabel1[Gemeente],Tabel10[[#This Row],[Kolom1]],Tabel1[Type],Tabel10[[#Headers],[bijscholing]],Tabel1[Jaar],$V$2)</f>
        <v>0</v>
      </c>
      <c r="N422" s="10">
        <f>COUNTIFS(Tabel1[Gemeente],Tabel10[[#This Row],[Kolom1]],Tabel1[Type],Tabel10[[#Headers],[open initiatie]],Tabel1[Jaar],$V$2)</f>
        <v>0</v>
      </c>
      <c r="O422">
        <f>COUNTIFS(Tabel1[Gemeente],Tabel10[[#This Row],[Kolom1]],Tabel1[Type],Tabel10[[#Headers],[animatie]],Tabel1[Jaar],$V$2)</f>
        <v>0</v>
      </c>
      <c r="P422">
        <f>COUNTIFS(Tabel1[Gemeente],Tabel10[[#This Row],[Kolom1]],Tabel1[Type],Tabel10[[#Headers],[kamp]],Tabel1[Jaar],$V$2)</f>
        <v>0</v>
      </c>
      <c r="Q422">
        <f>COUNTIFS(Tabel1[Gemeente],Tabel10[[#This Row],[Kolom1]],Tabel1[Type],Tabel10[[#Headers],[schoolactiviteit]],Tabel1[Jaar],$V$2)</f>
        <v>0</v>
      </c>
      <c r="R422" s="1">
        <f>SUM(Tabel10[[#This Row],[workshop]:[schoolactiviteit]])</f>
        <v>0</v>
      </c>
      <c r="S422" s="1">
        <f>COUNTIFS(Tabel3[Lid sinds],Activiteiten!$V$2,Tabel3[Woonplaats],Tabel10[[#This Row],[Kolom1]])</f>
        <v>0</v>
      </c>
    </row>
    <row r="423" spans="1:19" hidden="1" x14ac:dyDescent="0.25">
      <c r="A423" s="10">
        <v>2017</v>
      </c>
      <c r="B423" s="10">
        <v>8</v>
      </c>
      <c r="C423" s="10" t="s">
        <v>979</v>
      </c>
      <c r="D423" s="10">
        <v>2275</v>
      </c>
      <c r="E423" s="10" t="s">
        <v>1047</v>
      </c>
      <c r="F423" s="10" t="s">
        <v>1161</v>
      </c>
      <c r="G423" s="10">
        <v>200</v>
      </c>
      <c r="L423">
        <f>COUNTIFS(Tabel1[Gemeente],Tabel10[[#This Row],[Kolom1]],Tabel1[Type],Tabel10[[#Headers],[workshop]],Tabel1[Jaar],$V$2)</f>
        <v>0</v>
      </c>
      <c r="M423" s="10">
        <f>COUNTIFS(Tabel1[Gemeente],Tabel10[[#This Row],[Kolom1]],Tabel1[Type],Tabel10[[#Headers],[bijscholing]],Tabel1[Jaar],$V$2)</f>
        <v>0</v>
      </c>
      <c r="N423" s="10">
        <f>COUNTIFS(Tabel1[Gemeente],Tabel10[[#This Row],[Kolom1]],Tabel1[Type],Tabel10[[#Headers],[open initiatie]],Tabel1[Jaar],$V$2)</f>
        <v>0</v>
      </c>
      <c r="O423">
        <f>COUNTIFS(Tabel1[Gemeente],Tabel10[[#This Row],[Kolom1]],Tabel1[Type],Tabel10[[#Headers],[animatie]],Tabel1[Jaar],$V$2)</f>
        <v>0</v>
      </c>
      <c r="P423">
        <f>COUNTIFS(Tabel1[Gemeente],Tabel10[[#This Row],[Kolom1]],Tabel1[Type],Tabel10[[#Headers],[kamp]],Tabel1[Jaar],$V$2)</f>
        <v>0</v>
      </c>
      <c r="Q423">
        <f>COUNTIFS(Tabel1[Gemeente],Tabel10[[#This Row],[Kolom1]],Tabel1[Type],Tabel10[[#Headers],[schoolactiviteit]],Tabel1[Jaar],$V$2)</f>
        <v>0</v>
      </c>
      <c r="R423" s="1">
        <f>SUM(Tabel10[[#This Row],[workshop]:[schoolactiviteit]])</f>
        <v>0</v>
      </c>
      <c r="S423" s="1">
        <f>COUNTIFS(Tabel3[Lid sinds],Activiteiten!$V$2,Tabel3[Woonplaats],Tabel10[[#This Row],[Kolom1]])</f>
        <v>0</v>
      </c>
    </row>
    <row r="424" spans="1:19" hidden="1" x14ac:dyDescent="0.25">
      <c r="A424" s="10">
        <v>2017</v>
      </c>
      <c r="B424" s="10">
        <v>4</v>
      </c>
      <c r="C424" s="10" t="s">
        <v>1012</v>
      </c>
      <c r="D424" s="10">
        <v>2200</v>
      </c>
      <c r="E424" s="10" t="s">
        <v>304</v>
      </c>
      <c r="F424" s="10" t="s">
        <v>986</v>
      </c>
      <c r="G424" s="10">
        <v>35</v>
      </c>
      <c r="L424">
        <f>COUNTIFS(Tabel1[Gemeente],Tabel10[[#This Row],[Kolom1]],Tabel1[Type],Tabel10[[#Headers],[workshop]],Tabel1[Jaar],$V$2)</f>
        <v>0</v>
      </c>
      <c r="M424" s="10">
        <f>COUNTIFS(Tabel1[Gemeente],Tabel10[[#This Row],[Kolom1]],Tabel1[Type],Tabel10[[#Headers],[bijscholing]],Tabel1[Jaar],$V$2)</f>
        <v>0</v>
      </c>
      <c r="N424" s="10">
        <f>COUNTIFS(Tabel1[Gemeente],Tabel10[[#This Row],[Kolom1]],Tabel1[Type],Tabel10[[#Headers],[open initiatie]],Tabel1[Jaar],$V$2)</f>
        <v>0</v>
      </c>
      <c r="O424">
        <f>COUNTIFS(Tabel1[Gemeente],Tabel10[[#This Row],[Kolom1]],Tabel1[Type],Tabel10[[#Headers],[animatie]],Tabel1[Jaar],$V$2)</f>
        <v>0</v>
      </c>
      <c r="P424">
        <f>COUNTIFS(Tabel1[Gemeente],Tabel10[[#This Row],[Kolom1]],Tabel1[Type],Tabel10[[#Headers],[kamp]],Tabel1[Jaar],$V$2)</f>
        <v>0</v>
      </c>
      <c r="Q424">
        <f>COUNTIFS(Tabel1[Gemeente],Tabel10[[#This Row],[Kolom1]],Tabel1[Type],Tabel10[[#Headers],[schoolactiviteit]],Tabel1[Jaar],$V$2)</f>
        <v>0</v>
      </c>
      <c r="R424" s="1">
        <f>SUM(Tabel10[[#This Row],[workshop]:[schoolactiviteit]])</f>
        <v>0</v>
      </c>
      <c r="S424" s="1">
        <f>COUNTIFS(Tabel3[Lid sinds],Activiteiten!$V$2,Tabel3[Woonplaats],Tabel10[[#This Row],[Kolom1]])</f>
        <v>0</v>
      </c>
    </row>
    <row r="425" spans="1:19" hidden="1" x14ac:dyDescent="0.25">
      <c r="A425" s="10">
        <v>2017</v>
      </c>
      <c r="B425" s="10">
        <v>5</v>
      </c>
      <c r="C425" s="10" t="s">
        <v>980</v>
      </c>
      <c r="D425" s="10">
        <v>2200</v>
      </c>
      <c r="E425" s="10" t="s">
        <v>304</v>
      </c>
      <c r="F425" s="10" t="s">
        <v>986</v>
      </c>
      <c r="G425" s="10">
        <v>30</v>
      </c>
      <c r="L425">
        <f>COUNTIFS(Tabel1[Gemeente],Tabel10[[#This Row],[Kolom1]],Tabel1[Type],Tabel10[[#Headers],[workshop]],Tabel1[Jaar],$V$2)</f>
        <v>0</v>
      </c>
      <c r="M425" s="10">
        <f>COUNTIFS(Tabel1[Gemeente],Tabel10[[#This Row],[Kolom1]],Tabel1[Type],Tabel10[[#Headers],[bijscholing]],Tabel1[Jaar],$V$2)</f>
        <v>0</v>
      </c>
      <c r="N425" s="10">
        <f>COUNTIFS(Tabel1[Gemeente],Tabel10[[#This Row],[Kolom1]],Tabel1[Type],Tabel10[[#Headers],[open initiatie]],Tabel1[Jaar],$V$2)</f>
        <v>0</v>
      </c>
      <c r="O425">
        <f>COUNTIFS(Tabel1[Gemeente],Tabel10[[#This Row],[Kolom1]],Tabel1[Type],Tabel10[[#Headers],[animatie]],Tabel1[Jaar],$V$2)</f>
        <v>0</v>
      </c>
      <c r="P425">
        <f>COUNTIFS(Tabel1[Gemeente],Tabel10[[#This Row],[Kolom1]],Tabel1[Type],Tabel10[[#Headers],[kamp]],Tabel1[Jaar],$V$2)</f>
        <v>0</v>
      </c>
      <c r="Q425">
        <f>COUNTIFS(Tabel1[Gemeente],Tabel10[[#This Row],[Kolom1]],Tabel1[Type],Tabel10[[#Headers],[schoolactiviteit]],Tabel1[Jaar],$V$2)</f>
        <v>0</v>
      </c>
      <c r="R425" s="1">
        <f>SUM(Tabel10[[#This Row],[workshop]:[schoolactiviteit]])</f>
        <v>0</v>
      </c>
      <c r="S425" s="1">
        <f>COUNTIFS(Tabel3[Lid sinds],Activiteiten!$V$2,Tabel3[Woonplaats],Tabel10[[#This Row],[Kolom1]])</f>
        <v>0</v>
      </c>
    </row>
    <row r="426" spans="1:19" hidden="1" x14ac:dyDescent="0.25">
      <c r="A426" s="10">
        <v>2017</v>
      </c>
      <c r="B426" s="10">
        <v>6</v>
      </c>
      <c r="C426" s="10" t="s">
        <v>1012</v>
      </c>
      <c r="D426" s="10">
        <v>2200</v>
      </c>
      <c r="E426" s="10" t="s">
        <v>304</v>
      </c>
      <c r="F426" s="10" t="s">
        <v>1159</v>
      </c>
      <c r="G426" s="10">
        <v>120</v>
      </c>
      <c r="L426">
        <f>COUNTIFS(Tabel1[Gemeente],Tabel10[[#This Row],[Kolom1]],Tabel1[Type],Tabel10[[#Headers],[workshop]],Tabel1[Jaar],$V$2)</f>
        <v>0</v>
      </c>
      <c r="M426" s="10">
        <f>COUNTIFS(Tabel1[Gemeente],Tabel10[[#This Row],[Kolom1]],Tabel1[Type],Tabel10[[#Headers],[bijscholing]],Tabel1[Jaar],$V$2)</f>
        <v>0</v>
      </c>
      <c r="N426" s="10">
        <f>COUNTIFS(Tabel1[Gemeente],Tabel10[[#This Row],[Kolom1]],Tabel1[Type],Tabel10[[#Headers],[open initiatie]],Tabel1[Jaar],$V$2)</f>
        <v>0</v>
      </c>
      <c r="O426">
        <f>COUNTIFS(Tabel1[Gemeente],Tabel10[[#This Row],[Kolom1]],Tabel1[Type],Tabel10[[#Headers],[animatie]],Tabel1[Jaar],$V$2)</f>
        <v>0</v>
      </c>
      <c r="P426">
        <f>COUNTIFS(Tabel1[Gemeente],Tabel10[[#This Row],[Kolom1]],Tabel1[Type],Tabel10[[#Headers],[kamp]],Tabel1[Jaar],$V$2)</f>
        <v>0</v>
      </c>
      <c r="Q426">
        <f>COUNTIFS(Tabel1[Gemeente],Tabel10[[#This Row],[Kolom1]],Tabel1[Type],Tabel10[[#Headers],[schoolactiviteit]],Tabel1[Jaar],$V$2)</f>
        <v>0</v>
      </c>
      <c r="R426" s="1">
        <f>SUM(Tabel10[[#This Row],[workshop]:[schoolactiviteit]])</f>
        <v>0</v>
      </c>
      <c r="S426" s="1">
        <f>COUNTIFS(Tabel3[Lid sinds],Activiteiten!$V$2,Tabel3[Woonplaats],Tabel10[[#This Row],[Kolom1]])</f>
        <v>0</v>
      </c>
    </row>
    <row r="427" spans="1:19" hidden="1" x14ac:dyDescent="0.25">
      <c r="A427" s="10">
        <v>2017</v>
      </c>
      <c r="B427" s="10">
        <v>4</v>
      </c>
      <c r="C427" s="10" t="s">
        <v>979</v>
      </c>
      <c r="D427" s="10">
        <v>2200</v>
      </c>
      <c r="E427" s="10" t="s">
        <v>304</v>
      </c>
      <c r="F427" s="10" t="s">
        <v>1230</v>
      </c>
      <c r="G427" s="10">
        <v>200</v>
      </c>
      <c r="L427">
        <f>COUNTIFS(Tabel1[Gemeente],Tabel10[[#This Row],[Kolom1]],Tabel1[Type],Tabel10[[#Headers],[workshop]],Tabel1[Jaar],$V$2)</f>
        <v>0</v>
      </c>
      <c r="M427" s="10">
        <f>COUNTIFS(Tabel1[Gemeente],Tabel10[[#This Row],[Kolom1]],Tabel1[Type],Tabel10[[#Headers],[bijscholing]],Tabel1[Jaar],$V$2)</f>
        <v>0</v>
      </c>
      <c r="N427" s="10">
        <f>COUNTIFS(Tabel1[Gemeente],Tabel10[[#This Row],[Kolom1]],Tabel1[Type],Tabel10[[#Headers],[open initiatie]],Tabel1[Jaar],$V$2)</f>
        <v>0</v>
      </c>
      <c r="O427">
        <f>COUNTIFS(Tabel1[Gemeente],Tabel10[[#This Row],[Kolom1]],Tabel1[Type],Tabel10[[#Headers],[animatie]],Tabel1[Jaar],$V$2)</f>
        <v>0</v>
      </c>
      <c r="P427">
        <f>COUNTIFS(Tabel1[Gemeente],Tabel10[[#This Row],[Kolom1]],Tabel1[Type],Tabel10[[#Headers],[kamp]],Tabel1[Jaar],$V$2)</f>
        <v>0</v>
      </c>
      <c r="Q427">
        <f>COUNTIFS(Tabel1[Gemeente],Tabel10[[#This Row],[Kolom1]],Tabel1[Type],Tabel10[[#Headers],[schoolactiviteit]],Tabel1[Jaar],$V$2)</f>
        <v>0</v>
      </c>
      <c r="R427" s="1">
        <f>SUM(Tabel10[[#This Row],[workshop]:[schoolactiviteit]])</f>
        <v>0</v>
      </c>
      <c r="S427" s="1">
        <f>COUNTIFS(Tabel3[Lid sinds],Activiteiten!$V$2,Tabel3[Woonplaats],Tabel10[[#This Row],[Kolom1]])</f>
        <v>0</v>
      </c>
    </row>
    <row r="428" spans="1:19" hidden="1" x14ac:dyDescent="0.25">
      <c r="A428" s="10">
        <v>2017</v>
      </c>
      <c r="B428" s="10">
        <v>9</v>
      </c>
      <c r="C428" s="10" t="s">
        <v>979</v>
      </c>
      <c r="D428" s="10">
        <v>2200</v>
      </c>
      <c r="E428" s="10" t="s">
        <v>304</v>
      </c>
      <c r="F428" s="10" t="s">
        <v>1164</v>
      </c>
      <c r="G428" s="10">
        <v>200</v>
      </c>
      <c r="L428">
        <f>COUNTIFS(Tabel1[Gemeente],Tabel10[[#This Row],[Kolom1]],Tabel1[Type],Tabel10[[#Headers],[workshop]],Tabel1[Jaar],$V$2)</f>
        <v>0</v>
      </c>
      <c r="M428" s="10">
        <f>COUNTIFS(Tabel1[Gemeente],Tabel10[[#This Row],[Kolom1]],Tabel1[Type],Tabel10[[#Headers],[bijscholing]],Tabel1[Jaar],$V$2)</f>
        <v>0</v>
      </c>
      <c r="N428" s="10">
        <f>COUNTIFS(Tabel1[Gemeente],Tabel10[[#This Row],[Kolom1]],Tabel1[Type],Tabel10[[#Headers],[open initiatie]],Tabel1[Jaar],$V$2)</f>
        <v>0</v>
      </c>
      <c r="O428">
        <f>COUNTIFS(Tabel1[Gemeente],Tabel10[[#This Row],[Kolom1]],Tabel1[Type],Tabel10[[#Headers],[animatie]],Tabel1[Jaar],$V$2)</f>
        <v>0</v>
      </c>
      <c r="P428">
        <f>COUNTIFS(Tabel1[Gemeente],Tabel10[[#This Row],[Kolom1]],Tabel1[Type],Tabel10[[#Headers],[kamp]],Tabel1[Jaar],$V$2)</f>
        <v>0</v>
      </c>
      <c r="Q428">
        <f>COUNTIFS(Tabel1[Gemeente],Tabel10[[#This Row],[Kolom1]],Tabel1[Type],Tabel10[[#Headers],[schoolactiviteit]],Tabel1[Jaar],$V$2)</f>
        <v>0</v>
      </c>
      <c r="R428" s="1">
        <f>SUM(Tabel10[[#This Row],[workshop]:[schoolactiviteit]])</f>
        <v>0</v>
      </c>
      <c r="S428" s="1">
        <f>COUNTIFS(Tabel3[Lid sinds],Activiteiten!$V$2,Tabel3[Woonplaats],Tabel10[[#This Row],[Kolom1]])</f>
        <v>0</v>
      </c>
    </row>
    <row r="429" spans="1:19" hidden="1" x14ac:dyDescent="0.25">
      <c r="A429" s="10">
        <v>2017</v>
      </c>
      <c r="B429" s="10">
        <v>9</v>
      </c>
      <c r="C429" s="10" t="s">
        <v>980</v>
      </c>
      <c r="D429" s="10">
        <v>2200</v>
      </c>
      <c r="E429" s="10" t="s">
        <v>304</v>
      </c>
      <c r="F429" s="10" t="s">
        <v>986</v>
      </c>
      <c r="G429" s="10">
        <v>15</v>
      </c>
      <c r="L429">
        <f>COUNTIFS(Tabel1[Gemeente],Tabel10[[#This Row],[Kolom1]],Tabel1[Type],Tabel10[[#Headers],[workshop]],Tabel1[Jaar],$V$2)</f>
        <v>0</v>
      </c>
      <c r="M429" s="10">
        <f>COUNTIFS(Tabel1[Gemeente],Tabel10[[#This Row],[Kolom1]],Tabel1[Type],Tabel10[[#Headers],[bijscholing]],Tabel1[Jaar],$V$2)</f>
        <v>0</v>
      </c>
      <c r="N429" s="10">
        <f>COUNTIFS(Tabel1[Gemeente],Tabel10[[#This Row],[Kolom1]],Tabel1[Type],Tabel10[[#Headers],[open initiatie]],Tabel1[Jaar],$V$2)</f>
        <v>0</v>
      </c>
      <c r="O429">
        <f>COUNTIFS(Tabel1[Gemeente],Tabel10[[#This Row],[Kolom1]],Tabel1[Type],Tabel10[[#Headers],[animatie]],Tabel1[Jaar],$V$2)</f>
        <v>0</v>
      </c>
      <c r="P429">
        <f>COUNTIFS(Tabel1[Gemeente],Tabel10[[#This Row],[Kolom1]],Tabel1[Type],Tabel10[[#Headers],[kamp]],Tabel1[Jaar],$V$2)</f>
        <v>0</v>
      </c>
      <c r="Q429">
        <f>COUNTIFS(Tabel1[Gemeente],Tabel10[[#This Row],[Kolom1]],Tabel1[Type],Tabel10[[#Headers],[schoolactiviteit]],Tabel1[Jaar],$V$2)</f>
        <v>0</v>
      </c>
      <c r="R429" s="1">
        <f>SUM(Tabel10[[#This Row],[workshop]:[schoolactiviteit]])</f>
        <v>0</v>
      </c>
      <c r="S429" s="1">
        <f>COUNTIFS(Tabel3[Lid sinds],Activiteiten!$V$2,Tabel3[Woonplaats],Tabel10[[#This Row],[Kolom1]])</f>
        <v>0</v>
      </c>
    </row>
    <row r="430" spans="1:19" hidden="1" x14ac:dyDescent="0.25">
      <c r="A430" s="10">
        <v>2017</v>
      </c>
      <c r="B430" s="10">
        <v>9</v>
      </c>
      <c r="C430" s="10" t="s">
        <v>979</v>
      </c>
      <c r="D430" s="10">
        <v>2200</v>
      </c>
      <c r="E430" s="10" t="s">
        <v>304</v>
      </c>
      <c r="F430" s="10" t="s">
        <v>1157</v>
      </c>
      <c r="G430" s="10">
        <v>100</v>
      </c>
      <c r="L430">
        <f>COUNTIFS(Tabel1[Gemeente],Tabel10[[#This Row],[Kolom1]],Tabel1[Type],Tabel10[[#Headers],[workshop]],Tabel1[Jaar],$V$2)</f>
        <v>0</v>
      </c>
      <c r="M430" s="10">
        <f>COUNTIFS(Tabel1[Gemeente],Tabel10[[#This Row],[Kolom1]],Tabel1[Type],Tabel10[[#Headers],[bijscholing]],Tabel1[Jaar],$V$2)</f>
        <v>0</v>
      </c>
      <c r="N430" s="10">
        <f>COUNTIFS(Tabel1[Gemeente],Tabel10[[#This Row],[Kolom1]],Tabel1[Type],Tabel10[[#Headers],[open initiatie]],Tabel1[Jaar],$V$2)</f>
        <v>0</v>
      </c>
      <c r="O430">
        <f>COUNTIFS(Tabel1[Gemeente],Tabel10[[#This Row],[Kolom1]],Tabel1[Type],Tabel10[[#Headers],[animatie]],Tabel1[Jaar],$V$2)</f>
        <v>0</v>
      </c>
      <c r="P430">
        <f>COUNTIFS(Tabel1[Gemeente],Tabel10[[#This Row],[Kolom1]],Tabel1[Type],Tabel10[[#Headers],[kamp]],Tabel1[Jaar],$V$2)</f>
        <v>0</v>
      </c>
      <c r="Q430">
        <f>COUNTIFS(Tabel1[Gemeente],Tabel10[[#This Row],[Kolom1]],Tabel1[Type],Tabel10[[#Headers],[schoolactiviteit]],Tabel1[Jaar],$V$2)</f>
        <v>0</v>
      </c>
      <c r="R430" s="1">
        <f>SUM(Tabel10[[#This Row],[workshop]:[schoolactiviteit]])</f>
        <v>0</v>
      </c>
      <c r="S430" s="1">
        <f>COUNTIFS(Tabel3[Lid sinds],Activiteiten!$V$2,Tabel3[Woonplaats],Tabel10[[#This Row],[Kolom1]])</f>
        <v>0</v>
      </c>
    </row>
    <row r="431" spans="1:19" hidden="1" x14ac:dyDescent="0.25">
      <c r="A431" s="10">
        <v>2017</v>
      </c>
      <c r="B431" s="10">
        <v>9</v>
      </c>
      <c r="C431" s="10" t="s">
        <v>979</v>
      </c>
      <c r="D431" s="10">
        <v>2200</v>
      </c>
      <c r="E431" s="10" t="s">
        <v>304</v>
      </c>
      <c r="F431" s="10" t="s">
        <v>1165</v>
      </c>
      <c r="G431" s="10">
        <v>400</v>
      </c>
      <c r="L431">
        <f>COUNTIFS(Tabel1[Gemeente],Tabel10[[#This Row],[Kolom1]],Tabel1[Type],Tabel10[[#Headers],[workshop]],Tabel1[Jaar],$V$2)</f>
        <v>0</v>
      </c>
      <c r="M431" s="10">
        <f>COUNTIFS(Tabel1[Gemeente],Tabel10[[#This Row],[Kolom1]],Tabel1[Type],Tabel10[[#Headers],[bijscholing]],Tabel1[Jaar],$V$2)</f>
        <v>0</v>
      </c>
      <c r="N431" s="10">
        <f>COUNTIFS(Tabel1[Gemeente],Tabel10[[#This Row],[Kolom1]],Tabel1[Type],Tabel10[[#Headers],[open initiatie]],Tabel1[Jaar],$V$2)</f>
        <v>0</v>
      </c>
      <c r="O431">
        <f>COUNTIFS(Tabel1[Gemeente],Tabel10[[#This Row],[Kolom1]],Tabel1[Type],Tabel10[[#Headers],[animatie]],Tabel1[Jaar],$V$2)</f>
        <v>0</v>
      </c>
      <c r="P431">
        <f>COUNTIFS(Tabel1[Gemeente],Tabel10[[#This Row],[Kolom1]],Tabel1[Type],Tabel10[[#Headers],[kamp]],Tabel1[Jaar],$V$2)</f>
        <v>0</v>
      </c>
      <c r="Q431">
        <f>COUNTIFS(Tabel1[Gemeente],Tabel10[[#This Row],[Kolom1]],Tabel1[Type],Tabel10[[#Headers],[schoolactiviteit]],Tabel1[Jaar],$V$2)</f>
        <v>0</v>
      </c>
      <c r="R431" s="1">
        <f>SUM(Tabel10[[#This Row],[workshop]:[schoolactiviteit]])</f>
        <v>0</v>
      </c>
      <c r="S431" s="1">
        <f>COUNTIFS(Tabel3[Lid sinds],Activiteiten!$V$2,Tabel3[Woonplaats],Tabel10[[#This Row],[Kolom1]])</f>
        <v>0</v>
      </c>
    </row>
    <row r="432" spans="1:19" hidden="1" x14ac:dyDescent="0.25">
      <c r="A432" s="10">
        <v>2017</v>
      </c>
      <c r="B432" s="10">
        <v>10</v>
      </c>
      <c r="C432" s="10" t="s">
        <v>980</v>
      </c>
      <c r="D432" s="10">
        <v>2200</v>
      </c>
      <c r="E432" s="10" t="s">
        <v>304</v>
      </c>
      <c r="F432" s="10" t="s">
        <v>978</v>
      </c>
      <c r="G432" s="10">
        <v>10</v>
      </c>
      <c r="L432">
        <f>COUNTIFS(Tabel1[Gemeente],Tabel10[[#This Row],[Kolom1]],Tabel1[Type],Tabel10[[#Headers],[workshop]],Tabel1[Jaar],$V$2)</f>
        <v>0</v>
      </c>
      <c r="M432" s="10">
        <f>COUNTIFS(Tabel1[Gemeente],Tabel10[[#This Row],[Kolom1]],Tabel1[Type],Tabel10[[#Headers],[bijscholing]],Tabel1[Jaar],$V$2)</f>
        <v>0</v>
      </c>
      <c r="N432" s="10">
        <f>COUNTIFS(Tabel1[Gemeente],Tabel10[[#This Row],[Kolom1]],Tabel1[Type],Tabel10[[#Headers],[open initiatie]],Tabel1[Jaar],$V$2)</f>
        <v>0</v>
      </c>
      <c r="O432">
        <f>COUNTIFS(Tabel1[Gemeente],Tabel10[[#This Row],[Kolom1]],Tabel1[Type],Tabel10[[#Headers],[animatie]],Tabel1[Jaar],$V$2)</f>
        <v>0</v>
      </c>
      <c r="P432">
        <f>COUNTIFS(Tabel1[Gemeente],Tabel10[[#This Row],[Kolom1]],Tabel1[Type],Tabel10[[#Headers],[kamp]],Tabel1[Jaar],$V$2)</f>
        <v>0</v>
      </c>
      <c r="Q432">
        <f>COUNTIFS(Tabel1[Gemeente],Tabel10[[#This Row],[Kolom1]],Tabel1[Type],Tabel10[[#Headers],[schoolactiviteit]],Tabel1[Jaar],$V$2)</f>
        <v>0</v>
      </c>
      <c r="R432" s="1">
        <f>SUM(Tabel10[[#This Row],[workshop]:[schoolactiviteit]])</f>
        <v>0</v>
      </c>
      <c r="S432" s="1">
        <f>COUNTIFS(Tabel3[Lid sinds],Activiteiten!$V$2,Tabel3[Woonplaats],Tabel10[[#This Row],[Kolom1]])</f>
        <v>0</v>
      </c>
    </row>
    <row r="433" spans="1:19" hidden="1" x14ac:dyDescent="0.25">
      <c r="A433" s="10">
        <v>2017</v>
      </c>
      <c r="B433" s="10">
        <v>4</v>
      </c>
      <c r="C433" s="10" t="s">
        <v>981</v>
      </c>
      <c r="D433" s="10">
        <v>2200</v>
      </c>
      <c r="E433" s="10" t="s">
        <v>304</v>
      </c>
      <c r="F433" s="10" t="s">
        <v>1230</v>
      </c>
      <c r="G433" s="10">
        <v>10</v>
      </c>
      <c r="L433">
        <f>COUNTIFS(Tabel1[Gemeente],Tabel10[[#This Row],[Kolom1]],Tabel1[Type],Tabel10[[#Headers],[workshop]],Tabel1[Jaar],$V$2)</f>
        <v>0</v>
      </c>
      <c r="M433" s="10">
        <f>COUNTIFS(Tabel1[Gemeente],Tabel10[[#This Row],[Kolom1]],Tabel1[Type],Tabel10[[#Headers],[bijscholing]],Tabel1[Jaar],$V$2)</f>
        <v>0</v>
      </c>
      <c r="N433" s="10">
        <f>COUNTIFS(Tabel1[Gemeente],Tabel10[[#This Row],[Kolom1]],Tabel1[Type],Tabel10[[#Headers],[open initiatie]],Tabel1[Jaar],$V$2)</f>
        <v>0</v>
      </c>
      <c r="O433">
        <f>COUNTIFS(Tabel1[Gemeente],Tabel10[[#This Row],[Kolom1]],Tabel1[Type],Tabel10[[#Headers],[animatie]],Tabel1[Jaar],$V$2)</f>
        <v>0</v>
      </c>
      <c r="P433">
        <f>COUNTIFS(Tabel1[Gemeente],Tabel10[[#This Row],[Kolom1]],Tabel1[Type],Tabel10[[#Headers],[kamp]],Tabel1[Jaar],$V$2)</f>
        <v>0</v>
      </c>
      <c r="Q433">
        <f>COUNTIFS(Tabel1[Gemeente],Tabel10[[#This Row],[Kolom1]],Tabel1[Type],Tabel10[[#Headers],[schoolactiviteit]],Tabel1[Jaar],$V$2)</f>
        <v>0</v>
      </c>
      <c r="R433" s="1">
        <f>SUM(Tabel10[[#This Row],[workshop]:[schoolactiviteit]])</f>
        <v>0</v>
      </c>
      <c r="S433" s="1">
        <f>COUNTIFS(Tabel3[Lid sinds],Activiteiten!$V$2,Tabel3[Woonplaats],Tabel10[[#This Row],[Kolom1]])</f>
        <v>0</v>
      </c>
    </row>
    <row r="434" spans="1:19" hidden="1" x14ac:dyDescent="0.25">
      <c r="A434" s="10">
        <v>2017</v>
      </c>
      <c r="B434" s="10">
        <v>7</v>
      </c>
      <c r="C434" s="10" t="s">
        <v>981</v>
      </c>
      <c r="D434" s="10">
        <v>2200</v>
      </c>
      <c r="E434" s="10" t="s">
        <v>304</v>
      </c>
      <c r="F434" s="10" t="s">
        <v>1277</v>
      </c>
      <c r="G434" s="10">
        <v>42</v>
      </c>
      <c r="L434">
        <f>COUNTIFS(Tabel1[Gemeente],Tabel10[[#This Row],[Kolom1]],Tabel1[Type],Tabel10[[#Headers],[workshop]],Tabel1[Jaar],$V$2)</f>
        <v>0</v>
      </c>
      <c r="M434" s="10">
        <f>COUNTIFS(Tabel1[Gemeente],Tabel10[[#This Row],[Kolom1]],Tabel1[Type],Tabel10[[#Headers],[bijscholing]],Tabel1[Jaar],$V$2)</f>
        <v>0</v>
      </c>
      <c r="N434" s="10">
        <f>COUNTIFS(Tabel1[Gemeente],Tabel10[[#This Row],[Kolom1]],Tabel1[Type],Tabel10[[#Headers],[open initiatie]],Tabel1[Jaar],$V$2)</f>
        <v>0</v>
      </c>
      <c r="O434">
        <f>COUNTIFS(Tabel1[Gemeente],Tabel10[[#This Row],[Kolom1]],Tabel1[Type],Tabel10[[#Headers],[animatie]],Tabel1[Jaar],$V$2)</f>
        <v>0</v>
      </c>
      <c r="P434">
        <f>COUNTIFS(Tabel1[Gemeente],Tabel10[[#This Row],[Kolom1]],Tabel1[Type],Tabel10[[#Headers],[kamp]],Tabel1[Jaar],$V$2)</f>
        <v>0</v>
      </c>
      <c r="Q434">
        <f>COUNTIFS(Tabel1[Gemeente],Tabel10[[#This Row],[Kolom1]],Tabel1[Type],Tabel10[[#Headers],[schoolactiviteit]],Tabel1[Jaar],$V$2)</f>
        <v>0</v>
      </c>
      <c r="R434" s="1">
        <f>SUM(Tabel10[[#This Row],[workshop]:[schoolactiviteit]])</f>
        <v>0</v>
      </c>
      <c r="S434" s="1">
        <f>COUNTIFS(Tabel3[Lid sinds],Activiteiten!$V$2,Tabel3[Woonplaats],Tabel10[[#This Row],[Kolom1]])</f>
        <v>0</v>
      </c>
    </row>
    <row r="435" spans="1:19" hidden="1" x14ac:dyDescent="0.25">
      <c r="A435" s="10">
        <v>2017</v>
      </c>
      <c r="B435" s="10">
        <v>7</v>
      </c>
      <c r="C435" s="10" t="s">
        <v>981</v>
      </c>
      <c r="D435" s="10">
        <v>2200</v>
      </c>
      <c r="E435" s="10" t="s">
        <v>304</v>
      </c>
      <c r="F435" s="10" t="s">
        <v>1170</v>
      </c>
      <c r="G435" s="10">
        <v>20</v>
      </c>
      <c r="L435">
        <f>COUNTIFS(Tabel1[Gemeente],Tabel10[[#This Row],[Kolom1]],Tabel1[Type],Tabel10[[#Headers],[workshop]],Tabel1[Jaar],$V$2)</f>
        <v>0</v>
      </c>
      <c r="M435" s="10">
        <f>COUNTIFS(Tabel1[Gemeente],Tabel10[[#This Row],[Kolom1]],Tabel1[Type],Tabel10[[#Headers],[bijscholing]],Tabel1[Jaar],$V$2)</f>
        <v>0</v>
      </c>
      <c r="N435" s="10">
        <f>COUNTIFS(Tabel1[Gemeente],Tabel10[[#This Row],[Kolom1]],Tabel1[Type],Tabel10[[#Headers],[open initiatie]],Tabel1[Jaar],$V$2)</f>
        <v>0</v>
      </c>
      <c r="O435">
        <f>COUNTIFS(Tabel1[Gemeente],Tabel10[[#This Row],[Kolom1]],Tabel1[Type],Tabel10[[#Headers],[animatie]],Tabel1[Jaar],$V$2)</f>
        <v>0</v>
      </c>
      <c r="P435">
        <f>COUNTIFS(Tabel1[Gemeente],Tabel10[[#This Row],[Kolom1]],Tabel1[Type],Tabel10[[#Headers],[kamp]],Tabel1[Jaar],$V$2)</f>
        <v>0</v>
      </c>
      <c r="Q435">
        <f>COUNTIFS(Tabel1[Gemeente],Tabel10[[#This Row],[Kolom1]],Tabel1[Type],Tabel10[[#Headers],[schoolactiviteit]],Tabel1[Jaar],$V$2)</f>
        <v>0</v>
      </c>
      <c r="R435" s="1">
        <f>SUM(Tabel10[[#This Row],[workshop]:[schoolactiviteit]])</f>
        <v>0</v>
      </c>
      <c r="S435" s="1">
        <f>COUNTIFS(Tabel3[Lid sinds],Activiteiten!$V$2,Tabel3[Woonplaats],Tabel10[[#This Row],[Kolom1]])</f>
        <v>0</v>
      </c>
    </row>
    <row r="436" spans="1:19" hidden="1" x14ac:dyDescent="0.25">
      <c r="A436" s="10">
        <v>2017</v>
      </c>
      <c r="B436" s="10">
        <v>7</v>
      </c>
      <c r="C436" s="10" t="s">
        <v>981</v>
      </c>
      <c r="D436" s="10">
        <v>2200</v>
      </c>
      <c r="E436" s="10" t="s">
        <v>304</v>
      </c>
      <c r="F436" s="10" t="s">
        <v>1170</v>
      </c>
      <c r="G436" s="10">
        <v>20</v>
      </c>
      <c r="L436">
        <f>COUNTIFS(Tabel1[Gemeente],Tabel10[[#This Row],[Kolom1]],Tabel1[Type],Tabel10[[#Headers],[workshop]],Tabel1[Jaar],$V$2)</f>
        <v>0</v>
      </c>
      <c r="M436" s="10">
        <f>COUNTIFS(Tabel1[Gemeente],Tabel10[[#This Row],[Kolom1]],Tabel1[Type],Tabel10[[#Headers],[bijscholing]],Tabel1[Jaar],$V$2)</f>
        <v>0</v>
      </c>
      <c r="N436" s="10">
        <f>COUNTIFS(Tabel1[Gemeente],Tabel10[[#This Row],[Kolom1]],Tabel1[Type],Tabel10[[#Headers],[open initiatie]],Tabel1[Jaar],$V$2)</f>
        <v>0</v>
      </c>
      <c r="O436">
        <f>COUNTIFS(Tabel1[Gemeente],Tabel10[[#This Row],[Kolom1]],Tabel1[Type],Tabel10[[#Headers],[animatie]],Tabel1[Jaar],$V$2)</f>
        <v>0</v>
      </c>
      <c r="P436">
        <f>COUNTIFS(Tabel1[Gemeente],Tabel10[[#This Row],[Kolom1]],Tabel1[Type],Tabel10[[#Headers],[kamp]],Tabel1[Jaar],$V$2)</f>
        <v>0</v>
      </c>
      <c r="Q436">
        <f>COUNTIFS(Tabel1[Gemeente],Tabel10[[#This Row],[Kolom1]],Tabel1[Type],Tabel10[[#Headers],[schoolactiviteit]],Tabel1[Jaar],$V$2)</f>
        <v>0</v>
      </c>
      <c r="R436" s="1">
        <f>SUM(Tabel10[[#This Row],[workshop]:[schoolactiviteit]])</f>
        <v>0</v>
      </c>
      <c r="S436" s="1">
        <f>COUNTIFS(Tabel3[Lid sinds],Activiteiten!$V$2,Tabel3[Woonplaats],Tabel10[[#This Row],[Kolom1]])</f>
        <v>0</v>
      </c>
    </row>
    <row r="437" spans="1:19" hidden="1" x14ac:dyDescent="0.25">
      <c r="A437" s="10">
        <v>2017</v>
      </c>
      <c r="B437" s="10">
        <v>7</v>
      </c>
      <c r="C437" s="10" t="s">
        <v>981</v>
      </c>
      <c r="D437" s="10">
        <v>2200</v>
      </c>
      <c r="E437" s="10" t="s">
        <v>304</v>
      </c>
      <c r="F437" s="10" t="s">
        <v>989</v>
      </c>
      <c r="G437" s="10">
        <v>10</v>
      </c>
      <c r="L437">
        <f>COUNTIFS(Tabel1[Gemeente],Tabel10[[#This Row],[Kolom1]],Tabel1[Type],Tabel10[[#Headers],[workshop]],Tabel1[Jaar],$V$2)</f>
        <v>0</v>
      </c>
      <c r="M437" s="10">
        <f>COUNTIFS(Tabel1[Gemeente],Tabel10[[#This Row],[Kolom1]],Tabel1[Type],Tabel10[[#Headers],[bijscholing]],Tabel1[Jaar],$V$2)</f>
        <v>0</v>
      </c>
      <c r="N437" s="10">
        <f>COUNTIFS(Tabel1[Gemeente],Tabel10[[#This Row],[Kolom1]],Tabel1[Type],Tabel10[[#Headers],[open initiatie]],Tabel1[Jaar],$V$2)</f>
        <v>0</v>
      </c>
      <c r="O437">
        <f>COUNTIFS(Tabel1[Gemeente],Tabel10[[#This Row],[Kolom1]],Tabel1[Type],Tabel10[[#Headers],[animatie]],Tabel1[Jaar],$V$2)</f>
        <v>0</v>
      </c>
      <c r="P437">
        <f>COUNTIFS(Tabel1[Gemeente],Tabel10[[#This Row],[Kolom1]],Tabel1[Type],Tabel10[[#Headers],[kamp]],Tabel1[Jaar],$V$2)</f>
        <v>0</v>
      </c>
      <c r="Q437">
        <f>COUNTIFS(Tabel1[Gemeente],Tabel10[[#This Row],[Kolom1]],Tabel1[Type],Tabel10[[#Headers],[schoolactiviteit]],Tabel1[Jaar],$V$2)</f>
        <v>0</v>
      </c>
      <c r="R437" s="1">
        <f>SUM(Tabel10[[#This Row],[workshop]:[schoolactiviteit]])</f>
        <v>0</v>
      </c>
      <c r="S437" s="1">
        <f>COUNTIFS(Tabel3[Lid sinds],Activiteiten!$V$2,Tabel3[Woonplaats],Tabel10[[#This Row],[Kolom1]])</f>
        <v>0</v>
      </c>
    </row>
    <row r="438" spans="1:19" hidden="1" x14ac:dyDescent="0.25">
      <c r="A438" s="10">
        <v>2017</v>
      </c>
      <c r="B438" s="10">
        <v>8</v>
      </c>
      <c r="C438" s="10" t="s">
        <v>981</v>
      </c>
      <c r="D438" s="10">
        <v>2200</v>
      </c>
      <c r="E438" s="10" t="s">
        <v>304</v>
      </c>
      <c r="F438" s="10" t="s">
        <v>1171</v>
      </c>
      <c r="G438" s="10">
        <v>20</v>
      </c>
      <c r="L438">
        <f>COUNTIFS(Tabel1[Gemeente],Tabel10[[#This Row],[Kolom1]],Tabel1[Type],Tabel10[[#Headers],[workshop]],Tabel1[Jaar],$V$2)</f>
        <v>0</v>
      </c>
      <c r="M438" s="10">
        <f>COUNTIFS(Tabel1[Gemeente],Tabel10[[#This Row],[Kolom1]],Tabel1[Type],Tabel10[[#Headers],[bijscholing]],Tabel1[Jaar],$V$2)</f>
        <v>0</v>
      </c>
      <c r="N438" s="10">
        <f>COUNTIFS(Tabel1[Gemeente],Tabel10[[#This Row],[Kolom1]],Tabel1[Type],Tabel10[[#Headers],[open initiatie]],Tabel1[Jaar],$V$2)</f>
        <v>0</v>
      </c>
      <c r="O438">
        <f>COUNTIFS(Tabel1[Gemeente],Tabel10[[#This Row],[Kolom1]],Tabel1[Type],Tabel10[[#Headers],[animatie]],Tabel1[Jaar],$V$2)</f>
        <v>0</v>
      </c>
      <c r="P438">
        <f>COUNTIFS(Tabel1[Gemeente],Tabel10[[#This Row],[Kolom1]],Tabel1[Type],Tabel10[[#Headers],[kamp]],Tabel1[Jaar],$V$2)</f>
        <v>0</v>
      </c>
      <c r="Q438">
        <f>COUNTIFS(Tabel1[Gemeente],Tabel10[[#This Row],[Kolom1]],Tabel1[Type],Tabel10[[#Headers],[schoolactiviteit]],Tabel1[Jaar],$V$2)</f>
        <v>0</v>
      </c>
      <c r="R438" s="1">
        <f>SUM(Tabel10[[#This Row],[workshop]:[schoolactiviteit]])</f>
        <v>0</v>
      </c>
      <c r="S438" s="1">
        <f>COUNTIFS(Tabel3[Lid sinds],Activiteiten!$V$2,Tabel3[Woonplaats],Tabel10[[#This Row],[Kolom1]])</f>
        <v>0</v>
      </c>
    </row>
    <row r="439" spans="1:19" hidden="1" x14ac:dyDescent="0.25">
      <c r="A439" s="10">
        <v>2017</v>
      </c>
      <c r="B439" s="10">
        <v>8</v>
      </c>
      <c r="C439" s="10" t="s">
        <v>981</v>
      </c>
      <c r="D439" s="10">
        <v>2200</v>
      </c>
      <c r="E439" s="10" t="s">
        <v>304</v>
      </c>
      <c r="F439" s="10" t="s">
        <v>1172</v>
      </c>
      <c r="G439" s="10">
        <v>20</v>
      </c>
      <c r="L439">
        <f>COUNTIFS(Tabel1[Gemeente],Tabel10[[#This Row],[Kolom1]],Tabel1[Type],Tabel10[[#Headers],[workshop]],Tabel1[Jaar],$V$2)</f>
        <v>0</v>
      </c>
      <c r="M439" s="10">
        <f>COUNTIFS(Tabel1[Gemeente],Tabel10[[#This Row],[Kolom1]],Tabel1[Type],Tabel10[[#Headers],[bijscholing]],Tabel1[Jaar],$V$2)</f>
        <v>0</v>
      </c>
      <c r="N439" s="10">
        <f>COUNTIFS(Tabel1[Gemeente],Tabel10[[#This Row],[Kolom1]],Tabel1[Type],Tabel10[[#Headers],[open initiatie]],Tabel1[Jaar],$V$2)</f>
        <v>0</v>
      </c>
      <c r="O439">
        <f>COUNTIFS(Tabel1[Gemeente],Tabel10[[#This Row],[Kolom1]],Tabel1[Type],Tabel10[[#Headers],[animatie]],Tabel1[Jaar],$V$2)</f>
        <v>0</v>
      </c>
      <c r="P439">
        <f>COUNTIFS(Tabel1[Gemeente],Tabel10[[#This Row],[Kolom1]],Tabel1[Type],Tabel10[[#Headers],[kamp]],Tabel1[Jaar],$V$2)</f>
        <v>0</v>
      </c>
      <c r="Q439">
        <f>COUNTIFS(Tabel1[Gemeente],Tabel10[[#This Row],[Kolom1]],Tabel1[Type],Tabel10[[#Headers],[schoolactiviteit]],Tabel1[Jaar],$V$2)</f>
        <v>0</v>
      </c>
      <c r="R439" s="1">
        <f>SUM(Tabel10[[#This Row],[workshop]:[schoolactiviteit]])</f>
        <v>0</v>
      </c>
      <c r="S439" s="1">
        <f>COUNTIFS(Tabel3[Lid sinds],Activiteiten!$V$2,Tabel3[Woonplaats],Tabel10[[#This Row],[Kolom1]])</f>
        <v>0</v>
      </c>
    </row>
    <row r="440" spans="1:19" hidden="1" x14ac:dyDescent="0.25">
      <c r="A440" s="10">
        <v>2017</v>
      </c>
      <c r="B440" s="10">
        <v>9</v>
      </c>
      <c r="C440" s="10" t="s">
        <v>1005</v>
      </c>
      <c r="D440" s="10">
        <v>2200</v>
      </c>
      <c r="E440" s="10" t="s">
        <v>304</v>
      </c>
      <c r="F440" s="10" t="s">
        <v>1241</v>
      </c>
      <c r="G440" s="10">
        <v>205</v>
      </c>
      <c r="L440">
        <f>COUNTIFS(Tabel1[Gemeente],Tabel10[[#This Row],[Kolom1]],Tabel1[Type],Tabel10[[#Headers],[workshop]],Tabel1[Jaar],$V$2)</f>
        <v>0</v>
      </c>
      <c r="M440" s="10">
        <f>COUNTIFS(Tabel1[Gemeente],Tabel10[[#This Row],[Kolom1]],Tabel1[Type],Tabel10[[#Headers],[bijscholing]],Tabel1[Jaar],$V$2)</f>
        <v>0</v>
      </c>
      <c r="N440" s="10">
        <f>COUNTIFS(Tabel1[Gemeente],Tabel10[[#This Row],[Kolom1]],Tabel1[Type],Tabel10[[#Headers],[open initiatie]],Tabel1[Jaar],$V$2)</f>
        <v>0</v>
      </c>
      <c r="O440">
        <f>COUNTIFS(Tabel1[Gemeente],Tabel10[[#This Row],[Kolom1]],Tabel1[Type],Tabel10[[#Headers],[animatie]],Tabel1[Jaar],$V$2)</f>
        <v>0</v>
      </c>
      <c r="P440">
        <f>COUNTIFS(Tabel1[Gemeente],Tabel10[[#This Row],[Kolom1]],Tabel1[Type],Tabel10[[#Headers],[kamp]],Tabel1[Jaar],$V$2)</f>
        <v>0</v>
      </c>
      <c r="Q440">
        <f>COUNTIFS(Tabel1[Gemeente],Tabel10[[#This Row],[Kolom1]],Tabel1[Type],Tabel10[[#Headers],[schoolactiviteit]],Tabel1[Jaar],$V$2)</f>
        <v>0</v>
      </c>
      <c r="R440" s="1">
        <f>SUM(Tabel10[[#This Row],[workshop]:[schoolactiviteit]])</f>
        <v>0</v>
      </c>
      <c r="S440" s="1">
        <f>COUNTIFS(Tabel3[Lid sinds],Activiteiten!$V$2,Tabel3[Woonplaats],Tabel10[[#This Row],[Kolom1]])</f>
        <v>0</v>
      </c>
    </row>
    <row r="441" spans="1:19" hidden="1" x14ac:dyDescent="0.25">
      <c r="A441" s="10">
        <v>2017</v>
      </c>
      <c r="B441" s="10">
        <v>9</v>
      </c>
      <c r="C441" s="10" t="s">
        <v>1005</v>
      </c>
      <c r="D441" s="10">
        <v>2200</v>
      </c>
      <c r="E441" s="10" t="s">
        <v>304</v>
      </c>
      <c r="F441" s="10" t="s">
        <v>1278</v>
      </c>
      <c r="G441" s="10">
        <v>65</v>
      </c>
      <c r="L441">
        <f>COUNTIFS(Tabel1[Gemeente],Tabel10[[#This Row],[Kolom1]],Tabel1[Type],Tabel10[[#Headers],[workshop]],Tabel1[Jaar],$V$2)</f>
        <v>0</v>
      </c>
      <c r="M441" s="10">
        <f>COUNTIFS(Tabel1[Gemeente],Tabel10[[#This Row],[Kolom1]],Tabel1[Type],Tabel10[[#Headers],[bijscholing]],Tabel1[Jaar],$V$2)</f>
        <v>0</v>
      </c>
      <c r="N441" s="10">
        <f>COUNTIFS(Tabel1[Gemeente],Tabel10[[#This Row],[Kolom1]],Tabel1[Type],Tabel10[[#Headers],[open initiatie]],Tabel1[Jaar],$V$2)</f>
        <v>0</v>
      </c>
      <c r="O441">
        <f>COUNTIFS(Tabel1[Gemeente],Tabel10[[#This Row],[Kolom1]],Tabel1[Type],Tabel10[[#Headers],[animatie]],Tabel1[Jaar],$V$2)</f>
        <v>0</v>
      </c>
      <c r="P441">
        <f>COUNTIFS(Tabel1[Gemeente],Tabel10[[#This Row],[Kolom1]],Tabel1[Type],Tabel10[[#Headers],[kamp]],Tabel1[Jaar],$V$2)</f>
        <v>0</v>
      </c>
      <c r="Q441">
        <f>COUNTIFS(Tabel1[Gemeente],Tabel10[[#This Row],[Kolom1]],Tabel1[Type],Tabel10[[#Headers],[schoolactiviteit]],Tabel1[Jaar],$V$2)</f>
        <v>0</v>
      </c>
      <c r="R441" s="1">
        <f>SUM(Tabel10[[#This Row],[workshop]:[schoolactiviteit]])</f>
        <v>0</v>
      </c>
      <c r="S441" s="1">
        <f>COUNTIFS(Tabel3[Lid sinds],Activiteiten!$V$2,Tabel3[Woonplaats],Tabel10[[#This Row],[Kolom1]])</f>
        <v>0</v>
      </c>
    </row>
    <row r="442" spans="1:19" hidden="1" x14ac:dyDescent="0.25">
      <c r="A442" s="10">
        <v>2017</v>
      </c>
      <c r="B442" s="10">
        <v>9</v>
      </c>
      <c r="C442" s="10" t="s">
        <v>1005</v>
      </c>
      <c r="D442" s="10">
        <v>2200</v>
      </c>
      <c r="E442" s="10" t="s">
        <v>304</v>
      </c>
      <c r="F442" s="10" t="s">
        <v>1230</v>
      </c>
      <c r="G442" s="10">
        <v>270</v>
      </c>
      <c r="L442">
        <f>COUNTIFS(Tabel1[Gemeente],Tabel10[[#This Row],[Kolom1]],Tabel1[Type],Tabel10[[#Headers],[workshop]],Tabel1[Jaar],$V$2)</f>
        <v>0</v>
      </c>
      <c r="M442" s="10">
        <f>COUNTIFS(Tabel1[Gemeente],Tabel10[[#This Row],[Kolom1]],Tabel1[Type],Tabel10[[#Headers],[bijscholing]],Tabel1[Jaar],$V$2)</f>
        <v>0</v>
      </c>
      <c r="N442" s="10">
        <f>COUNTIFS(Tabel1[Gemeente],Tabel10[[#This Row],[Kolom1]],Tabel1[Type],Tabel10[[#Headers],[open initiatie]],Tabel1[Jaar],$V$2)</f>
        <v>0</v>
      </c>
      <c r="O442">
        <f>COUNTIFS(Tabel1[Gemeente],Tabel10[[#This Row],[Kolom1]],Tabel1[Type],Tabel10[[#Headers],[animatie]],Tabel1[Jaar],$V$2)</f>
        <v>0</v>
      </c>
      <c r="P442">
        <f>COUNTIFS(Tabel1[Gemeente],Tabel10[[#This Row],[Kolom1]],Tabel1[Type],Tabel10[[#Headers],[kamp]],Tabel1[Jaar],$V$2)</f>
        <v>0</v>
      </c>
      <c r="Q442">
        <f>COUNTIFS(Tabel1[Gemeente],Tabel10[[#This Row],[Kolom1]],Tabel1[Type],Tabel10[[#Headers],[schoolactiviteit]],Tabel1[Jaar],$V$2)</f>
        <v>0</v>
      </c>
      <c r="R442" s="1">
        <f>SUM(Tabel10[[#This Row],[workshop]:[schoolactiviteit]])</f>
        <v>0</v>
      </c>
      <c r="S442" s="1">
        <f>COUNTIFS(Tabel3[Lid sinds],Activiteiten!$V$2,Tabel3[Woonplaats],Tabel10[[#This Row],[Kolom1]])</f>
        <v>0</v>
      </c>
    </row>
    <row r="443" spans="1:19" hidden="1" x14ac:dyDescent="0.25">
      <c r="A443" s="10">
        <v>2017</v>
      </c>
      <c r="B443" s="10">
        <v>10</v>
      </c>
      <c r="C443" s="10" t="s">
        <v>1005</v>
      </c>
      <c r="D443" s="10">
        <v>2200</v>
      </c>
      <c r="E443" s="10" t="s">
        <v>304</v>
      </c>
      <c r="F443" s="10" t="s">
        <v>1281</v>
      </c>
      <c r="G443" s="10">
        <v>270</v>
      </c>
      <c r="L443">
        <f>COUNTIFS(Tabel1[Gemeente],Tabel10[[#This Row],[Kolom1]],Tabel1[Type],Tabel10[[#Headers],[workshop]],Tabel1[Jaar],$V$2)</f>
        <v>0</v>
      </c>
      <c r="M443" s="10">
        <f>COUNTIFS(Tabel1[Gemeente],Tabel10[[#This Row],[Kolom1]],Tabel1[Type],Tabel10[[#Headers],[bijscholing]],Tabel1[Jaar],$V$2)</f>
        <v>0</v>
      </c>
      <c r="N443" s="10">
        <f>COUNTIFS(Tabel1[Gemeente],Tabel10[[#This Row],[Kolom1]],Tabel1[Type],Tabel10[[#Headers],[open initiatie]],Tabel1[Jaar],$V$2)</f>
        <v>0</v>
      </c>
      <c r="O443">
        <f>COUNTIFS(Tabel1[Gemeente],Tabel10[[#This Row],[Kolom1]],Tabel1[Type],Tabel10[[#Headers],[animatie]],Tabel1[Jaar],$V$2)</f>
        <v>0</v>
      </c>
      <c r="P443">
        <f>COUNTIFS(Tabel1[Gemeente],Tabel10[[#This Row],[Kolom1]],Tabel1[Type],Tabel10[[#Headers],[kamp]],Tabel1[Jaar],$V$2)</f>
        <v>0</v>
      </c>
      <c r="Q443">
        <f>COUNTIFS(Tabel1[Gemeente],Tabel10[[#This Row],[Kolom1]],Tabel1[Type],Tabel10[[#Headers],[schoolactiviteit]],Tabel1[Jaar],$V$2)</f>
        <v>0</v>
      </c>
      <c r="R443" s="1">
        <f>SUM(Tabel10[[#This Row],[workshop]:[schoolactiviteit]])</f>
        <v>0</v>
      </c>
      <c r="S443" s="1">
        <f>COUNTIFS(Tabel3[Lid sinds],Activiteiten!$V$2,Tabel3[Woonplaats],Tabel10[[#This Row],[Kolom1]])</f>
        <v>0</v>
      </c>
    </row>
    <row r="444" spans="1:19" hidden="1" x14ac:dyDescent="0.25">
      <c r="A444" s="10">
        <v>2017</v>
      </c>
      <c r="B444" s="10">
        <v>9</v>
      </c>
      <c r="C444" s="10" t="s">
        <v>980</v>
      </c>
      <c r="D444" s="10">
        <v>2230</v>
      </c>
      <c r="E444" s="10" t="s">
        <v>1116</v>
      </c>
      <c r="F444" s="10" t="s">
        <v>1163</v>
      </c>
      <c r="G444" s="10">
        <v>500</v>
      </c>
      <c r="L444">
        <f>COUNTIFS(Tabel1[Gemeente],Tabel10[[#This Row],[Kolom1]],Tabel1[Type],Tabel10[[#Headers],[workshop]],Tabel1[Jaar],$V$2)</f>
        <v>0</v>
      </c>
      <c r="M444" s="10">
        <f>COUNTIFS(Tabel1[Gemeente],Tabel10[[#This Row],[Kolom1]],Tabel1[Type],Tabel10[[#Headers],[bijscholing]],Tabel1[Jaar],$V$2)</f>
        <v>0</v>
      </c>
      <c r="N444" s="10">
        <f>COUNTIFS(Tabel1[Gemeente],Tabel10[[#This Row],[Kolom1]],Tabel1[Type],Tabel10[[#Headers],[open initiatie]],Tabel1[Jaar],$V$2)</f>
        <v>0</v>
      </c>
      <c r="O444">
        <f>COUNTIFS(Tabel1[Gemeente],Tabel10[[#This Row],[Kolom1]],Tabel1[Type],Tabel10[[#Headers],[animatie]],Tabel1[Jaar],$V$2)</f>
        <v>0</v>
      </c>
      <c r="P444">
        <f>COUNTIFS(Tabel1[Gemeente],Tabel10[[#This Row],[Kolom1]],Tabel1[Type],Tabel10[[#Headers],[kamp]],Tabel1[Jaar],$V$2)</f>
        <v>0</v>
      </c>
      <c r="Q444">
        <f>COUNTIFS(Tabel1[Gemeente],Tabel10[[#This Row],[Kolom1]],Tabel1[Type],Tabel10[[#Headers],[schoolactiviteit]],Tabel1[Jaar],$V$2)</f>
        <v>0</v>
      </c>
      <c r="R444" s="1">
        <f>SUM(Tabel10[[#This Row],[workshop]:[schoolactiviteit]])</f>
        <v>0</v>
      </c>
      <c r="S444" s="1">
        <f>COUNTIFS(Tabel3[Lid sinds],Activiteiten!$V$2,Tabel3[Woonplaats],Tabel10[[#This Row],[Kolom1]])</f>
        <v>0</v>
      </c>
    </row>
    <row r="445" spans="1:19" hidden="1" x14ac:dyDescent="0.25">
      <c r="A445" s="10">
        <v>2017</v>
      </c>
      <c r="B445" s="10">
        <v>8</v>
      </c>
      <c r="C445" s="10" t="s">
        <v>981</v>
      </c>
      <c r="D445" s="10">
        <v>2230</v>
      </c>
      <c r="E445" s="10" t="s">
        <v>1116</v>
      </c>
      <c r="F445" s="10" t="s">
        <v>1169</v>
      </c>
      <c r="G445" s="10">
        <v>22</v>
      </c>
      <c r="L445">
        <f>COUNTIFS(Tabel1[Gemeente],Tabel10[[#This Row],[Kolom1]],Tabel1[Type],Tabel10[[#Headers],[workshop]],Tabel1[Jaar],$V$2)</f>
        <v>0</v>
      </c>
      <c r="M445" s="10">
        <f>COUNTIFS(Tabel1[Gemeente],Tabel10[[#This Row],[Kolom1]],Tabel1[Type],Tabel10[[#Headers],[bijscholing]],Tabel1[Jaar],$V$2)</f>
        <v>0</v>
      </c>
      <c r="N445" s="10">
        <f>COUNTIFS(Tabel1[Gemeente],Tabel10[[#This Row],[Kolom1]],Tabel1[Type],Tabel10[[#Headers],[open initiatie]],Tabel1[Jaar],$V$2)</f>
        <v>0</v>
      </c>
      <c r="O445">
        <f>COUNTIFS(Tabel1[Gemeente],Tabel10[[#This Row],[Kolom1]],Tabel1[Type],Tabel10[[#Headers],[animatie]],Tabel1[Jaar],$V$2)</f>
        <v>0</v>
      </c>
      <c r="P445">
        <f>COUNTIFS(Tabel1[Gemeente],Tabel10[[#This Row],[Kolom1]],Tabel1[Type],Tabel10[[#Headers],[kamp]],Tabel1[Jaar],$V$2)</f>
        <v>0</v>
      </c>
      <c r="Q445">
        <f>COUNTIFS(Tabel1[Gemeente],Tabel10[[#This Row],[Kolom1]],Tabel1[Type],Tabel10[[#Headers],[schoolactiviteit]],Tabel1[Jaar],$V$2)</f>
        <v>0</v>
      </c>
      <c r="R445" s="1">
        <f>SUM(Tabel10[[#This Row],[workshop]:[schoolactiviteit]])</f>
        <v>0</v>
      </c>
      <c r="S445" s="1">
        <f>COUNTIFS(Tabel3[Lid sinds],Activiteiten!$V$2,Tabel3[Woonplaats],Tabel10[[#This Row],[Kolom1]])</f>
        <v>0</v>
      </c>
    </row>
    <row r="446" spans="1:19" hidden="1" x14ac:dyDescent="0.25">
      <c r="A446" s="10">
        <v>2017</v>
      </c>
      <c r="B446" s="10">
        <v>9</v>
      </c>
      <c r="C446" s="10" t="s">
        <v>1005</v>
      </c>
      <c r="D446" s="10">
        <v>2230</v>
      </c>
      <c r="E446" s="10" t="s">
        <v>1116</v>
      </c>
      <c r="F446" s="10" t="s">
        <v>1230</v>
      </c>
      <c r="G446" s="10">
        <v>150</v>
      </c>
      <c r="L446">
        <f>COUNTIFS(Tabel1[Gemeente],Tabel10[[#This Row],[Kolom1]],Tabel1[Type],Tabel10[[#Headers],[workshop]],Tabel1[Jaar],$V$2)</f>
        <v>0</v>
      </c>
      <c r="M446" s="10">
        <f>COUNTIFS(Tabel1[Gemeente],Tabel10[[#This Row],[Kolom1]],Tabel1[Type],Tabel10[[#Headers],[bijscholing]],Tabel1[Jaar],$V$2)</f>
        <v>0</v>
      </c>
      <c r="N446" s="10">
        <f>COUNTIFS(Tabel1[Gemeente],Tabel10[[#This Row],[Kolom1]],Tabel1[Type],Tabel10[[#Headers],[open initiatie]],Tabel1[Jaar],$V$2)</f>
        <v>0</v>
      </c>
      <c r="O446">
        <f>COUNTIFS(Tabel1[Gemeente],Tabel10[[#This Row],[Kolom1]],Tabel1[Type],Tabel10[[#Headers],[animatie]],Tabel1[Jaar],$V$2)</f>
        <v>0</v>
      </c>
      <c r="P446">
        <f>COUNTIFS(Tabel1[Gemeente],Tabel10[[#This Row],[Kolom1]],Tabel1[Type],Tabel10[[#Headers],[kamp]],Tabel1[Jaar],$V$2)</f>
        <v>0</v>
      </c>
      <c r="Q446">
        <f>COUNTIFS(Tabel1[Gemeente],Tabel10[[#This Row],[Kolom1]],Tabel1[Type],Tabel10[[#Headers],[schoolactiviteit]],Tabel1[Jaar],$V$2)</f>
        <v>0</v>
      </c>
      <c r="R446" s="1">
        <f>SUM(Tabel10[[#This Row],[workshop]:[schoolactiviteit]])</f>
        <v>0</v>
      </c>
      <c r="S446" s="1">
        <f>COUNTIFS(Tabel3[Lid sinds],Activiteiten!$V$2,Tabel3[Woonplaats],Tabel10[[#This Row],[Kolom1]])</f>
        <v>0</v>
      </c>
    </row>
    <row r="447" spans="1:19" hidden="1" x14ac:dyDescent="0.25">
      <c r="A447" s="10">
        <v>2017</v>
      </c>
      <c r="B447" s="10">
        <v>12</v>
      </c>
      <c r="C447" s="10" t="s">
        <v>979</v>
      </c>
      <c r="D447" s="10"/>
      <c r="E447" s="10" t="s">
        <v>1156</v>
      </c>
      <c r="F447" s="10" t="s">
        <v>1230</v>
      </c>
      <c r="G447" s="10">
        <v>50</v>
      </c>
      <c r="L447">
        <f>COUNTIFS(Tabel1[Gemeente],Tabel10[[#This Row],[Kolom1]],Tabel1[Type],Tabel10[[#Headers],[workshop]],Tabel1[Jaar],$V$2)</f>
        <v>0</v>
      </c>
      <c r="M447" s="10">
        <f>COUNTIFS(Tabel1[Gemeente],Tabel10[[#This Row],[Kolom1]],Tabel1[Type],Tabel10[[#Headers],[bijscholing]],Tabel1[Jaar],$V$2)</f>
        <v>0</v>
      </c>
      <c r="N447" s="10">
        <f>COUNTIFS(Tabel1[Gemeente],Tabel10[[#This Row],[Kolom1]],Tabel1[Type],Tabel10[[#Headers],[open initiatie]],Tabel1[Jaar],$V$2)</f>
        <v>0</v>
      </c>
      <c r="O447">
        <f>COUNTIFS(Tabel1[Gemeente],Tabel10[[#This Row],[Kolom1]],Tabel1[Type],Tabel10[[#Headers],[animatie]],Tabel1[Jaar],$V$2)</f>
        <v>0</v>
      </c>
      <c r="P447">
        <f>COUNTIFS(Tabel1[Gemeente],Tabel10[[#This Row],[Kolom1]],Tabel1[Type],Tabel10[[#Headers],[kamp]],Tabel1[Jaar],$V$2)</f>
        <v>0</v>
      </c>
      <c r="Q447">
        <f>COUNTIFS(Tabel1[Gemeente],Tabel10[[#This Row],[Kolom1]],Tabel1[Type],Tabel10[[#Headers],[schoolactiviteit]],Tabel1[Jaar],$V$2)</f>
        <v>0</v>
      </c>
      <c r="R447" s="1">
        <f>SUM(Tabel10[[#This Row],[workshop]:[schoolactiviteit]])</f>
        <v>0</v>
      </c>
      <c r="S447" s="1">
        <f>COUNTIFS(Tabel3[Lid sinds],Activiteiten!$V$2,Tabel3[Woonplaats],Tabel10[[#This Row],[Kolom1]])</f>
        <v>0</v>
      </c>
    </row>
    <row r="448" spans="1:19" hidden="1" x14ac:dyDescent="0.25">
      <c r="A448" s="10">
        <v>2017</v>
      </c>
      <c r="B448" s="10">
        <v>1</v>
      </c>
      <c r="C448" s="10" t="s">
        <v>980</v>
      </c>
      <c r="D448" s="10"/>
      <c r="E448" s="10" t="s">
        <v>1102</v>
      </c>
      <c r="F448" s="10" t="s">
        <v>1157</v>
      </c>
      <c r="G448" s="10">
        <v>35</v>
      </c>
      <c r="L448">
        <f>COUNTIFS(Tabel1[Gemeente],Tabel10[[#This Row],[Kolom1]],Tabel1[Type],Tabel10[[#Headers],[workshop]],Tabel1[Jaar],$V$2)</f>
        <v>0</v>
      </c>
      <c r="M448" s="10">
        <f>COUNTIFS(Tabel1[Gemeente],Tabel10[[#This Row],[Kolom1]],Tabel1[Type],Tabel10[[#Headers],[bijscholing]],Tabel1[Jaar],$V$2)</f>
        <v>0</v>
      </c>
      <c r="N448" s="10">
        <f>COUNTIFS(Tabel1[Gemeente],Tabel10[[#This Row],[Kolom1]],Tabel1[Type],Tabel10[[#Headers],[open initiatie]],Tabel1[Jaar],$V$2)</f>
        <v>0</v>
      </c>
      <c r="O448">
        <f>COUNTIFS(Tabel1[Gemeente],Tabel10[[#This Row],[Kolom1]],Tabel1[Type],Tabel10[[#Headers],[animatie]],Tabel1[Jaar],$V$2)</f>
        <v>0</v>
      </c>
      <c r="P448">
        <f>COUNTIFS(Tabel1[Gemeente],Tabel10[[#This Row],[Kolom1]],Tabel1[Type],Tabel10[[#Headers],[kamp]],Tabel1[Jaar],$V$2)</f>
        <v>0</v>
      </c>
      <c r="Q448">
        <f>COUNTIFS(Tabel1[Gemeente],Tabel10[[#This Row],[Kolom1]],Tabel1[Type],Tabel10[[#Headers],[schoolactiviteit]],Tabel1[Jaar],$V$2)</f>
        <v>0</v>
      </c>
      <c r="R448" s="1">
        <f>SUM(Tabel10[[#This Row],[workshop]:[schoolactiviteit]])</f>
        <v>0</v>
      </c>
      <c r="S448" s="1">
        <f>COUNTIFS(Tabel3[Lid sinds],Activiteiten!$V$2,Tabel3[Woonplaats],Tabel10[[#This Row],[Kolom1]])</f>
        <v>0</v>
      </c>
    </row>
    <row r="449" spans="1:19" hidden="1" x14ac:dyDescent="0.25">
      <c r="A449" s="10">
        <v>2017</v>
      </c>
      <c r="B449" s="10">
        <v>4</v>
      </c>
      <c r="C449" s="10" t="s">
        <v>980</v>
      </c>
      <c r="D449" s="10"/>
      <c r="E449" s="10" t="s">
        <v>309</v>
      </c>
      <c r="F449" s="10" t="s">
        <v>986</v>
      </c>
      <c r="G449" s="10">
        <f>2*15</f>
        <v>30</v>
      </c>
      <c r="L449">
        <f>COUNTIFS(Tabel1[Gemeente],Tabel10[[#This Row],[Kolom1]],Tabel1[Type],Tabel10[[#Headers],[workshop]],Tabel1[Jaar],$V$2)</f>
        <v>0</v>
      </c>
      <c r="M449" s="10">
        <f>COUNTIFS(Tabel1[Gemeente],Tabel10[[#This Row],[Kolom1]],Tabel1[Type],Tabel10[[#Headers],[bijscholing]],Tabel1[Jaar],$V$2)</f>
        <v>0</v>
      </c>
      <c r="N449" s="10">
        <f>COUNTIFS(Tabel1[Gemeente],Tabel10[[#This Row],[Kolom1]],Tabel1[Type],Tabel10[[#Headers],[open initiatie]],Tabel1[Jaar],$V$2)</f>
        <v>0</v>
      </c>
      <c r="O449">
        <f>COUNTIFS(Tabel1[Gemeente],Tabel10[[#This Row],[Kolom1]],Tabel1[Type],Tabel10[[#Headers],[animatie]],Tabel1[Jaar],$V$2)</f>
        <v>0</v>
      </c>
      <c r="P449">
        <f>COUNTIFS(Tabel1[Gemeente],Tabel10[[#This Row],[Kolom1]],Tabel1[Type],Tabel10[[#Headers],[kamp]],Tabel1[Jaar],$V$2)</f>
        <v>0</v>
      </c>
      <c r="Q449">
        <f>COUNTIFS(Tabel1[Gemeente],Tabel10[[#This Row],[Kolom1]],Tabel1[Type],Tabel10[[#Headers],[schoolactiviteit]],Tabel1[Jaar],$V$2)</f>
        <v>0</v>
      </c>
      <c r="R449" s="1">
        <f>SUM(Tabel10[[#This Row],[workshop]:[schoolactiviteit]])</f>
        <v>0</v>
      </c>
      <c r="S449" s="1">
        <f>COUNTIFS(Tabel3[Lid sinds],Activiteiten!$V$2,Tabel3[Woonplaats],Tabel10[[#This Row],[Kolom1]])</f>
        <v>0</v>
      </c>
    </row>
    <row r="450" spans="1:19" hidden="1" x14ac:dyDescent="0.25">
      <c r="A450" s="10">
        <v>2017</v>
      </c>
      <c r="B450" s="10">
        <v>8</v>
      </c>
      <c r="C450" s="10" t="s">
        <v>981</v>
      </c>
      <c r="D450" s="10"/>
      <c r="E450" s="10" t="s">
        <v>1194</v>
      </c>
      <c r="F450" s="10" t="s">
        <v>1168</v>
      </c>
      <c r="G450" s="10">
        <v>30</v>
      </c>
      <c r="L450">
        <f>COUNTIFS(Tabel1[Gemeente],Tabel10[[#This Row],[Kolom1]],Tabel1[Type],Tabel10[[#Headers],[workshop]],Tabel1[Jaar],$V$2)</f>
        <v>0</v>
      </c>
      <c r="M450" s="10">
        <f>COUNTIFS(Tabel1[Gemeente],Tabel10[[#This Row],[Kolom1]],Tabel1[Type],Tabel10[[#Headers],[bijscholing]],Tabel1[Jaar],$V$2)</f>
        <v>0</v>
      </c>
      <c r="N450" s="10">
        <f>COUNTIFS(Tabel1[Gemeente],Tabel10[[#This Row],[Kolom1]],Tabel1[Type],Tabel10[[#Headers],[open initiatie]],Tabel1[Jaar],$V$2)</f>
        <v>0</v>
      </c>
      <c r="O450">
        <f>COUNTIFS(Tabel1[Gemeente],Tabel10[[#This Row],[Kolom1]],Tabel1[Type],Tabel10[[#Headers],[animatie]],Tabel1[Jaar],$V$2)</f>
        <v>0</v>
      </c>
      <c r="P450">
        <f>COUNTIFS(Tabel1[Gemeente],Tabel10[[#This Row],[Kolom1]],Tabel1[Type],Tabel10[[#Headers],[kamp]],Tabel1[Jaar],$V$2)</f>
        <v>0</v>
      </c>
      <c r="Q450">
        <f>COUNTIFS(Tabel1[Gemeente],Tabel10[[#This Row],[Kolom1]],Tabel1[Type],Tabel10[[#Headers],[schoolactiviteit]],Tabel1[Jaar],$V$2)</f>
        <v>0</v>
      </c>
      <c r="R450" s="1">
        <f>SUM(Tabel10[[#This Row],[workshop]:[schoolactiviteit]])</f>
        <v>0</v>
      </c>
      <c r="S450" s="1">
        <f>COUNTIFS(Tabel3[Lid sinds],Activiteiten!$V$2,Tabel3[Woonplaats],Tabel10[[#This Row],[Kolom1]])</f>
        <v>0</v>
      </c>
    </row>
    <row r="451" spans="1:19" hidden="1" x14ac:dyDescent="0.25">
      <c r="A451" s="10">
        <v>2017</v>
      </c>
      <c r="B451" s="10">
        <v>2</v>
      </c>
      <c r="C451" s="10" t="s">
        <v>1012</v>
      </c>
      <c r="D451" s="10">
        <v>2390</v>
      </c>
      <c r="E451" s="10" t="s">
        <v>1104</v>
      </c>
      <c r="F451" s="10" t="s">
        <v>1166</v>
      </c>
      <c r="G451" s="10">
        <v>45</v>
      </c>
      <c r="L451">
        <f>COUNTIFS(Tabel1[Gemeente],Tabel10[[#This Row],[Kolom1]],Tabel1[Type],Tabel10[[#Headers],[workshop]],Tabel1[Jaar],$V$2)</f>
        <v>0</v>
      </c>
      <c r="M451" s="10">
        <f>COUNTIFS(Tabel1[Gemeente],Tabel10[[#This Row],[Kolom1]],Tabel1[Type],Tabel10[[#Headers],[bijscholing]],Tabel1[Jaar],$V$2)</f>
        <v>0</v>
      </c>
      <c r="N451" s="10">
        <f>COUNTIFS(Tabel1[Gemeente],Tabel10[[#This Row],[Kolom1]],Tabel1[Type],Tabel10[[#Headers],[open initiatie]],Tabel1[Jaar],$V$2)</f>
        <v>0</v>
      </c>
      <c r="O451">
        <f>COUNTIFS(Tabel1[Gemeente],Tabel10[[#This Row],[Kolom1]],Tabel1[Type],Tabel10[[#Headers],[animatie]],Tabel1[Jaar],$V$2)</f>
        <v>0</v>
      </c>
      <c r="P451">
        <f>COUNTIFS(Tabel1[Gemeente],Tabel10[[#This Row],[Kolom1]],Tabel1[Type],Tabel10[[#Headers],[kamp]],Tabel1[Jaar],$V$2)</f>
        <v>0</v>
      </c>
      <c r="Q451">
        <f>COUNTIFS(Tabel1[Gemeente],Tabel10[[#This Row],[Kolom1]],Tabel1[Type],Tabel10[[#Headers],[schoolactiviteit]],Tabel1[Jaar],$V$2)</f>
        <v>0</v>
      </c>
      <c r="R451" s="1">
        <f>SUM(Tabel10[[#This Row],[workshop]:[schoolactiviteit]])</f>
        <v>0</v>
      </c>
      <c r="S451" s="1">
        <f>COUNTIFS(Tabel3[Lid sinds],Activiteiten!$V$2,Tabel3[Woonplaats],Tabel10[[#This Row],[Kolom1]])</f>
        <v>0</v>
      </c>
    </row>
    <row r="452" spans="1:19" hidden="1" x14ac:dyDescent="0.25">
      <c r="A452" s="10">
        <v>2017</v>
      </c>
      <c r="B452" s="10">
        <v>3</v>
      </c>
      <c r="C452" s="10" t="s">
        <v>1012</v>
      </c>
      <c r="D452" s="10">
        <v>2390</v>
      </c>
      <c r="E452" s="10" t="s">
        <v>1104</v>
      </c>
      <c r="F452" s="10" t="s">
        <v>1166</v>
      </c>
      <c r="G452" s="10">
        <v>45</v>
      </c>
      <c r="L452">
        <f>COUNTIFS(Tabel1[Gemeente],Tabel10[[#This Row],[Kolom1]],Tabel1[Type],Tabel10[[#Headers],[workshop]],Tabel1[Jaar],$V$2)</f>
        <v>0</v>
      </c>
      <c r="M452" s="10">
        <f>COUNTIFS(Tabel1[Gemeente],Tabel10[[#This Row],[Kolom1]],Tabel1[Type],Tabel10[[#Headers],[bijscholing]],Tabel1[Jaar],$V$2)</f>
        <v>0</v>
      </c>
      <c r="N452" s="10">
        <f>COUNTIFS(Tabel1[Gemeente],Tabel10[[#This Row],[Kolom1]],Tabel1[Type],Tabel10[[#Headers],[open initiatie]],Tabel1[Jaar],$V$2)</f>
        <v>0</v>
      </c>
      <c r="O452">
        <f>COUNTIFS(Tabel1[Gemeente],Tabel10[[#This Row],[Kolom1]],Tabel1[Type],Tabel10[[#Headers],[animatie]],Tabel1[Jaar],$V$2)</f>
        <v>0</v>
      </c>
      <c r="P452">
        <f>COUNTIFS(Tabel1[Gemeente],Tabel10[[#This Row],[Kolom1]],Tabel1[Type],Tabel10[[#Headers],[kamp]],Tabel1[Jaar],$V$2)</f>
        <v>0</v>
      </c>
      <c r="Q452">
        <f>COUNTIFS(Tabel1[Gemeente],Tabel10[[#This Row],[Kolom1]],Tabel1[Type],Tabel10[[#Headers],[schoolactiviteit]],Tabel1[Jaar],$V$2)</f>
        <v>0</v>
      </c>
      <c r="R452" s="1">
        <f>SUM(Tabel10[[#This Row],[workshop]:[schoolactiviteit]])</f>
        <v>0</v>
      </c>
      <c r="S452" s="1">
        <f>COUNTIFS(Tabel3[Lid sinds],Activiteiten!$V$2,Tabel3[Woonplaats],Tabel10[[#This Row],[Kolom1]])</f>
        <v>0</v>
      </c>
    </row>
    <row r="453" spans="1:19" hidden="1" x14ac:dyDescent="0.25">
      <c r="A453" s="10">
        <v>2017</v>
      </c>
      <c r="B453" s="10">
        <v>3</v>
      </c>
      <c r="C453" s="10" t="s">
        <v>1012</v>
      </c>
      <c r="D453" s="10">
        <v>2390</v>
      </c>
      <c r="E453" s="10" t="s">
        <v>1104</v>
      </c>
      <c r="F453" s="10" t="s">
        <v>1166</v>
      </c>
      <c r="G453" s="10">
        <v>60</v>
      </c>
      <c r="L453">
        <f>COUNTIFS(Tabel1[Gemeente],Tabel10[[#This Row],[Kolom1]],Tabel1[Type],Tabel10[[#Headers],[workshop]],Tabel1[Jaar],$V$2)</f>
        <v>0</v>
      </c>
      <c r="M453" s="10">
        <f>COUNTIFS(Tabel1[Gemeente],Tabel10[[#This Row],[Kolom1]],Tabel1[Type],Tabel10[[#Headers],[bijscholing]],Tabel1[Jaar],$V$2)</f>
        <v>0</v>
      </c>
      <c r="N453" s="10">
        <f>COUNTIFS(Tabel1[Gemeente],Tabel10[[#This Row],[Kolom1]],Tabel1[Type],Tabel10[[#Headers],[open initiatie]],Tabel1[Jaar],$V$2)</f>
        <v>0</v>
      </c>
      <c r="O453">
        <f>COUNTIFS(Tabel1[Gemeente],Tabel10[[#This Row],[Kolom1]],Tabel1[Type],Tabel10[[#Headers],[animatie]],Tabel1[Jaar],$V$2)</f>
        <v>0</v>
      </c>
      <c r="P453">
        <f>COUNTIFS(Tabel1[Gemeente],Tabel10[[#This Row],[Kolom1]],Tabel1[Type],Tabel10[[#Headers],[kamp]],Tabel1[Jaar],$V$2)</f>
        <v>0</v>
      </c>
      <c r="Q453">
        <f>COUNTIFS(Tabel1[Gemeente],Tabel10[[#This Row],[Kolom1]],Tabel1[Type],Tabel10[[#Headers],[schoolactiviteit]],Tabel1[Jaar],$V$2)</f>
        <v>0</v>
      </c>
      <c r="R453" s="1">
        <f>SUM(Tabel10[[#This Row],[workshop]:[schoolactiviteit]])</f>
        <v>0</v>
      </c>
      <c r="S453" s="1">
        <f>COUNTIFS(Tabel3[Lid sinds],Activiteiten!$V$2,Tabel3[Woonplaats],Tabel10[[#This Row],[Kolom1]])</f>
        <v>0</v>
      </c>
    </row>
    <row r="454" spans="1:19" hidden="1" x14ac:dyDescent="0.25">
      <c r="A454" s="10">
        <v>2017</v>
      </c>
      <c r="B454" s="10">
        <v>4</v>
      </c>
      <c r="C454" s="10" t="s">
        <v>1012</v>
      </c>
      <c r="D454" s="10">
        <v>2390</v>
      </c>
      <c r="E454" s="10" t="s">
        <v>1104</v>
      </c>
      <c r="F454" s="10" t="s">
        <v>1166</v>
      </c>
      <c r="G454" s="10">
        <v>60</v>
      </c>
      <c r="L454">
        <f>COUNTIFS(Tabel1[Gemeente],Tabel10[[#This Row],[Kolom1]],Tabel1[Type],Tabel10[[#Headers],[workshop]],Tabel1[Jaar],$V$2)</f>
        <v>0</v>
      </c>
      <c r="M454" s="10">
        <f>COUNTIFS(Tabel1[Gemeente],Tabel10[[#This Row],[Kolom1]],Tabel1[Type],Tabel10[[#Headers],[bijscholing]],Tabel1[Jaar],$V$2)</f>
        <v>0</v>
      </c>
      <c r="N454" s="10">
        <f>COUNTIFS(Tabel1[Gemeente],Tabel10[[#This Row],[Kolom1]],Tabel1[Type],Tabel10[[#Headers],[open initiatie]],Tabel1[Jaar],$V$2)</f>
        <v>0</v>
      </c>
      <c r="O454">
        <f>COUNTIFS(Tabel1[Gemeente],Tabel10[[#This Row],[Kolom1]],Tabel1[Type],Tabel10[[#Headers],[animatie]],Tabel1[Jaar],$V$2)</f>
        <v>0</v>
      </c>
      <c r="P454">
        <f>COUNTIFS(Tabel1[Gemeente],Tabel10[[#This Row],[Kolom1]],Tabel1[Type],Tabel10[[#Headers],[kamp]],Tabel1[Jaar],$V$2)</f>
        <v>0</v>
      </c>
      <c r="Q454">
        <f>COUNTIFS(Tabel1[Gemeente],Tabel10[[#This Row],[Kolom1]],Tabel1[Type],Tabel10[[#Headers],[schoolactiviteit]],Tabel1[Jaar],$V$2)</f>
        <v>0</v>
      </c>
      <c r="R454" s="1">
        <f>SUM(Tabel10[[#This Row],[workshop]:[schoolactiviteit]])</f>
        <v>0</v>
      </c>
      <c r="S454" s="1">
        <f>COUNTIFS(Tabel3[Lid sinds],Activiteiten!$V$2,Tabel3[Woonplaats],Tabel10[[#This Row],[Kolom1]])</f>
        <v>0</v>
      </c>
    </row>
    <row r="455" spans="1:19" hidden="1" x14ac:dyDescent="0.25">
      <c r="A455" s="10">
        <v>2017</v>
      </c>
      <c r="B455" s="10">
        <v>4</v>
      </c>
      <c r="C455" s="10" t="s">
        <v>1012</v>
      </c>
      <c r="D455" s="10">
        <v>2390</v>
      </c>
      <c r="E455" s="10" t="s">
        <v>1104</v>
      </c>
      <c r="F455" s="10" t="s">
        <v>1166</v>
      </c>
      <c r="G455" s="10">
        <v>80</v>
      </c>
      <c r="L455">
        <f>COUNTIFS(Tabel1[Gemeente],Tabel10[[#This Row],[Kolom1]],Tabel1[Type],Tabel10[[#Headers],[workshop]],Tabel1[Jaar],$V$2)</f>
        <v>0</v>
      </c>
      <c r="M455" s="10">
        <f>COUNTIFS(Tabel1[Gemeente],Tabel10[[#This Row],[Kolom1]],Tabel1[Type],Tabel10[[#Headers],[bijscholing]],Tabel1[Jaar],$V$2)</f>
        <v>0</v>
      </c>
      <c r="N455" s="10">
        <f>COUNTIFS(Tabel1[Gemeente],Tabel10[[#This Row],[Kolom1]],Tabel1[Type],Tabel10[[#Headers],[open initiatie]],Tabel1[Jaar],$V$2)</f>
        <v>0</v>
      </c>
      <c r="O455">
        <f>COUNTIFS(Tabel1[Gemeente],Tabel10[[#This Row],[Kolom1]],Tabel1[Type],Tabel10[[#Headers],[animatie]],Tabel1[Jaar],$V$2)</f>
        <v>0</v>
      </c>
      <c r="P455">
        <f>COUNTIFS(Tabel1[Gemeente],Tabel10[[#This Row],[Kolom1]],Tabel1[Type],Tabel10[[#Headers],[kamp]],Tabel1[Jaar],$V$2)</f>
        <v>0</v>
      </c>
      <c r="Q455">
        <f>COUNTIFS(Tabel1[Gemeente],Tabel10[[#This Row],[Kolom1]],Tabel1[Type],Tabel10[[#Headers],[schoolactiviteit]],Tabel1[Jaar],$V$2)</f>
        <v>0</v>
      </c>
      <c r="R455" s="1">
        <f>SUM(Tabel10[[#This Row],[workshop]:[schoolactiviteit]])</f>
        <v>0</v>
      </c>
      <c r="S455" s="1">
        <f>COUNTIFS(Tabel3[Lid sinds],Activiteiten!$V$2,Tabel3[Woonplaats],Tabel10[[#This Row],[Kolom1]])</f>
        <v>0</v>
      </c>
    </row>
    <row r="456" spans="1:19" hidden="1" x14ac:dyDescent="0.25">
      <c r="A456" s="10">
        <v>2017</v>
      </c>
      <c r="B456" s="10">
        <v>5</v>
      </c>
      <c r="C456" s="10" t="s">
        <v>1012</v>
      </c>
      <c r="D456" s="10">
        <v>2390</v>
      </c>
      <c r="E456" s="10" t="s">
        <v>1104</v>
      </c>
      <c r="F456" s="10" t="s">
        <v>1166</v>
      </c>
      <c r="G456" s="10">
        <v>60</v>
      </c>
      <c r="L456">
        <f>COUNTIFS(Tabel1[Gemeente],Tabel10[[#This Row],[Kolom1]],Tabel1[Type],Tabel10[[#Headers],[workshop]],Tabel1[Jaar],$V$2)</f>
        <v>0</v>
      </c>
      <c r="M456" s="10">
        <f>COUNTIFS(Tabel1[Gemeente],Tabel10[[#This Row],[Kolom1]],Tabel1[Type],Tabel10[[#Headers],[bijscholing]],Tabel1[Jaar],$V$2)</f>
        <v>0</v>
      </c>
      <c r="N456" s="10">
        <f>COUNTIFS(Tabel1[Gemeente],Tabel10[[#This Row],[Kolom1]],Tabel1[Type],Tabel10[[#Headers],[open initiatie]],Tabel1[Jaar],$V$2)</f>
        <v>0</v>
      </c>
      <c r="O456">
        <f>COUNTIFS(Tabel1[Gemeente],Tabel10[[#This Row],[Kolom1]],Tabel1[Type],Tabel10[[#Headers],[animatie]],Tabel1[Jaar],$V$2)</f>
        <v>0</v>
      </c>
      <c r="P456">
        <f>COUNTIFS(Tabel1[Gemeente],Tabel10[[#This Row],[Kolom1]],Tabel1[Type],Tabel10[[#Headers],[kamp]],Tabel1[Jaar],$V$2)</f>
        <v>0</v>
      </c>
      <c r="Q456">
        <f>COUNTIFS(Tabel1[Gemeente],Tabel10[[#This Row],[Kolom1]],Tabel1[Type],Tabel10[[#Headers],[schoolactiviteit]],Tabel1[Jaar],$V$2)</f>
        <v>0</v>
      </c>
      <c r="R456" s="1">
        <f>SUM(Tabel10[[#This Row],[workshop]:[schoolactiviteit]])</f>
        <v>0</v>
      </c>
      <c r="S456" s="1">
        <f>COUNTIFS(Tabel3[Lid sinds],Activiteiten!$V$2,Tabel3[Woonplaats],Tabel10[[#This Row],[Kolom1]])</f>
        <v>0</v>
      </c>
    </row>
    <row r="457" spans="1:19" hidden="1" x14ac:dyDescent="0.25">
      <c r="A457" s="10">
        <v>2017</v>
      </c>
      <c r="B457" s="10">
        <v>5</v>
      </c>
      <c r="C457" s="10" t="s">
        <v>1012</v>
      </c>
      <c r="D457" s="10">
        <v>2390</v>
      </c>
      <c r="E457" s="10" t="s">
        <v>1104</v>
      </c>
      <c r="F457" s="10" t="s">
        <v>1166</v>
      </c>
      <c r="G457" s="10">
        <v>80</v>
      </c>
      <c r="L457">
        <f>COUNTIFS(Tabel1[Gemeente],Tabel10[[#This Row],[Kolom1]],Tabel1[Type],Tabel10[[#Headers],[workshop]],Tabel1[Jaar],$V$2)</f>
        <v>0</v>
      </c>
      <c r="M457" s="10">
        <f>COUNTIFS(Tabel1[Gemeente],Tabel10[[#This Row],[Kolom1]],Tabel1[Type],Tabel10[[#Headers],[bijscholing]],Tabel1[Jaar],$V$2)</f>
        <v>0</v>
      </c>
      <c r="N457" s="10">
        <f>COUNTIFS(Tabel1[Gemeente],Tabel10[[#This Row],[Kolom1]],Tabel1[Type],Tabel10[[#Headers],[open initiatie]],Tabel1[Jaar],$V$2)</f>
        <v>0</v>
      </c>
      <c r="O457">
        <f>COUNTIFS(Tabel1[Gemeente],Tabel10[[#This Row],[Kolom1]],Tabel1[Type],Tabel10[[#Headers],[animatie]],Tabel1[Jaar],$V$2)</f>
        <v>0</v>
      </c>
      <c r="P457">
        <f>COUNTIFS(Tabel1[Gemeente],Tabel10[[#This Row],[Kolom1]],Tabel1[Type],Tabel10[[#Headers],[kamp]],Tabel1[Jaar],$V$2)</f>
        <v>0</v>
      </c>
      <c r="Q457">
        <f>COUNTIFS(Tabel1[Gemeente],Tabel10[[#This Row],[Kolom1]],Tabel1[Type],Tabel10[[#Headers],[schoolactiviteit]],Tabel1[Jaar],$V$2)</f>
        <v>0</v>
      </c>
      <c r="R457" s="1">
        <f>SUM(Tabel10[[#This Row],[workshop]:[schoolactiviteit]])</f>
        <v>0</v>
      </c>
      <c r="S457" s="1">
        <f>COUNTIFS(Tabel3[Lid sinds],Activiteiten!$V$2,Tabel3[Woonplaats],Tabel10[[#This Row],[Kolom1]])</f>
        <v>0</v>
      </c>
    </row>
    <row r="458" spans="1:19" hidden="1" x14ac:dyDescent="0.25">
      <c r="A458" s="10">
        <v>2017</v>
      </c>
      <c r="B458" s="10">
        <v>5</v>
      </c>
      <c r="C458" s="10" t="s">
        <v>1012</v>
      </c>
      <c r="D458" s="10">
        <v>2390</v>
      </c>
      <c r="E458" s="10" t="s">
        <v>1104</v>
      </c>
      <c r="F458" s="10" t="s">
        <v>1166</v>
      </c>
      <c r="G458" s="10">
        <v>80</v>
      </c>
      <c r="L458">
        <f>COUNTIFS(Tabel1[Gemeente],Tabel10[[#This Row],[Kolom1]],Tabel1[Type],Tabel10[[#Headers],[workshop]],Tabel1[Jaar],$V$2)</f>
        <v>0</v>
      </c>
      <c r="M458" s="10">
        <f>COUNTIFS(Tabel1[Gemeente],Tabel10[[#This Row],[Kolom1]],Tabel1[Type],Tabel10[[#Headers],[bijscholing]],Tabel1[Jaar],$V$2)</f>
        <v>0</v>
      </c>
      <c r="N458" s="10">
        <f>COUNTIFS(Tabel1[Gemeente],Tabel10[[#This Row],[Kolom1]],Tabel1[Type],Tabel10[[#Headers],[open initiatie]],Tabel1[Jaar],$V$2)</f>
        <v>0</v>
      </c>
      <c r="O458">
        <f>COUNTIFS(Tabel1[Gemeente],Tabel10[[#This Row],[Kolom1]],Tabel1[Type],Tabel10[[#Headers],[animatie]],Tabel1[Jaar],$V$2)</f>
        <v>0</v>
      </c>
      <c r="P458">
        <f>COUNTIFS(Tabel1[Gemeente],Tabel10[[#This Row],[Kolom1]],Tabel1[Type],Tabel10[[#Headers],[kamp]],Tabel1[Jaar],$V$2)</f>
        <v>0</v>
      </c>
      <c r="Q458">
        <f>COUNTIFS(Tabel1[Gemeente],Tabel10[[#This Row],[Kolom1]],Tabel1[Type],Tabel10[[#Headers],[schoolactiviteit]],Tabel1[Jaar],$V$2)</f>
        <v>0</v>
      </c>
      <c r="R458" s="1">
        <f>SUM(Tabel10[[#This Row],[workshop]:[schoolactiviteit]])</f>
        <v>0</v>
      </c>
      <c r="S458" s="1">
        <f>COUNTIFS(Tabel3[Lid sinds],Activiteiten!$V$2,Tabel3[Woonplaats],Tabel10[[#This Row],[Kolom1]])</f>
        <v>0</v>
      </c>
    </row>
    <row r="459" spans="1:19" hidden="1" x14ac:dyDescent="0.25">
      <c r="A459" s="10">
        <v>2017</v>
      </c>
      <c r="B459" s="10">
        <v>5</v>
      </c>
      <c r="C459" s="10" t="s">
        <v>1012</v>
      </c>
      <c r="D459" s="10">
        <v>2390</v>
      </c>
      <c r="E459" s="10" t="s">
        <v>1104</v>
      </c>
      <c r="F459" s="10" t="s">
        <v>1166</v>
      </c>
      <c r="G459" s="10">
        <v>80</v>
      </c>
      <c r="L459">
        <f>COUNTIFS(Tabel1[Gemeente],Tabel10[[#This Row],[Kolom1]],Tabel1[Type],Tabel10[[#Headers],[workshop]],Tabel1[Jaar],$V$2)</f>
        <v>0</v>
      </c>
      <c r="M459" s="10">
        <f>COUNTIFS(Tabel1[Gemeente],Tabel10[[#This Row],[Kolom1]],Tabel1[Type],Tabel10[[#Headers],[bijscholing]],Tabel1[Jaar],$V$2)</f>
        <v>0</v>
      </c>
      <c r="N459" s="10">
        <f>COUNTIFS(Tabel1[Gemeente],Tabel10[[#This Row],[Kolom1]],Tabel1[Type],Tabel10[[#Headers],[open initiatie]],Tabel1[Jaar],$V$2)</f>
        <v>0</v>
      </c>
      <c r="O459">
        <f>COUNTIFS(Tabel1[Gemeente],Tabel10[[#This Row],[Kolom1]],Tabel1[Type],Tabel10[[#Headers],[animatie]],Tabel1[Jaar],$V$2)</f>
        <v>0</v>
      </c>
      <c r="P459">
        <f>COUNTIFS(Tabel1[Gemeente],Tabel10[[#This Row],[Kolom1]],Tabel1[Type],Tabel10[[#Headers],[kamp]],Tabel1[Jaar],$V$2)</f>
        <v>0</v>
      </c>
      <c r="Q459">
        <f>COUNTIFS(Tabel1[Gemeente],Tabel10[[#This Row],[Kolom1]],Tabel1[Type],Tabel10[[#Headers],[schoolactiviteit]],Tabel1[Jaar],$V$2)</f>
        <v>0</v>
      </c>
      <c r="R459" s="1">
        <f>SUM(Tabel10[[#This Row],[workshop]:[schoolactiviteit]])</f>
        <v>0</v>
      </c>
      <c r="S459" s="1">
        <f>COUNTIFS(Tabel3[Lid sinds],Activiteiten!$V$2,Tabel3[Woonplaats],Tabel10[[#This Row],[Kolom1]])</f>
        <v>0</v>
      </c>
    </row>
    <row r="460" spans="1:19" hidden="1" x14ac:dyDescent="0.25">
      <c r="A460" s="10">
        <v>2017</v>
      </c>
      <c r="B460" s="10">
        <v>5</v>
      </c>
      <c r="C460" s="10" t="s">
        <v>1012</v>
      </c>
      <c r="D460" s="10">
        <v>2390</v>
      </c>
      <c r="E460" s="10" t="s">
        <v>1104</v>
      </c>
      <c r="F460" s="10" t="s">
        <v>1166</v>
      </c>
      <c r="G460" s="10">
        <v>80</v>
      </c>
      <c r="L460">
        <f>COUNTIFS(Tabel1[Gemeente],Tabel10[[#This Row],[Kolom1]],Tabel1[Type],Tabel10[[#Headers],[workshop]],Tabel1[Jaar],$V$2)</f>
        <v>0</v>
      </c>
      <c r="M460" s="10">
        <f>COUNTIFS(Tabel1[Gemeente],Tabel10[[#This Row],[Kolom1]],Tabel1[Type],Tabel10[[#Headers],[bijscholing]],Tabel1[Jaar],$V$2)</f>
        <v>0</v>
      </c>
      <c r="N460" s="10">
        <f>COUNTIFS(Tabel1[Gemeente],Tabel10[[#This Row],[Kolom1]],Tabel1[Type],Tabel10[[#Headers],[open initiatie]],Tabel1[Jaar],$V$2)</f>
        <v>0</v>
      </c>
      <c r="O460">
        <f>COUNTIFS(Tabel1[Gemeente],Tabel10[[#This Row],[Kolom1]],Tabel1[Type],Tabel10[[#Headers],[animatie]],Tabel1[Jaar],$V$2)</f>
        <v>0</v>
      </c>
      <c r="P460">
        <f>COUNTIFS(Tabel1[Gemeente],Tabel10[[#This Row],[Kolom1]],Tabel1[Type],Tabel10[[#Headers],[kamp]],Tabel1[Jaar],$V$2)</f>
        <v>0</v>
      </c>
      <c r="Q460">
        <f>COUNTIFS(Tabel1[Gemeente],Tabel10[[#This Row],[Kolom1]],Tabel1[Type],Tabel10[[#Headers],[schoolactiviteit]],Tabel1[Jaar],$V$2)</f>
        <v>0</v>
      </c>
      <c r="R460" s="1">
        <f>SUM(Tabel10[[#This Row],[workshop]:[schoolactiviteit]])</f>
        <v>0</v>
      </c>
      <c r="S460" s="1">
        <f>COUNTIFS(Tabel3[Lid sinds],Activiteiten!$V$2,Tabel3[Woonplaats],Tabel10[[#This Row],[Kolom1]])</f>
        <v>0</v>
      </c>
    </row>
    <row r="461" spans="1:19" hidden="1" x14ac:dyDescent="0.25">
      <c r="A461" s="10">
        <v>2017</v>
      </c>
      <c r="B461" s="10">
        <v>6</v>
      </c>
      <c r="C461" s="10" t="s">
        <v>1012</v>
      </c>
      <c r="D461" s="10">
        <v>2390</v>
      </c>
      <c r="E461" s="10" t="s">
        <v>1104</v>
      </c>
      <c r="F461" s="10" t="s">
        <v>1166</v>
      </c>
      <c r="G461" s="10">
        <v>25</v>
      </c>
      <c r="L461">
        <f>COUNTIFS(Tabel1[Gemeente],Tabel10[[#This Row],[Kolom1]],Tabel1[Type],Tabel10[[#Headers],[workshop]],Tabel1[Jaar],$V$2)</f>
        <v>0</v>
      </c>
      <c r="M461" s="10">
        <f>COUNTIFS(Tabel1[Gemeente],Tabel10[[#This Row],[Kolom1]],Tabel1[Type],Tabel10[[#Headers],[bijscholing]],Tabel1[Jaar],$V$2)</f>
        <v>0</v>
      </c>
      <c r="N461" s="10">
        <f>COUNTIFS(Tabel1[Gemeente],Tabel10[[#This Row],[Kolom1]],Tabel1[Type],Tabel10[[#Headers],[open initiatie]],Tabel1[Jaar],$V$2)</f>
        <v>0</v>
      </c>
      <c r="O461">
        <f>COUNTIFS(Tabel1[Gemeente],Tabel10[[#This Row],[Kolom1]],Tabel1[Type],Tabel10[[#Headers],[animatie]],Tabel1[Jaar],$V$2)</f>
        <v>0</v>
      </c>
      <c r="P461">
        <f>COUNTIFS(Tabel1[Gemeente],Tabel10[[#This Row],[Kolom1]],Tabel1[Type],Tabel10[[#Headers],[kamp]],Tabel1[Jaar],$V$2)</f>
        <v>0</v>
      </c>
      <c r="Q461">
        <f>COUNTIFS(Tabel1[Gemeente],Tabel10[[#This Row],[Kolom1]],Tabel1[Type],Tabel10[[#Headers],[schoolactiviteit]],Tabel1[Jaar],$V$2)</f>
        <v>0</v>
      </c>
      <c r="R461" s="1">
        <f>SUM(Tabel10[[#This Row],[workshop]:[schoolactiviteit]])</f>
        <v>0</v>
      </c>
      <c r="S461" s="1">
        <f>COUNTIFS(Tabel3[Lid sinds],Activiteiten!$V$2,Tabel3[Woonplaats],Tabel10[[#This Row],[Kolom1]])</f>
        <v>0</v>
      </c>
    </row>
    <row r="462" spans="1:19" hidden="1" x14ac:dyDescent="0.25">
      <c r="A462" s="10">
        <v>2017</v>
      </c>
      <c r="B462" s="10">
        <v>11</v>
      </c>
      <c r="C462" s="10" t="s">
        <v>980</v>
      </c>
      <c r="D462" s="10">
        <v>2390</v>
      </c>
      <c r="E462" s="10" t="s">
        <v>1104</v>
      </c>
      <c r="F462" s="10" t="s">
        <v>1107</v>
      </c>
      <c r="G462" s="10">
        <v>100</v>
      </c>
      <c r="L462">
        <f>COUNTIFS(Tabel1[Gemeente],Tabel10[[#This Row],[Kolom1]],Tabel1[Type],Tabel10[[#Headers],[workshop]],Tabel1[Jaar],$V$2)</f>
        <v>0</v>
      </c>
      <c r="M462" s="10">
        <f>COUNTIFS(Tabel1[Gemeente],Tabel10[[#This Row],[Kolom1]],Tabel1[Type],Tabel10[[#Headers],[bijscholing]],Tabel1[Jaar],$V$2)</f>
        <v>0</v>
      </c>
      <c r="N462" s="10">
        <f>COUNTIFS(Tabel1[Gemeente],Tabel10[[#This Row],[Kolom1]],Tabel1[Type],Tabel10[[#Headers],[open initiatie]],Tabel1[Jaar],$V$2)</f>
        <v>0</v>
      </c>
      <c r="O462">
        <f>COUNTIFS(Tabel1[Gemeente],Tabel10[[#This Row],[Kolom1]],Tabel1[Type],Tabel10[[#Headers],[animatie]],Tabel1[Jaar],$V$2)</f>
        <v>0</v>
      </c>
      <c r="P462">
        <f>COUNTIFS(Tabel1[Gemeente],Tabel10[[#This Row],[Kolom1]],Tabel1[Type],Tabel10[[#Headers],[kamp]],Tabel1[Jaar],$V$2)</f>
        <v>0</v>
      </c>
      <c r="Q462">
        <f>COUNTIFS(Tabel1[Gemeente],Tabel10[[#This Row],[Kolom1]],Tabel1[Type],Tabel10[[#Headers],[schoolactiviteit]],Tabel1[Jaar],$V$2)</f>
        <v>0</v>
      </c>
      <c r="R462" s="1">
        <f>SUM(Tabel10[[#This Row],[workshop]:[schoolactiviteit]])</f>
        <v>0</v>
      </c>
      <c r="S462" s="1">
        <f>COUNTIFS(Tabel3[Lid sinds],Activiteiten!$V$2,Tabel3[Woonplaats],Tabel10[[#This Row],[Kolom1]])</f>
        <v>0</v>
      </c>
    </row>
    <row r="463" spans="1:19" hidden="1" x14ac:dyDescent="0.25">
      <c r="A463" s="10">
        <v>2017</v>
      </c>
      <c r="B463" s="10">
        <v>9</v>
      </c>
      <c r="C463" s="10" t="s">
        <v>1012</v>
      </c>
      <c r="D463" s="10">
        <v>2390</v>
      </c>
      <c r="E463" s="10" t="s">
        <v>1104</v>
      </c>
      <c r="F463" s="10" t="s">
        <v>1166</v>
      </c>
      <c r="G463" s="10">
        <v>100</v>
      </c>
      <c r="L463">
        <f>COUNTIFS(Tabel1[Gemeente],Tabel10[[#This Row],[Kolom1]],Tabel1[Type],Tabel10[[#Headers],[workshop]],Tabel1[Jaar],$V$2)</f>
        <v>0</v>
      </c>
      <c r="M463" s="10">
        <f>COUNTIFS(Tabel1[Gemeente],Tabel10[[#This Row],[Kolom1]],Tabel1[Type],Tabel10[[#Headers],[bijscholing]],Tabel1[Jaar],$V$2)</f>
        <v>0</v>
      </c>
      <c r="N463" s="10">
        <f>COUNTIFS(Tabel1[Gemeente],Tabel10[[#This Row],[Kolom1]],Tabel1[Type],Tabel10[[#Headers],[open initiatie]],Tabel1[Jaar],$V$2)</f>
        <v>0</v>
      </c>
      <c r="O463">
        <f>COUNTIFS(Tabel1[Gemeente],Tabel10[[#This Row],[Kolom1]],Tabel1[Type],Tabel10[[#Headers],[animatie]],Tabel1[Jaar],$V$2)</f>
        <v>0</v>
      </c>
      <c r="P463">
        <f>COUNTIFS(Tabel1[Gemeente],Tabel10[[#This Row],[Kolom1]],Tabel1[Type],Tabel10[[#Headers],[kamp]],Tabel1[Jaar],$V$2)</f>
        <v>0</v>
      </c>
      <c r="Q463">
        <f>COUNTIFS(Tabel1[Gemeente],Tabel10[[#This Row],[Kolom1]],Tabel1[Type],Tabel10[[#Headers],[schoolactiviteit]],Tabel1[Jaar],$V$2)</f>
        <v>0</v>
      </c>
      <c r="R463" s="1">
        <f>SUM(Tabel10[[#This Row],[workshop]:[schoolactiviteit]])</f>
        <v>0</v>
      </c>
      <c r="S463" s="1">
        <f>COUNTIFS(Tabel3[Lid sinds],Activiteiten!$V$2,Tabel3[Woonplaats],Tabel10[[#This Row],[Kolom1]])</f>
        <v>0</v>
      </c>
    </row>
    <row r="464" spans="1:19" hidden="1" x14ac:dyDescent="0.25">
      <c r="A464" s="10">
        <v>2017</v>
      </c>
      <c r="B464" s="10">
        <v>9</v>
      </c>
      <c r="C464" s="10" t="s">
        <v>1012</v>
      </c>
      <c r="D464" s="10">
        <v>2390</v>
      </c>
      <c r="E464" s="10" t="s">
        <v>1104</v>
      </c>
      <c r="F464" s="10" t="s">
        <v>1166</v>
      </c>
      <c r="G464" s="10">
        <v>90</v>
      </c>
      <c r="L464">
        <f>COUNTIFS(Tabel1[Gemeente],Tabel10[[#This Row],[Kolom1]],Tabel1[Type],Tabel10[[#Headers],[workshop]],Tabel1[Jaar],$V$2)</f>
        <v>0</v>
      </c>
      <c r="M464" s="10">
        <f>COUNTIFS(Tabel1[Gemeente],Tabel10[[#This Row],[Kolom1]],Tabel1[Type],Tabel10[[#Headers],[bijscholing]],Tabel1[Jaar],$V$2)</f>
        <v>0</v>
      </c>
      <c r="N464" s="10">
        <f>COUNTIFS(Tabel1[Gemeente],Tabel10[[#This Row],[Kolom1]],Tabel1[Type],Tabel10[[#Headers],[open initiatie]],Tabel1[Jaar],$V$2)</f>
        <v>0</v>
      </c>
      <c r="O464">
        <f>COUNTIFS(Tabel1[Gemeente],Tabel10[[#This Row],[Kolom1]],Tabel1[Type],Tabel10[[#Headers],[animatie]],Tabel1[Jaar],$V$2)</f>
        <v>0</v>
      </c>
      <c r="P464">
        <f>COUNTIFS(Tabel1[Gemeente],Tabel10[[#This Row],[Kolom1]],Tabel1[Type],Tabel10[[#Headers],[kamp]],Tabel1[Jaar],$V$2)</f>
        <v>0</v>
      </c>
      <c r="Q464">
        <f>COUNTIFS(Tabel1[Gemeente],Tabel10[[#This Row],[Kolom1]],Tabel1[Type],Tabel10[[#Headers],[schoolactiviteit]],Tabel1[Jaar],$V$2)</f>
        <v>0</v>
      </c>
      <c r="R464" s="1">
        <f>SUM(Tabel10[[#This Row],[workshop]:[schoolactiviteit]])</f>
        <v>0</v>
      </c>
      <c r="S464" s="1">
        <f>COUNTIFS(Tabel3[Lid sinds],Activiteiten!$V$2,Tabel3[Woonplaats],Tabel10[[#This Row],[Kolom1]])</f>
        <v>0</v>
      </c>
    </row>
    <row r="465" spans="1:19" hidden="1" x14ac:dyDescent="0.25">
      <c r="A465" s="10">
        <v>2017</v>
      </c>
      <c r="B465" s="10">
        <v>10</v>
      </c>
      <c r="C465" s="10" t="s">
        <v>1012</v>
      </c>
      <c r="D465" s="10">
        <v>2390</v>
      </c>
      <c r="E465" s="10" t="s">
        <v>1104</v>
      </c>
      <c r="F465" s="10" t="s">
        <v>1166</v>
      </c>
      <c r="G465" s="10">
        <v>80</v>
      </c>
      <c r="L465">
        <f>COUNTIFS(Tabel1[Gemeente],Tabel10[[#This Row],[Kolom1]],Tabel1[Type],Tabel10[[#Headers],[workshop]],Tabel1[Jaar],$V$2)</f>
        <v>0</v>
      </c>
      <c r="M465" s="10">
        <f>COUNTIFS(Tabel1[Gemeente],Tabel10[[#This Row],[Kolom1]],Tabel1[Type],Tabel10[[#Headers],[bijscholing]],Tabel1[Jaar],$V$2)</f>
        <v>0</v>
      </c>
      <c r="N465" s="10">
        <f>COUNTIFS(Tabel1[Gemeente],Tabel10[[#This Row],[Kolom1]],Tabel1[Type],Tabel10[[#Headers],[open initiatie]],Tabel1[Jaar],$V$2)</f>
        <v>0</v>
      </c>
      <c r="O465">
        <f>COUNTIFS(Tabel1[Gemeente],Tabel10[[#This Row],[Kolom1]],Tabel1[Type],Tabel10[[#Headers],[animatie]],Tabel1[Jaar],$V$2)</f>
        <v>0</v>
      </c>
      <c r="P465">
        <f>COUNTIFS(Tabel1[Gemeente],Tabel10[[#This Row],[Kolom1]],Tabel1[Type],Tabel10[[#Headers],[kamp]],Tabel1[Jaar],$V$2)</f>
        <v>0</v>
      </c>
      <c r="Q465">
        <f>COUNTIFS(Tabel1[Gemeente],Tabel10[[#This Row],[Kolom1]],Tabel1[Type],Tabel10[[#Headers],[schoolactiviteit]],Tabel1[Jaar],$V$2)</f>
        <v>0</v>
      </c>
      <c r="R465" s="1">
        <f>SUM(Tabel10[[#This Row],[workshop]:[schoolactiviteit]])</f>
        <v>0</v>
      </c>
      <c r="S465" s="1">
        <f>COUNTIFS(Tabel3[Lid sinds],Activiteiten!$V$2,Tabel3[Woonplaats],Tabel10[[#This Row],[Kolom1]])</f>
        <v>0</v>
      </c>
    </row>
    <row r="466" spans="1:19" hidden="1" x14ac:dyDescent="0.25">
      <c r="A466" s="10">
        <v>2017</v>
      </c>
      <c r="B466" s="10">
        <v>10</v>
      </c>
      <c r="C466" s="10" t="s">
        <v>1012</v>
      </c>
      <c r="D466" s="10">
        <v>2390</v>
      </c>
      <c r="E466" s="10" t="s">
        <v>1104</v>
      </c>
      <c r="F466" s="10" t="s">
        <v>1166</v>
      </c>
      <c r="G466" s="10">
        <v>36</v>
      </c>
      <c r="L466">
        <f>COUNTIFS(Tabel1[Gemeente],Tabel10[[#This Row],[Kolom1]],Tabel1[Type],Tabel10[[#Headers],[workshop]],Tabel1[Jaar],$V$2)</f>
        <v>0</v>
      </c>
      <c r="M466" s="10">
        <f>COUNTIFS(Tabel1[Gemeente],Tabel10[[#This Row],[Kolom1]],Tabel1[Type],Tabel10[[#Headers],[bijscholing]],Tabel1[Jaar],$V$2)</f>
        <v>0</v>
      </c>
      <c r="N466" s="10">
        <f>COUNTIFS(Tabel1[Gemeente],Tabel10[[#This Row],[Kolom1]],Tabel1[Type],Tabel10[[#Headers],[open initiatie]],Tabel1[Jaar],$V$2)</f>
        <v>0</v>
      </c>
      <c r="O466">
        <f>COUNTIFS(Tabel1[Gemeente],Tabel10[[#This Row],[Kolom1]],Tabel1[Type],Tabel10[[#Headers],[animatie]],Tabel1[Jaar],$V$2)</f>
        <v>0</v>
      </c>
      <c r="P466">
        <f>COUNTIFS(Tabel1[Gemeente],Tabel10[[#This Row],[Kolom1]],Tabel1[Type],Tabel10[[#Headers],[kamp]],Tabel1[Jaar],$V$2)</f>
        <v>0</v>
      </c>
      <c r="Q466">
        <f>COUNTIFS(Tabel1[Gemeente],Tabel10[[#This Row],[Kolom1]],Tabel1[Type],Tabel10[[#Headers],[schoolactiviteit]],Tabel1[Jaar],$V$2)</f>
        <v>0</v>
      </c>
      <c r="R466" s="1">
        <f>SUM(Tabel10[[#This Row],[workshop]:[schoolactiviteit]])</f>
        <v>0</v>
      </c>
      <c r="S466" s="1">
        <f>COUNTIFS(Tabel3[Lid sinds],Activiteiten!$V$2,Tabel3[Woonplaats],Tabel10[[#This Row],[Kolom1]])</f>
        <v>0</v>
      </c>
    </row>
    <row r="467" spans="1:19" hidden="1" x14ac:dyDescent="0.25">
      <c r="A467" s="10">
        <v>2017</v>
      </c>
      <c r="B467" s="10">
        <v>10</v>
      </c>
      <c r="C467" s="10" t="s">
        <v>1012</v>
      </c>
      <c r="D467" s="10">
        <v>2390</v>
      </c>
      <c r="E467" s="10" t="s">
        <v>1104</v>
      </c>
      <c r="F467" s="10" t="s">
        <v>1166</v>
      </c>
      <c r="G467" s="10">
        <v>50</v>
      </c>
      <c r="L467">
        <f>COUNTIFS(Tabel1[Gemeente],Tabel10[[#This Row],[Kolom1]],Tabel1[Type],Tabel10[[#Headers],[workshop]],Tabel1[Jaar],$V$2)</f>
        <v>0</v>
      </c>
      <c r="M467" s="10">
        <f>COUNTIFS(Tabel1[Gemeente],Tabel10[[#This Row],[Kolom1]],Tabel1[Type],Tabel10[[#Headers],[bijscholing]],Tabel1[Jaar],$V$2)</f>
        <v>0</v>
      </c>
      <c r="N467" s="10">
        <f>COUNTIFS(Tabel1[Gemeente],Tabel10[[#This Row],[Kolom1]],Tabel1[Type],Tabel10[[#Headers],[open initiatie]],Tabel1[Jaar],$V$2)</f>
        <v>0</v>
      </c>
      <c r="O467">
        <f>COUNTIFS(Tabel1[Gemeente],Tabel10[[#This Row],[Kolom1]],Tabel1[Type],Tabel10[[#Headers],[animatie]],Tabel1[Jaar],$V$2)</f>
        <v>0</v>
      </c>
      <c r="P467">
        <f>COUNTIFS(Tabel1[Gemeente],Tabel10[[#This Row],[Kolom1]],Tabel1[Type],Tabel10[[#Headers],[kamp]],Tabel1[Jaar],$V$2)</f>
        <v>0</v>
      </c>
      <c r="Q467">
        <f>COUNTIFS(Tabel1[Gemeente],Tabel10[[#This Row],[Kolom1]],Tabel1[Type],Tabel10[[#Headers],[schoolactiviteit]],Tabel1[Jaar],$V$2)</f>
        <v>0</v>
      </c>
      <c r="R467" s="1">
        <f>SUM(Tabel10[[#This Row],[workshop]:[schoolactiviteit]])</f>
        <v>0</v>
      </c>
      <c r="S467" s="1">
        <f>COUNTIFS(Tabel3[Lid sinds],Activiteiten!$V$2,Tabel3[Woonplaats],Tabel10[[#This Row],[Kolom1]])</f>
        <v>0</v>
      </c>
    </row>
    <row r="468" spans="1:19" hidden="1" x14ac:dyDescent="0.25">
      <c r="A468" s="10">
        <v>2017</v>
      </c>
      <c r="B468" s="10">
        <v>11</v>
      </c>
      <c r="C468" s="10" t="s">
        <v>1012</v>
      </c>
      <c r="D468" s="10">
        <v>2390</v>
      </c>
      <c r="E468" s="10" t="s">
        <v>1104</v>
      </c>
      <c r="F468" s="10" t="s">
        <v>1166</v>
      </c>
      <c r="G468" s="10">
        <v>66</v>
      </c>
      <c r="L468">
        <f>COUNTIFS(Tabel1[Gemeente],Tabel10[[#This Row],[Kolom1]],Tabel1[Type],Tabel10[[#Headers],[workshop]],Tabel1[Jaar],$V$2)</f>
        <v>0</v>
      </c>
      <c r="M468" s="10">
        <f>COUNTIFS(Tabel1[Gemeente],Tabel10[[#This Row],[Kolom1]],Tabel1[Type],Tabel10[[#Headers],[bijscholing]],Tabel1[Jaar],$V$2)</f>
        <v>0</v>
      </c>
      <c r="N468" s="10">
        <f>COUNTIFS(Tabel1[Gemeente],Tabel10[[#This Row],[Kolom1]],Tabel1[Type],Tabel10[[#Headers],[open initiatie]],Tabel1[Jaar],$V$2)</f>
        <v>0</v>
      </c>
      <c r="O468">
        <f>COUNTIFS(Tabel1[Gemeente],Tabel10[[#This Row],[Kolom1]],Tabel1[Type],Tabel10[[#Headers],[animatie]],Tabel1[Jaar],$V$2)</f>
        <v>0</v>
      </c>
      <c r="P468">
        <f>COUNTIFS(Tabel1[Gemeente],Tabel10[[#This Row],[Kolom1]],Tabel1[Type],Tabel10[[#Headers],[kamp]],Tabel1[Jaar],$V$2)</f>
        <v>0</v>
      </c>
      <c r="Q468">
        <f>COUNTIFS(Tabel1[Gemeente],Tabel10[[#This Row],[Kolom1]],Tabel1[Type],Tabel10[[#Headers],[schoolactiviteit]],Tabel1[Jaar],$V$2)</f>
        <v>0</v>
      </c>
      <c r="R468" s="1">
        <f>SUM(Tabel10[[#This Row],[workshop]:[schoolactiviteit]])</f>
        <v>0</v>
      </c>
      <c r="S468" s="1">
        <f>COUNTIFS(Tabel3[Lid sinds],Activiteiten!$V$2,Tabel3[Woonplaats],Tabel10[[#This Row],[Kolom1]])</f>
        <v>0</v>
      </c>
    </row>
    <row r="469" spans="1:19" hidden="1" x14ac:dyDescent="0.25">
      <c r="A469" s="10">
        <v>2017</v>
      </c>
      <c r="B469" s="10">
        <v>11</v>
      </c>
      <c r="C469" s="10" t="s">
        <v>1012</v>
      </c>
      <c r="D469" s="10">
        <v>2390</v>
      </c>
      <c r="E469" s="10" t="s">
        <v>1104</v>
      </c>
      <c r="F469" s="10" t="s">
        <v>1166</v>
      </c>
      <c r="G469" s="10">
        <v>51</v>
      </c>
      <c r="L469">
        <f>COUNTIFS(Tabel1[Gemeente],Tabel10[[#This Row],[Kolom1]],Tabel1[Type],Tabel10[[#Headers],[workshop]],Tabel1[Jaar],$V$2)</f>
        <v>0</v>
      </c>
      <c r="M469" s="10">
        <f>COUNTIFS(Tabel1[Gemeente],Tabel10[[#This Row],[Kolom1]],Tabel1[Type],Tabel10[[#Headers],[bijscholing]],Tabel1[Jaar],$V$2)</f>
        <v>0</v>
      </c>
      <c r="N469" s="10">
        <f>COUNTIFS(Tabel1[Gemeente],Tabel10[[#This Row],[Kolom1]],Tabel1[Type],Tabel10[[#Headers],[open initiatie]],Tabel1[Jaar],$V$2)</f>
        <v>0</v>
      </c>
      <c r="O469">
        <f>COUNTIFS(Tabel1[Gemeente],Tabel10[[#This Row],[Kolom1]],Tabel1[Type],Tabel10[[#Headers],[animatie]],Tabel1[Jaar],$V$2)</f>
        <v>0</v>
      </c>
      <c r="P469">
        <f>COUNTIFS(Tabel1[Gemeente],Tabel10[[#This Row],[Kolom1]],Tabel1[Type],Tabel10[[#Headers],[kamp]],Tabel1[Jaar],$V$2)</f>
        <v>0</v>
      </c>
      <c r="Q469">
        <f>COUNTIFS(Tabel1[Gemeente],Tabel10[[#This Row],[Kolom1]],Tabel1[Type],Tabel10[[#Headers],[schoolactiviteit]],Tabel1[Jaar],$V$2)</f>
        <v>0</v>
      </c>
      <c r="R469" s="1">
        <f>SUM(Tabel10[[#This Row],[workshop]:[schoolactiviteit]])</f>
        <v>0</v>
      </c>
      <c r="S469" s="1">
        <f>COUNTIFS(Tabel3[Lid sinds],Activiteiten!$V$2,Tabel3[Woonplaats],Tabel10[[#This Row],[Kolom1]])</f>
        <v>0</v>
      </c>
    </row>
    <row r="470" spans="1:19" hidden="1" x14ac:dyDescent="0.25">
      <c r="A470" s="10">
        <v>2017</v>
      </c>
      <c r="B470" s="10">
        <v>11</v>
      </c>
      <c r="C470" s="10" t="s">
        <v>1012</v>
      </c>
      <c r="D470" s="10">
        <v>2390</v>
      </c>
      <c r="E470" s="10" t="s">
        <v>1104</v>
      </c>
      <c r="F470" s="10" t="s">
        <v>1166</v>
      </c>
      <c r="G470" s="10">
        <v>60</v>
      </c>
      <c r="L470">
        <f>COUNTIFS(Tabel1[Gemeente],Tabel10[[#This Row],[Kolom1]],Tabel1[Type],Tabel10[[#Headers],[workshop]],Tabel1[Jaar],$V$2)</f>
        <v>0</v>
      </c>
      <c r="M470" s="10">
        <f>COUNTIFS(Tabel1[Gemeente],Tabel10[[#This Row],[Kolom1]],Tabel1[Type],Tabel10[[#Headers],[bijscholing]],Tabel1[Jaar],$V$2)</f>
        <v>0</v>
      </c>
      <c r="N470" s="10">
        <f>COUNTIFS(Tabel1[Gemeente],Tabel10[[#This Row],[Kolom1]],Tabel1[Type],Tabel10[[#Headers],[open initiatie]],Tabel1[Jaar],$V$2)</f>
        <v>0</v>
      </c>
      <c r="O470">
        <f>COUNTIFS(Tabel1[Gemeente],Tabel10[[#This Row],[Kolom1]],Tabel1[Type],Tabel10[[#Headers],[animatie]],Tabel1[Jaar],$V$2)</f>
        <v>0</v>
      </c>
      <c r="P470">
        <f>COUNTIFS(Tabel1[Gemeente],Tabel10[[#This Row],[Kolom1]],Tabel1[Type],Tabel10[[#Headers],[kamp]],Tabel1[Jaar],$V$2)</f>
        <v>0</v>
      </c>
      <c r="Q470">
        <f>COUNTIFS(Tabel1[Gemeente],Tabel10[[#This Row],[Kolom1]],Tabel1[Type],Tabel10[[#Headers],[schoolactiviteit]],Tabel1[Jaar],$V$2)</f>
        <v>0</v>
      </c>
      <c r="R470" s="1">
        <f>SUM(Tabel10[[#This Row],[workshop]:[schoolactiviteit]])</f>
        <v>0</v>
      </c>
      <c r="S470" s="1">
        <f>COUNTIFS(Tabel3[Lid sinds],Activiteiten!$V$2,Tabel3[Woonplaats],Tabel10[[#This Row],[Kolom1]])</f>
        <v>0</v>
      </c>
    </row>
    <row r="471" spans="1:19" hidden="1" x14ac:dyDescent="0.25">
      <c r="A471" s="10">
        <v>2017</v>
      </c>
      <c r="B471" s="10">
        <v>12</v>
      </c>
      <c r="C471" s="10" t="s">
        <v>1012</v>
      </c>
      <c r="D471" s="10">
        <v>2390</v>
      </c>
      <c r="E471" s="10" t="s">
        <v>1104</v>
      </c>
      <c r="F471" s="10" t="s">
        <v>1166</v>
      </c>
      <c r="G471" s="10">
        <v>40</v>
      </c>
      <c r="L471">
        <f>COUNTIFS(Tabel1[Gemeente],Tabel10[[#This Row],[Kolom1]],Tabel1[Type],Tabel10[[#Headers],[workshop]],Tabel1[Jaar],$V$2)</f>
        <v>0</v>
      </c>
      <c r="M471" s="10">
        <f>COUNTIFS(Tabel1[Gemeente],Tabel10[[#This Row],[Kolom1]],Tabel1[Type],Tabel10[[#Headers],[bijscholing]],Tabel1[Jaar],$V$2)</f>
        <v>0</v>
      </c>
      <c r="N471" s="10">
        <f>COUNTIFS(Tabel1[Gemeente],Tabel10[[#This Row],[Kolom1]],Tabel1[Type],Tabel10[[#Headers],[open initiatie]],Tabel1[Jaar],$V$2)</f>
        <v>0</v>
      </c>
      <c r="O471">
        <f>COUNTIFS(Tabel1[Gemeente],Tabel10[[#This Row],[Kolom1]],Tabel1[Type],Tabel10[[#Headers],[animatie]],Tabel1[Jaar],$V$2)</f>
        <v>0</v>
      </c>
      <c r="P471">
        <f>COUNTIFS(Tabel1[Gemeente],Tabel10[[#This Row],[Kolom1]],Tabel1[Type],Tabel10[[#Headers],[kamp]],Tabel1[Jaar],$V$2)</f>
        <v>0</v>
      </c>
      <c r="Q471">
        <f>COUNTIFS(Tabel1[Gemeente],Tabel10[[#This Row],[Kolom1]],Tabel1[Type],Tabel10[[#Headers],[schoolactiviteit]],Tabel1[Jaar],$V$2)</f>
        <v>0</v>
      </c>
      <c r="R471" s="1">
        <f>SUM(Tabel10[[#This Row],[workshop]:[schoolactiviteit]])</f>
        <v>0</v>
      </c>
      <c r="S471" s="1">
        <f>COUNTIFS(Tabel3[Lid sinds],Activiteiten!$V$2,Tabel3[Woonplaats],Tabel10[[#This Row],[Kolom1]])</f>
        <v>0</v>
      </c>
    </row>
    <row r="472" spans="1:19" hidden="1" x14ac:dyDescent="0.25">
      <c r="A472" s="10">
        <v>2017</v>
      </c>
      <c r="B472" s="10">
        <v>9</v>
      </c>
      <c r="C472" s="10" t="s">
        <v>1012</v>
      </c>
      <c r="D472" s="10"/>
      <c r="E472" s="10" t="s">
        <v>1027</v>
      </c>
      <c r="F472" s="10" t="s">
        <v>986</v>
      </c>
      <c r="G472" s="10">
        <v>40</v>
      </c>
      <c r="L472">
        <f>COUNTIFS(Tabel1[Gemeente],Tabel10[[#This Row],[Kolom1]],Tabel1[Type],Tabel10[[#Headers],[workshop]],Tabel1[Jaar],$V$2)</f>
        <v>0</v>
      </c>
      <c r="M472" s="10">
        <f>COUNTIFS(Tabel1[Gemeente],Tabel10[[#This Row],[Kolom1]],Tabel1[Type],Tabel10[[#Headers],[bijscholing]],Tabel1[Jaar],$V$2)</f>
        <v>0</v>
      </c>
      <c r="N472" s="10">
        <f>COUNTIFS(Tabel1[Gemeente],Tabel10[[#This Row],[Kolom1]],Tabel1[Type],Tabel10[[#Headers],[open initiatie]],Tabel1[Jaar],$V$2)</f>
        <v>0</v>
      </c>
      <c r="O472">
        <f>COUNTIFS(Tabel1[Gemeente],Tabel10[[#This Row],[Kolom1]],Tabel1[Type],Tabel10[[#Headers],[animatie]],Tabel1[Jaar],$V$2)</f>
        <v>0</v>
      </c>
      <c r="P472">
        <f>COUNTIFS(Tabel1[Gemeente],Tabel10[[#This Row],[Kolom1]],Tabel1[Type],Tabel10[[#Headers],[kamp]],Tabel1[Jaar],$V$2)</f>
        <v>0</v>
      </c>
      <c r="Q472">
        <f>COUNTIFS(Tabel1[Gemeente],Tabel10[[#This Row],[Kolom1]],Tabel1[Type],Tabel10[[#Headers],[schoolactiviteit]],Tabel1[Jaar],$V$2)</f>
        <v>0</v>
      </c>
      <c r="R472" s="1">
        <f>SUM(Tabel10[[#This Row],[workshop]:[schoolactiviteit]])</f>
        <v>0</v>
      </c>
      <c r="S472" s="1">
        <f>COUNTIFS(Tabel3[Lid sinds],Activiteiten!$V$2,Tabel3[Woonplaats],Tabel10[[#This Row],[Kolom1]])</f>
        <v>0</v>
      </c>
    </row>
    <row r="473" spans="1:19" hidden="1" x14ac:dyDescent="0.25">
      <c r="A473" s="10">
        <v>2017</v>
      </c>
      <c r="B473" s="10">
        <v>9</v>
      </c>
      <c r="C473" s="10" t="s">
        <v>979</v>
      </c>
      <c r="D473" s="10"/>
      <c r="E473" s="10" t="s">
        <v>1025</v>
      </c>
      <c r="F473" s="10" t="s">
        <v>1135</v>
      </c>
      <c r="G473" s="10">
        <v>400</v>
      </c>
      <c r="L473">
        <f>COUNTIFS(Tabel1[Gemeente],Tabel10[[#This Row],[Kolom1]],Tabel1[Type],Tabel10[[#Headers],[workshop]],Tabel1[Jaar],$V$2)</f>
        <v>0</v>
      </c>
      <c r="M473" s="10">
        <f>COUNTIFS(Tabel1[Gemeente],Tabel10[[#This Row],[Kolom1]],Tabel1[Type],Tabel10[[#Headers],[bijscholing]],Tabel1[Jaar],$V$2)</f>
        <v>0</v>
      </c>
      <c r="N473" s="10">
        <f>COUNTIFS(Tabel1[Gemeente],Tabel10[[#This Row],[Kolom1]],Tabel1[Type],Tabel10[[#Headers],[open initiatie]],Tabel1[Jaar],$V$2)</f>
        <v>0</v>
      </c>
      <c r="O473">
        <f>COUNTIFS(Tabel1[Gemeente],Tabel10[[#This Row],[Kolom1]],Tabel1[Type],Tabel10[[#Headers],[animatie]],Tabel1[Jaar],$V$2)</f>
        <v>0</v>
      </c>
      <c r="P473">
        <f>COUNTIFS(Tabel1[Gemeente],Tabel10[[#This Row],[Kolom1]],Tabel1[Type],Tabel10[[#Headers],[kamp]],Tabel1[Jaar],$V$2)</f>
        <v>0</v>
      </c>
      <c r="Q473">
        <f>COUNTIFS(Tabel1[Gemeente],Tabel10[[#This Row],[Kolom1]],Tabel1[Type],Tabel10[[#Headers],[schoolactiviteit]],Tabel1[Jaar],$V$2)</f>
        <v>0</v>
      </c>
      <c r="R473" s="1">
        <f>SUM(Tabel10[[#This Row],[workshop]:[schoolactiviteit]])</f>
        <v>0</v>
      </c>
      <c r="S473" s="1">
        <f>COUNTIFS(Tabel3[Lid sinds],Activiteiten!$V$2,Tabel3[Woonplaats],Tabel10[[#This Row],[Kolom1]])</f>
        <v>0</v>
      </c>
    </row>
    <row r="474" spans="1:19" hidden="1" x14ac:dyDescent="0.25">
      <c r="A474" s="10">
        <v>2017</v>
      </c>
      <c r="B474" s="10">
        <v>8</v>
      </c>
      <c r="C474" s="10" t="s">
        <v>979</v>
      </c>
      <c r="D474" s="10">
        <v>2250</v>
      </c>
      <c r="E474" s="10" t="s">
        <v>306</v>
      </c>
      <c r="F474" s="10" t="s">
        <v>1162</v>
      </c>
      <c r="G474" s="10">
        <v>300</v>
      </c>
      <c r="L474">
        <f>COUNTIFS(Tabel1[Gemeente],Tabel10[[#This Row],[Kolom1]],Tabel1[Type],Tabel10[[#Headers],[workshop]],Tabel1[Jaar],$V$2)</f>
        <v>0</v>
      </c>
      <c r="M474" s="10">
        <f>COUNTIFS(Tabel1[Gemeente],Tabel10[[#This Row],[Kolom1]],Tabel1[Type],Tabel10[[#Headers],[bijscholing]],Tabel1[Jaar],$V$2)</f>
        <v>0</v>
      </c>
      <c r="N474" s="10">
        <f>COUNTIFS(Tabel1[Gemeente],Tabel10[[#This Row],[Kolom1]],Tabel1[Type],Tabel10[[#Headers],[open initiatie]],Tabel1[Jaar],$V$2)</f>
        <v>0</v>
      </c>
      <c r="O474">
        <f>COUNTIFS(Tabel1[Gemeente],Tabel10[[#This Row],[Kolom1]],Tabel1[Type],Tabel10[[#Headers],[animatie]],Tabel1[Jaar],$V$2)</f>
        <v>0</v>
      </c>
      <c r="P474">
        <f>COUNTIFS(Tabel1[Gemeente],Tabel10[[#This Row],[Kolom1]],Tabel1[Type],Tabel10[[#Headers],[kamp]],Tabel1[Jaar],$V$2)</f>
        <v>0</v>
      </c>
      <c r="Q474">
        <f>COUNTIFS(Tabel1[Gemeente],Tabel10[[#This Row],[Kolom1]],Tabel1[Type],Tabel10[[#Headers],[schoolactiviteit]],Tabel1[Jaar],$V$2)</f>
        <v>0</v>
      </c>
      <c r="R474" s="1">
        <f>SUM(Tabel10[[#This Row],[workshop]:[schoolactiviteit]])</f>
        <v>0</v>
      </c>
      <c r="S474" s="1">
        <f>COUNTIFS(Tabel3[Lid sinds],Activiteiten!$V$2,Tabel3[Woonplaats],Tabel10[[#This Row],[Kolom1]])</f>
        <v>0</v>
      </c>
    </row>
    <row r="475" spans="1:19" hidden="1" x14ac:dyDescent="0.25">
      <c r="A475" s="10">
        <v>2017</v>
      </c>
      <c r="B475" s="10">
        <v>3</v>
      </c>
      <c r="C475" s="10" t="s">
        <v>1005</v>
      </c>
      <c r="D475" s="10">
        <v>2250</v>
      </c>
      <c r="E475" s="10" t="s">
        <v>306</v>
      </c>
      <c r="F475" s="10" t="s">
        <v>1230</v>
      </c>
      <c r="G475" s="10">
        <v>205</v>
      </c>
      <c r="L475">
        <f>COUNTIFS(Tabel1[Gemeente],Tabel10[[#This Row],[Kolom1]],Tabel1[Type],Tabel10[[#Headers],[workshop]],Tabel1[Jaar],$V$2)</f>
        <v>0</v>
      </c>
      <c r="M475" s="10">
        <f>COUNTIFS(Tabel1[Gemeente],Tabel10[[#This Row],[Kolom1]],Tabel1[Type],Tabel10[[#Headers],[bijscholing]],Tabel1[Jaar],$V$2)</f>
        <v>0</v>
      </c>
      <c r="N475" s="10">
        <f>COUNTIFS(Tabel1[Gemeente],Tabel10[[#This Row],[Kolom1]],Tabel1[Type],Tabel10[[#Headers],[open initiatie]],Tabel1[Jaar],$V$2)</f>
        <v>0</v>
      </c>
      <c r="O475">
        <f>COUNTIFS(Tabel1[Gemeente],Tabel10[[#This Row],[Kolom1]],Tabel1[Type],Tabel10[[#Headers],[animatie]],Tabel1[Jaar],$V$2)</f>
        <v>0</v>
      </c>
      <c r="P475">
        <f>COUNTIFS(Tabel1[Gemeente],Tabel10[[#This Row],[Kolom1]],Tabel1[Type],Tabel10[[#Headers],[kamp]],Tabel1[Jaar],$V$2)</f>
        <v>0</v>
      </c>
      <c r="Q475">
        <f>COUNTIFS(Tabel1[Gemeente],Tabel10[[#This Row],[Kolom1]],Tabel1[Type],Tabel10[[#Headers],[schoolactiviteit]],Tabel1[Jaar],$V$2)</f>
        <v>0</v>
      </c>
      <c r="R475" s="1">
        <f>SUM(Tabel10[[#This Row],[workshop]:[schoolactiviteit]])</f>
        <v>0</v>
      </c>
      <c r="S475" s="1">
        <f>COUNTIFS(Tabel3[Lid sinds],Activiteiten!$V$2,Tabel3[Woonplaats],Tabel10[[#This Row],[Kolom1]])</f>
        <v>0</v>
      </c>
    </row>
    <row r="476" spans="1:19" hidden="1" x14ac:dyDescent="0.25">
      <c r="A476" s="10">
        <v>2017</v>
      </c>
      <c r="B476" s="10">
        <v>8</v>
      </c>
      <c r="C476" s="10" t="s">
        <v>1005</v>
      </c>
      <c r="D476" s="10">
        <v>2250</v>
      </c>
      <c r="E476" s="10" t="s">
        <v>306</v>
      </c>
      <c r="F476" s="10" t="s">
        <v>1230</v>
      </c>
      <c r="G476" s="10">
        <v>180</v>
      </c>
      <c r="L476">
        <f>COUNTIFS(Tabel1[Gemeente],Tabel10[[#This Row],[Kolom1]],Tabel1[Type],Tabel10[[#Headers],[workshop]],Tabel1[Jaar],$V$2)</f>
        <v>0</v>
      </c>
      <c r="M476" s="10">
        <f>COUNTIFS(Tabel1[Gemeente],Tabel10[[#This Row],[Kolom1]],Tabel1[Type],Tabel10[[#Headers],[bijscholing]],Tabel1[Jaar],$V$2)</f>
        <v>0</v>
      </c>
      <c r="N476" s="10">
        <f>COUNTIFS(Tabel1[Gemeente],Tabel10[[#This Row],[Kolom1]],Tabel1[Type],Tabel10[[#Headers],[open initiatie]],Tabel1[Jaar],$V$2)</f>
        <v>0</v>
      </c>
      <c r="O476">
        <f>COUNTIFS(Tabel1[Gemeente],Tabel10[[#This Row],[Kolom1]],Tabel1[Type],Tabel10[[#Headers],[animatie]],Tabel1[Jaar],$V$2)</f>
        <v>0</v>
      </c>
      <c r="P476">
        <f>COUNTIFS(Tabel1[Gemeente],Tabel10[[#This Row],[Kolom1]],Tabel1[Type],Tabel10[[#Headers],[kamp]],Tabel1[Jaar],$V$2)</f>
        <v>0</v>
      </c>
      <c r="Q476">
        <f>COUNTIFS(Tabel1[Gemeente],Tabel10[[#This Row],[Kolom1]],Tabel1[Type],Tabel10[[#Headers],[schoolactiviteit]],Tabel1[Jaar],$V$2)</f>
        <v>0</v>
      </c>
      <c r="R476" s="1">
        <f>SUM(Tabel10[[#This Row],[workshop]:[schoolactiviteit]])</f>
        <v>0</v>
      </c>
      <c r="S476" s="1">
        <f>COUNTIFS(Tabel3[Lid sinds],Activiteiten!$V$2,Tabel3[Woonplaats],Tabel10[[#This Row],[Kolom1]])</f>
        <v>0</v>
      </c>
    </row>
    <row r="477" spans="1:19" hidden="1" x14ac:dyDescent="0.25">
      <c r="A477" s="10">
        <v>2017</v>
      </c>
      <c r="B477" s="10">
        <v>10</v>
      </c>
      <c r="C477" s="10" t="s">
        <v>1005</v>
      </c>
      <c r="D477" s="10">
        <v>2250</v>
      </c>
      <c r="E477" s="10" t="s">
        <v>306</v>
      </c>
      <c r="F477" s="10" t="s">
        <v>1279</v>
      </c>
      <c r="G477" s="10">
        <v>200</v>
      </c>
      <c r="L477">
        <f>COUNTIFS(Tabel1[Gemeente],Tabel10[[#This Row],[Kolom1]],Tabel1[Type],Tabel10[[#Headers],[workshop]],Tabel1[Jaar],$V$2)</f>
        <v>0</v>
      </c>
      <c r="M477" s="10">
        <f>COUNTIFS(Tabel1[Gemeente],Tabel10[[#This Row],[Kolom1]],Tabel1[Type],Tabel10[[#Headers],[bijscholing]],Tabel1[Jaar],$V$2)</f>
        <v>0</v>
      </c>
      <c r="N477" s="10">
        <f>COUNTIFS(Tabel1[Gemeente],Tabel10[[#This Row],[Kolom1]],Tabel1[Type],Tabel10[[#Headers],[open initiatie]],Tabel1[Jaar],$V$2)</f>
        <v>0</v>
      </c>
      <c r="O477">
        <f>COUNTIFS(Tabel1[Gemeente],Tabel10[[#This Row],[Kolom1]],Tabel1[Type],Tabel10[[#Headers],[animatie]],Tabel1[Jaar],$V$2)</f>
        <v>0</v>
      </c>
      <c r="P477">
        <f>COUNTIFS(Tabel1[Gemeente],Tabel10[[#This Row],[Kolom1]],Tabel1[Type],Tabel10[[#Headers],[kamp]],Tabel1[Jaar],$V$2)</f>
        <v>0</v>
      </c>
      <c r="Q477">
        <f>COUNTIFS(Tabel1[Gemeente],Tabel10[[#This Row],[Kolom1]],Tabel1[Type],Tabel10[[#Headers],[schoolactiviteit]],Tabel1[Jaar],$V$2)</f>
        <v>0</v>
      </c>
      <c r="R477" s="1">
        <f>SUM(Tabel10[[#This Row],[workshop]:[schoolactiviteit]])</f>
        <v>0</v>
      </c>
      <c r="S477" s="1">
        <f>COUNTIFS(Tabel3[Lid sinds],Activiteiten!$V$2,Tabel3[Woonplaats],Tabel10[[#This Row],[Kolom1]])</f>
        <v>0</v>
      </c>
    </row>
    <row r="478" spans="1:19" hidden="1" x14ac:dyDescent="0.25">
      <c r="A478" s="10">
        <v>2017</v>
      </c>
      <c r="B478" s="10">
        <v>5</v>
      </c>
      <c r="C478" s="10" t="s">
        <v>979</v>
      </c>
      <c r="D478" s="10"/>
      <c r="E478" s="10" t="s">
        <v>1024</v>
      </c>
      <c r="F478" s="10" t="s">
        <v>1157</v>
      </c>
      <c r="G478" s="10">
        <v>200</v>
      </c>
      <c r="L478">
        <f>COUNTIFS(Tabel1[Gemeente],Tabel10[[#This Row],[Kolom1]],Tabel1[Type],Tabel10[[#Headers],[workshop]],Tabel1[Jaar],$V$2)</f>
        <v>0</v>
      </c>
      <c r="M478" s="10">
        <f>COUNTIFS(Tabel1[Gemeente],Tabel10[[#This Row],[Kolom1]],Tabel1[Type],Tabel10[[#Headers],[bijscholing]],Tabel1[Jaar],$V$2)</f>
        <v>0</v>
      </c>
      <c r="N478" s="10">
        <f>COUNTIFS(Tabel1[Gemeente],Tabel10[[#This Row],[Kolom1]],Tabel1[Type],Tabel10[[#Headers],[open initiatie]],Tabel1[Jaar],$V$2)</f>
        <v>0</v>
      </c>
      <c r="O478">
        <f>COUNTIFS(Tabel1[Gemeente],Tabel10[[#This Row],[Kolom1]],Tabel1[Type],Tabel10[[#Headers],[animatie]],Tabel1[Jaar],$V$2)</f>
        <v>0</v>
      </c>
      <c r="P478">
        <f>COUNTIFS(Tabel1[Gemeente],Tabel10[[#This Row],[Kolom1]],Tabel1[Type],Tabel10[[#Headers],[kamp]],Tabel1[Jaar],$V$2)</f>
        <v>0</v>
      </c>
      <c r="Q478">
        <f>COUNTIFS(Tabel1[Gemeente],Tabel10[[#This Row],[Kolom1]],Tabel1[Type],Tabel10[[#Headers],[schoolactiviteit]],Tabel1[Jaar],$V$2)</f>
        <v>0</v>
      </c>
      <c r="R478" s="1">
        <f>SUM(Tabel10[[#This Row],[workshop]:[schoolactiviteit]])</f>
        <v>0</v>
      </c>
      <c r="S478" s="1">
        <f>COUNTIFS(Tabel3[Lid sinds],Activiteiten!$V$2,Tabel3[Woonplaats],Tabel10[[#This Row],[Kolom1]])</f>
        <v>0</v>
      </c>
    </row>
    <row r="479" spans="1:19" hidden="1" x14ac:dyDescent="0.25">
      <c r="A479" s="10">
        <v>2017</v>
      </c>
      <c r="B479" s="10">
        <v>8</v>
      </c>
      <c r="C479" s="10" t="s">
        <v>980</v>
      </c>
      <c r="D479" s="10"/>
      <c r="E479" s="10" t="s">
        <v>1155</v>
      </c>
      <c r="F479" s="10" t="s">
        <v>986</v>
      </c>
      <c r="G479" s="10">
        <v>12</v>
      </c>
      <c r="L479">
        <f>COUNTIFS(Tabel1[Gemeente],Tabel10[[#This Row],[Kolom1]],Tabel1[Type],Tabel10[[#Headers],[workshop]],Tabel1[Jaar],$V$2)</f>
        <v>0</v>
      </c>
      <c r="M479" s="10">
        <f>COUNTIFS(Tabel1[Gemeente],Tabel10[[#This Row],[Kolom1]],Tabel1[Type],Tabel10[[#Headers],[bijscholing]],Tabel1[Jaar],$V$2)</f>
        <v>0</v>
      </c>
      <c r="N479" s="10">
        <f>COUNTIFS(Tabel1[Gemeente],Tabel10[[#This Row],[Kolom1]],Tabel1[Type],Tabel10[[#Headers],[open initiatie]],Tabel1[Jaar],$V$2)</f>
        <v>0</v>
      </c>
      <c r="O479">
        <f>COUNTIFS(Tabel1[Gemeente],Tabel10[[#This Row],[Kolom1]],Tabel1[Type],Tabel10[[#Headers],[animatie]],Tabel1[Jaar],$V$2)</f>
        <v>0</v>
      </c>
      <c r="P479">
        <f>COUNTIFS(Tabel1[Gemeente],Tabel10[[#This Row],[Kolom1]],Tabel1[Type],Tabel10[[#Headers],[kamp]],Tabel1[Jaar],$V$2)</f>
        <v>0</v>
      </c>
      <c r="Q479">
        <f>COUNTIFS(Tabel1[Gemeente],Tabel10[[#This Row],[Kolom1]],Tabel1[Type],Tabel10[[#Headers],[schoolactiviteit]],Tabel1[Jaar],$V$2)</f>
        <v>0</v>
      </c>
      <c r="R479" s="1">
        <f>SUM(Tabel10[[#This Row],[workshop]:[schoolactiviteit]])</f>
        <v>0</v>
      </c>
      <c r="S479" s="1">
        <f>COUNTIFS(Tabel3[Lid sinds],Activiteiten!$V$2,Tabel3[Woonplaats],Tabel10[[#This Row],[Kolom1]])</f>
        <v>0</v>
      </c>
    </row>
    <row r="480" spans="1:19" hidden="1" x14ac:dyDescent="0.25">
      <c r="A480" s="10">
        <v>2017</v>
      </c>
      <c r="B480" s="10">
        <v>8</v>
      </c>
      <c r="C480" s="10" t="s">
        <v>980</v>
      </c>
      <c r="D480" s="10"/>
      <c r="E480" s="10" t="s">
        <v>1155</v>
      </c>
      <c r="F480" s="10" t="s">
        <v>986</v>
      </c>
      <c r="G480" s="10">
        <v>12</v>
      </c>
      <c r="L480">
        <f>COUNTIFS(Tabel1[Gemeente],Tabel10[[#This Row],[Kolom1]],Tabel1[Type],Tabel10[[#Headers],[workshop]],Tabel1[Jaar],$V$2)</f>
        <v>0</v>
      </c>
      <c r="M480" s="10">
        <f>COUNTIFS(Tabel1[Gemeente],Tabel10[[#This Row],[Kolom1]],Tabel1[Type],Tabel10[[#Headers],[bijscholing]],Tabel1[Jaar],$V$2)</f>
        <v>0</v>
      </c>
      <c r="N480" s="10">
        <f>COUNTIFS(Tabel1[Gemeente],Tabel10[[#This Row],[Kolom1]],Tabel1[Type],Tabel10[[#Headers],[open initiatie]],Tabel1[Jaar],$V$2)</f>
        <v>0</v>
      </c>
      <c r="O480">
        <f>COUNTIFS(Tabel1[Gemeente],Tabel10[[#This Row],[Kolom1]],Tabel1[Type],Tabel10[[#Headers],[animatie]],Tabel1[Jaar],$V$2)</f>
        <v>0</v>
      </c>
      <c r="P480">
        <f>COUNTIFS(Tabel1[Gemeente],Tabel10[[#This Row],[Kolom1]],Tabel1[Type],Tabel10[[#Headers],[kamp]],Tabel1[Jaar],$V$2)</f>
        <v>0</v>
      </c>
      <c r="Q480">
        <f>COUNTIFS(Tabel1[Gemeente],Tabel10[[#This Row],[Kolom1]],Tabel1[Type],Tabel10[[#Headers],[schoolactiviteit]],Tabel1[Jaar],$V$2)</f>
        <v>0</v>
      </c>
      <c r="R480" s="1">
        <f>SUM(Tabel10[[#This Row],[workshop]:[schoolactiviteit]])</f>
        <v>0</v>
      </c>
      <c r="S480" s="1">
        <f>COUNTIFS(Tabel3[Lid sinds],Activiteiten!$V$2,Tabel3[Woonplaats],Tabel10[[#This Row],[Kolom1]])</f>
        <v>0</v>
      </c>
    </row>
    <row r="481" spans="1:19" hidden="1" x14ac:dyDescent="0.25">
      <c r="A481" s="10">
        <v>2017</v>
      </c>
      <c r="B481" s="10">
        <v>2</v>
      </c>
      <c r="C481" s="10" t="s">
        <v>980</v>
      </c>
      <c r="D481" s="10"/>
      <c r="E481" s="10" t="s">
        <v>1118</v>
      </c>
      <c r="F481" s="10" t="s">
        <v>1157</v>
      </c>
      <c r="G481" s="10">
        <v>20</v>
      </c>
      <c r="L481">
        <f>COUNTIFS(Tabel1[Gemeente],Tabel10[[#This Row],[Kolom1]],Tabel1[Type],Tabel10[[#Headers],[workshop]],Tabel1[Jaar],$V$2)</f>
        <v>0</v>
      </c>
      <c r="M481" s="10">
        <f>COUNTIFS(Tabel1[Gemeente],Tabel10[[#This Row],[Kolom1]],Tabel1[Type],Tabel10[[#Headers],[bijscholing]],Tabel1[Jaar],$V$2)</f>
        <v>0</v>
      </c>
      <c r="N481" s="10">
        <f>COUNTIFS(Tabel1[Gemeente],Tabel10[[#This Row],[Kolom1]],Tabel1[Type],Tabel10[[#Headers],[open initiatie]],Tabel1[Jaar],$V$2)</f>
        <v>0</v>
      </c>
      <c r="O481">
        <f>COUNTIFS(Tabel1[Gemeente],Tabel10[[#This Row],[Kolom1]],Tabel1[Type],Tabel10[[#Headers],[animatie]],Tabel1[Jaar],$V$2)</f>
        <v>0</v>
      </c>
      <c r="P481">
        <f>COUNTIFS(Tabel1[Gemeente],Tabel10[[#This Row],[Kolom1]],Tabel1[Type],Tabel10[[#Headers],[kamp]],Tabel1[Jaar],$V$2)</f>
        <v>0</v>
      </c>
      <c r="Q481">
        <f>COUNTIFS(Tabel1[Gemeente],Tabel10[[#This Row],[Kolom1]],Tabel1[Type],Tabel10[[#Headers],[schoolactiviteit]],Tabel1[Jaar],$V$2)</f>
        <v>0</v>
      </c>
      <c r="R481" s="1">
        <f>SUM(Tabel10[[#This Row],[workshop]:[schoolactiviteit]])</f>
        <v>0</v>
      </c>
      <c r="S481" s="1">
        <f>COUNTIFS(Tabel3[Lid sinds],Activiteiten!$V$2,Tabel3[Woonplaats],Tabel10[[#This Row],[Kolom1]])</f>
        <v>0</v>
      </c>
    </row>
    <row r="482" spans="1:19" hidden="1" x14ac:dyDescent="0.25">
      <c r="A482" s="10">
        <v>2017</v>
      </c>
      <c r="B482" s="10">
        <v>3</v>
      </c>
      <c r="C482" s="10" t="s">
        <v>979</v>
      </c>
      <c r="D482" s="10">
        <v>2300</v>
      </c>
      <c r="E482" s="10" t="s">
        <v>1010</v>
      </c>
      <c r="F482" s="10" t="s">
        <v>1158</v>
      </c>
      <c r="G482" s="10">
        <f>7*21</f>
        <v>147</v>
      </c>
      <c r="L482">
        <f>COUNTIFS(Tabel1[Gemeente],Tabel10[[#This Row],[Kolom1]],Tabel1[Type],Tabel10[[#Headers],[workshop]],Tabel1[Jaar],$V$2)</f>
        <v>0</v>
      </c>
      <c r="M482" s="10">
        <f>COUNTIFS(Tabel1[Gemeente],Tabel10[[#This Row],[Kolom1]],Tabel1[Type],Tabel10[[#Headers],[bijscholing]],Tabel1[Jaar],$V$2)</f>
        <v>0</v>
      </c>
      <c r="N482" s="10">
        <f>COUNTIFS(Tabel1[Gemeente],Tabel10[[#This Row],[Kolom1]],Tabel1[Type],Tabel10[[#Headers],[open initiatie]],Tabel1[Jaar],$V$2)</f>
        <v>0</v>
      </c>
      <c r="O482">
        <f>COUNTIFS(Tabel1[Gemeente],Tabel10[[#This Row],[Kolom1]],Tabel1[Type],Tabel10[[#Headers],[animatie]],Tabel1[Jaar],$V$2)</f>
        <v>0</v>
      </c>
      <c r="P482">
        <f>COUNTIFS(Tabel1[Gemeente],Tabel10[[#This Row],[Kolom1]],Tabel1[Type],Tabel10[[#Headers],[kamp]],Tabel1[Jaar],$V$2)</f>
        <v>0</v>
      </c>
      <c r="Q482">
        <f>COUNTIFS(Tabel1[Gemeente],Tabel10[[#This Row],[Kolom1]],Tabel1[Type],Tabel10[[#Headers],[schoolactiviteit]],Tabel1[Jaar],$V$2)</f>
        <v>0</v>
      </c>
      <c r="R482" s="1">
        <f>SUM(Tabel10[[#This Row],[workshop]:[schoolactiviteit]])</f>
        <v>0</v>
      </c>
      <c r="S482" s="1">
        <f>COUNTIFS(Tabel3[Lid sinds],Activiteiten!$V$2,Tabel3[Woonplaats],Tabel10[[#This Row],[Kolom1]])</f>
        <v>0</v>
      </c>
    </row>
    <row r="483" spans="1:19" hidden="1" x14ac:dyDescent="0.25">
      <c r="A483" s="10">
        <v>2017</v>
      </c>
      <c r="B483" s="10">
        <v>7</v>
      </c>
      <c r="C483" s="10" t="s">
        <v>979</v>
      </c>
      <c r="D483" s="10">
        <v>2300</v>
      </c>
      <c r="E483" s="10" t="s">
        <v>1010</v>
      </c>
      <c r="F483" s="10" t="s">
        <v>1160</v>
      </c>
      <c r="G483" s="10">
        <v>600</v>
      </c>
      <c r="L483">
        <f>COUNTIFS(Tabel1[Gemeente],Tabel10[[#This Row],[Kolom1]],Tabel1[Type],Tabel10[[#Headers],[workshop]],Tabel1[Jaar],$V$2)</f>
        <v>0</v>
      </c>
      <c r="M483" s="10">
        <f>COUNTIFS(Tabel1[Gemeente],Tabel10[[#This Row],[Kolom1]],Tabel1[Type],Tabel10[[#Headers],[bijscholing]],Tabel1[Jaar],$V$2)</f>
        <v>0</v>
      </c>
      <c r="N483" s="10">
        <f>COUNTIFS(Tabel1[Gemeente],Tabel10[[#This Row],[Kolom1]],Tabel1[Type],Tabel10[[#Headers],[open initiatie]],Tabel1[Jaar],$V$2)</f>
        <v>0</v>
      </c>
      <c r="O483">
        <f>COUNTIFS(Tabel1[Gemeente],Tabel10[[#This Row],[Kolom1]],Tabel1[Type],Tabel10[[#Headers],[animatie]],Tabel1[Jaar],$V$2)</f>
        <v>0</v>
      </c>
      <c r="P483">
        <f>COUNTIFS(Tabel1[Gemeente],Tabel10[[#This Row],[Kolom1]],Tabel1[Type],Tabel10[[#Headers],[kamp]],Tabel1[Jaar],$V$2)</f>
        <v>0</v>
      </c>
      <c r="Q483">
        <f>COUNTIFS(Tabel1[Gemeente],Tabel10[[#This Row],[Kolom1]],Tabel1[Type],Tabel10[[#Headers],[schoolactiviteit]],Tabel1[Jaar],$V$2)</f>
        <v>0</v>
      </c>
      <c r="R483" s="1">
        <f>SUM(Tabel10[[#This Row],[workshop]:[schoolactiviteit]])</f>
        <v>0</v>
      </c>
      <c r="S483" s="1">
        <f>COUNTIFS(Tabel3[Lid sinds],Activiteiten!$V$2,Tabel3[Woonplaats],Tabel10[[#This Row],[Kolom1]])</f>
        <v>0</v>
      </c>
    </row>
    <row r="484" spans="1:19" hidden="1" x14ac:dyDescent="0.25">
      <c r="A484" s="10">
        <v>2017</v>
      </c>
      <c r="B484" s="10">
        <v>7</v>
      </c>
      <c r="C484" s="10" t="s">
        <v>981</v>
      </c>
      <c r="D484" s="10">
        <v>2300</v>
      </c>
      <c r="E484" s="10" t="s">
        <v>1010</v>
      </c>
      <c r="F484" s="10" t="s">
        <v>986</v>
      </c>
      <c r="G484" s="10">
        <v>10</v>
      </c>
      <c r="L484">
        <f>COUNTIFS(Tabel1[Gemeente],Tabel10[[#This Row],[Kolom1]],Tabel1[Type],Tabel10[[#Headers],[workshop]],Tabel1[Jaar],$V$2)</f>
        <v>0</v>
      </c>
      <c r="M484" s="10">
        <f>COUNTIFS(Tabel1[Gemeente],Tabel10[[#This Row],[Kolom1]],Tabel1[Type],Tabel10[[#Headers],[bijscholing]],Tabel1[Jaar],$V$2)</f>
        <v>0</v>
      </c>
      <c r="N484" s="10">
        <f>COUNTIFS(Tabel1[Gemeente],Tabel10[[#This Row],[Kolom1]],Tabel1[Type],Tabel10[[#Headers],[open initiatie]],Tabel1[Jaar],$V$2)</f>
        <v>0</v>
      </c>
      <c r="O484">
        <f>COUNTIFS(Tabel1[Gemeente],Tabel10[[#This Row],[Kolom1]],Tabel1[Type],Tabel10[[#Headers],[animatie]],Tabel1[Jaar],$V$2)</f>
        <v>0</v>
      </c>
      <c r="P484">
        <f>COUNTIFS(Tabel1[Gemeente],Tabel10[[#This Row],[Kolom1]],Tabel1[Type],Tabel10[[#Headers],[kamp]],Tabel1[Jaar],$V$2)</f>
        <v>0</v>
      </c>
      <c r="Q484">
        <f>COUNTIFS(Tabel1[Gemeente],Tabel10[[#This Row],[Kolom1]],Tabel1[Type],Tabel10[[#Headers],[schoolactiviteit]],Tabel1[Jaar],$V$2)</f>
        <v>0</v>
      </c>
      <c r="R484" s="1">
        <f>SUM(Tabel10[[#This Row],[workshop]:[schoolactiviteit]])</f>
        <v>0</v>
      </c>
      <c r="S484" s="1">
        <f>COUNTIFS(Tabel3[Lid sinds],Activiteiten!$V$2,Tabel3[Woonplaats],Tabel10[[#This Row],[Kolom1]])</f>
        <v>0</v>
      </c>
    </row>
    <row r="485" spans="1:19" hidden="1" x14ac:dyDescent="0.25">
      <c r="A485" s="10">
        <v>2017</v>
      </c>
      <c r="B485" s="10">
        <v>11</v>
      </c>
      <c r="C485" s="10" t="s">
        <v>979</v>
      </c>
      <c r="D485" s="10"/>
      <c r="E485" s="10" t="s">
        <v>1045</v>
      </c>
      <c r="F485" s="10" t="s">
        <v>1139</v>
      </c>
      <c r="G485" s="10">
        <v>100</v>
      </c>
      <c r="L485">
        <f>COUNTIFS(Tabel1[Gemeente],Tabel10[[#This Row],[Kolom1]],Tabel1[Type],Tabel10[[#Headers],[workshop]],Tabel1[Jaar],$V$2)</f>
        <v>0</v>
      </c>
      <c r="M485" s="10">
        <f>COUNTIFS(Tabel1[Gemeente],Tabel10[[#This Row],[Kolom1]],Tabel1[Type],Tabel10[[#Headers],[bijscholing]],Tabel1[Jaar],$V$2)</f>
        <v>0</v>
      </c>
      <c r="N485" s="10">
        <f>COUNTIFS(Tabel1[Gemeente],Tabel10[[#This Row],[Kolom1]],Tabel1[Type],Tabel10[[#Headers],[open initiatie]],Tabel1[Jaar],$V$2)</f>
        <v>0</v>
      </c>
      <c r="O485">
        <f>COUNTIFS(Tabel1[Gemeente],Tabel10[[#This Row],[Kolom1]],Tabel1[Type],Tabel10[[#Headers],[animatie]],Tabel1[Jaar],$V$2)</f>
        <v>0</v>
      </c>
      <c r="P485">
        <f>COUNTIFS(Tabel1[Gemeente],Tabel10[[#This Row],[Kolom1]],Tabel1[Type],Tabel10[[#Headers],[kamp]],Tabel1[Jaar],$V$2)</f>
        <v>0</v>
      </c>
      <c r="Q485">
        <f>COUNTIFS(Tabel1[Gemeente],Tabel10[[#This Row],[Kolom1]],Tabel1[Type],Tabel10[[#Headers],[schoolactiviteit]],Tabel1[Jaar],$V$2)</f>
        <v>0</v>
      </c>
      <c r="R485" s="1">
        <f>SUM(Tabel10[[#This Row],[workshop]:[schoolactiviteit]])</f>
        <v>0</v>
      </c>
      <c r="S485" s="1">
        <f>COUNTIFS(Tabel3[Lid sinds],Activiteiten!$V$2,Tabel3[Woonplaats],Tabel10[[#This Row],[Kolom1]])</f>
        <v>0</v>
      </c>
    </row>
    <row r="486" spans="1:19" hidden="1" x14ac:dyDescent="0.25">
      <c r="A486" s="10">
        <v>2017</v>
      </c>
      <c r="B486" s="10">
        <v>11</v>
      </c>
      <c r="C486" s="10" t="s">
        <v>1005</v>
      </c>
      <c r="D486" s="10"/>
      <c r="E486" s="10" t="s">
        <v>1045</v>
      </c>
      <c r="F486" s="10" t="s">
        <v>1280</v>
      </c>
      <c r="G486" s="10">
        <v>95</v>
      </c>
      <c r="L486">
        <f>COUNTIFS(Tabel1[Gemeente],Tabel10[[#This Row],[Kolom1]],Tabel1[Type],Tabel10[[#Headers],[workshop]],Tabel1[Jaar],$V$2)</f>
        <v>0</v>
      </c>
      <c r="M486" s="10">
        <f>COUNTIFS(Tabel1[Gemeente],Tabel10[[#This Row],[Kolom1]],Tabel1[Type],Tabel10[[#Headers],[bijscholing]],Tabel1[Jaar],$V$2)</f>
        <v>0</v>
      </c>
      <c r="N486" s="10">
        <f>COUNTIFS(Tabel1[Gemeente],Tabel10[[#This Row],[Kolom1]],Tabel1[Type],Tabel10[[#Headers],[open initiatie]],Tabel1[Jaar],$V$2)</f>
        <v>0</v>
      </c>
      <c r="O486">
        <f>COUNTIFS(Tabel1[Gemeente],Tabel10[[#This Row],[Kolom1]],Tabel1[Type],Tabel10[[#Headers],[animatie]],Tabel1[Jaar],$V$2)</f>
        <v>0</v>
      </c>
      <c r="P486">
        <f>COUNTIFS(Tabel1[Gemeente],Tabel10[[#This Row],[Kolom1]],Tabel1[Type],Tabel10[[#Headers],[kamp]],Tabel1[Jaar],$V$2)</f>
        <v>0</v>
      </c>
      <c r="Q486">
        <f>COUNTIFS(Tabel1[Gemeente],Tabel10[[#This Row],[Kolom1]],Tabel1[Type],Tabel10[[#Headers],[schoolactiviteit]],Tabel1[Jaar],$V$2)</f>
        <v>0</v>
      </c>
      <c r="R486" s="1">
        <f>SUM(Tabel10[[#This Row],[workshop]:[schoolactiviteit]])</f>
        <v>0</v>
      </c>
      <c r="S486" s="1">
        <f>COUNTIFS(Tabel3[Lid sinds],Activiteiten!$V$2,Tabel3[Woonplaats],Tabel10[[#This Row],[Kolom1]])</f>
        <v>0</v>
      </c>
    </row>
    <row r="487" spans="1:19" hidden="1" x14ac:dyDescent="0.25">
      <c r="A487" s="10">
        <v>2017</v>
      </c>
      <c r="B487" s="10">
        <v>2</v>
      </c>
      <c r="C487" s="10" t="s">
        <v>980</v>
      </c>
      <c r="D487" s="10">
        <v>2260</v>
      </c>
      <c r="E487" s="10" t="s">
        <v>982</v>
      </c>
      <c r="F487" s="10" t="s">
        <v>1157</v>
      </c>
      <c r="G487" s="10">
        <v>30</v>
      </c>
      <c r="L487">
        <f>COUNTIFS(Tabel1[Gemeente],Tabel10[[#This Row],[Kolom1]],Tabel1[Type],Tabel10[[#Headers],[workshop]],Tabel1[Jaar],$V$2)</f>
        <v>0</v>
      </c>
      <c r="M487" s="10">
        <f>COUNTIFS(Tabel1[Gemeente],Tabel10[[#This Row],[Kolom1]],Tabel1[Type],Tabel10[[#Headers],[bijscholing]],Tabel1[Jaar],$V$2)</f>
        <v>0</v>
      </c>
      <c r="N487" s="10">
        <f>COUNTIFS(Tabel1[Gemeente],Tabel10[[#This Row],[Kolom1]],Tabel1[Type],Tabel10[[#Headers],[open initiatie]],Tabel1[Jaar],$V$2)</f>
        <v>0</v>
      </c>
      <c r="O487">
        <f>COUNTIFS(Tabel1[Gemeente],Tabel10[[#This Row],[Kolom1]],Tabel1[Type],Tabel10[[#Headers],[animatie]],Tabel1[Jaar],$V$2)</f>
        <v>0</v>
      </c>
      <c r="P487">
        <f>COUNTIFS(Tabel1[Gemeente],Tabel10[[#This Row],[Kolom1]],Tabel1[Type],Tabel10[[#Headers],[kamp]],Tabel1[Jaar],$V$2)</f>
        <v>0</v>
      </c>
      <c r="Q487">
        <f>COUNTIFS(Tabel1[Gemeente],Tabel10[[#This Row],[Kolom1]],Tabel1[Type],Tabel10[[#Headers],[schoolactiviteit]],Tabel1[Jaar],$V$2)</f>
        <v>0</v>
      </c>
      <c r="R487" s="1">
        <f>SUM(Tabel10[[#This Row],[workshop]:[schoolactiviteit]])</f>
        <v>0</v>
      </c>
      <c r="S487" s="1">
        <f>COUNTIFS(Tabel3[Lid sinds],Activiteiten!$V$2,Tabel3[Woonplaats],Tabel10[[#This Row],[Kolom1]])</f>
        <v>0</v>
      </c>
    </row>
    <row r="488" spans="1:19" hidden="1" x14ac:dyDescent="0.25">
      <c r="A488" s="10">
        <v>2017</v>
      </c>
      <c r="B488" s="10">
        <v>4</v>
      </c>
      <c r="C488" s="10" t="s">
        <v>979</v>
      </c>
      <c r="D488" s="10">
        <v>2260</v>
      </c>
      <c r="E488" s="10" t="s">
        <v>982</v>
      </c>
      <c r="F488" s="10" t="s">
        <v>1157</v>
      </c>
      <c r="G488" s="10">
        <v>100</v>
      </c>
      <c r="L488">
        <f>COUNTIFS(Tabel1[Gemeente],Tabel10[[#This Row],[Kolom1]],Tabel1[Type],Tabel10[[#Headers],[workshop]],Tabel1[Jaar],$V$2)</f>
        <v>0</v>
      </c>
      <c r="M488" s="10">
        <f>COUNTIFS(Tabel1[Gemeente],Tabel10[[#This Row],[Kolom1]],Tabel1[Type],Tabel10[[#Headers],[bijscholing]],Tabel1[Jaar],$V$2)</f>
        <v>0</v>
      </c>
      <c r="N488" s="10">
        <f>COUNTIFS(Tabel1[Gemeente],Tabel10[[#This Row],[Kolom1]],Tabel1[Type],Tabel10[[#Headers],[open initiatie]],Tabel1[Jaar],$V$2)</f>
        <v>0</v>
      </c>
      <c r="O488">
        <f>COUNTIFS(Tabel1[Gemeente],Tabel10[[#This Row],[Kolom1]],Tabel1[Type],Tabel10[[#Headers],[animatie]],Tabel1[Jaar],$V$2)</f>
        <v>0</v>
      </c>
      <c r="P488">
        <f>COUNTIFS(Tabel1[Gemeente],Tabel10[[#This Row],[Kolom1]],Tabel1[Type],Tabel10[[#Headers],[kamp]],Tabel1[Jaar],$V$2)</f>
        <v>0</v>
      </c>
      <c r="Q488">
        <f>COUNTIFS(Tabel1[Gemeente],Tabel10[[#This Row],[Kolom1]],Tabel1[Type],Tabel10[[#Headers],[schoolactiviteit]],Tabel1[Jaar],$V$2)</f>
        <v>0</v>
      </c>
      <c r="R488" s="1">
        <f>SUM(Tabel10[[#This Row],[workshop]:[schoolactiviteit]])</f>
        <v>0</v>
      </c>
      <c r="S488" s="1">
        <f>COUNTIFS(Tabel3[Lid sinds],Activiteiten!$V$2,Tabel3[Woonplaats],Tabel10[[#This Row],[Kolom1]])</f>
        <v>0</v>
      </c>
    </row>
    <row r="489" spans="1:19" hidden="1" x14ac:dyDescent="0.25">
      <c r="A489" s="10">
        <v>2017</v>
      </c>
      <c r="B489" s="10">
        <v>10</v>
      </c>
      <c r="C489" s="10" t="s">
        <v>1012</v>
      </c>
      <c r="D489" s="10"/>
      <c r="E489" s="10" t="s">
        <v>1046</v>
      </c>
      <c r="F489" s="10" t="s">
        <v>1115</v>
      </c>
      <c r="G489" s="10">
        <v>120</v>
      </c>
      <c r="L489">
        <f>COUNTIFS(Tabel1[Gemeente],Tabel10[[#This Row],[Kolom1]],Tabel1[Type],Tabel10[[#Headers],[workshop]],Tabel1[Jaar],$V$2)</f>
        <v>0</v>
      </c>
      <c r="M489" s="10">
        <f>COUNTIFS(Tabel1[Gemeente],Tabel10[[#This Row],[Kolom1]],Tabel1[Type],Tabel10[[#Headers],[bijscholing]],Tabel1[Jaar],$V$2)</f>
        <v>0</v>
      </c>
      <c r="N489" s="10">
        <f>COUNTIFS(Tabel1[Gemeente],Tabel10[[#This Row],[Kolom1]],Tabel1[Type],Tabel10[[#Headers],[open initiatie]],Tabel1[Jaar],$V$2)</f>
        <v>0</v>
      </c>
      <c r="O489">
        <f>COUNTIFS(Tabel1[Gemeente],Tabel10[[#This Row],[Kolom1]],Tabel1[Type],Tabel10[[#Headers],[animatie]],Tabel1[Jaar],$V$2)</f>
        <v>0</v>
      </c>
      <c r="P489">
        <f>COUNTIFS(Tabel1[Gemeente],Tabel10[[#This Row],[Kolom1]],Tabel1[Type],Tabel10[[#Headers],[kamp]],Tabel1[Jaar],$V$2)</f>
        <v>0</v>
      </c>
      <c r="Q489">
        <f>COUNTIFS(Tabel1[Gemeente],Tabel10[[#This Row],[Kolom1]],Tabel1[Type],Tabel10[[#Headers],[schoolactiviteit]],Tabel1[Jaar],$V$2)</f>
        <v>0</v>
      </c>
      <c r="R489" s="1">
        <f>SUM(Tabel10[[#This Row],[workshop]:[schoolactiviteit]])</f>
        <v>0</v>
      </c>
      <c r="S489" s="1">
        <f>COUNTIFS(Tabel3[Lid sinds],Activiteiten!$V$2,Tabel3[Woonplaats],Tabel10[[#This Row],[Kolom1]])</f>
        <v>0</v>
      </c>
    </row>
    <row r="490" spans="1:19" hidden="1" x14ac:dyDescent="0.25">
      <c r="A490" s="10">
        <v>2018</v>
      </c>
      <c r="B490" s="10">
        <v>3</v>
      </c>
      <c r="C490" s="10" t="s">
        <v>1005</v>
      </c>
      <c r="D490" s="10"/>
      <c r="E490" s="10" t="s">
        <v>1126</v>
      </c>
      <c r="F490" s="10" t="s">
        <v>1201</v>
      </c>
      <c r="G490" s="10">
        <v>300</v>
      </c>
      <c r="L490">
        <f>COUNTIFS(Tabel1[Gemeente],Tabel10[[#This Row],[Kolom1]],Tabel1[Type],Tabel10[[#Headers],[workshop]],Tabel1[Jaar],$V$2)</f>
        <v>0</v>
      </c>
      <c r="M490" s="10">
        <f>COUNTIFS(Tabel1[Gemeente],Tabel10[[#This Row],[Kolom1]],Tabel1[Type],Tabel10[[#Headers],[bijscholing]],Tabel1[Jaar],$V$2)</f>
        <v>0</v>
      </c>
      <c r="N490" s="10">
        <f>COUNTIFS(Tabel1[Gemeente],Tabel10[[#This Row],[Kolom1]],Tabel1[Type],Tabel10[[#Headers],[open initiatie]],Tabel1[Jaar],$V$2)</f>
        <v>0</v>
      </c>
      <c r="O490">
        <f>COUNTIFS(Tabel1[Gemeente],Tabel10[[#This Row],[Kolom1]],Tabel1[Type],Tabel10[[#Headers],[animatie]],Tabel1[Jaar],$V$2)</f>
        <v>0</v>
      </c>
      <c r="P490">
        <f>COUNTIFS(Tabel1[Gemeente],Tabel10[[#This Row],[Kolom1]],Tabel1[Type],Tabel10[[#Headers],[kamp]],Tabel1[Jaar],$V$2)</f>
        <v>0</v>
      </c>
      <c r="Q490">
        <f>COUNTIFS(Tabel1[Gemeente],Tabel10[[#This Row],[Kolom1]],Tabel1[Type],Tabel10[[#Headers],[schoolactiviteit]],Tabel1[Jaar],$V$2)</f>
        <v>0</v>
      </c>
      <c r="R490" s="1">
        <f>SUM(Tabel10[[#This Row],[workshop]:[schoolactiviteit]])</f>
        <v>0</v>
      </c>
      <c r="S490" s="1">
        <f>COUNTIFS(Tabel3[Lid sinds],Activiteiten!$V$2,Tabel3[Woonplaats],Tabel10[[#This Row],[Kolom1]])</f>
        <v>0</v>
      </c>
    </row>
    <row r="491" spans="1:19" hidden="1" x14ac:dyDescent="0.25">
      <c r="A491" s="10">
        <v>2018</v>
      </c>
      <c r="B491" s="10">
        <v>12</v>
      </c>
      <c r="C491" s="10" t="s">
        <v>1005</v>
      </c>
      <c r="D491" s="10">
        <v>2275</v>
      </c>
      <c r="E491" s="10" t="s">
        <v>1167</v>
      </c>
      <c r="F491" s="10" t="s">
        <v>1230</v>
      </c>
      <c r="G491" s="10">
        <v>150</v>
      </c>
      <c r="L491">
        <f>COUNTIFS(Tabel1[Gemeente],Tabel10[[#This Row],[Kolom1]],Tabel1[Type],Tabel10[[#Headers],[workshop]],Tabel1[Jaar],$V$2)</f>
        <v>0</v>
      </c>
      <c r="M491" s="10">
        <f>COUNTIFS(Tabel1[Gemeente],Tabel10[[#This Row],[Kolom1]],Tabel1[Type],Tabel10[[#Headers],[bijscholing]],Tabel1[Jaar],$V$2)</f>
        <v>0</v>
      </c>
      <c r="N491" s="10">
        <f>COUNTIFS(Tabel1[Gemeente],Tabel10[[#This Row],[Kolom1]],Tabel1[Type],Tabel10[[#Headers],[open initiatie]],Tabel1[Jaar],$V$2)</f>
        <v>0</v>
      </c>
      <c r="O491">
        <f>COUNTIFS(Tabel1[Gemeente],Tabel10[[#This Row],[Kolom1]],Tabel1[Type],Tabel10[[#Headers],[animatie]],Tabel1[Jaar],$V$2)</f>
        <v>0</v>
      </c>
      <c r="P491">
        <f>COUNTIFS(Tabel1[Gemeente],Tabel10[[#This Row],[Kolom1]],Tabel1[Type],Tabel10[[#Headers],[kamp]],Tabel1[Jaar],$V$2)</f>
        <v>0</v>
      </c>
      <c r="Q491">
        <f>COUNTIFS(Tabel1[Gemeente],Tabel10[[#This Row],[Kolom1]],Tabel1[Type],Tabel10[[#Headers],[schoolactiviteit]],Tabel1[Jaar],$V$2)</f>
        <v>0</v>
      </c>
      <c r="R491" s="1">
        <f>SUM(Tabel10[[#This Row],[workshop]:[schoolactiviteit]])</f>
        <v>0</v>
      </c>
      <c r="S491" s="1">
        <f>COUNTIFS(Tabel3[Lid sinds],Activiteiten!$V$2,Tabel3[Woonplaats],Tabel10[[#This Row],[Kolom1]])</f>
        <v>0</v>
      </c>
    </row>
    <row r="492" spans="1:19" hidden="1" x14ac:dyDescent="0.25">
      <c r="A492" s="10">
        <v>2018</v>
      </c>
      <c r="B492" s="10">
        <v>12</v>
      </c>
      <c r="C492" s="10" t="s">
        <v>1005</v>
      </c>
      <c r="D492" s="10">
        <v>2930</v>
      </c>
      <c r="E492" s="10" t="s">
        <v>1119</v>
      </c>
      <c r="F492" s="10" t="s">
        <v>1230</v>
      </c>
      <c r="G492" s="10">
        <v>300</v>
      </c>
      <c r="L492">
        <f>COUNTIFS(Tabel1[Gemeente],Tabel10[[#This Row],[Kolom1]],Tabel1[Type],Tabel10[[#Headers],[workshop]],Tabel1[Jaar],$V$2)</f>
        <v>0</v>
      </c>
      <c r="M492" s="10">
        <f>COUNTIFS(Tabel1[Gemeente],Tabel10[[#This Row],[Kolom1]],Tabel1[Type],Tabel10[[#Headers],[bijscholing]],Tabel1[Jaar],$V$2)</f>
        <v>0</v>
      </c>
      <c r="N492" s="10">
        <f>COUNTIFS(Tabel1[Gemeente],Tabel10[[#This Row],[Kolom1]],Tabel1[Type],Tabel10[[#Headers],[open initiatie]],Tabel1[Jaar],$V$2)</f>
        <v>0</v>
      </c>
      <c r="O492">
        <f>COUNTIFS(Tabel1[Gemeente],Tabel10[[#This Row],[Kolom1]],Tabel1[Type],Tabel10[[#Headers],[animatie]],Tabel1[Jaar],$V$2)</f>
        <v>0</v>
      </c>
      <c r="P492">
        <f>COUNTIFS(Tabel1[Gemeente],Tabel10[[#This Row],[Kolom1]],Tabel1[Type],Tabel10[[#Headers],[kamp]],Tabel1[Jaar],$V$2)</f>
        <v>0</v>
      </c>
      <c r="Q492">
        <f>COUNTIFS(Tabel1[Gemeente],Tabel10[[#This Row],[Kolom1]],Tabel1[Type],Tabel10[[#Headers],[schoolactiviteit]],Tabel1[Jaar],$V$2)</f>
        <v>0</v>
      </c>
      <c r="R492" s="1">
        <f>SUM(Tabel10[[#This Row],[workshop]:[schoolactiviteit]])</f>
        <v>0</v>
      </c>
      <c r="S492" s="1">
        <f>COUNTIFS(Tabel3[Lid sinds],Activiteiten!$V$2,Tabel3[Woonplaats],Tabel10[[#This Row],[Kolom1]])</f>
        <v>0</v>
      </c>
    </row>
    <row r="493" spans="1:19" hidden="1" x14ac:dyDescent="0.25">
      <c r="A493" s="10">
        <v>2018</v>
      </c>
      <c r="B493" s="10">
        <v>8</v>
      </c>
      <c r="C493" s="10" t="s">
        <v>1005</v>
      </c>
      <c r="D493" s="10">
        <v>2275</v>
      </c>
      <c r="E493" s="10" t="s">
        <v>1047</v>
      </c>
      <c r="F493" s="10" t="s">
        <v>1230</v>
      </c>
      <c r="G493" s="10">
        <v>500</v>
      </c>
      <c r="L493">
        <f>COUNTIFS(Tabel1[Gemeente],Tabel10[[#This Row],[Kolom1]],Tabel1[Type],Tabel10[[#Headers],[workshop]],Tabel1[Jaar],$V$2)</f>
        <v>0</v>
      </c>
      <c r="M493" s="10">
        <f>COUNTIFS(Tabel1[Gemeente],Tabel10[[#This Row],[Kolom1]],Tabel1[Type],Tabel10[[#Headers],[bijscholing]],Tabel1[Jaar],$V$2)</f>
        <v>0</v>
      </c>
      <c r="N493" s="10">
        <f>COUNTIFS(Tabel1[Gemeente],Tabel10[[#This Row],[Kolom1]],Tabel1[Type],Tabel10[[#Headers],[open initiatie]],Tabel1[Jaar],$V$2)</f>
        <v>0</v>
      </c>
      <c r="O493">
        <f>COUNTIFS(Tabel1[Gemeente],Tabel10[[#This Row],[Kolom1]],Tabel1[Type],Tabel10[[#Headers],[animatie]],Tabel1[Jaar],$V$2)</f>
        <v>0</v>
      </c>
      <c r="P493">
        <f>COUNTIFS(Tabel1[Gemeente],Tabel10[[#This Row],[Kolom1]],Tabel1[Type],Tabel10[[#Headers],[kamp]],Tabel1[Jaar],$V$2)</f>
        <v>0</v>
      </c>
      <c r="Q493">
        <f>COUNTIFS(Tabel1[Gemeente],Tabel10[[#This Row],[Kolom1]],Tabel1[Type],Tabel10[[#Headers],[schoolactiviteit]],Tabel1[Jaar],$V$2)</f>
        <v>0</v>
      </c>
      <c r="R493" s="1">
        <f>SUM(Tabel10[[#This Row],[workshop]:[schoolactiviteit]])</f>
        <v>0</v>
      </c>
      <c r="S493" s="1">
        <f>COUNTIFS(Tabel3[Lid sinds],Activiteiten!$V$2,Tabel3[Woonplaats],Tabel10[[#This Row],[Kolom1]])</f>
        <v>0</v>
      </c>
    </row>
    <row r="494" spans="1:19" hidden="1" x14ac:dyDescent="0.25">
      <c r="A494" s="10">
        <v>2018</v>
      </c>
      <c r="B494" s="10">
        <v>3</v>
      </c>
      <c r="C494" s="10" t="s">
        <v>1005</v>
      </c>
      <c r="D494" s="10">
        <v>2200</v>
      </c>
      <c r="E494" s="10" t="s">
        <v>304</v>
      </c>
      <c r="F494" s="10" t="s">
        <v>1230</v>
      </c>
      <c r="G494" s="10">
        <v>300</v>
      </c>
      <c r="L494">
        <f>COUNTIFS(Tabel1[Gemeente],Tabel10[[#This Row],[Kolom1]],Tabel1[Type],Tabel10[[#Headers],[workshop]],Tabel1[Jaar],$V$2)</f>
        <v>0</v>
      </c>
      <c r="M494" s="10">
        <f>COUNTIFS(Tabel1[Gemeente],Tabel10[[#This Row],[Kolom1]],Tabel1[Type],Tabel10[[#Headers],[bijscholing]],Tabel1[Jaar],$V$2)</f>
        <v>0</v>
      </c>
      <c r="N494" s="10">
        <f>COUNTIFS(Tabel1[Gemeente],Tabel10[[#This Row],[Kolom1]],Tabel1[Type],Tabel10[[#Headers],[open initiatie]],Tabel1[Jaar],$V$2)</f>
        <v>0</v>
      </c>
      <c r="O494">
        <f>COUNTIFS(Tabel1[Gemeente],Tabel10[[#This Row],[Kolom1]],Tabel1[Type],Tabel10[[#Headers],[animatie]],Tabel1[Jaar],$V$2)</f>
        <v>0</v>
      </c>
      <c r="P494">
        <f>COUNTIFS(Tabel1[Gemeente],Tabel10[[#This Row],[Kolom1]],Tabel1[Type],Tabel10[[#Headers],[kamp]],Tabel1[Jaar],$V$2)</f>
        <v>0</v>
      </c>
      <c r="Q494">
        <f>COUNTIFS(Tabel1[Gemeente],Tabel10[[#This Row],[Kolom1]],Tabel1[Type],Tabel10[[#Headers],[schoolactiviteit]],Tabel1[Jaar],$V$2)</f>
        <v>0</v>
      </c>
      <c r="R494" s="1">
        <f>SUM(Tabel10[[#This Row],[workshop]:[schoolactiviteit]])</f>
        <v>0</v>
      </c>
      <c r="S494" s="1">
        <f>COUNTIFS(Tabel3[Lid sinds],Activiteiten!$V$2,Tabel3[Woonplaats],Tabel10[[#This Row],[Kolom1]])</f>
        <v>0</v>
      </c>
    </row>
    <row r="495" spans="1:19" hidden="1" x14ac:dyDescent="0.25">
      <c r="A495" s="10">
        <v>2018</v>
      </c>
      <c r="B495" s="10">
        <v>9</v>
      </c>
      <c r="C495" s="10" t="s">
        <v>1005</v>
      </c>
      <c r="D495" s="10">
        <v>2230</v>
      </c>
      <c r="E495" s="10" t="s">
        <v>1116</v>
      </c>
      <c r="F495" s="10" t="s">
        <v>1202</v>
      </c>
      <c r="G495" s="10">
        <v>800</v>
      </c>
      <c r="L495">
        <f>COUNTIFS(Tabel1[Gemeente],Tabel10[[#This Row],[Kolom1]],Tabel1[Type],Tabel10[[#Headers],[workshop]],Tabel1[Jaar],$V$2)</f>
        <v>0</v>
      </c>
      <c r="M495" s="10">
        <f>COUNTIFS(Tabel1[Gemeente],Tabel10[[#This Row],[Kolom1]],Tabel1[Type],Tabel10[[#Headers],[bijscholing]],Tabel1[Jaar],$V$2)</f>
        <v>0</v>
      </c>
      <c r="N495" s="10">
        <f>COUNTIFS(Tabel1[Gemeente],Tabel10[[#This Row],[Kolom1]],Tabel1[Type],Tabel10[[#Headers],[open initiatie]],Tabel1[Jaar],$V$2)</f>
        <v>0</v>
      </c>
      <c r="O495">
        <f>COUNTIFS(Tabel1[Gemeente],Tabel10[[#This Row],[Kolom1]],Tabel1[Type],Tabel10[[#Headers],[animatie]],Tabel1[Jaar],$V$2)</f>
        <v>0</v>
      </c>
      <c r="P495">
        <f>COUNTIFS(Tabel1[Gemeente],Tabel10[[#This Row],[Kolom1]],Tabel1[Type],Tabel10[[#Headers],[kamp]],Tabel1[Jaar],$V$2)</f>
        <v>0</v>
      </c>
      <c r="Q495">
        <f>COUNTIFS(Tabel1[Gemeente],Tabel10[[#This Row],[Kolom1]],Tabel1[Type],Tabel10[[#Headers],[schoolactiviteit]],Tabel1[Jaar],$V$2)</f>
        <v>0</v>
      </c>
      <c r="R495" s="1">
        <f>SUM(Tabel10[[#This Row],[workshop]:[schoolactiviteit]])</f>
        <v>0</v>
      </c>
      <c r="S495" s="1">
        <f>COUNTIFS(Tabel3[Lid sinds],Activiteiten!$V$2,Tabel3[Woonplaats],Tabel10[[#This Row],[Kolom1]])</f>
        <v>0</v>
      </c>
    </row>
    <row r="496" spans="1:19" hidden="1" x14ac:dyDescent="0.25">
      <c r="A496" s="10">
        <v>2018</v>
      </c>
      <c r="B496" s="10">
        <v>6</v>
      </c>
      <c r="C496" s="10" t="s">
        <v>1005</v>
      </c>
      <c r="D496" s="10"/>
      <c r="E496" s="10" t="s">
        <v>309</v>
      </c>
      <c r="F496" s="10" t="s">
        <v>1201</v>
      </c>
      <c r="G496" s="10">
        <v>450</v>
      </c>
      <c r="L496">
        <f>COUNTIFS(Tabel1[Gemeente],Tabel10[[#This Row],[Kolom1]],Tabel1[Type],Tabel10[[#Headers],[workshop]],Tabel1[Jaar],$V$2)</f>
        <v>0</v>
      </c>
      <c r="M496" s="10">
        <f>COUNTIFS(Tabel1[Gemeente],Tabel10[[#This Row],[Kolom1]],Tabel1[Type],Tabel10[[#Headers],[bijscholing]],Tabel1[Jaar],$V$2)</f>
        <v>0</v>
      </c>
      <c r="N496" s="10">
        <f>COUNTIFS(Tabel1[Gemeente],Tabel10[[#This Row],[Kolom1]],Tabel1[Type],Tabel10[[#Headers],[open initiatie]],Tabel1[Jaar],$V$2)</f>
        <v>0</v>
      </c>
      <c r="O496">
        <f>COUNTIFS(Tabel1[Gemeente],Tabel10[[#This Row],[Kolom1]],Tabel1[Type],Tabel10[[#Headers],[animatie]],Tabel1[Jaar],$V$2)</f>
        <v>0</v>
      </c>
      <c r="P496">
        <f>COUNTIFS(Tabel1[Gemeente],Tabel10[[#This Row],[Kolom1]],Tabel1[Type],Tabel10[[#Headers],[kamp]],Tabel1[Jaar],$V$2)</f>
        <v>0</v>
      </c>
      <c r="Q496">
        <f>COUNTIFS(Tabel1[Gemeente],Tabel10[[#This Row],[Kolom1]],Tabel1[Type],Tabel10[[#Headers],[schoolactiviteit]],Tabel1[Jaar],$V$2)</f>
        <v>0</v>
      </c>
      <c r="R496" s="1">
        <f>SUM(Tabel10[[#This Row],[workshop]:[schoolactiviteit]])</f>
        <v>0</v>
      </c>
      <c r="S496" s="1">
        <f>COUNTIFS(Tabel3[Lid sinds],Activiteiten!$V$2,Tabel3[Woonplaats],Tabel10[[#This Row],[Kolom1]])</f>
        <v>0</v>
      </c>
    </row>
    <row r="497" spans="1:19" hidden="1" x14ac:dyDescent="0.25">
      <c r="A497" s="10">
        <v>2018</v>
      </c>
      <c r="B497" s="10">
        <v>11</v>
      </c>
      <c r="C497" s="10" t="s">
        <v>1005</v>
      </c>
      <c r="D497" s="10"/>
      <c r="E497" s="10" t="s">
        <v>1026</v>
      </c>
      <c r="F497" s="10" t="s">
        <v>1230</v>
      </c>
      <c r="G497" s="10">
        <v>300</v>
      </c>
      <c r="L497">
        <f>COUNTIFS(Tabel1[Gemeente],Tabel10[[#This Row],[Kolom1]],Tabel1[Type],Tabel10[[#Headers],[workshop]],Tabel1[Jaar],$V$2)</f>
        <v>0</v>
      </c>
      <c r="M497" s="10">
        <f>COUNTIFS(Tabel1[Gemeente],Tabel10[[#This Row],[Kolom1]],Tabel1[Type],Tabel10[[#Headers],[bijscholing]],Tabel1[Jaar],$V$2)</f>
        <v>0</v>
      </c>
      <c r="N497" s="10">
        <f>COUNTIFS(Tabel1[Gemeente],Tabel10[[#This Row],[Kolom1]],Tabel1[Type],Tabel10[[#Headers],[open initiatie]],Tabel1[Jaar],$V$2)</f>
        <v>0</v>
      </c>
      <c r="O497">
        <f>COUNTIFS(Tabel1[Gemeente],Tabel10[[#This Row],[Kolom1]],Tabel1[Type],Tabel10[[#Headers],[animatie]],Tabel1[Jaar],$V$2)</f>
        <v>0</v>
      </c>
      <c r="P497">
        <f>COUNTIFS(Tabel1[Gemeente],Tabel10[[#This Row],[Kolom1]],Tabel1[Type],Tabel10[[#Headers],[kamp]],Tabel1[Jaar],$V$2)</f>
        <v>0</v>
      </c>
      <c r="Q497">
        <f>COUNTIFS(Tabel1[Gemeente],Tabel10[[#This Row],[Kolom1]],Tabel1[Type],Tabel10[[#Headers],[schoolactiviteit]],Tabel1[Jaar],$V$2)</f>
        <v>0</v>
      </c>
      <c r="R497" s="1">
        <f>SUM(Tabel10[[#This Row],[workshop]:[schoolactiviteit]])</f>
        <v>0</v>
      </c>
      <c r="S497" s="1">
        <f>COUNTIFS(Tabel3[Lid sinds],Activiteiten!$V$2,Tabel3[Woonplaats],Tabel10[[#This Row],[Kolom1]])</f>
        <v>0</v>
      </c>
    </row>
    <row r="498" spans="1:19" hidden="1" x14ac:dyDescent="0.25">
      <c r="A498" s="10">
        <v>2018</v>
      </c>
      <c r="B498" s="10">
        <v>5</v>
      </c>
      <c r="C498" s="10" t="s">
        <v>1005</v>
      </c>
      <c r="D498" s="10"/>
      <c r="E498" s="10" t="s">
        <v>997</v>
      </c>
      <c r="F498" s="10" t="s">
        <v>1202</v>
      </c>
      <c r="G498" s="10">
        <v>300</v>
      </c>
      <c r="L498">
        <f>COUNTIFS(Tabel1[Gemeente],Tabel10[[#This Row],[Kolom1]],Tabel1[Type],Tabel10[[#Headers],[workshop]],Tabel1[Jaar],$V$2)</f>
        <v>0</v>
      </c>
      <c r="M498" s="10">
        <f>COUNTIFS(Tabel1[Gemeente],Tabel10[[#This Row],[Kolom1]],Tabel1[Type],Tabel10[[#Headers],[bijscholing]],Tabel1[Jaar],$V$2)</f>
        <v>0</v>
      </c>
      <c r="N498" s="10">
        <f>COUNTIFS(Tabel1[Gemeente],Tabel10[[#This Row],[Kolom1]],Tabel1[Type],Tabel10[[#Headers],[open initiatie]],Tabel1[Jaar],$V$2)</f>
        <v>0</v>
      </c>
      <c r="O498">
        <f>COUNTIFS(Tabel1[Gemeente],Tabel10[[#This Row],[Kolom1]],Tabel1[Type],Tabel10[[#Headers],[animatie]],Tabel1[Jaar],$V$2)</f>
        <v>0</v>
      </c>
      <c r="P498">
        <f>COUNTIFS(Tabel1[Gemeente],Tabel10[[#This Row],[Kolom1]],Tabel1[Type],Tabel10[[#Headers],[kamp]],Tabel1[Jaar],$V$2)</f>
        <v>0</v>
      </c>
      <c r="Q498">
        <f>COUNTIFS(Tabel1[Gemeente],Tabel10[[#This Row],[Kolom1]],Tabel1[Type],Tabel10[[#Headers],[schoolactiviteit]],Tabel1[Jaar],$V$2)</f>
        <v>0</v>
      </c>
      <c r="R498" s="1">
        <f>SUM(Tabel10[[#This Row],[workshop]:[schoolactiviteit]])</f>
        <v>0</v>
      </c>
      <c r="S498" s="1">
        <f>COUNTIFS(Tabel3[Lid sinds],Activiteiten!$V$2,Tabel3[Woonplaats],Tabel10[[#This Row],[Kolom1]])</f>
        <v>0</v>
      </c>
    </row>
    <row r="499" spans="1:19" hidden="1" x14ac:dyDescent="0.25">
      <c r="A499" s="10">
        <v>2018</v>
      </c>
      <c r="B499" s="10">
        <v>6</v>
      </c>
      <c r="C499" s="10" t="s">
        <v>1005</v>
      </c>
      <c r="D499" s="10"/>
      <c r="E499" s="10" t="s">
        <v>997</v>
      </c>
      <c r="F499" s="10" t="s">
        <v>1202</v>
      </c>
      <c r="G499" s="10">
        <v>100</v>
      </c>
      <c r="L499">
        <f>COUNTIFS(Tabel1[Gemeente],Tabel10[[#This Row],[Kolom1]],Tabel1[Type],Tabel10[[#Headers],[workshop]],Tabel1[Jaar],$V$2)</f>
        <v>0</v>
      </c>
      <c r="M499" s="10">
        <f>COUNTIFS(Tabel1[Gemeente],Tabel10[[#This Row],[Kolom1]],Tabel1[Type],Tabel10[[#Headers],[bijscholing]],Tabel1[Jaar],$V$2)</f>
        <v>0</v>
      </c>
      <c r="N499" s="10">
        <f>COUNTIFS(Tabel1[Gemeente],Tabel10[[#This Row],[Kolom1]],Tabel1[Type],Tabel10[[#Headers],[open initiatie]],Tabel1[Jaar],$V$2)</f>
        <v>0</v>
      </c>
      <c r="O499">
        <f>COUNTIFS(Tabel1[Gemeente],Tabel10[[#This Row],[Kolom1]],Tabel1[Type],Tabel10[[#Headers],[animatie]],Tabel1[Jaar],$V$2)</f>
        <v>0</v>
      </c>
      <c r="P499">
        <f>COUNTIFS(Tabel1[Gemeente],Tabel10[[#This Row],[Kolom1]],Tabel1[Type],Tabel10[[#Headers],[kamp]],Tabel1[Jaar],$V$2)</f>
        <v>0</v>
      </c>
      <c r="Q499">
        <f>COUNTIFS(Tabel1[Gemeente],Tabel10[[#This Row],[Kolom1]],Tabel1[Type],Tabel10[[#Headers],[schoolactiviteit]],Tabel1[Jaar],$V$2)</f>
        <v>0</v>
      </c>
      <c r="R499" s="1">
        <f>SUM(Tabel10[[#This Row],[workshop]:[schoolactiviteit]])</f>
        <v>0</v>
      </c>
      <c r="S499" s="1">
        <f>COUNTIFS(Tabel3[Lid sinds],Activiteiten!$V$2,Tabel3[Woonplaats],Tabel10[[#This Row],[Kolom1]])</f>
        <v>0</v>
      </c>
    </row>
    <row r="500" spans="1:19" hidden="1" x14ac:dyDescent="0.25">
      <c r="A500" s="10">
        <v>2018</v>
      </c>
      <c r="B500" s="10">
        <v>2</v>
      </c>
      <c r="C500" s="10" t="s">
        <v>1005</v>
      </c>
      <c r="D500" s="10"/>
      <c r="E500" s="10" t="s">
        <v>1042</v>
      </c>
      <c r="F500" s="10" t="s">
        <v>1230</v>
      </c>
      <c r="G500" s="10">
        <v>400</v>
      </c>
      <c r="L500">
        <f>COUNTIFS(Tabel1[Gemeente],Tabel10[[#This Row],[Kolom1]],Tabel1[Type],Tabel10[[#Headers],[workshop]],Tabel1[Jaar],$V$2)</f>
        <v>0</v>
      </c>
      <c r="M500" s="10">
        <f>COUNTIFS(Tabel1[Gemeente],Tabel10[[#This Row],[Kolom1]],Tabel1[Type],Tabel10[[#Headers],[bijscholing]],Tabel1[Jaar],$V$2)</f>
        <v>0</v>
      </c>
      <c r="N500" s="10">
        <f>COUNTIFS(Tabel1[Gemeente],Tabel10[[#This Row],[Kolom1]],Tabel1[Type],Tabel10[[#Headers],[open initiatie]],Tabel1[Jaar],$V$2)</f>
        <v>0</v>
      </c>
      <c r="O500">
        <f>COUNTIFS(Tabel1[Gemeente],Tabel10[[#This Row],[Kolom1]],Tabel1[Type],Tabel10[[#Headers],[animatie]],Tabel1[Jaar],$V$2)</f>
        <v>0</v>
      </c>
      <c r="P500">
        <f>COUNTIFS(Tabel1[Gemeente],Tabel10[[#This Row],[Kolom1]],Tabel1[Type],Tabel10[[#Headers],[kamp]],Tabel1[Jaar],$V$2)</f>
        <v>0</v>
      </c>
      <c r="Q500">
        <f>COUNTIFS(Tabel1[Gemeente],Tabel10[[#This Row],[Kolom1]],Tabel1[Type],Tabel10[[#Headers],[schoolactiviteit]],Tabel1[Jaar],$V$2)</f>
        <v>0</v>
      </c>
      <c r="R500" s="1">
        <f>SUM(Tabel10[[#This Row],[workshop]:[schoolactiviteit]])</f>
        <v>0</v>
      </c>
      <c r="S500" s="1">
        <f>COUNTIFS(Tabel3[Lid sinds],Activiteiten!$V$2,Tabel3[Woonplaats],Tabel10[[#This Row],[Kolom1]])</f>
        <v>0</v>
      </c>
    </row>
    <row r="501" spans="1:19" hidden="1" x14ac:dyDescent="0.25">
      <c r="A501" s="10">
        <v>2018</v>
      </c>
      <c r="B501" s="10">
        <v>7</v>
      </c>
      <c r="C501" s="10" t="s">
        <v>1005</v>
      </c>
      <c r="D501" s="10"/>
      <c r="E501" s="10" t="s">
        <v>1199</v>
      </c>
      <c r="F501" s="10" t="s">
        <v>1283</v>
      </c>
      <c r="G501" s="10">
        <v>350</v>
      </c>
      <c r="L501">
        <f>COUNTIFS(Tabel1[Gemeente],Tabel10[[#This Row],[Kolom1]],Tabel1[Type],Tabel10[[#Headers],[workshop]],Tabel1[Jaar],$V$2)</f>
        <v>0</v>
      </c>
      <c r="M501" s="10">
        <f>COUNTIFS(Tabel1[Gemeente],Tabel10[[#This Row],[Kolom1]],Tabel1[Type],Tabel10[[#Headers],[bijscholing]],Tabel1[Jaar],$V$2)</f>
        <v>0</v>
      </c>
      <c r="N501" s="10">
        <f>COUNTIFS(Tabel1[Gemeente],Tabel10[[#This Row],[Kolom1]],Tabel1[Type],Tabel10[[#Headers],[open initiatie]],Tabel1[Jaar],$V$2)</f>
        <v>0</v>
      </c>
      <c r="O501">
        <f>COUNTIFS(Tabel1[Gemeente],Tabel10[[#This Row],[Kolom1]],Tabel1[Type],Tabel10[[#Headers],[animatie]],Tabel1[Jaar],$V$2)</f>
        <v>0</v>
      </c>
      <c r="P501">
        <f>COUNTIFS(Tabel1[Gemeente],Tabel10[[#This Row],[Kolom1]],Tabel1[Type],Tabel10[[#Headers],[kamp]],Tabel1[Jaar],$V$2)</f>
        <v>0</v>
      </c>
      <c r="Q501">
        <f>COUNTIFS(Tabel1[Gemeente],Tabel10[[#This Row],[Kolom1]],Tabel1[Type],Tabel10[[#Headers],[schoolactiviteit]],Tabel1[Jaar],$V$2)</f>
        <v>0</v>
      </c>
      <c r="R501" s="1">
        <f>SUM(Tabel10[[#This Row],[workshop]:[schoolactiviteit]])</f>
        <v>0</v>
      </c>
      <c r="S501" s="1">
        <f>COUNTIFS(Tabel3[Lid sinds],Activiteiten!$V$2,Tabel3[Woonplaats],Tabel10[[#This Row],[Kolom1]])</f>
        <v>0</v>
      </c>
    </row>
    <row r="502" spans="1:19" hidden="1" x14ac:dyDescent="0.25">
      <c r="A502" s="10">
        <v>2018</v>
      </c>
      <c r="B502" s="10">
        <v>5</v>
      </c>
      <c r="C502" s="10" t="s">
        <v>1005</v>
      </c>
      <c r="D502" s="10">
        <v>2300</v>
      </c>
      <c r="E502" s="10" t="s">
        <v>1010</v>
      </c>
      <c r="F502" s="10" t="s">
        <v>1202</v>
      </c>
      <c r="G502" s="10">
        <v>1000</v>
      </c>
      <c r="L502">
        <f>COUNTIFS(Tabel1[Gemeente],Tabel10[[#This Row],[Kolom1]],Tabel1[Type],Tabel10[[#Headers],[workshop]],Tabel1[Jaar],$V$2)</f>
        <v>0</v>
      </c>
      <c r="M502" s="10">
        <f>COUNTIFS(Tabel1[Gemeente],Tabel10[[#This Row],[Kolom1]],Tabel1[Type],Tabel10[[#Headers],[bijscholing]],Tabel1[Jaar],$V$2)</f>
        <v>0</v>
      </c>
      <c r="N502" s="10">
        <f>COUNTIFS(Tabel1[Gemeente],Tabel10[[#This Row],[Kolom1]],Tabel1[Type],Tabel10[[#Headers],[open initiatie]],Tabel1[Jaar],$V$2)</f>
        <v>0</v>
      </c>
      <c r="O502">
        <f>COUNTIFS(Tabel1[Gemeente],Tabel10[[#This Row],[Kolom1]],Tabel1[Type],Tabel10[[#Headers],[animatie]],Tabel1[Jaar],$V$2)</f>
        <v>0</v>
      </c>
      <c r="P502">
        <f>COUNTIFS(Tabel1[Gemeente],Tabel10[[#This Row],[Kolom1]],Tabel1[Type],Tabel10[[#Headers],[kamp]],Tabel1[Jaar],$V$2)</f>
        <v>0</v>
      </c>
      <c r="Q502">
        <f>COUNTIFS(Tabel1[Gemeente],Tabel10[[#This Row],[Kolom1]],Tabel1[Type],Tabel10[[#Headers],[schoolactiviteit]],Tabel1[Jaar],$V$2)</f>
        <v>0</v>
      </c>
      <c r="R502" s="1">
        <f>SUM(Tabel10[[#This Row],[workshop]:[schoolactiviteit]])</f>
        <v>0</v>
      </c>
      <c r="S502" s="1">
        <f>COUNTIFS(Tabel3[Lid sinds],Activiteiten!$V$2,Tabel3[Woonplaats],Tabel10[[#This Row],[Kolom1]])</f>
        <v>0</v>
      </c>
    </row>
    <row r="503" spans="1:19" hidden="1" x14ac:dyDescent="0.25">
      <c r="A503" s="10">
        <v>2018</v>
      </c>
      <c r="B503" s="10">
        <v>7</v>
      </c>
      <c r="C503" s="10" t="s">
        <v>1005</v>
      </c>
      <c r="D503" s="10"/>
      <c r="E503" s="10" t="s">
        <v>1200</v>
      </c>
      <c r="F503" s="10" t="s">
        <v>1202</v>
      </c>
      <c r="G503" s="10">
        <v>600</v>
      </c>
      <c r="L503">
        <f>COUNTIFS(Tabel1[Gemeente],Tabel10[[#This Row],[Kolom1]],Tabel1[Type],Tabel10[[#Headers],[workshop]],Tabel1[Jaar],$V$2)</f>
        <v>0</v>
      </c>
      <c r="M503" s="10">
        <f>COUNTIFS(Tabel1[Gemeente],Tabel10[[#This Row],[Kolom1]],Tabel1[Type],Tabel10[[#Headers],[bijscholing]],Tabel1[Jaar],$V$2)</f>
        <v>0</v>
      </c>
      <c r="N503" s="10">
        <f>COUNTIFS(Tabel1[Gemeente],Tabel10[[#This Row],[Kolom1]],Tabel1[Type],Tabel10[[#Headers],[open initiatie]],Tabel1[Jaar],$V$2)</f>
        <v>0</v>
      </c>
      <c r="O503">
        <f>COUNTIFS(Tabel1[Gemeente],Tabel10[[#This Row],[Kolom1]],Tabel1[Type],Tabel10[[#Headers],[animatie]],Tabel1[Jaar],$V$2)</f>
        <v>0</v>
      </c>
      <c r="P503">
        <f>COUNTIFS(Tabel1[Gemeente],Tabel10[[#This Row],[Kolom1]],Tabel1[Type],Tabel10[[#Headers],[kamp]],Tabel1[Jaar],$V$2)</f>
        <v>0</v>
      </c>
      <c r="Q503">
        <f>COUNTIFS(Tabel1[Gemeente],Tabel10[[#This Row],[Kolom1]],Tabel1[Type],Tabel10[[#Headers],[schoolactiviteit]],Tabel1[Jaar],$V$2)</f>
        <v>0</v>
      </c>
      <c r="R503" s="1">
        <f>SUM(Tabel10[[#This Row],[workshop]:[schoolactiviteit]])</f>
        <v>0</v>
      </c>
      <c r="S503" s="1">
        <f>COUNTIFS(Tabel3[Lid sinds],Activiteiten!$V$2,Tabel3[Woonplaats],Tabel10[[#This Row],[Kolom1]])</f>
        <v>0</v>
      </c>
    </row>
    <row r="504" spans="1:19" hidden="1" x14ac:dyDescent="0.25">
      <c r="A504" s="10">
        <v>2018</v>
      </c>
      <c r="B504" s="10">
        <v>1</v>
      </c>
      <c r="C504" s="10" t="s">
        <v>1002</v>
      </c>
      <c r="D504" s="10">
        <v>2340</v>
      </c>
      <c r="E504" s="10" t="s">
        <v>1007</v>
      </c>
      <c r="F504" s="10" t="s">
        <v>1052</v>
      </c>
      <c r="G504" s="10">
        <v>60</v>
      </c>
      <c r="L504">
        <f>COUNTIFS(Tabel1[Gemeente],Tabel10[[#This Row],[Kolom1]],Tabel1[Type],Tabel10[[#Headers],[workshop]],Tabel1[Jaar],$V$2)</f>
        <v>0</v>
      </c>
      <c r="M504" s="10">
        <f>COUNTIFS(Tabel1[Gemeente],Tabel10[[#This Row],[Kolom1]],Tabel1[Type],Tabel10[[#Headers],[bijscholing]],Tabel1[Jaar],$V$2)</f>
        <v>0</v>
      </c>
      <c r="N504" s="10">
        <f>COUNTIFS(Tabel1[Gemeente],Tabel10[[#This Row],[Kolom1]],Tabel1[Type],Tabel10[[#Headers],[open initiatie]],Tabel1[Jaar],$V$2)</f>
        <v>0</v>
      </c>
      <c r="O504">
        <f>COUNTIFS(Tabel1[Gemeente],Tabel10[[#This Row],[Kolom1]],Tabel1[Type],Tabel10[[#Headers],[animatie]],Tabel1[Jaar],$V$2)</f>
        <v>0</v>
      </c>
      <c r="P504">
        <f>COUNTIFS(Tabel1[Gemeente],Tabel10[[#This Row],[Kolom1]],Tabel1[Type],Tabel10[[#Headers],[kamp]],Tabel1[Jaar],$V$2)</f>
        <v>0</v>
      </c>
      <c r="Q504">
        <f>COUNTIFS(Tabel1[Gemeente],Tabel10[[#This Row],[Kolom1]],Tabel1[Type],Tabel10[[#Headers],[schoolactiviteit]],Tabel1[Jaar],$V$2)</f>
        <v>0</v>
      </c>
      <c r="R504" s="1">
        <f>SUM(Tabel10[[#This Row],[workshop]:[schoolactiviteit]])</f>
        <v>0</v>
      </c>
      <c r="S504" s="1">
        <f>COUNTIFS(Tabel3[Lid sinds],Activiteiten!$V$2,Tabel3[Woonplaats],Tabel10[[#This Row],[Kolom1]])</f>
        <v>0</v>
      </c>
    </row>
    <row r="505" spans="1:19" hidden="1" x14ac:dyDescent="0.25">
      <c r="A505" s="10">
        <v>2018</v>
      </c>
      <c r="B505" s="10">
        <v>5</v>
      </c>
      <c r="C505" s="10" t="s">
        <v>1002</v>
      </c>
      <c r="D505" s="10">
        <v>2200</v>
      </c>
      <c r="E505" s="10" t="s">
        <v>304</v>
      </c>
      <c r="F505" s="10" t="s">
        <v>635</v>
      </c>
      <c r="G505" s="10">
        <v>40</v>
      </c>
      <c r="L505">
        <f>COUNTIFS(Tabel1[Gemeente],Tabel10[[#This Row],[Kolom1]],Tabel1[Type],Tabel10[[#Headers],[workshop]],Tabel1[Jaar],$V$2)</f>
        <v>0</v>
      </c>
      <c r="M505" s="10">
        <f>COUNTIFS(Tabel1[Gemeente],Tabel10[[#This Row],[Kolom1]],Tabel1[Type],Tabel10[[#Headers],[bijscholing]],Tabel1[Jaar],$V$2)</f>
        <v>0</v>
      </c>
      <c r="N505" s="10">
        <f>COUNTIFS(Tabel1[Gemeente],Tabel10[[#This Row],[Kolom1]],Tabel1[Type],Tabel10[[#Headers],[open initiatie]],Tabel1[Jaar],$V$2)</f>
        <v>0</v>
      </c>
      <c r="O505">
        <f>COUNTIFS(Tabel1[Gemeente],Tabel10[[#This Row],[Kolom1]],Tabel1[Type],Tabel10[[#Headers],[animatie]],Tabel1[Jaar],$V$2)</f>
        <v>0</v>
      </c>
      <c r="P505">
        <f>COUNTIFS(Tabel1[Gemeente],Tabel10[[#This Row],[Kolom1]],Tabel1[Type],Tabel10[[#Headers],[kamp]],Tabel1[Jaar],$V$2)</f>
        <v>0</v>
      </c>
      <c r="Q505">
        <f>COUNTIFS(Tabel1[Gemeente],Tabel10[[#This Row],[Kolom1]],Tabel1[Type],Tabel10[[#Headers],[schoolactiviteit]],Tabel1[Jaar],$V$2)</f>
        <v>0</v>
      </c>
      <c r="R505" s="1">
        <f>SUM(Tabel10[[#This Row],[workshop]:[schoolactiviteit]])</f>
        <v>0</v>
      </c>
      <c r="S505" s="1">
        <f>COUNTIFS(Tabel3[Lid sinds],Activiteiten!$V$2,Tabel3[Woonplaats],Tabel10[[#This Row],[Kolom1]])</f>
        <v>0</v>
      </c>
    </row>
    <row r="506" spans="1:19" hidden="1" x14ac:dyDescent="0.25">
      <c r="A506" s="10">
        <v>2018</v>
      </c>
      <c r="B506" s="10">
        <v>5</v>
      </c>
      <c r="C506" s="10" t="s">
        <v>1002</v>
      </c>
      <c r="D506" s="10"/>
      <c r="E506" s="10" t="s">
        <v>1051</v>
      </c>
      <c r="F506" s="10" t="s">
        <v>986</v>
      </c>
      <c r="G506" s="10">
        <v>20</v>
      </c>
      <c r="L506">
        <f>COUNTIFS(Tabel1[Gemeente],Tabel10[[#This Row],[Kolom1]],Tabel1[Type],Tabel10[[#Headers],[workshop]],Tabel1[Jaar],$V$2)</f>
        <v>0</v>
      </c>
      <c r="M506" s="10">
        <f>COUNTIFS(Tabel1[Gemeente],Tabel10[[#This Row],[Kolom1]],Tabel1[Type],Tabel10[[#Headers],[bijscholing]],Tabel1[Jaar],$V$2)</f>
        <v>0</v>
      </c>
      <c r="N506" s="10">
        <f>COUNTIFS(Tabel1[Gemeente],Tabel10[[#This Row],[Kolom1]],Tabel1[Type],Tabel10[[#Headers],[open initiatie]],Tabel1[Jaar],$V$2)</f>
        <v>0</v>
      </c>
      <c r="O506">
        <f>COUNTIFS(Tabel1[Gemeente],Tabel10[[#This Row],[Kolom1]],Tabel1[Type],Tabel10[[#Headers],[animatie]],Tabel1[Jaar],$V$2)</f>
        <v>0</v>
      </c>
      <c r="P506">
        <f>COUNTIFS(Tabel1[Gemeente],Tabel10[[#This Row],[Kolom1]],Tabel1[Type],Tabel10[[#Headers],[kamp]],Tabel1[Jaar],$V$2)</f>
        <v>0</v>
      </c>
      <c r="Q506">
        <f>COUNTIFS(Tabel1[Gemeente],Tabel10[[#This Row],[Kolom1]],Tabel1[Type],Tabel10[[#Headers],[schoolactiviteit]],Tabel1[Jaar],$V$2)</f>
        <v>0</v>
      </c>
      <c r="R506" s="1">
        <f>SUM(Tabel10[[#This Row],[workshop]:[schoolactiviteit]])</f>
        <v>0</v>
      </c>
      <c r="S506" s="1">
        <f>COUNTIFS(Tabel3[Lid sinds],Activiteiten!$V$2,Tabel3[Woonplaats],Tabel10[[#This Row],[Kolom1]])</f>
        <v>0</v>
      </c>
    </row>
    <row r="507" spans="1:19" hidden="1" x14ac:dyDescent="0.25">
      <c r="A507" s="10">
        <v>2018</v>
      </c>
      <c r="B507" s="10">
        <v>6</v>
      </c>
      <c r="C507" s="10" t="s">
        <v>1002</v>
      </c>
      <c r="D507" s="10"/>
      <c r="E507" s="10" t="s">
        <v>1040</v>
      </c>
      <c r="F507" s="10" t="s">
        <v>986</v>
      </c>
      <c r="G507" s="10">
        <v>20</v>
      </c>
      <c r="L507">
        <f>COUNTIFS(Tabel1[Gemeente],Tabel10[[#This Row],[Kolom1]],Tabel1[Type],Tabel10[[#Headers],[workshop]],Tabel1[Jaar],$V$2)</f>
        <v>0</v>
      </c>
      <c r="M507" s="10">
        <f>COUNTIFS(Tabel1[Gemeente],Tabel10[[#This Row],[Kolom1]],Tabel1[Type],Tabel10[[#Headers],[bijscholing]],Tabel1[Jaar],$V$2)</f>
        <v>0</v>
      </c>
      <c r="N507" s="10">
        <f>COUNTIFS(Tabel1[Gemeente],Tabel10[[#This Row],[Kolom1]],Tabel1[Type],Tabel10[[#Headers],[open initiatie]],Tabel1[Jaar],$V$2)</f>
        <v>0</v>
      </c>
      <c r="O507">
        <f>COUNTIFS(Tabel1[Gemeente],Tabel10[[#This Row],[Kolom1]],Tabel1[Type],Tabel10[[#Headers],[animatie]],Tabel1[Jaar],$V$2)</f>
        <v>0</v>
      </c>
      <c r="P507">
        <f>COUNTIFS(Tabel1[Gemeente],Tabel10[[#This Row],[Kolom1]],Tabel1[Type],Tabel10[[#Headers],[kamp]],Tabel1[Jaar],$V$2)</f>
        <v>0</v>
      </c>
      <c r="Q507">
        <f>COUNTIFS(Tabel1[Gemeente],Tabel10[[#This Row],[Kolom1]],Tabel1[Type],Tabel10[[#Headers],[schoolactiviteit]],Tabel1[Jaar],$V$2)</f>
        <v>0</v>
      </c>
      <c r="R507" s="1">
        <f>SUM(Tabel10[[#This Row],[workshop]:[schoolactiviteit]])</f>
        <v>0</v>
      </c>
      <c r="S507" s="1">
        <f>COUNTIFS(Tabel3[Lid sinds],Activiteiten!$V$2,Tabel3[Woonplaats],Tabel10[[#This Row],[Kolom1]])</f>
        <v>0</v>
      </c>
    </row>
    <row r="508" spans="1:19" hidden="1" x14ac:dyDescent="0.25">
      <c r="A508" s="10">
        <v>2018</v>
      </c>
      <c r="B508" s="10">
        <v>8</v>
      </c>
      <c r="C508" s="10" t="s">
        <v>981</v>
      </c>
      <c r="D508" s="10">
        <v>2200</v>
      </c>
      <c r="E508" s="10" t="s">
        <v>304</v>
      </c>
      <c r="F508" s="10" t="s">
        <v>1107</v>
      </c>
      <c r="G508" s="10">
        <v>30</v>
      </c>
      <c r="L508">
        <f>COUNTIFS(Tabel1[Gemeente],Tabel10[[#This Row],[Kolom1]],Tabel1[Type],Tabel10[[#Headers],[workshop]],Tabel1[Jaar],$V$2)</f>
        <v>0</v>
      </c>
      <c r="M508" s="10">
        <f>COUNTIFS(Tabel1[Gemeente],Tabel10[[#This Row],[Kolom1]],Tabel1[Type],Tabel10[[#Headers],[bijscholing]],Tabel1[Jaar],$V$2)</f>
        <v>0</v>
      </c>
      <c r="N508" s="10">
        <f>COUNTIFS(Tabel1[Gemeente],Tabel10[[#This Row],[Kolom1]],Tabel1[Type],Tabel10[[#Headers],[open initiatie]],Tabel1[Jaar],$V$2)</f>
        <v>0</v>
      </c>
      <c r="O508">
        <f>COUNTIFS(Tabel1[Gemeente],Tabel10[[#This Row],[Kolom1]],Tabel1[Type],Tabel10[[#Headers],[animatie]],Tabel1[Jaar],$V$2)</f>
        <v>0</v>
      </c>
      <c r="P508">
        <f>COUNTIFS(Tabel1[Gemeente],Tabel10[[#This Row],[Kolom1]],Tabel1[Type],Tabel10[[#Headers],[kamp]],Tabel1[Jaar],$V$2)</f>
        <v>0</v>
      </c>
      <c r="Q508">
        <f>COUNTIFS(Tabel1[Gemeente],Tabel10[[#This Row],[Kolom1]],Tabel1[Type],Tabel10[[#Headers],[schoolactiviteit]],Tabel1[Jaar],$V$2)</f>
        <v>0</v>
      </c>
      <c r="R508" s="1">
        <f>SUM(Tabel10[[#This Row],[workshop]:[schoolactiviteit]])</f>
        <v>0</v>
      </c>
      <c r="S508" s="1">
        <f>COUNTIFS(Tabel3[Lid sinds],Activiteiten!$V$2,Tabel3[Woonplaats],Tabel10[[#This Row],[Kolom1]])</f>
        <v>0</v>
      </c>
    </row>
    <row r="509" spans="1:19" hidden="1" x14ac:dyDescent="0.25">
      <c r="A509" s="10">
        <v>2018</v>
      </c>
      <c r="B509" s="10">
        <v>10</v>
      </c>
      <c r="C509" s="10" t="s">
        <v>981</v>
      </c>
      <c r="D509" s="10">
        <v>2200</v>
      </c>
      <c r="E509" s="10" t="s">
        <v>304</v>
      </c>
      <c r="F509" s="10" t="s">
        <v>635</v>
      </c>
      <c r="G509" s="10">
        <v>12</v>
      </c>
      <c r="L509">
        <f>COUNTIFS(Tabel1[Gemeente],Tabel10[[#This Row],[Kolom1]],Tabel1[Type],Tabel10[[#Headers],[workshop]],Tabel1[Jaar],$V$2)</f>
        <v>0</v>
      </c>
      <c r="M509" s="10">
        <f>COUNTIFS(Tabel1[Gemeente],Tabel10[[#This Row],[Kolom1]],Tabel1[Type],Tabel10[[#Headers],[bijscholing]],Tabel1[Jaar],$V$2)</f>
        <v>0</v>
      </c>
      <c r="N509" s="10">
        <f>COUNTIFS(Tabel1[Gemeente],Tabel10[[#This Row],[Kolom1]],Tabel1[Type],Tabel10[[#Headers],[open initiatie]],Tabel1[Jaar],$V$2)</f>
        <v>0</v>
      </c>
      <c r="O509">
        <f>COUNTIFS(Tabel1[Gemeente],Tabel10[[#This Row],[Kolom1]],Tabel1[Type],Tabel10[[#Headers],[animatie]],Tabel1[Jaar],$V$2)</f>
        <v>0</v>
      </c>
      <c r="P509">
        <f>COUNTIFS(Tabel1[Gemeente],Tabel10[[#This Row],[Kolom1]],Tabel1[Type],Tabel10[[#Headers],[kamp]],Tabel1[Jaar],$V$2)</f>
        <v>0</v>
      </c>
      <c r="Q509">
        <f>COUNTIFS(Tabel1[Gemeente],Tabel10[[#This Row],[Kolom1]],Tabel1[Type],Tabel10[[#Headers],[schoolactiviteit]],Tabel1[Jaar],$V$2)</f>
        <v>0</v>
      </c>
      <c r="R509" s="1">
        <f>SUM(Tabel10[[#This Row],[workshop]:[schoolactiviteit]])</f>
        <v>0</v>
      </c>
      <c r="S509" s="1">
        <f>COUNTIFS(Tabel3[Lid sinds],Activiteiten!$V$2,Tabel3[Woonplaats],Tabel10[[#This Row],[Kolom1]])</f>
        <v>0</v>
      </c>
    </row>
    <row r="510" spans="1:19" hidden="1" x14ac:dyDescent="0.25">
      <c r="A510" s="10">
        <v>2018</v>
      </c>
      <c r="B510" s="10">
        <v>8</v>
      </c>
      <c r="C510" s="10" t="s">
        <v>981</v>
      </c>
      <c r="D510" s="10">
        <v>2200</v>
      </c>
      <c r="E510" s="10" t="s">
        <v>304</v>
      </c>
      <c r="F510" s="10" t="s">
        <v>1282</v>
      </c>
      <c r="G510" s="10">
        <v>47</v>
      </c>
      <c r="L510">
        <f>COUNTIFS(Tabel1[Gemeente],Tabel10[[#This Row],[Kolom1]],Tabel1[Type],Tabel10[[#Headers],[workshop]],Tabel1[Jaar],$V$2)</f>
        <v>0</v>
      </c>
      <c r="M510" s="10">
        <f>COUNTIFS(Tabel1[Gemeente],Tabel10[[#This Row],[Kolom1]],Tabel1[Type],Tabel10[[#Headers],[bijscholing]],Tabel1[Jaar],$V$2)</f>
        <v>0</v>
      </c>
      <c r="N510" s="10">
        <f>COUNTIFS(Tabel1[Gemeente],Tabel10[[#This Row],[Kolom1]],Tabel1[Type],Tabel10[[#Headers],[open initiatie]],Tabel1[Jaar],$V$2)</f>
        <v>0</v>
      </c>
      <c r="O510">
        <f>COUNTIFS(Tabel1[Gemeente],Tabel10[[#This Row],[Kolom1]],Tabel1[Type],Tabel10[[#Headers],[animatie]],Tabel1[Jaar],$V$2)</f>
        <v>0</v>
      </c>
      <c r="P510">
        <f>COUNTIFS(Tabel1[Gemeente],Tabel10[[#This Row],[Kolom1]],Tabel1[Type],Tabel10[[#Headers],[kamp]],Tabel1[Jaar],$V$2)</f>
        <v>0</v>
      </c>
      <c r="Q510">
        <f>COUNTIFS(Tabel1[Gemeente],Tabel10[[#This Row],[Kolom1]],Tabel1[Type],Tabel10[[#Headers],[schoolactiviteit]],Tabel1[Jaar],$V$2)</f>
        <v>0</v>
      </c>
      <c r="R510" s="1">
        <f>SUM(Tabel10[[#This Row],[workshop]:[schoolactiviteit]])</f>
        <v>0</v>
      </c>
      <c r="S510" s="1">
        <f>COUNTIFS(Tabel3[Lid sinds],Activiteiten!$V$2,Tabel3[Woonplaats],Tabel10[[#This Row],[Kolom1]])</f>
        <v>0</v>
      </c>
    </row>
    <row r="511" spans="1:19" hidden="1" x14ac:dyDescent="0.25">
      <c r="A511" s="10">
        <v>2018</v>
      </c>
      <c r="B511" s="10">
        <v>7</v>
      </c>
      <c r="C511" s="10" t="s">
        <v>981</v>
      </c>
      <c r="D511" s="10">
        <v>2230</v>
      </c>
      <c r="E511" s="10" t="s">
        <v>1116</v>
      </c>
      <c r="F511" s="10" t="s">
        <v>1195</v>
      </c>
      <c r="G511" s="10">
        <v>32</v>
      </c>
      <c r="L511">
        <f>COUNTIFS(Tabel1[Gemeente],Tabel10[[#This Row],[Kolom1]],Tabel1[Type],Tabel10[[#Headers],[workshop]],Tabel1[Jaar],$V$2)</f>
        <v>0</v>
      </c>
      <c r="M511" s="10">
        <f>COUNTIFS(Tabel1[Gemeente],Tabel10[[#This Row],[Kolom1]],Tabel1[Type],Tabel10[[#Headers],[bijscholing]],Tabel1[Jaar],$V$2)</f>
        <v>0</v>
      </c>
      <c r="N511" s="10">
        <f>COUNTIFS(Tabel1[Gemeente],Tabel10[[#This Row],[Kolom1]],Tabel1[Type],Tabel10[[#Headers],[open initiatie]],Tabel1[Jaar],$V$2)</f>
        <v>0</v>
      </c>
      <c r="O511">
        <f>COUNTIFS(Tabel1[Gemeente],Tabel10[[#This Row],[Kolom1]],Tabel1[Type],Tabel10[[#Headers],[animatie]],Tabel1[Jaar],$V$2)</f>
        <v>0</v>
      </c>
      <c r="P511">
        <f>COUNTIFS(Tabel1[Gemeente],Tabel10[[#This Row],[Kolom1]],Tabel1[Type],Tabel10[[#Headers],[kamp]],Tabel1[Jaar],$V$2)</f>
        <v>0</v>
      </c>
      <c r="Q511">
        <f>COUNTIFS(Tabel1[Gemeente],Tabel10[[#This Row],[Kolom1]],Tabel1[Type],Tabel10[[#Headers],[schoolactiviteit]],Tabel1[Jaar],$V$2)</f>
        <v>0</v>
      </c>
      <c r="R511" s="1">
        <f>SUM(Tabel10[[#This Row],[workshop]:[schoolactiviteit]])</f>
        <v>0</v>
      </c>
      <c r="S511" s="1">
        <f>COUNTIFS(Tabel3[Lid sinds],Activiteiten!$V$2,Tabel3[Woonplaats],Tabel10[[#This Row],[Kolom1]])</f>
        <v>0</v>
      </c>
    </row>
    <row r="512" spans="1:19" hidden="1" x14ac:dyDescent="0.25">
      <c r="A512" s="10">
        <v>2018</v>
      </c>
      <c r="B512" s="10">
        <v>8</v>
      </c>
      <c r="C512" s="10" t="s">
        <v>981</v>
      </c>
      <c r="D512" s="10"/>
      <c r="E512" s="10" t="s">
        <v>1194</v>
      </c>
      <c r="F512" s="10" t="s">
        <v>1196</v>
      </c>
      <c r="G512" s="10">
        <v>30</v>
      </c>
      <c r="L512">
        <f>COUNTIFS(Tabel1[Gemeente],Tabel10[[#This Row],[Kolom1]],Tabel1[Type],Tabel10[[#Headers],[workshop]],Tabel1[Jaar],$V$2)</f>
        <v>0</v>
      </c>
      <c r="M512" s="10">
        <f>COUNTIFS(Tabel1[Gemeente],Tabel10[[#This Row],[Kolom1]],Tabel1[Type],Tabel10[[#Headers],[bijscholing]],Tabel1[Jaar],$V$2)</f>
        <v>0</v>
      </c>
      <c r="N512" s="10">
        <f>COUNTIFS(Tabel1[Gemeente],Tabel10[[#This Row],[Kolom1]],Tabel1[Type],Tabel10[[#Headers],[open initiatie]],Tabel1[Jaar],$V$2)</f>
        <v>0</v>
      </c>
      <c r="O512">
        <f>COUNTIFS(Tabel1[Gemeente],Tabel10[[#This Row],[Kolom1]],Tabel1[Type],Tabel10[[#Headers],[animatie]],Tabel1[Jaar],$V$2)</f>
        <v>0</v>
      </c>
      <c r="P512">
        <f>COUNTIFS(Tabel1[Gemeente],Tabel10[[#This Row],[Kolom1]],Tabel1[Type],Tabel10[[#Headers],[kamp]],Tabel1[Jaar],$V$2)</f>
        <v>0</v>
      </c>
      <c r="Q512">
        <f>COUNTIFS(Tabel1[Gemeente],Tabel10[[#This Row],[Kolom1]],Tabel1[Type],Tabel10[[#Headers],[schoolactiviteit]],Tabel1[Jaar],$V$2)</f>
        <v>0</v>
      </c>
      <c r="R512" s="1">
        <f>SUM(Tabel10[[#This Row],[workshop]:[schoolactiviteit]])</f>
        <v>0</v>
      </c>
      <c r="S512" s="1">
        <f>COUNTIFS(Tabel3[Lid sinds],Activiteiten!$V$2,Tabel3[Woonplaats],Tabel10[[#This Row],[Kolom1]])</f>
        <v>0</v>
      </c>
    </row>
    <row r="513" spans="1:19" hidden="1" x14ac:dyDescent="0.25">
      <c r="A513" s="10">
        <v>2018</v>
      </c>
      <c r="B513" s="10">
        <v>8</v>
      </c>
      <c r="C513" s="10" t="s">
        <v>981</v>
      </c>
      <c r="D513" s="10">
        <v>2250</v>
      </c>
      <c r="E513" s="10" t="s">
        <v>306</v>
      </c>
      <c r="F513" s="10" t="s">
        <v>1197</v>
      </c>
      <c r="G513" s="10">
        <v>12</v>
      </c>
      <c r="L513">
        <f>COUNTIFS(Tabel1[Gemeente],Tabel10[[#This Row],[Kolom1]],Tabel1[Type],Tabel10[[#Headers],[workshop]],Tabel1[Jaar],$V$2)</f>
        <v>0</v>
      </c>
      <c r="M513" s="10">
        <f>COUNTIFS(Tabel1[Gemeente],Tabel10[[#This Row],[Kolom1]],Tabel1[Type],Tabel10[[#Headers],[bijscholing]],Tabel1[Jaar],$V$2)</f>
        <v>0</v>
      </c>
      <c r="N513" s="10">
        <f>COUNTIFS(Tabel1[Gemeente],Tabel10[[#This Row],[Kolom1]],Tabel1[Type],Tabel10[[#Headers],[open initiatie]],Tabel1[Jaar],$V$2)</f>
        <v>0</v>
      </c>
      <c r="O513">
        <f>COUNTIFS(Tabel1[Gemeente],Tabel10[[#This Row],[Kolom1]],Tabel1[Type],Tabel10[[#Headers],[animatie]],Tabel1[Jaar],$V$2)</f>
        <v>0</v>
      </c>
      <c r="P513">
        <f>COUNTIFS(Tabel1[Gemeente],Tabel10[[#This Row],[Kolom1]],Tabel1[Type],Tabel10[[#Headers],[kamp]],Tabel1[Jaar],$V$2)</f>
        <v>0</v>
      </c>
      <c r="Q513">
        <f>COUNTIFS(Tabel1[Gemeente],Tabel10[[#This Row],[Kolom1]],Tabel1[Type],Tabel10[[#Headers],[schoolactiviteit]],Tabel1[Jaar],$V$2)</f>
        <v>0</v>
      </c>
      <c r="R513" s="1">
        <f>SUM(Tabel10[[#This Row],[workshop]:[schoolactiviteit]])</f>
        <v>0</v>
      </c>
      <c r="S513" s="1">
        <f>COUNTIFS(Tabel3[Lid sinds],Activiteiten!$V$2,Tabel3[Woonplaats],Tabel10[[#This Row],[Kolom1]])</f>
        <v>0</v>
      </c>
    </row>
    <row r="514" spans="1:19" hidden="1" x14ac:dyDescent="0.25">
      <c r="A514" s="10">
        <v>2018</v>
      </c>
      <c r="B514" s="10">
        <v>4</v>
      </c>
      <c r="C514" s="10" t="s">
        <v>981</v>
      </c>
      <c r="D514" s="10">
        <v>2300</v>
      </c>
      <c r="E514" s="10" t="s">
        <v>1010</v>
      </c>
      <c r="F514" s="10" t="s">
        <v>1198</v>
      </c>
      <c r="G514" s="10">
        <v>27</v>
      </c>
      <c r="L514">
        <f>COUNTIFS(Tabel1[Gemeente],Tabel10[[#This Row],[Kolom1]],Tabel1[Type],Tabel10[[#Headers],[workshop]],Tabel1[Jaar],$V$2)</f>
        <v>0</v>
      </c>
      <c r="M514" s="10">
        <f>COUNTIFS(Tabel1[Gemeente],Tabel10[[#This Row],[Kolom1]],Tabel1[Type],Tabel10[[#Headers],[bijscholing]],Tabel1[Jaar],$V$2)</f>
        <v>0</v>
      </c>
      <c r="N514" s="10">
        <f>COUNTIFS(Tabel1[Gemeente],Tabel10[[#This Row],[Kolom1]],Tabel1[Type],Tabel10[[#Headers],[open initiatie]],Tabel1[Jaar],$V$2)</f>
        <v>0</v>
      </c>
      <c r="O514">
        <f>COUNTIFS(Tabel1[Gemeente],Tabel10[[#This Row],[Kolom1]],Tabel1[Type],Tabel10[[#Headers],[animatie]],Tabel1[Jaar],$V$2)</f>
        <v>0</v>
      </c>
      <c r="P514">
        <f>COUNTIFS(Tabel1[Gemeente],Tabel10[[#This Row],[Kolom1]],Tabel1[Type],Tabel10[[#Headers],[kamp]],Tabel1[Jaar],$V$2)</f>
        <v>0</v>
      </c>
      <c r="Q514">
        <f>COUNTIFS(Tabel1[Gemeente],Tabel10[[#This Row],[Kolom1]],Tabel1[Type],Tabel10[[#Headers],[schoolactiviteit]],Tabel1[Jaar],$V$2)</f>
        <v>0</v>
      </c>
      <c r="R514" s="1">
        <f>SUM(Tabel10[[#This Row],[workshop]:[schoolactiviteit]])</f>
        <v>0</v>
      </c>
      <c r="S514" s="1">
        <f>COUNTIFS(Tabel3[Lid sinds],Activiteiten!$V$2,Tabel3[Woonplaats],Tabel10[[#This Row],[Kolom1]])</f>
        <v>0</v>
      </c>
    </row>
    <row r="515" spans="1:19" hidden="1" x14ac:dyDescent="0.25">
      <c r="A515" s="10">
        <v>2018</v>
      </c>
      <c r="B515" s="10">
        <v>8</v>
      </c>
      <c r="C515" s="10" t="s">
        <v>981</v>
      </c>
      <c r="D515" s="10">
        <v>2300</v>
      </c>
      <c r="E515" s="10" t="s">
        <v>1010</v>
      </c>
      <c r="F515" s="10" t="s">
        <v>1115</v>
      </c>
      <c r="G515" s="10">
        <v>35</v>
      </c>
      <c r="L515">
        <f>COUNTIFS(Tabel1[Gemeente],Tabel10[[#This Row],[Kolom1]],Tabel1[Type],Tabel10[[#Headers],[workshop]],Tabel1[Jaar],$V$2)</f>
        <v>0</v>
      </c>
      <c r="M515" s="10">
        <f>COUNTIFS(Tabel1[Gemeente],Tabel10[[#This Row],[Kolom1]],Tabel1[Type],Tabel10[[#Headers],[bijscholing]],Tabel1[Jaar],$V$2)</f>
        <v>0</v>
      </c>
      <c r="N515" s="10">
        <f>COUNTIFS(Tabel1[Gemeente],Tabel10[[#This Row],[Kolom1]],Tabel1[Type],Tabel10[[#Headers],[open initiatie]],Tabel1[Jaar],$V$2)</f>
        <v>0</v>
      </c>
      <c r="O515">
        <f>COUNTIFS(Tabel1[Gemeente],Tabel10[[#This Row],[Kolom1]],Tabel1[Type],Tabel10[[#Headers],[animatie]],Tabel1[Jaar],$V$2)</f>
        <v>0</v>
      </c>
      <c r="P515">
        <f>COUNTIFS(Tabel1[Gemeente],Tabel10[[#This Row],[Kolom1]],Tabel1[Type],Tabel10[[#Headers],[kamp]],Tabel1[Jaar],$V$2)</f>
        <v>0</v>
      </c>
      <c r="Q515">
        <f>COUNTIFS(Tabel1[Gemeente],Tabel10[[#This Row],[Kolom1]],Tabel1[Type],Tabel10[[#Headers],[schoolactiviteit]],Tabel1[Jaar],$V$2)</f>
        <v>0</v>
      </c>
      <c r="R515" s="1">
        <f>SUM(Tabel10[[#This Row],[workshop]:[schoolactiviteit]])</f>
        <v>0</v>
      </c>
      <c r="S515" s="1">
        <f>COUNTIFS(Tabel3[Lid sinds],Activiteiten!$V$2,Tabel3[Woonplaats],Tabel10[[#This Row],[Kolom1]])</f>
        <v>0</v>
      </c>
    </row>
    <row r="516" spans="1:19" hidden="1" x14ac:dyDescent="0.25">
      <c r="A516" s="10">
        <v>2018</v>
      </c>
      <c r="B516" s="10">
        <v>11</v>
      </c>
      <c r="C516" s="10" t="s">
        <v>979</v>
      </c>
      <c r="D516" s="10">
        <v>2300</v>
      </c>
      <c r="E516" s="10" t="s">
        <v>1010</v>
      </c>
      <c r="F516" s="10" t="s">
        <v>1230</v>
      </c>
      <c r="G516" s="10">
        <v>20</v>
      </c>
      <c r="L516">
        <f>COUNTIFS(Tabel1[Gemeente],Tabel10[[#This Row],[Kolom1]],Tabel1[Type],Tabel10[[#Headers],[workshop]],Tabel1[Jaar],$V$2)</f>
        <v>0</v>
      </c>
      <c r="M516" s="10">
        <f>COUNTIFS(Tabel1[Gemeente],Tabel10[[#This Row],[Kolom1]],Tabel1[Type],Tabel10[[#Headers],[bijscholing]],Tabel1[Jaar],$V$2)</f>
        <v>0</v>
      </c>
      <c r="N516" s="10">
        <f>COUNTIFS(Tabel1[Gemeente],Tabel10[[#This Row],[Kolom1]],Tabel1[Type],Tabel10[[#Headers],[open initiatie]],Tabel1[Jaar],$V$2)</f>
        <v>0</v>
      </c>
      <c r="O516">
        <f>COUNTIFS(Tabel1[Gemeente],Tabel10[[#This Row],[Kolom1]],Tabel1[Type],Tabel10[[#Headers],[animatie]],Tabel1[Jaar],$V$2)</f>
        <v>0</v>
      </c>
      <c r="P516">
        <f>COUNTIFS(Tabel1[Gemeente],Tabel10[[#This Row],[Kolom1]],Tabel1[Type],Tabel10[[#Headers],[kamp]],Tabel1[Jaar],$V$2)</f>
        <v>0</v>
      </c>
      <c r="Q516">
        <f>COUNTIFS(Tabel1[Gemeente],Tabel10[[#This Row],[Kolom1]],Tabel1[Type],Tabel10[[#Headers],[schoolactiviteit]],Tabel1[Jaar],$V$2)</f>
        <v>0</v>
      </c>
      <c r="R516" s="1">
        <f>SUM(Tabel10[[#This Row],[workshop]:[schoolactiviteit]])</f>
        <v>0</v>
      </c>
      <c r="S516" s="1">
        <f>COUNTIFS(Tabel3[Lid sinds],Activiteiten!$V$2,Tabel3[Woonplaats],Tabel10[[#This Row],[Kolom1]])</f>
        <v>0</v>
      </c>
    </row>
    <row r="517" spans="1:19" hidden="1" x14ac:dyDescent="0.25">
      <c r="A517" s="10">
        <v>2018</v>
      </c>
      <c r="B517" s="10">
        <v>6</v>
      </c>
      <c r="C517" s="10" t="s">
        <v>1012</v>
      </c>
      <c r="D517" s="10">
        <v>2390</v>
      </c>
      <c r="E517" s="10" t="s">
        <v>1104</v>
      </c>
      <c r="F517" s="10" t="s">
        <v>1182</v>
      </c>
      <c r="G517" s="10">
        <v>603</v>
      </c>
      <c r="L517">
        <f>COUNTIFS(Tabel1[Gemeente],Tabel10[[#This Row],[Kolom1]],Tabel1[Type],Tabel10[[#Headers],[workshop]],Tabel1[Jaar],$V$2)</f>
        <v>0</v>
      </c>
      <c r="M517" s="10">
        <f>COUNTIFS(Tabel1[Gemeente],Tabel10[[#This Row],[Kolom1]],Tabel1[Type],Tabel10[[#Headers],[bijscholing]],Tabel1[Jaar],$V$2)</f>
        <v>0</v>
      </c>
      <c r="N517" s="10">
        <f>COUNTIFS(Tabel1[Gemeente],Tabel10[[#This Row],[Kolom1]],Tabel1[Type],Tabel10[[#Headers],[open initiatie]],Tabel1[Jaar],$V$2)</f>
        <v>0</v>
      </c>
      <c r="O517">
        <f>COUNTIFS(Tabel1[Gemeente],Tabel10[[#This Row],[Kolom1]],Tabel1[Type],Tabel10[[#Headers],[animatie]],Tabel1[Jaar],$V$2)</f>
        <v>0</v>
      </c>
      <c r="P517">
        <f>COUNTIFS(Tabel1[Gemeente],Tabel10[[#This Row],[Kolom1]],Tabel1[Type],Tabel10[[#Headers],[kamp]],Tabel1[Jaar],$V$2)</f>
        <v>0</v>
      </c>
      <c r="Q517">
        <f>COUNTIFS(Tabel1[Gemeente],Tabel10[[#This Row],[Kolom1]],Tabel1[Type],Tabel10[[#Headers],[schoolactiviteit]],Tabel1[Jaar],$V$2)</f>
        <v>0</v>
      </c>
      <c r="R517" s="1">
        <f>SUM(Tabel10[[#This Row],[workshop]:[schoolactiviteit]])</f>
        <v>0</v>
      </c>
      <c r="S517" s="1">
        <f>COUNTIFS(Tabel3[Lid sinds],Activiteiten!$V$2,Tabel3[Woonplaats],Tabel10[[#This Row],[Kolom1]])</f>
        <v>0</v>
      </c>
    </row>
    <row r="518" spans="1:19" hidden="1" x14ac:dyDescent="0.25">
      <c r="A518" s="10">
        <v>2018</v>
      </c>
      <c r="B518" s="10">
        <v>2</v>
      </c>
      <c r="C518" s="10" t="s">
        <v>980</v>
      </c>
      <c r="D518" s="10">
        <v>2370</v>
      </c>
      <c r="E518" s="10" t="s">
        <v>1173</v>
      </c>
      <c r="F518" s="10" t="s">
        <v>1230</v>
      </c>
      <c r="G518" s="10">
        <v>40</v>
      </c>
      <c r="L518">
        <f>COUNTIFS(Tabel1[Gemeente],Tabel10[[#This Row],[Kolom1]],Tabel1[Type],Tabel10[[#Headers],[workshop]],Tabel1[Jaar],$V$2)</f>
        <v>0</v>
      </c>
      <c r="M518" s="10">
        <f>COUNTIFS(Tabel1[Gemeente],Tabel10[[#This Row],[Kolom1]],Tabel1[Type],Tabel10[[#Headers],[bijscholing]],Tabel1[Jaar],$V$2)</f>
        <v>0</v>
      </c>
      <c r="N518" s="10">
        <f>COUNTIFS(Tabel1[Gemeente],Tabel10[[#This Row],[Kolom1]],Tabel1[Type],Tabel10[[#Headers],[open initiatie]],Tabel1[Jaar],$V$2)</f>
        <v>0</v>
      </c>
      <c r="O518">
        <f>COUNTIFS(Tabel1[Gemeente],Tabel10[[#This Row],[Kolom1]],Tabel1[Type],Tabel10[[#Headers],[animatie]],Tabel1[Jaar],$V$2)</f>
        <v>0</v>
      </c>
      <c r="P518">
        <f>COUNTIFS(Tabel1[Gemeente],Tabel10[[#This Row],[Kolom1]],Tabel1[Type],Tabel10[[#Headers],[kamp]],Tabel1[Jaar],$V$2)</f>
        <v>0</v>
      </c>
      <c r="Q518">
        <f>COUNTIFS(Tabel1[Gemeente],Tabel10[[#This Row],[Kolom1]],Tabel1[Type],Tabel10[[#Headers],[schoolactiviteit]],Tabel1[Jaar],$V$2)</f>
        <v>0</v>
      </c>
      <c r="R518" s="1">
        <f>SUM(Tabel10[[#This Row],[workshop]:[schoolactiviteit]])</f>
        <v>0</v>
      </c>
      <c r="S518" s="1">
        <f>COUNTIFS(Tabel3[Lid sinds],Activiteiten!$V$2,Tabel3[Woonplaats],Tabel10[[#This Row],[Kolom1]])</f>
        <v>0</v>
      </c>
    </row>
    <row r="519" spans="1:19" hidden="1" x14ac:dyDescent="0.25">
      <c r="A519" s="10">
        <v>2018</v>
      </c>
      <c r="B519" s="10">
        <v>7</v>
      </c>
      <c r="C519" s="10" t="s">
        <v>980</v>
      </c>
      <c r="D519" s="10">
        <v>2340</v>
      </c>
      <c r="E519" s="10" t="s">
        <v>1007</v>
      </c>
      <c r="F519" s="10" t="s">
        <v>1115</v>
      </c>
      <c r="G519" s="10">
        <v>30</v>
      </c>
      <c r="L519">
        <f>COUNTIFS(Tabel1[Gemeente],Tabel10[[#This Row],[Kolom1]],Tabel1[Type],Tabel10[[#Headers],[workshop]],Tabel1[Jaar],$V$2)</f>
        <v>0</v>
      </c>
      <c r="M519" s="10">
        <f>COUNTIFS(Tabel1[Gemeente],Tabel10[[#This Row],[Kolom1]],Tabel1[Type],Tabel10[[#Headers],[bijscholing]],Tabel1[Jaar],$V$2)</f>
        <v>0</v>
      </c>
      <c r="N519" s="10">
        <f>COUNTIFS(Tabel1[Gemeente],Tabel10[[#This Row],[Kolom1]],Tabel1[Type],Tabel10[[#Headers],[open initiatie]],Tabel1[Jaar],$V$2)</f>
        <v>0</v>
      </c>
      <c r="O519">
        <f>COUNTIFS(Tabel1[Gemeente],Tabel10[[#This Row],[Kolom1]],Tabel1[Type],Tabel10[[#Headers],[animatie]],Tabel1[Jaar],$V$2)</f>
        <v>0</v>
      </c>
      <c r="P519">
        <f>COUNTIFS(Tabel1[Gemeente],Tabel10[[#This Row],[Kolom1]],Tabel1[Type],Tabel10[[#Headers],[kamp]],Tabel1[Jaar],$V$2)</f>
        <v>0</v>
      </c>
      <c r="Q519">
        <f>COUNTIFS(Tabel1[Gemeente],Tabel10[[#This Row],[Kolom1]],Tabel1[Type],Tabel10[[#Headers],[schoolactiviteit]],Tabel1[Jaar],$V$2)</f>
        <v>0</v>
      </c>
      <c r="R519" s="1">
        <f>SUM(Tabel10[[#This Row],[workshop]:[schoolactiviteit]])</f>
        <v>0</v>
      </c>
      <c r="S519" s="1">
        <f>COUNTIFS(Tabel3[Lid sinds],Activiteiten!$V$2,Tabel3[Woonplaats],Tabel10[[#This Row],[Kolom1]])</f>
        <v>0</v>
      </c>
    </row>
    <row r="520" spans="1:19" hidden="1" x14ac:dyDescent="0.25">
      <c r="A520" s="10">
        <v>2018</v>
      </c>
      <c r="B520" s="10">
        <v>6</v>
      </c>
      <c r="C520" s="10" t="s">
        <v>980</v>
      </c>
      <c r="D520" s="10">
        <v>2275</v>
      </c>
      <c r="E520" s="10" t="s">
        <v>1047</v>
      </c>
      <c r="F520" s="10" t="s">
        <v>1115</v>
      </c>
      <c r="G520" s="10">
        <v>20</v>
      </c>
      <c r="L520">
        <f>COUNTIFS(Tabel1[Gemeente],Tabel10[[#This Row],[Kolom1]],Tabel1[Type],Tabel10[[#Headers],[workshop]],Tabel1[Jaar],$V$2)</f>
        <v>0</v>
      </c>
      <c r="M520" s="10">
        <f>COUNTIFS(Tabel1[Gemeente],Tabel10[[#This Row],[Kolom1]],Tabel1[Type],Tabel10[[#Headers],[bijscholing]],Tabel1[Jaar],$V$2)</f>
        <v>0</v>
      </c>
      <c r="N520" s="10">
        <f>COUNTIFS(Tabel1[Gemeente],Tabel10[[#This Row],[Kolom1]],Tabel1[Type],Tabel10[[#Headers],[open initiatie]],Tabel1[Jaar],$V$2)</f>
        <v>0</v>
      </c>
      <c r="O520">
        <f>COUNTIFS(Tabel1[Gemeente],Tabel10[[#This Row],[Kolom1]],Tabel1[Type],Tabel10[[#Headers],[animatie]],Tabel1[Jaar],$V$2)</f>
        <v>0</v>
      </c>
      <c r="P520">
        <f>COUNTIFS(Tabel1[Gemeente],Tabel10[[#This Row],[Kolom1]],Tabel1[Type],Tabel10[[#Headers],[kamp]],Tabel1[Jaar],$V$2)</f>
        <v>0</v>
      </c>
      <c r="Q520">
        <f>COUNTIFS(Tabel1[Gemeente],Tabel10[[#This Row],[Kolom1]],Tabel1[Type],Tabel10[[#Headers],[schoolactiviteit]],Tabel1[Jaar],$V$2)</f>
        <v>0</v>
      </c>
      <c r="R520" s="1">
        <f>SUM(Tabel10[[#This Row],[workshop]:[schoolactiviteit]])</f>
        <v>0</v>
      </c>
      <c r="S520" s="1">
        <f>COUNTIFS(Tabel3[Lid sinds],Activiteiten!$V$2,Tabel3[Woonplaats],Tabel10[[#This Row],[Kolom1]])</f>
        <v>0</v>
      </c>
    </row>
    <row r="521" spans="1:19" hidden="1" x14ac:dyDescent="0.25">
      <c r="A521" s="10">
        <v>2018</v>
      </c>
      <c r="B521" s="10">
        <v>8</v>
      </c>
      <c r="C521" s="10" t="s">
        <v>980</v>
      </c>
      <c r="D521" s="10">
        <v>2275</v>
      </c>
      <c r="E521" s="10" t="s">
        <v>1047</v>
      </c>
      <c r="F521" s="10" t="s">
        <v>1187</v>
      </c>
      <c r="G521" s="10">
        <v>250</v>
      </c>
      <c r="L521">
        <f>COUNTIFS(Tabel1[Gemeente],Tabel10[[#This Row],[Kolom1]],Tabel1[Type],Tabel10[[#Headers],[workshop]],Tabel1[Jaar],$V$2)</f>
        <v>0</v>
      </c>
      <c r="M521" s="10">
        <f>COUNTIFS(Tabel1[Gemeente],Tabel10[[#This Row],[Kolom1]],Tabel1[Type],Tabel10[[#Headers],[bijscholing]],Tabel1[Jaar],$V$2)</f>
        <v>0</v>
      </c>
      <c r="N521" s="10">
        <f>COUNTIFS(Tabel1[Gemeente],Tabel10[[#This Row],[Kolom1]],Tabel1[Type],Tabel10[[#Headers],[open initiatie]],Tabel1[Jaar],$V$2)</f>
        <v>0</v>
      </c>
      <c r="O521">
        <f>COUNTIFS(Tabel1[Gemeente],Tabel10[[#This Row],[Kolom1]],Tabel1[Type],Tabel10[[#Headers],[animatie]],Tabel1[Jaar],$V$2)</f>
        <v>0</v>
      </c>
      <c r="P521">
        <f>COUNTIFS(Tabel1[Gemeente],Tabel10[[#This Row],[Kolom1]],Tabel1[Type],Tabel10[[#Headers],[kamp]],Tabel1[Jaar],$V$2)</f>
        <v>0</v>
      </c>
      <c r="Q521">
        <f>COUNTIFS(Tabel1[Gemeente],Tabel10[[#This Row],[Kolom1]],Tabel1[Type],Tabel10[[#Headers],[schoolactiviteit]],Tabel1[Jaar],$V$2)</f>
        <v>0</v>
      </c>
      <c r="R521" s="1">
        <f>SUM(Tabel10[[#This Row],[workshop]:[schoolactiviteit]])</f>
        <v>0</v>
      </c>
      <c r="S521" s="1">
        <f>COUNTIFS(Tabel3[Lid sinds],Activiteiten!$V$2,Tabel3[Woonplaats],Tabel10[[#This Row],[Kolom1]])</f>
        <v>0</v>
      </c>
    </row>
    <row r="522" spans="1:19" hidden="1" x14ac:dyDescent="0.25">
      <c r="A522" s="10">
        <v>2018</v>
      </c>
      <c r="B522" s="10">
        <v>7</v>
      </c>
      <c r="C522" s="10" t="s">
        <v>980</v>
      </c>
      <c r="D522" s="10">
        <v>2280</v>
      </c>
      <c r="E522" s="10" t="s">
        <v>1127</v>
      </c>
      <c r="F522" s="10" t="s">
        <v>1115</v>
      </c>
      <c r="G522" s="10">
        <v>20</v>
      </c>
      <c r="L522">
        <f>COUNTIFS(Tabel1[Gemeente],Tabel10[[#This Row],[Kolom1]],Tabel1[Type],Tabel10[[#Headers],[workshop]],Tabel1[Jaar],$V$2)</f>
        <v>0</v>
      </c>
      <c r="M522" s="10">
        <f>COUNTIFS(Tabel1[Gemeente],Tabel10[[#This Row],[Kolom1]],Tabel1[Type],Tabel10[[#Headers],[bijscholing]],Tabel1[Jaar],$V$2)</f>
        <v>0</v>
      </c>
      <c r="N522" s="10">
        <f>COUNTIFS(Tabel1[Gemeente],Tabel10[[#This Row],[Kolom1]],Tabel1[Type],Tabel10[[#Headers],[open initiatie]],Tabel1[Jaar],$V$2)</f>
        <v>0</v>
      </c>
      <c r="O522">
        <f>COUNTIFS(Tabel1[Gemeente],Tabel10[[#This Row],[Kolom1]],Tabel1[Type],Tabel10[[#Headers],[animatie]],Tabel1[Jaar],$V$2)</f>
        <v>0</v>
      </c>
      <c r="P522">
        <f>COUNTIFS(Tabel1[Gemeente],Tabel10[[#This Row],[Kolom1]],Tabel1[Type],Tabel10[[#Headers],[kamp]],Tabel1[Jaar],$V$2)</f>
        <v>0</v>
      </c>
      <c r="Q522">
        <f>COUNTIFS(Tabel1[Gemeente],Tabel10[[#This Row],[Kolom1]],Tabel1[Type],Tabel10[[#Headers],[schoolactiviteit]],Tabel1[Jaar],$V$2)</f>
        <v>0</v>
      </c>
      <c r="R522" s="1">
        <f>SUM(Tabel10[[#This Row],[workshop]:[schoolactiviteit]])</f>
        <v>0</v>
      </c>
      <c r="S522" s="1">
        <f>COUNTIFS(Tabel3[Lid sinds],Activiteiten!$V$2,Tabel3[Woonplaats],Tabel10[[#This Row],[Kolom1]])</f>
        <v>0</v>
      </c>
    </row>
    <row r="523" spans="1:19" hidden="1" x14ac:dyDescent="0.25">
      <c r="A523" s="10">
        <v>2018</v>
      </c>
      <c r="B523" s="10">
        <v>4</v>
      </c>
      <c r="C523" s="10" t="s">
        <v>980</v>
      </c>
      <c r="D523" s="10">
        <v>2280</v>
      </c>
      <c r="E523" s="10" t="s">
        <v>1127</v>
      </c>
      <c r="F523" s="10" t="s">
        <v>1135</v>
      </c>
      <c r="G523" s="10">
        <v>25</v>
      </c>
      <c r="L523">
        <f>COUNTIFS(Tabel1[Gemeente],Tabel10[[#This Row],[Kolom1]],Tabel1[Type],Tabel10[[#Headers],[workshop]],Tabel1[Jaar],$V$2)</f>
        <v>0</v>
      </c>
      <c r="M523" s="10">
        <f>COUNTIFS(Tabel1[Gemeente],Tabel10[[#This Row],[Kolom1]],Tabel1[Type],Tabel10[[#Headers],[bijscholing]],Tabel1[Jaar],$V$2)</f>
        <v>0</v>
      </c>
      <c r="N523" s="10">
        <f>COUNTIFS(Tabel1[Gemeente],Tabel10[[#This Row],[Kolom1]],Tabel1[Type],Tabel10[[#Headers],[open initiatie]],Tabel1[Jaar],$V$2)</f>
        <v>0</v>
      </c>
      <c r="O523">
        <f>COUNTIFS(Tabel1[Gemeente],Tabel10[[#This Row],[Kolom1]],Tabel1[Type],Tabel10[[#Headers],[animatie]],Tabel1[Jaar],$V$2)</f>
        <v>0</v>
      </c>
      <c r="P523">
        <f>COUNTIFS(Tabel1[Gemeente],Tabel10[[#This Row],[Kolom1]],Tabel1[Type],Tabel10[[#Headers],[kamp]],Tabel1[Jaar],$V$2)</f>
        <v>0</v>
      </c>
      <c r="Q523">
        <f>COUNTIFS(Tabel1[Gemeente],Tabel10[[#This Row],[Kolom1]],Tabel1[Type],Tabel10[[#Headers],[schoolactiviteit]],Tabel1[Jaar],$V$2)</f>
        <v>0</v>
      </c>
      <c r="R523" s="1">
        <f>SUM(Tabel10[[#This Row],[workshop]:[schoolactiviteit]])</f>
        <v>0</v>
      </c>
      <c r="S523" s="1">
        <f>COUNTIFS(Tabel3[Lid sinds],Activiteiten!$V$2,Tabel3[Woonplaats],Tabel10[[#This Row],[Kolom1]])</f>
        <v>0</v>
      </c>
    </row>
    <row r="524" spans="1:19" hidden="1" x14ac:dyDescent="0.25">
      <c r="A524" s="10">
        <v>2018</v>
      </c>
      <c r="B524" s="10">
        <v>3</v>
      </c>
      <c r="C524" s="10" t="s">
        <v>980</v>
      </c>
      <c r="D524" s="10">
        <v>2200</v>
      </c>
      <c r="E524" s="10" t="s">
        <v>304</v>
      </c>
      <c r="F524" s="10" t="s">
        <v>978</v>
      </c>
      <c r="G524" s="10">
        <v>16</v>
      </c>
      <c r="L524">
        <f>COUNTIFS(Tabel1[Gemeente],Tabel10[[#This Row],[Kolom1]],Tabel1[Type],Tabel10[[#Headers],[workshop]],Tabel1[Jaar],$V$2)</f>
        <v>0</v>
      </c>
      <c r="M524" s="10">
        <f>COUNTIFS(Tabel1[Gemeente],Tabel10[[#This Row],[Kolom1]],Tabel1[Type],Tabel10[[#Headers],[bijscholing]],Tabel1[Jaar],$V$2)</f>
        <v>0</v>
      </c>
      <c r="N524" s="10">
        <f>COUNTIFS(Tabel1[Gemeente],Tabel10[[#This Row],[Kolom1]],Tabel1[Type],Tabel10[[#Headers],[open initiatie]],Tabel1[Jaar],$V$2)</f>
        <v>0</v>
      </c>
      <c r="O524">
        <f>COUNTIFS(Tabel1[Gemeente],Tabel10[[#This Row],[Kolom1]],Tabel1[Type],Tabel10[[#Headers],[animatie]],Tabel1[Jaar],$V$2)</f>
        <v>0</v>
      </c>
      <c r="P524">
        <f>COUNTIFS(Tabel1[Gemeente],Tabel10[[#This Row],[Kolom1]],Tabel1[Type],Tabel10[[#Headers],[kamp]],Tabel1[Jaar],$V$2)</f>
        <v>0</v>
      </c>
      <c r="Q524">
        <f>COUNTIFS(Tabel1[Gemeente],Tabel10[[#This Row],[Kolom1]],Tabel1[Type],Tabel10[[#Headers],[schoolactiviteit]],Tabel1[Jaar],$V$2)</f>
        <v>0</v>
      </c>
      <c r="R524" s="1">
        <f>SUM(Tabel10[[#This Row],[workshop]:[schoolactiviteit]])</f>
        <v>0</v>
      </c>
      <c r="S524" s="1">
        <f>COUNTIFS(Tabel3[Lid sinds],Activiteiten!$V$2,Tabel3[Woonplaats],Tabel10[[#This Row],[Kolom1]])</f>
        <v>0</v>
      </c>
    </row>
    <row r="525" spans="1:19" hidden="1" x14ac:dyDescent="0.25">
      <c r="A525" s="10">
        <v>2018</v>
      </c>
      <c r="B525" s="10">
        <v>3</v>
      </c>
      <c r="C525" s="10" t="s">
        <v>980</v>
      </c>
      <c r="D525" s="10">
        <v>2200</v>
      </c>
      <c r="E525" s="10" t="s">
        <v>304</v>
      </c>
      <c r="F525" s="10" t="s">
        <v>1179</v>
      </c>
      <c r="G525" s="10">
        <v>20</v>
      </c>
      <c r="L525">
        <f>COUNTIFS(Tabel1[Gemeente],Tabel10[[#This Row],[Kolom1]],Tabel1[Type],Tabel10[[#Headers],[workshop]],Tabel1[Jaar],$V$2)</f>
        <v>0</v>
      </c>
      <c r="M525" s="10">
        <f>COUNTIFS(Tabel1[Gemeente],Tabel10[[#This Row],[Kolom1]],Tabel1[Type],Tabel10[[#Headers],[bijscholing]],Tabel1[Jaar],$V$2)</f>
        <v>0</v>
      </c>
      <c r="N525" s="10">
        <f>COUNTIFS(Tabel1[Gemeente],Tabel10[[#This Row],[Kolom1]],Tabel1[Type],Tabel10[[#Headers],[open initiatie]],Tabel1[Jaar],$V$2)</f>
        <v>0</v>
      </c>
      <c r="O525">
        <f>COUNTIFS(Tabel1[Gemeente],Tabel10[[#This Row],[Kolom1]],Tabel1[Type],Tabel10[[#Headers],[animatie]],Tabel1[Jaar],$V$2)</f>
        <v>0</v>
      </c>
      <c r="P525">
        <f>COUNTIFS(Tabel1[Gemeente],Tabel10[[#This Row],[Kolom1]],Tabel1[Type],Tabel10[[#Headers],[kamp]],Tabel1[Jaar],$V$2)</f>
        <v>0</v>
      </c>
      <c r="Q525">
        <f>COUNTIFS(Tabel1[Gemeente],Tabel10[[#This Row],[Kolom1]],Tabel1[Type],Tabel10[[#Headers],[schoolactiviteit]],Tabel1[Jaar],$V$2)</f>
        <v>0</v>
      </c>
      <c r="R525" s="1">
        <f>SUM(Tabel10[[#This Row],[workshop]:[schoolactiviteit]])</f>
        <v>0</v>
      </c>
      <c r="S525" s="1">
        <f>COUNTIFS(Tabel3[Lid sinds],Activiteiten!$V$2,Tabel3[Woonplaats],Tabel10[[#This Row],[Kolom1]])</f>
        <v>0</v>
      </c>
    </row>
    <row r="526" spans="1:19" hidden="1" x14ac:dyDescent="0.25">
      <c r="A526" s="10">
        <v>2018</v>
      </c>
      <c r="B526" s="10">
        <v>6</v>
      </c>
      <c r="C526" s="10" t="s">
        <v>980</v>
      </c>
      <c r="D526" s="10">
        <v>2200</v>
      </c>
      <c r="E526" s="10" t="s">
        <v>304</v>
      </c>
      <c r="F526" s="10" t="s">
        <v>1115</v>
      </c>
      <c r="G526" s="10">
        <v>60</v>
      </c>
      <c r="L526">
        <f>COUNTIFS(Tabel1[Gemeente],Tabel10[[#This Row],[Kolom1]],Tabel1[Type],Tabel10[[#Headers],[workshop]],Tabel1[Jaar],$V$2)</f>
        <v>0</v>
      </c>
      <c r="M526" s="10">
        <f>COUNTIFS(Tabel1[Gemeente],Tabel10[[#This Row],[Kolom1]],Tabel1[Type],Tabel10[[#Headers],[bijscholing]],Tabel1[Jaar],$V$2)</f>
        <v>0</v>
      </c>
      <c r="N526" s="10">
        <f>COUNTIFS(Tabel1[Gemeente],Tabel10[[#This Row],[Kolom1]],Tabel1[Type],Tabel10[[#Headers],[open initiatie]],Tabel1[Jaar],$V$2)</f>
        <v>0</v>
      </c>
      <c r="O526">
        <f>COUNTIFS(Tabel1[Gemeente],Tabel10[[#This Row],[Kolom1]],Tabel1[Type],Tabel10[[#Headers],[animatie]],Tabel1[Jaar],$V$2)</f>
        <v>0</v>
      </c>
      <c r="P526">
        <f>COUNTIFS(Tabel1[Gemeente],Tabel10[[#This Row],[Kolom1]],Tabel1[Type],Tabel10[[#Headers],[kamp]],Tabel1[Jaar],$V$2)</f>
        <v>0</v>
      </c>
      <c r="Q526">
        <f>COUNTIFS(Tabel1[Gemeente],Tabel10[[#This Row],[Kolom1]],Tabel1[Type],Tabel10[[#Headers],[schoolactiviteit]],Tabel1[Jaar],$V$2)</f>
        <v>0</v>
      </c>
      <c r="R526" s="1">
        <f>SUM(Tabel10[[#This Row],[workshop]:[schoolactiviteit]])</f>
        <v>0</v>
      </c>
      <c r="S526" s="1">
        <f>COUNTIFS(Tabel3[Lid sinds],Activiteiten!$V$2,Tabel3[Woonplaats],Tabel10[[#This Row],[Kolom1]])</f>
        <v>0</v>
      </c>
    </row>
    <row r="527" spans="1:19" hidden="1" x14ac:dyDescent="0.25">
      <c r="A527" s="10">
        <v>2018</v>
      </c>
      <c r="B527" s="10">
        <v>9</v>
      </c>
      <c r="C527" s="10" t="s">
        <v>980</v>
      </c>
      <c r="D527" s="10">
        <v>2200</v>
      </c>
      <c r="E527" s="10" t="s">
        <v>304</v>
      </c>
      <c r="F527" s="10" t="s">
        <v>986</v>
      </c>
      <c r="G527" s="10">
        <v>24</v>
      </c>
      <c r="L527">
        <f>COUNTIFS(Tabel1[Gemeente],Tabel10[[#This Row],[Kolom1]],Tabel1[Type],Tabel10[[#Headers],[workshop]],Tabel1[Jaar],$V$2)</f>
        <v>0</v>
      </c>
      <c r="M527" s="10">
        <f>COUNTIFS(Tabel1[Gemeente],Tabel10[[#This Row],[Kolom1]],Tabel1[Type],Tabel10[[#Headers],[bijscholing]],Tabel1[Jaar],$V$2)</f>
        <v>0</v>
      </c>
      <c r="N527" s="10">
        <f>COUNTIFS(Tabel1[Gemeente],Tabel10[[#This Row],[Kolom1]],Tabel1[Type],Tabel10[[#Headers],[open initiatie]],Tabel1[Jaar],$V$2)</f>
        <v>0</v>
      </c>
      <c r="O527">
        <f>COUNTIFS(Tabel1[Gemeente],Tabel10[[#This Row],[Kolom1]],Tabel1[Type],Tabel10[[#Headers],[animatie]],Tabel1[Jaar],$V$2)</f>
        <v>0</v>
      </c>
      <c r="P527">
        <f>COUNTIFS(Tabel1[Gemeente],Tabel10[[#This Row],[Kolom1]],Tabel1[Type],Tabel10[[#Headers],[kamp]],Tabel1[Jaar],$V$2)</f>
        <v>0</v>
      </c>
      <c r="Q527">
        <f>COUNTIFS(Tabel1[Gemeente],Tabel10[[#This Row],[Kolom1]],Tabel1[Type],Tabel10[[#Headers],[schoolactiviteit]],Tabel1[Jaar],$V$2)</f>
        <v>0</v>
      </c>
      <c r="R527" s="1">
        <f>SUM(Tabel10[[#This Row],[workshop]:[schoolactiviteit]])</f>
        <v>0</v>
      </c>
      <c r="S527" s="1">
        <f>COUNTIFS(Tabel3[Lid sinds],Activiteiten!$V$2,Tabel3[Woonplaats],Tabel10[[#This Row],[Kolom1]])</f>
        <v>0</v>
      </c>
    </row>
    <row r="528" spans="1:19" hidden="1" x14ac:dyDescent="0.25">
      <c r="A528" s="10">
        <v>2018</v>
      </c>
      <c r="B528" s="10">
        <v>9</v>
      </c>
      <c r="C528" s="10" t="s">
        <v>980</v>
      </c>
      <c r="D528" s="10">
        <v>2200</v>
      </c>
      <c r="E528" s="10" t="s">
        <v>304</v>
      </c>
      <c r="F528" s="10" t="s">
        <v>986</v>
      </c>
      <c r="G528" s="10">
        <v>140</v>
      </c>
      <c r="L528">
        <f>COUNTIFS(Tabel1[Gemeente],Tabel10[[#This Row],[Kolom1]],Tabel1[Type],Tabel10[[#Headers],[workshop]],Tabel1[Jaar],$V$2)</f>
        <v>0</v>
      </c>
      <c r="M528" s="10">
        <f>COUNTIFS(Tabel1[Gemeente],Tabel10[[#This Row],[Kolom1]],Tabel1[Type],Tabel10[[#Headers],[bijscholing]],Tabel1[Jaar],$V$2)</f>
        <v>0</v>
      </c>
      <c r="N528" s="10">
        <f>COUNTIFS(Tabel1[Gemeente],Tabel10[[#This Row],[Kolom1]],Tabel1[Type],Tabel10[[#Headers],[open initiatie]],Tabel1[Jaar],$V$2)</f>
        <v>0</v>
      </c>
      <c r="O528">
        <f>COUNTIFS(Tabel1[Gemeente],Tabel10[[#This Row],[Kolom1]],Tabel1[Type],Tabel10[[#Headers],[animatie]],Tabel1[Jaar],$V$2)</f>
        <v>0</v>
      </c>
      <c r="P528">
        <f>COUNTIFS(Tabel1[Gemeente],Tabel10[[#This Row],[Kolom1]],Tabel1[Type],Tabel10[[#Headers],[kamp]],Tabel1[Jaar],$V$2)</f>
        <v>0</v>
      </c>
      <c r="Q528">
        <f>COUNTIFS(Tabel1[Gemeente],Tabel10[[#This Row],[Kolom1]],Tabel1[Type],Tabel10[[#Headers],[schoolactiviteit]],Tabel1[Jaar],$V$2)</f>
        <v>0</v>
      </c>
      <c r="R528" s="1">
        <f>SUM(Tabel10[[#This Row],[workshop]:[schoolactiviteit]])</f>
        <v>0</v>
      </c>
      <c r="S528" s="1">
        <f>COUNTIFS(Tabel3[Lid sinds],Activiteiten!$V$2,Tabel3[Woonplaats],Tabel10[[#This Row],[Kolom1]])</f>
        <v>0</v>
      </c>
    </row>
    <row r="529" spans="1:19" hidden="1" x14ac:dyDescent="0.25">
      <c r="A529" s="10">
        <v>2018</v>
      </c>
      <c r="B529" s="10">
        <v>10</v>
      </c>
      <c r="C529" s="10" t="s">
        <v>980</v>
      </c>
      <c r="D529" s="10">
        <v>2200</v>
      </c>
      <c r="E529" s="10" t="s">
        <v>304</v>
      </c>
      <c r="F529" s="10" t="s">
        <v>986</v>
      </c>
      <c r="G529" s="10">
        <v>10</v>
      </c>
      <c r="L529">
        <f>COUNTIFS(Tabel1[Gemeente],Tabel10[[#This Row],[Kolom1]],Tabel1[Type],Tabel10[[#Headers],[workshop]],Tabel1[Jaar],$V$2)</f>
        <v>0</v>
      </c>
      <c r="M529" s="10">
        <f>COUNTIFS(Tabel1[Gemeente],Tabel10[[#This Row],[Kolom1]],Tabel1[Type],Tabel10[[#Headers],[bijscholing]],Tabel1[Jaar],$V$2)</f>
        <v>0</v>
      </c>
      <c r="N529" s="10">
        <f>COUNTIFS(Tabel1[Gemeente],Tabel10[[#This Row],[Kolom1]],Tabel1[Type],Tabel10[[#Headers],[open initiatie]],Tabel1[Jaar],$V$2)</f>
        <v>0</v>
      </c>
      <c r="O529">
        <f>COUNTIFS(Tabel1[Gemeente],Tabel10[[#This Row],[Kolom1]],Tabel1[Type],Tabel10[[#Headers],[animatie]],Tabel1[Jaar],$V$2)</f>
        <v>0</v>
      </c>
      <c r="P529">
        <f>COUNTIFS(Tabel1[Gemeente],Tabel10[[#This Row],[Kolom1]],Tabel1[Type],Tabel10[[#Headers],[kamp]],Tabel1[Jaar],$V$2)</f>
        <v>0</v>
      </c>
      <c r="Q529">
        <f>COUNTIFS(Tabel1[Gemeente],Tabel10[[#This Row],[Kolom1]],Tabel1[Type],Tabel10[[#Headers],[schoolactiviteit]],Tabel1[Jaar],$V$2)</f>
        <v>0</v>
      </c>
      <c r="R529" s="1">
        <f>SUM(Tabel10[[#This Row],[workshop]:[schoolactiviteit]])</f>
        <v>0</v>
      </c>
      <c r="S529" s="1">
        <f>COUNTIFS(Tabel3[Lid sinds],Activiteiten!$V$2,Tabel3[Woonplaats],Tabel10[[#This Row],[Kolom1]])</f>
        <v>0</v>
      </c>
    </row>
    <row r="530" spans="1:19" hidden="1" x14ac:dyDescent="0.25">
      <c r="A530" s="10">
        <v>2018</v>
      </c>
      <c r="B530" s="10">
        <v>8</v>
      </c>
      <c r="C530" s="10" t="s">
        <v>980</v>
      </c>
      <c r="D530" s="10">
        <v>2270</v>
      </c>
      <c r="E530" s="10" t="s">
        <v>1122</v>
      </c>
      <c r="F530" s="10" t="s">
        <v>1190</v>
      </c>
      <c r="G530" s="10">
        <v>40</v>
      </c>
      <c r="L530">
        <f>COUNTIFS(Tabel1[Gemeente],Tabel10[[#This Row],[Kolom1]],Tabel1[Type],Tabel10[[#Headers],[workshop]],Tabel1[Jaar],$V$2)</f>
        <v>0</v>
      </c>
      <c r="M530" s="10">
        <f>COUNTIFS(Tabel1[Gemeente],Tabel10[[#This Row],[Kolom1]],Tabel1[Type],Tabel10[[#Headers],[bijscholing]],Tabel1[Jaar],$V$2)</f>
        <v>0</v>
      </c>
      <c r="N530" s="10">
        <f>COUNTIFS(Tabel1[Gemeente],Tabel10[[#This Row],[Kolom1]],Tabel1[Type],Tabel10[[#Headers],[open initiatie]],Tabel1[Jaar],$V$2)</f>
        <v>0</v>
      </c>
      <c r="O530">
        <f>COUNTIFS(Tabel1[Gemeente],Tabel10[[#This Row],[Kolom1]],Tabel1[Type],Tabel10[[#Headers],[animatie]],Tabel1[Jaar],$V$2)</f>
        <v>0</v>
      </c>
      <c r="P530">
        <f>COUNTIFS(Tabel1[Gemeente],Tabel10[[#This Row],[Kolom1]],Tabel1[Type],Tabel10[[#Headers],[kamp]],Tabel1[Jaar],$V$2)</f>
        <v>0</v>
      </c>
      <c r="Q530">
        <f>COUNTIFS(Tabel1[Gemeente],Tabel10[[#This Row],[Kolom1]],Tabel1[Type],Tabel10[[#Headers],[schoolactiviteit]],Tabel1[Jaar],$V$2)</f>
        <v>0</v>
      </c>
      <c r="R530" s="1">
        <f>SUM(Tabel10[[#This Row],[workshop]:[schoolactiviteit]])</f>
        <v>0</v>
      </c>
      <c r="S530" s="1">
        <f>COUNTIFS(Tabel3[Lid sinds],Activiteiten!$V$2,Tabel3[Woonplaats],Tabel10[[#This Row],[Kolom1]])</f>
        <v>0</v>
      </c>
    </row>
    <row r="531" spans="1:19" hidden="1" x14ac:dyDescent="0.25">
      <c r="A531" s="10">
        <v>2018</v>
      </c>
      <c r="B531" s="10">
        <v>11</v>
      </c>
      <c r="C531" s="10" t="s">
        <v>980</v>
      </c>
      <c r="D531" s="10">
        <v>2270</v>
      </c>
      <c r="E531" s="10" t="s">
        <v>1122</v>
      </c>
      <c r="F531" s="10" t="s">
        <v>1230</v>
      </c>
      <c r="G531" s="10">
        <v>20</v>
      </c>
      <c r="L531">
        <f>COUNTIFS(Tabel1[Gemeente],Tabel10[[#This Row],[Kolom1]],Tabel1[Type],Tabel10[[#Headers],[workshop]],Tabel1[Jaar],$V$2)</f>
        <v>0</v>
      </c>
      <c r="M531" s="10">
        <f>COUNTIFS(Tabel1[Gemeente],Tabel10[[#This Row],[Kolom1]],Tabel1[Type],Tabel10[[#Headers],[bijscholing]],Tabel1[Jaar],$V$2)</f>
        <v>0</v>
      </c>
      <c r="N531" s="10">
        <f>COUNTIFS(Tabel1[Gemeente],Tabel10[[#This Row],[Kolom1]],Tabel1[Type],Tabel10[[#Headers],[open initiatie]],Tabel1[Jaar],$V$2)</f>
        <v>0</v>
      </c>
      <c r="O531">
        <f>COUNTIFS(Tabel1[Gemeente],Tabel10[[#This Row],[Kolom1]],Tabel1[Type],Tabel10[[#Headers],[animatie]],Tabel1[Jaar],$V$2)</f>
        <v>0</v>
      </c>
      <c r="P531">
        <f>COUNTIFS(Tabel1[Gemeente],Tabel10[[#This Row],[Kolom1]],Tabel1[Type],Tabel10[[#Headers],[kamp]],Tabel1[Jaar],$V$2)</f>
        <v>0</v>
      </c>
      <c r="Q531">
        <f>COUNTIFS(Tabel1[Gemeente],Tabel10[[#This Row],[Kolom1]],Tabel1[Type],Tabel10[[#Headers],[schoolactiviteit]],Tabel1[Jaar],$V$2)</f>
        <v>0</v>
      </c>
      <c r="R531" s="1">
        <f>SUM(Tabel10[[#This Row],[workshop]:[schoolactiviteit]])</f>
        <v>0</v>
      </c>
      <c r="S531" s="1">
        <f>COUNTIFS(Tabel3[Lid sinds],Activiteiten!$V$2,Tabel3[Woonplaats],Tabel10[[#This Row],[Kolom1]])</f>
        <v>0</v>
      </c>
    </row>
    <row r="532" spans="1:19" hidden="1" x14ac:dyDescent="0.25">
      <c r="A532" s="10">
        <v>2018</v>
      </c>
      <c r="B532" s="10">
        <v>6</v>
      </c>
      <c r="C532" s="10" t="s">
        <v>980</v>
      </c>
      <c r="D532" s="10">
        <v>2200</v>
      </c>
      <c r="E532" s="10" t="s">
        <v>304</v>
      </c>
      <c r="F532" s="10" t="s">
        <v>978</v>
      </c>
      <c r="G532" s="10">
        <v>16</v>
      </c>
      <c r="L532">
        <f>COUNTIFS(Tabel1[Gemeente],Tabel10[[#This Row],[Kolom1]],Tabel1[Type],Tabel10[[#Headers],[workshop]],Tabel1[Jaar],$V$2)</f>
        <v>0</v>
      </c>
      <c r="M532" s="10">
        <f>COUNTIFS(Tabel1[Gemeente],Tabel10[[#This Row],[Kolom1]],Tabel1[Type],Tabel10[[#Headers],[bijscholing]],Tabel1[Jaar],$V$2)</f>
        <v>0</v>
      </c>
      <c r="N532" s="10">
        <f>COUNTIFS(Tabel1[Gemeente],Tabel10[[#This Row],[Kolom1]],Tabel1[Type],Tabel10[[#Headers],[open initiatie]],Tabel1[Jaar],$V$2)</f>
        <v>0</v>
      </c>
      <c r="O532">
        <f>COUNTIFS(Tabel1[Gemeente],Tabel10[[#This Row],[Kolom1]],Tabel1[Type],Tabel10[[#Headers],[animatie]],Tabel1[Jaar],$V$2)</f>
        <v>0</v>
      </c>
      <c r="P532">
        <f>COUNTIFS(Tabel1[Gemeente],Tabel10[[#This Row],[Kolom1]],Tabel1[Type],Tabel10[[#Headers],[kamp]],Tabel1[Jaar],$V$2)</f>
        <v>0</v>
      </c>
      <c r="Q532">
        <f>COUNTIFS(Tabel1[Gemeente],Tabel10[[#This Row],[Kolom1]],Tabel1[Type],Tabel10[[#Headers],[schoolactiviteit]],Tabel1[Jaar],$V$2)</f>
        <v>0</v>
      </c>
      <c r="R532" s="1">
        <f>SUM(Tabel10[[#This Row],[workshop]:[schoolactiviteit]])</f>
        <v>0</v>
      </c>
      <c r="S532" s="1">
        <f>COUNTIFS(Tabel3[Lid sinds],Activiteiten!$V$2,Tabel3[Woonplaats],Tabel10[[#This Row],[Kolom1]])</f>
        <v>0</v>
      </c>
    </row>
    <row r="533" spans="1:19" hidden="1" x14ac:dyDescent="0.25">
      <c r="A533" s="10">
        <v>2018</v>
      </c>
      <c r="B533" s="10">
        <v>9</v>
      </c>
      <c r="C533" s="10" t="s">
        <v>980</v>
      </c>
      <c r="D533" s="10">
        <v>2230</v>
      </c>
      <c r="E533" s="10" t="s">
        <v>1116</v>
      </c>
      <c r="F533" s="10" t="s">
        <v>1191</v>
      </c>
      <c r="G533" s="10">
        <v>500</v>
      </c>
      <c r="L533">
        <f>COUNTIFS(Tabel1[Gemeente],Tabel10[[#This Row],[Kolom1]],Tabel1[Type],Tabel10[[#Headers],[workshop]],Tabel1[Jaar],$V$2)</f>
        <v>0</v>
      </c>
      <c r="M533" s="10">
        <f>COUNTIFS(Tabel1[Gemeente],Tabel10[[#This Row],[Kolom1]],Tabel1[Type],Tabel10[[#Headers],[bijscholing]],Tabel1[Jaar],$V$2)</f>
        <v>0</v>
      </c>
      <c r="N533" s="10">
        <f>COUNTIFS(Tabel1[Gemeente],Tabel10[[#This Row],[Kolom1]],Tabel1[Type],Tabel10[[#Headers],[open initiatie]],Tabel1[Jaar],$V$2)</f>
        <v>0</v>
      </c>
      <c r="O533">
        <f>COUNTIFS(Tabel1[Gemeente],Tabel10[[#This Row],[Kolom1]],Tabel1[Type],Tabel10[[#Headers],[animatie]],Tabel1[Jaar],$V$2)</f>
        <v>0</v>
      </c>
      <c r="P533">
        <f>COUNTIFS(Tabel1[Gemeente],Tabel10[[#This Row],[Kolom1]],Tabel1[Type],Tabel10[[#Headers],[kamp]],Tabel1[Jaar],$V$2)</f>
        <v>0</v>
      </c>
      <c r="Q533">
        <f>COUNTIFS(Tabel1[Gemeente],Tabel10[[#This Row],[Kolom1]],Tabel1[Type],Tabel10[[#Headers],[schoolactiviteit]],Tabel1[Jaar],$V$2)</f>
        <v>0</v>
      </c>
      <c r="R533" s="1">
        <f>SUM(Tabel10[[#This Row],[workshop]:[schoolactiviteit]])</f>
        <v>0</v>
      </c>
      <c r="S533" s="1">
        <f>COUNTIFS(Tabel3[Lid sinds],Activiteiten!$V$2,Tabel3[Woonplaats],Tabel10[[#This Row],[Kolom1]])</f>
        <v>0</v>
      </c>
    </row>
    <row r="534" spans="1:19" hidden="1" x14ac:dyDescent="0.25">
      <c r="A534" s="10">
        <v>2018</v>
      </c>
      <c r="B534" s="10">
        <v>5</v>
      </c>
      <c r="C534" s="10" t="s">
        <v>980</v>
      </c>
      <c r="D534" s="10"/>
      <c r="E534" s="10" t="s">
        <v>1176</v>
      </c>
      <c r="F534" s="10" t="s">
        <v>1179</v>
      </c>
      <c r="G534" s="10">
        <v>80</v>
      </c>
      <c r="L534">
        <f>COUNTIFS(Tabel1[Gemeente],Tabel10[[#This Row],[Kolom1]],Tabel1[Type],Tabel10[[#Headers],[workshop]],Tabel1[Jaar],$V$2)</f>
        <v>0</v>
      </c>
      <c r="M534" s="10">
        <f>COUNTIFS(Tabel1[Gemeente],Tabel10[[#This Row],[Kolom1]],Tabel1[Type],Tabel10[[#Headers],[bijscholing]],Tabel1[Jaar],$V$2)</f>
        <v>0</v>
      </c>
      <c r="N534" s="10">
        <f>COUNTIFS(Tabel1[Gemeente],Tabel10[[#This Row],[Kolom1]],Tabel1[Type],Tabel10[[#Headers],[open initiatie]],Tabel1[Jaar],$V$2)</f>
        <v>0</v>
      </c>
      <c r="O534">
        <f>COUNTIFS(Tabel1[Gemeente],Tabel10[[#This Row],[Kolom1]],Tabel1[Type],Tabel10[[#Headers],[animatie]],Tabel1[Jaar],$V$2)</f>
        <v>0</v>
      </c>
      <c r="P534">
        <f>COUNTIFS(Tabel1[Gemeente],Tabel10[[#This Row],[Kolom1]],Tabel1[Type],Tabel10[[#Headers],[kamp]],Tabel1[Jaar],$V$2)</f>
        <v>0</v>
      </c>
      <c r="Q534">
        <f>COUNTIFS(Tabel1[Gemeente],Tabel10[[#This Row],[Kolom1]],Tabel1[Type],Tabel10[[#Headers],[schoolactiviteit]],Tabel1[Jaar],$V$2)</f>
        <v>0</v>
      </c>
      <c r="R534" s="1">
        <f>SUM(Tabel10[[#This Row],[workshop]:[schoolactiviteit]])</f>
        <v>0</v>
      </c>
      <c r="S534" s="1">
        <f>COUNTIFS(Tabel3[Lid sinds],Activiteiten!$V$2,Tabel3[Woonplaats],Tabel10[[#This Row],[Kolom1]])</f>
        <v>0</v>
      </c>
    </row>
    <row r="535" spans="1:19" hidden="1" x14ac:dyDescent="0.25">
      <c r="A535" s="10">
        <v>2018</v>
      </c>
      <c r="B535" s="10">
        <v>6</v>
      </c>
      <c r="C535" s="10" t="s">
        <v>980</v>
      </c>
      <c r="D535" s="10"/>
      <c r="E535" s="10" t="s">
        <v>1051</v>
      </c>
      <c r="F535" s="10" t="s">
        <v>1115</v>
      </c>
      <c r="G535" s="10">
        <v>15</v>
      </c>
      <c r="L535">
        <f>COUNTIFS(Tabel1[Gemeente],Tabel10[[#This Row],[Kolom1]],Tabel1[Type],Tabel10[[#Headers],[workshop]],Tabel1[Jaar],$V$2)</f>
        <v>0</v>
      </c>
      <c r="M535" s="10">
        <f>COUNTIFS(Tabel1[Gemeente],Tabel10[[#This Row],[Kolom1]],Tabel1[Type],Tabel10[[#Headers],[bijscholing]],Tabel1[Jaar],$V$2)</f>
        <v>0</v>
      </c>
      <c r="N535" s="10">
        <f>COUNTIFS(Tabel1[Gemeente],Tabel10[[#This Row],[Kolom1]],Tabel1[Type],Tabel10[[#Headers],[open initiatie]],Tabel1[Jaar],$V$2)</f>
        <v>0</v>
      </c>
      <c r="O535">
        <f>COUNTIFS(Tabel1[Gemeente],Tabel10[[#This Row],[Kolom1]],Tabel1[Type],Tabel10[[#Headers],[animatie]],Tabel1[Jaar],$V$2)</f>
        <v>0</v>
      </c>
      <c r="P535">
        <f>COUNTIFS(Tabel1[Gemeente],Tabel10[[#This Row],[Kolom1]],Tabel1[Type],Tabel10[[#Headers],[kamp]],Tabel1[Jaar],$V$2)</f>
        <v>0</v>
      </c>
      <c r="Q535">
        <f>COUNTIFS(Tabel1[Gemeente],Tabel10[[#This Row],[Kolom1]],Tabel1[Type],Tabel10[[#Headers],[schoolactiviteit]],Tabel1[Jaar],$V$2)</f>
        <v>0</v>
      </c>
      <c r="R535" s="1">
        <f>SUM(Tabel10[[#This Row],[workshop]:[schoolactiviteit]])</f>
        <v>0</v>
      </c>
      <c r="S535" s="1">
        <f>COUNTIFS(Tabel3[Lid sinds],Activiteiten!$V$2,Tabel3[Woonplaats],Tabel10[[#This Row],[Kolom1]])</f>
        <v>0</v>
      </c>
    </row>
    <row r="536" spans="1:19" hidden="1" x14ac:dyDescent="0.25">
      <c r="A536" s="10">
        <v>2018</v>
      </c>
      <c r="B536" s="10">
        <v>8</v>
      </c>
      <c r="C536" s="10" t="s">
        <v>980</v>
      </c>
      <c r="D536" s="10"/>
      <c r="E536" s="10" t="s">
        <v>1051</v>
      </c>
      <c r="F536" s="10" t="s">
        <v>1188</v>
      </c>
      <c r="G536" s="10">
        <v>75</v>
      </c>
      <c r="L536">
        <f>COUNTIFS(Tabel1[Gemeente],Tabel10[[#This Row],[Kolom1]],Tabel1[Type],Tabel10[[#Headers],[workshop]],Tabel1[Jaar],$V$2)</f>
        <v>0</v>
      </c>
      <c r="M536" s="10">
        <f>COUNTIFS(Tabel1[Gemeente],Tabel10[[#This Row],[Kolom1]],Tabel1[Type],Tabel10[[#Headers],[bijscholing]],Tabel1[Jaar],$V$2)</f>
        <v>0</v>
      </c>
      <c r="N536" s="10">
        <f>COUNTIFS(Tabel1[Gemeente],Tabel10[[#This Row],[Kolom1]],Tabel1[Type],Tabel10[[#Headers],[open initiatie]],Tabel1[Jaar],$V$2)</f>
        <v>0</v>
      </c>
      <c r="O536">
        <f>COUNTIFS(Tabel1[Gemeente],Tabel10[[#This Row],[Kolom1]],Tabel1[Type],Tabel10[[#Headers],[animatie]],Tabel1[Jaar],$V$2)</f>
        <v>0</v>
      </c>
      <c r="P536">
        <f>COUNTIFS(Tabel1[Gemeente],Tabel10[[#This Row],[Kolom1]],Tabel1[Type],Tabel10[[#Headers],[kamp]],Tabel1[Jaar],$V$2)</f>
        <v>0</v>
      </c>
      <c r="Q536">
        <f>COUNTIFS(Tabel1[Gemeente],Tabel10[[#This Row],[Kolom1]],Tabel1[Type],Tabel10[[#Headers],[schoolactiviteit]],Tabel1[Jaar],$V$2)</f>
        <v>0</v>
      </c>
      <c r="R536" s="1">
        <f>SUM(Tabel10[[#This Row],[workshop]:[schoolactiviteit]])</f>
        <v>0</v>
      </c>
      <c r="S536" s="1">
        <f>COUNTIFS(Tabel3[Lid sinds],Activiteiten!$V$2,Tabel3[Woonplaats],Tabel10[[#This Row],[Kolom1]])</f>
        <v>0</v>
      </c>
    </row>
    <row r="537" spans="1:19" hidden="1" x14ac:dyDescent="0.25">
      <c r="A537" s="10">
        <v>2018</v>
      </c>
      <c r="B537" s="10">
        <v>5</v>
      </c>
      <c r="C537" s="10" t="s">
        <v>980</v>
      </c>
      <c r="D537" s="10"/>
      <c r="E537" s="10" t="s">
        <v>1000</v>
      </c>
      <c r="F537" s="10" t="s">
        <v>1181</v>
      </c>
      <c r="G537" s="10">
        <v>300</v>
      </c>
      <c r="L537">
        <f>COUNTIFS(Tabel1[Gemeente],Tabel10[[#This Row],[Kolom1]],Tabel1[Type],Tabel10[[#Headers],[workshop]],Tabel1[Jaar],$V$2)</f>
        <v>0</v>
      </c>
      <c r="M537" s="10">
        <f>COUNTIFS(Tabel1[Gemeente],Tabel10[[#This Row],[Kolom1]],Tabel1[Type],Tabel10[[#Headers],[bijscholing]],Tabel1[Jaar],$V$2)</f>
        <v>0</v>
      </c>
      <c r="N537" s="10">
        <f>COUNTIFS(Tabel1[Gemeente],Tabel10[[#This Row],[Kolom1]],Tabel1[Type],Tabel10[[#Headers],[open initiatie]],Tabel1[Jaar],$V$2)</f>
        <v>0</v>
      </c>
      <c r="O537">
        <f>COUNTIFS(Tabel1[Gemeente],Tabel10[[#This Row],[Kolom1]],Tabel1[Type],Tabel10[[#Headers],[animatie]],Tabel1[Jaar],$V$2)</f>
        <v>0</v>
      </c>
      <c r="P537">
        <f>COUNTIFS(Tabel1[Gemeente],Tabel10[[#This Row],[Kolom1]],Tabel1[Type],Tabel10[[#Headers],[kamp]],Tabel1[Jaar],$V$2)</f>
        <v>0</v>
      </c>
      <c r="Q537">
        <f>COUNTIFS(Tabel1[Gemeente],Tabel10[[#This Row],[Kolom1]],Tabel1[Type],Tabel10[[#Headers],[schoolactiviteit]],Tabel1[Jaar],$V$2)</f>
        <v>0</v>
      </c>
      <c r="R537" s="1">
        <f>SUM(Tabel10[[#This Row],[workshop]:[schoolactiviteit]])</f>
        <v>0</v>
      </c>
      <c r="S537" s="1">
        <f>COUNTIFS(Tabel3[Lid sinds],Activiteiten!$V$2,Tabel3[Woonplaats],Tabel10[[#This Row],[Kolom1]])</f>
        <v>0</v>
      </c>
    </row>
    <row r="538" spans="1:19" hidden="1" x14ac:dyDescent="0.25">
      <c r="A538" s="10">
        <v>2018</v>
      </c>
      <c r="B538" s="10">
        <v>10</v>
      </c>
      <c r="C538" s="10" t="s">
        <v>980</v>
      </c>
      <c r="D538" s="10">
        <v>2390</v>
      </c>
      <c r="E538" s="10" t="s">
        <v>1104</v>
      </c>
      <c r="F538" s="10" t="s">
        <v>1095</v>
      </c>
      <c r="G538" s="10">
        <v>88</v>
      </c>
      <c r="L538">
        <f>COUNTIFS(Tabel1[Gemeente],Tabel10[[#This Row],[Kolom1]],Tabel1[Type],Tabel10[[#Headers],[workshop]],Tabel1[Jaar],$V$2)</f>
        <v>0</v>
      </c>
      <c r="M538" s="10">
        <f>COUNTIFS(Tabel1[Gemeente],Tabel10[[#This Row],[Kolom1]],Tabel1[Type],Tabel10[[#Headers],[bijscholing]],Tabel1[Jaar],$V$2)</f>
        <v>0</v>
      </c>
      <c r="N538" s="10">
        <f>COUNTIFS(Tabel1[Gemeente],Tabel10[[#This Row],[Kolom1]],Tabel1[Type],Tabel10[[#Headers],[open initiatie]],Tabel1[Jaar],$V$2)</f>
        <v>0</v>
      </c>
      <c r="O538">
        <f>COUNTIFS(Tabel1[Gemeente],Tabel10[[#This Row],[Kolom1]],Tabel1[Type],Tabel10[[#Headers],[animatie]],Tabel1[Jaar],$V$2)</f>
        <v>0</v>
      </c>
      <c r="P538">
        <f>COUNTIFS(Tabel1[Gemeente],Tabel10[[#This Row],[Kolom1]],Tabel1[Type],Tabel10[[#Headers],[kamp]],Tabel1[Jaar],$V$2)</f>
        <v>0</v>
      </c>
      <c r="Q538">
        <f>COUNTIFS(Tabel1[Gemeente],Tabel10[[#This Row],[Kolom1]],Tabel1[Type],Tabel10[[#Headers],[schoolactiviteit]],Tabel1[Jaar],$V$2)</f>
        <v>0</v>
      </c>
      <c r="R538" s="1">
        <f>SUM(Tabel10[[#This Row],[workshop]:[schoolactiviteit]])</f>
        <v>0</v>
      </c>
      <c r="S538" s="1">
        <f>COUNTIFS(Tabel3[Lid sinds],Activiteiten!$V$2,Tabel3[Woonplaats],Tabel10[[#This Row],[Kolom1]])</f>
        <v>0</v>
      </c>
    </row>
    <row r="539" spans="1:19" hidden="1" x14ac:dyDescent="0.25">
      <c r="A539" s="10">
        <v>2018</v>
      </c>
      <c r="B539" s="10">
        <v>11</v>
      </c>
      <c r="C539" s="10" t="s">
        <v>980</v>
      </c>
      <c r="D539" s="10">
        <v>2390</v>
      </c>
      <c r="E539" s="10" t="s">
        <v>1104</v>
      </c>
      <c r="F539" s="10" t="s">
        <v>1230</v>
      </c>
      <c r="G539" s="10">
        <v>341</v>
      </c>
      <c r="L539">
        <f>COUNTIFS(Tabel1[Gemeente],Tabel10[[#This Row],[Kolom1]],Tabel1[Type],Tabel10[[#Headers],[workshop]],Tabel1[Jaar],$V$2)</f>
        <v>0</v>
      </c>
      <c r="M539" s="10">
        <f>COUNTIFS(Tabel1[Gemeente],Tabel10[[#This Row],[Kolom1]],Tabel1[Type],Tabel10[[#Headers],[bijscholing]],Tabel1[Jaar],$V$2)</f>
        <v>0</v>
      </c>
      <c r="N539" s="10">
        <f>COUNTIFS(Tabel1[Gemeente],Tabel10[[#This Row],[Kolom1]],Tabel1[Type],Tabel10[[#Headers],[open initiatie]],Tabel1[Jaar],$V$2)</f>
        <v>0</v>
      </c>
      <c r="O539">
        <f>COUNTIFS(Tabel1[Gemeente],Tabel10[[#This Row],[Kolom1]],Tabel1[Type],Tabel10[[#Headers],[animatie]],Tabel1[Jaar],$V$2)</f>
        <v>0</v>
      </c>
      <c r="P539">
        <f>COUNTIFS(Tabel1[Gemeente],Tabel10[[#This Row],[Kolom1]],Tabel1[Type],Tabel10[[#Headers],[kamp]],Tabel1[Jaar],$V$2)</f>
        <v>0</v>
      </c>
      <c r="Q539">
        <f>COUNTIFS(Tabel1[Gemeente],Tabel10[[#This Row],[Kolom1]],Tabel1[Type],Tabel10[[#Headers],[schoolactiviteit]],Tabel1[Jaar],$V$2)</f>
        <v>0</v>
      </c>
      <c r="R539" s="1">
        <f>SUM(Tabel10[[#This Row],[workshop]:[schoolactiviteit]])</f>
        <v>0</v>
      </c>
      <c r="S539" s="1">
        <f>COUNTIFS(Tabel3[Lid sinds],Activiteiten!$V$2,Tabel3[Woonplaats],Tabel10[[#This Row],[Kolom1]])</f>
        <v>0</v>
      </c>
    </row>
    <row r="540" spans="1:19" hidden="1" x14ac:dyDescent="0.25">
      <c r="A540" s="10">
        <v>2018</v>
      </c>
      <c r="B540" s="10">
        <v>9</v>
      </c>
      <c r="C540" s="10" t="s">
        <v>980</v>
      </c>
      <c r="D540" s="10"/>
      <c r="E540" s="10" t="s">
        <v>1026</v>
      </c>
      <c r="F540" s="10" t="s">
        <v>986</v>
      </c>
      <c r="G540" s="10">
        <v>100</v>
      </c>
      <c r="L540">
        <f>COUNTIFS(Tabel1[Gemeente],Tabel10[[#This Row],[Kolom1]],Tabel1[Type],Tabel10[[#Headers],[workshop]],Tabel1[Jaar],$V$2)</f>
        <v>0</v>
      </c>
      <c r="M540" s="10">
        <f>COUNTIFS(Tabel1[Gemeente],Tabel10[[#This Row],[Kolom1]],Tabel1[Type],Tabel10[[#Headers],[bijscholing]],Tabel1[Jaar],$V$2)</f>
        <v>0</v>
      </c>
      <c r="N540" s="10">
        <f>COUNTIFS(Tabel1[Gemeente],Tabel10[[#This Row],[Kolom1]],Tabel1[Type],Tabel10[[#Headers],[open initiatie]],Tabel1[Jaar],$V$2)</f>
        <v>0</v>
      </c>
      <c r="O540">
        <f>COUNTIFS(Tabel1[Gemeente],Tabel10[[#This Row],[Kolom1]],Tabel1[Type],Tabel10[[#Headers],[animatie]],Tabel1[Jaar],$V$2)</f>
        <v>0</v>
      </c>
      <c r="P540">
        <f>COUNTIFS(Tabel1[Gemeente],Tabel10[[#This Row],[Kolom1]],Tabel1[Type],Tabel10[[#Headers],[kamp]],Tabel1[Jaar],$V$2)</f>
        <v>0</v>
      </c>
      <c r="Q540">
        <f>COUNTIFS(Tabel1[Gemeente],Tabel10[[#This Row],[Kolom1]],Tabel1[Type],Tabel10[[#Headers],[schoolactiviteit]],Tabel1[Jaar],$V$2)</f>
        <v>0</v>
      </c>
      <c r="R540" s="1">
        <f>SUM(Tabel10[[#This Row],[workshop]:[schoolactiviteit]])</f>
        <v>0</v>
      </c>
      <c r="S540" s="1">
        <f>COUNTIFS(Tabel3[Lid sinds],Activiteiten!$V$2,Tabel3[Woonplaats],Tabel10[[#This Row],[Kolom1]])</f>
        <v>0</v>
      </c>
    </row>
    <row r="541" spans="1:19" hidden="1" x14ac:dyDescent="0.25">
      <c r="A541" s="10">
        <v>2018</v>
      </c>
      <c r="B541" s="10">
        <v>4</v>
      </c>
      <c r="C541" s="10" t="s">
        <v>980</v>
      </c>
      <c r="D541" s="10"/>
      <c r="E541" s="10" t="s">
        <v>1025</v>
      </c>
      <c r="F541" s="10" t="s">
        <v>635</v>
      </c>
      <c r="G541" s="10">
        <v>30</v>
      </c>
      <c r="L541">
        <f>COUNTIFS(Tabel1[Gemeente],Tabel10[[#This Row],[Kolom1]],Tabel1[Type],Tabel10[[#Headers],[workshop]],Tabel1[Jaar],$V$2)</f>
        <v>0</v>
      </c>
      <c r="M541" s="10">
        <f>COUNTIFS(Tabel1[Gemeente],Tabel10[[#This Row],[Kolom1]],Tabel1[Type],Tabel10[[#Headers],[bijscholing]],Tabel1[Jaar],$V$2)</f>
        <v>0</v>
      </c>
      <c r="N541" s="10">
        <f>COUNTIFS(Tabel1[Gemeente],Tabel10[[#This Row],[Kolom1]],Tabel1[Type],Tabel10[[#Headers],[open initiatie]],Tabel1[Jaar],$V$2)</f>
        <v>0</v>
      </c>
      <c r="O541">
        <f>COUNTIFS(Tabel1[Gemeente],Tabel10[[#This Row],[Kolom1]],Tabel1[Type],Tabel10[[#Headers],[animatie]],Tabel1[Jaar],$V$2)</f>
        <v>0</v>
      </c>
      <c r="P541">
        <f>COUNTIFS(Tabel1[Gemeente],Tabel10[[#This Row],[Kolom1]],Tabel1[Type],Tabel10[[#Headers],[kamp]],Tabel1[Jaar],$V$2)</f>
        <v>0</v>
      </c>
      <c r="Q541">
        <f>COUNTIFS(Tabel1[Gemeente],Tabel10[[#This Row],[Kolom1]],Tabel1[Type],Tabel10[[#Headers],[schoolactiviteit]],Tabel1[Jaar],$V$2)</f>
        <v>0</v>
      </c>
      <c r="R541" s="1">
        <f>SUM(Tabel10[[#This Row],[workshop]:[schoolactiviteit]])</f>
        <v>0</v>
      </c>
      <c r="S541" s="1">
        <f>COUNTIFS(Tabel3[Lid sinds],Activiteiten!$V$2,Tabel3[Woonplaats],Tabel10[[#This Row],[Kolom1]])</f>
        <v>0</v>
      </c>
    </row>
    <row r="542" spans="1:19" hidden="1" x14ac:dyDescent="0.25">
      <c r="A542" s="10">
        <v>2018</v>
      </c>
      <c r="B542" s="10">
        <v>7</v>
      </c>
      <c r="C542" s="10" t="s">
        <v>980</v>
      </c>
      <c r="D542" s="10"/>
      <c r="E542" s="10" t="s">
        <v>1025</v>
      </c>
      <c r="F542" s="10" t="s">
        <v>635</v>
      </c>
      <c r="G542" s="10">
        <v>20</v>
      </c>
      <c r="L542">
        <f>COUNTIFS(Tabel1[Gemeente],Tabel10[[#This Row],[Kolom1]],Tabel1[Type],Tabel10[[#Headers],[workshop]],Tabel1[Jaar],$V$2)</f>
        <v>0</v>
      </c>
      <c r="M542" s="10">
        <f>COUNTIFS(Tabel1[Gemeente],Tabel10[[#This Row],[Kolom1]],Tabel1[Type],Tabel10[[#Headers],[bijscholing]],Tabel1[Jaar],$V$2)</f>
        <v>0</v>
      </c>
      <c r="N542" s="10">
        <f>COUNTIFS(Tabel1[Gemeente],Tabel10[[#This Row],[Kolom1]],Tabel1[Type],Tabel10[[#Headers],[open initiatie]],Tabel1[Jaar],$V$2)</f>
        <v>0</v>
      </c>
      <c r="O542">
        <f>COUNTIFS(Tabel1[Gemeente],Tabel10[[#This Row],[Kolom1]],Tabel1[Type],Tabel10[[#Headers],[animatie]],Tabel1[Jaar],$V$2)</f>
        <v>0</v>
      </c>
      <c r="P542">
        <f>COUNTIFS(Tabel1[Gemeente],Tabel10[[#This Row],[Kolom1]],Tabel1[Type],Tabel10[[#Headers],[kamp]],Tabel1[Jaar],$V$2)</f>
        <v>0</v>
      </c>
      <c r="Q542">
        <f>COUNTIFS(Tabel1[Gemeente],Tabel10[[#This Row],[Kolom1]],Tabel1[Type],Tabel10[[#Headers],[schoolactiviteit]],Tabel1[Jaar],$V$2)</f>
        <v>0</v>
      </c>
      <c r="R542" s="1">
        <f>SUM(Tabel10[[#This Row],[workshop]:[schoolactiviteit]])</f>
        <v>0</v>
      </c>
      <c r="S542" s="1">
        <f>COUNTIFS(Tabel3[Lid sinds],Activiteiten!$V$2,Tabel3[Woonplaats],Tabel10[[#This Row],[Kolom1]])</f>
        <v>0</v>
      </c>
    </row>
    <row r="543" spans="1:19" hidden="1" x14ac:dyDescent="0.25">
      <c r="A543" s="10">
        <v>2018</v>
      </c>
      <c r="B543" s="10">
        <v>9</v>
      </c>
      <c r="C543" s="10" t="s">
        <v>980</v>
      </c>
      <c r="D543" s="10"/>
      <c r="E543" s="10" t="s">
        <v>1025</v>
      </c>
      <c r="F543" s="10" t="s">
        <v>1135</v>
      </c>
      <c r="G543" s="10">
        <v>150</v>
      </c>
      <c r="L543">
        <f>COUNTIFS(Tabel1[Gemeente],Tabel10[[#This Row],[Kolom1]],Tabel1[Type],Tabel10[[#Headers],[workshop]],Tabel1[Jaar],$V$2)</f>
        <v>0</v>
      </c>
      <c r="M543" s="10">
        <f>COUNTIFS(Tabel1[Gemeente],Tabel10[[#This Row],[Kolom1]],Tabel1[Type],Tabel10[[#Headers],[bijscholing]],Tabel1[Jaar],$V$2)</f>
        <v>0</v>
      </c>
      <c r="N543" s="10">
        <f>COUNTIFS(Tabel1[Gemeente],Tabel10[[#This Row],[Kolom1]],Tabel1[Type],Tabel10[[#Headers],[open initiatie]],Tabel1[Jaar],$V$2)</f>
        <v>0</v>
      </c>
      <c r="O543">
        <f>COUNTIFS(Tabel1[Gemeente],Tabel10[[#This Row],[Kolom1]],Tabel1[Type],Tabel10[[#Headers],[animatie]],Tabel1[Jaar],$V$2)</f>
        <v>0</v>
      </c>
      <c r="P543">
        <f>COUNTIFS(Tabel1[Gemeente],Tabel10[[#This Row],[Kolom1]],Tabel1[Type],Tabel10[[#Headers],[kamp]],Tabel1[Jaar],$V$2)</f>
        <v>0</v>
      </c>
      <c r="Q543">
        <f>COUNTIFS(Tabel1[Gemeente],Tabel10[[#This Row],[Kolom1]],Tabel1[Type],Tabel10[[#Headers],[schoolactiviteit]],Tabel1[Jaar],$V$2)</f>
        <v>0</v>
      </c>
      <c r="R543" s="1">
        <f>SUM(Tabel10[[#This Row],[workshop]:[schoolactiviteit]])</f>
        <v>0</v>
      </c>
      <c r="S543" s="1">
        <f>COUNTIFS(Tabel3[Lid sinds],Activiteiten!$V$2,Tabel3[Woonplaats],Tabel10[[#This Row],[Kolom1]])</f>
        <v>0</v>
      </c>
    </row>
    <row r="544" spans="1:19" hidden="1" x14ac:dyDescent="0.25">
      <c r="A544" s="10">
        <v>2018</v>
      </c>
      <c r="B544" s="10">
        <v>4</v>
      </c>
      <c r="C544" s="10" t="s">
        <v>980</v>
      </c>
      <c r="D544" s="10">
        <v>2250</v>
      </c>
      <c r="E544" s="10" t="s">
        <v>306</v>
      </c>
      <c r="F544" s="10" t="s">
        <v>1180</v>
      </c>
      <c r="G544" s="10">
        <v>200</v>
      </c>
      <c r="L544">
        <f>COUNTIFS(Tabel1[Gemeente],Tabel10[[#This Row],[Kolom1]],Tabel1[Type],Tabel10[[#Headers],[workshop]],Tabel1[Jaar],$V$2)</f>
        <v>0</v>
      </c>
      <c r="M544" s="10">
        <f>COUNTIFS(Tabel1[Gemeente],Tabel10[[#This Row],[Kolom1]],Tabel1[Type],Tabel10[[#Headers],[bijscholing]],Tabel1[Jaar],$V$2)</f>
        <v>0</v>
      </c>
      <c r="N544" s="10">
        <f>COUNTIFS(Tabel1[Gemeente],Tabel10[[#This Row],[Kolom1]],Tabel1[Type],Tabel10[[#Headers],[open initiatie]],Tabel1[Jaar],$V$2)</f>
        <v>0</v>
      </c>
      <c r="O544">
        <f>COUNTIFS(Tabel1[Gemeente],Tabel10[[#This Row],[Kolom1]],Tabel1[Type],Tabel10[[#Headers],[animatie]],Tabel1[Jaar],$V$2)</f>
        <v>0</v>
      </c>
      <c r="P544">
        <f>COUNTIFS(Tabel1[Gemeente],Tabel10[[#This Row],[Kolom1]],Tabel1[Type],Tabel10[[#Headers],[kamp]],Tabel1[Jaar],$V$2)</f>
        <v>0</v>
      </c>
      <c r="Q544">
        <f>COUNTIFS(Tabel1[Gemeente],Tabel10[[#This Row],[Kolom1]],Tabel1[Type],Tabel10[[#Headers],[schoolactiviteit]],Tabel1[Jaar],$V$2)</f>
        <v>0</v>
      </c>
      <c r="R544" s="1">
        <f>SUM(Tabel10[[#This Row],[workshop]:[schoolactiviteit]])</f>
        <v>0</v>
      </c>
      <c r="S544" s="1">
        <f>COUNTIFS(Tabel3[Lid sinds],Activiteiten!$V$2,Tabel3[Woonplaats],Tabel10[[#This Row],[Kolom1]])</f>
        <v>0</v>
      </c>
    </row>
    <row r="545" spans="1:19" hidden="1" x14ac:dyDescent="0.25">
      <c r="A545" s="10">
        <v>2018</v>
      </c>
      <c r="B545" s="10">
        <v>8</v>
      </c>
      <c r="C545" s="10" t="s">
        <v>980</v>
      </c>
      <c r="D545" s="10">
        <v>2250</v>
      </c>
      <c r="E545" s="10" t="s">
        <v>306</v>
      </c>
      <c r="F545" s="10" t="s">
        <v>1189</v>
      </c>
      <c r="G545" s="10">
        <v>500</v>
      </c>
      <c r="L545">
        <f>COUNTIFS(Tabel1[Gemeente],Tabel10[[#This Row],[Kolom1]],Tabel1[Type],Tabel10[[#Headers],[workshop]],Tabel1[Jaar],$V$2)</f>
        <v>0</v>
      </c>
      <c r="M545" s="10">
        <f>COUNTIFS(Tabel1[Gemeente],Tabel10[[#This Row],[Kolom1]],Tabel1[Type],Tabel10[[#Headers],[bijscholing]],Tabel1[Jaar],$V$2)</f>
        <v>0</v>
      </c>
      <c r="N545" s="10">
        <f>COUNTIFS(Tabel1[Gemeente],Tabel10[[#This Row],[Kolom1]],Tabel1[Type],Tabel10[[#Headers],[open initiatie]],Tabel1[Jaar],$V$2)</f>
        <v>0</v>
      </c>
      <c r="O545">
        <f>COUNTIFS(Tabel1[Gemeente],Tabel10[[#This Row],[Kolom1]],Tabel1[Type],Tabel10[[#Headers],[animatie]],Tabel1[Jaar],$V$2)</f>
        <v>0</v>
      </c>
      <c r="P545">
        <f>COUNTIFS(Tabel1[Gemeente],Tabel10[[#This Row],[Kolom1]],Tabel1[Type],Tabel10[[#Headers],[kamp]],Tabel1[Jaar],$V$2)</f>
        <v>0</v>
      </c>
      <c r="Q545">
        <f>COUNTIFS(Tabel1[Gemeente],Tabel10[[#This Row],[Kolom1]],Tabel1[Type],Tabel10[[#Headers],[schoolactiviteit]],Tabel1[Jaar],$V$2)</f>
        <v>0</v>
      </c>
      <c r="R545" s="1">
        <f>SUM(Tabel10[[#This Row],[workshop]:[schoolactiviteit]])</f>
        <v>0</v>
      </c>
      <c r="S545" s="1">
        <f>COUNTIFS(Tabel3[Lid sinds],Activiteiten!$V$2,Tabel3[Woonplaats],Tabel10[[#This Row],[Kolom1]])</f>
        <v>0</v>
      </c>
    </row>
    <row r="546" spans="1:19" hidden="1" x14ac:dyDescent="0.25">
      <c r="A546" s="10">
        <v>2018</v>
      </c>
      <c r="B546" s="10">
        <v>8</v>
      </c>
      <c r="C546" s="10" t="s">
        <v>980</v>
      </c>
      <c r="D546" s="10"/>
      <c r="E546" s="10" t="s">
        <v>1155</v>
      </c>
      <c r="F546" s="10" t="s">
        <v>986</v>
      </c>
      <c r="G546" s="10">
        <v>20</v>
      </c>
      <c r="L546">
        <f>COUNTIFS(Tabel1[Gemeente],Tabel10[[#This Row],[Kolom1]],Tabel1[Type],Tabel10[[#Headers],[workshop]],Tabel1[Jaar],$V$2)</f>
        <v>0</v>
      </c>
      <c r="M546" s="10">
        <f>COUNTIFS(Tabel1[Gemeente],Tabel10[[#This Row],[Kolom1]],Tabel1[Type],Tabel10[[#Headers],[bijscholing]],Tabel1[Jaar],$V$2)</f>
        <v>0</v>
      </c>
      <c r="N546" s="10">
        <f>COUNTIFS(Tabel1[Gemeente],Tabel10[[#This Row],[Kolom1]],Tabel1[Type],Tabel10[[#Headers],[open initiatie]],Tabel1[Jaar],$V$2)</f>
        <v>0</v>
      </c>
      <c r="O546">
        <f>COUNTIFS(Tabel1[Gemeente],Tabel10[[#This Row],[Kolom1]],Tabel1[Type],Tabel10[[#Headers],[animatie]],Tabel1[Jaar],$V$2)</f>
        <v>0</v>
      </c>
      <c r="P546">
        <f>COUNTIFS(Tabel1[Gemeente],Tabel10[[#This Row],[Kolom1]],Tabel1[Type],Tabel10[[#Headers],[kamp]],Tabel1[Jaar],$V$2)</f>
        <v>0</v>
      </c>
      <c r="Q546">
        <f>COUNTIFS(Tabel1[Gemeente],Tabel10[[#This Row],[Kolom1]],Tabel1[Type],Tabel10[[#Headers],[schoolactiviteit]],Tabel1[Jaar],$V$2)</f>
        <v>0</v>
      </c>
      <c r="R546" s="1">
        <f>SUM(Tabel10[[#This Row],[workshop]:[schoolactiviteit]])</f>
        <v>0</v>
      </c>
      <c r="S546" s="1">
        <f>COUNTIFS(Tabel3[Lid sinds],Activiteiten!$V$2,Tabel3[Woonplaats],Tabel10[[#This Row],[Kolom1]])</f>
        <v>0</v>
      </c>
    </row>
    <row r="547" spans="1:19" hidden="1" x14ac:dyDescent="0.25">
      <c r="A547" s="10">
        <v>2018</v>
      </c>
      <c r="B547" s="10">
        <v>5</v>
      </c>
      <c r="C547" s="10" t="s">
        <v>980</v>
      </c>
      <c r="D547" s="10"/>
      <c r="E547" s="10" t="s">
        <v>1177</v>
      </c>
      <c r="F547" s="10" t="s">
        <v>1052</v>
      </c>
      <c r="G547" s="10">
        <v>15</v>
      </c>
      <c r="L547">
        <f>COUNTIFS(Tabel1[Gemeente],Tabel10[[#This Row],[Kolom1]],Tabel1[Type],Tabel10[[#Headers],[workshop]],Tabel1[Jaar],$V$2)</f>
        <v>0</v>
      </c>
      <c r="M547" s="10">
        <f>COUNTIFS(Tabel1[Gemeente],Tabel10[[#This Row],[Kolom1]],Tabel1[Type],Tabel10[[#Headers],[bijscholing]],Tabel1[Jaar],$V$2)</f>
        <v>0</v>
      </c>
      <c r="N547" s="10">
        <f>COUNTIFS(Tabel1[Gemeente],Tabel10[[#This Row],[Kolom1]],Tabel1[Type],Tabel10[[#Headers],[open initiatie]],Tabel1[Jaar],$V$2)</f>
        <v>0</v>
      </c>
      <c r="O547">
        <f>COUNTIFS(Tabel1[Gemeente],Tabel10[[#This Row],[Kolom1]],Tabel1[Type],Tabel10[[#Headers],[animatie]],Tabel1[Jaar],$V$2)</f>
        <v>0</v>
      </c>
      <c r="P547">
        <f>COUNTIFS(Tabel1[Gemeente],Tabel10[[#This Row],[Kolom1]],Tabel1[Type],Tabel10[[#Headers],[kamp]],Tabel1[Jaar],$V$2)</f>
        <v>0</v>
      </c>
      <c r="Q547">
        <f>COUNTIFS(Tabel1[Gemeente],Tabel10[[#This Row],[Kolom1]],Tabel1[Type],Tabel10[[#Headers],[schoolactiviteit]],Tabel1[Jaar],$V$2)</f>
        <v>0</v>
      </c>
      <c r="R547" s="1">
        <f>SUM(Tabel10[[#This Row],[workshop]:[schoolactiviteit]])</f>
        <v>0</v>
      </c>
      <c r="S547" s="1">
        <f>COUNTIFS(Tabel3[Lid sinds],Activiteiten!$V$2,Tabel3[Woonplaats],Tabel10[[#This Row],[Kolom1]])</f>
        <v>0</v>
      </c>
    </row>
    <row r="548" spans="1:19" hidden="1" x14ac:dyDescent="0.25">
      <c r="A548" s="10">
        <v>2018</v>
      </c>
      <c r="B548" s="10">
        <v>6</v>
      </c>
      <c r="C548" s="10" t="s">
        <v>980</v>
      </c>
      <c r="D548" s="10">
        <v>2300</v>
      </c>
      <c r="E548" s="10" t="s">
        <v>1010</v>
      </c>
      <c r="F548" s="10" t="s">
        <v>1183</v>
      </c>
      <c r="G548" s="10">
        <v>300</v>
      </c>
      <c r="L548">
        <f>COUNTIFS(Tabel1[Gemeente],Tabel10[[#This Row],[Kolom1]],Tabel1[Type],Tabel10[[#Headers],[workshop]],Tabel1[Jaar],$V$2)</f>
        <v>0</v>
      </c>
      <c r="M548" s="10">
        <f>COUNTIFS(Tabel1[Gemeente],Tabel10[[#This Row],[Kolom1]],Tabel1[Type],Tabel10[[#Headers],[bijscholing]],Tabel1[Jaar],$V$2)</f>
        <v>0</v>
      </c>
      <c r="N548" s="10">
        <f>COUNTIFS(Tabel1[Gemeente],Tabel10[[#This Row],[Kolom1]],Tabel1[Type],Tabel10[[#Headers],[open initiatie]],Tabel1[Jaar],$V$2)</f>
        <v>0</v>
      </c>
      <c r="O548">
        <f>COUNTIFS(Tabel1[Gemeente],Tabel10[[#This Row],[Kolom1]],Tabel1[Type],Tabel10[[#Headers],[animatie]],Tabel1[Jaar],$V$2)</f>
        <v>0</v>
      </c>
      <c r="P548">
        <f>COUNTIFS(Tabel1[Gemeente],Tabel10[[#This Row],[Kolom1]],Tabel1[Type],Tabel10[[#Headers],[kamp]],Tabel1[Jaar],$V$2)</f>
        <v>0</v>
      </c>
      <c r="Q548">
        <f>COUNTIFS(Tabel1[Gemeente],Tabel10[[#This Row],[Kolom1]],Tabel1[Type],Tabel10[[#Headers],[schoolactiviteit]],Tabel1[Jaar],$V$2)</f>
        <v>0</v>
      </c>
      <c r="R548" s="1">
        <f>SUM(Tabel10[[#This Row],[workshop]:[schoolactiviteit]])</f>
        <v>0</v>
      </c>
      <c r="S548" s="1">
        <f>COUNTIFS(Tabel3[Lid sinds],Activiteiten!$V$2,Tabel3[Woonplaats],Tabel10[[#This Row],[Kolom1]])</f>
        <v>0</v>
      </c>
    </row>
    <row r="549" spans="1:19" hidden="1" x14ac:dyDescent="0.25">
      <c r="A549" s="10">
        <v>2018</v>
      </c>
      <c r="B549" s="10">
        <v>7</v>
      </c>
      <c r="C549" s="10" t="s">
        <v>980</v>
      </c>
      <c r="D549" s="10">
        <v>2300</v>
      </c>
      <c r="E549" s="10" t="s">
        <v>1010</v>
      </c>
      <c r="F549" s="10" t="s">
        <v>1185</v>
      </c>
      <c r="G549" s="10">
        <v>500</v>
      </c>
      <c r="L549">
        <f>COUNTIFS(Tabel1[Gemeente],Tabel10[[#This Row],[Kolom1]],Tabel1[Type],Tabel10[[#Headers],[workshop]],Tabel1[Jaar],$V$2)</f>
        <v>0</v>
      </c>
      <c r="M549" s="10">
        <f>COUNTIFS(Tabel1[Gemeente],Tabel10[[#This Row],[Kolom1]],Tabel1[Type],Tabel10[[#Headers],[bijscholing]],Tabel1[Jaar],$V$2)</f>
        <v>0</v>
      </c>
      <c r="N549" s="10">
        <f>COUNTIFS(Tabel1[Gemeente],Tabel10[[#This Row],[Kolom1]],Tabel1[Type],Tabel10[[#Headers],[open initiatie]],Tabel1[Jaar],$V$2)</f>
        <v>0</v>
      </c>
      <c r="O549">
        <f>COUNTIFS(Tabel1[Gemeente],Tabel10[[#This Row],[Kolom1]],Tabel1[Type],Tabel10[[#Headers],[animatie]],Tabel1[Jaar],$V$2)</f>
        <v>0</v>
      </c>
      <c r="P549">
        <f>COUNTIFS(Tabel1[Gemeente],Tabel10[[#This Row],[Kolom1]],Tabel1[Type],Tabel10[[#Headers],[kamp]],Tabel1[Jaar],$V$2)</f>
        <v>0</v>
      </c>
      <c r="Q549">
        <f>COUNTIFS(Tabel1[Gemeente],Tabel10[[#This Row],[Kolom1]],Tabel1[Type],Tabel10[[#Headers],[schoolactiviteit]],Tabel1[Jaar],$V$2)</f>
        <v>0</v>
      </c>
      <c r="R549" s="1">
        <f>SUM(Tabel10[[#This Row],[workshop]:[schoolactiviteit]])</f>
        <v>0</v>
      </c>
      <c r="S549" s="1">
        <f>COUNTIFS(Tabel3[Lid sinds],Activiteiten!$V$2,Tabel3[Woonplaats],Tabel10[[#This Row],[Kolom1]])</f>
        <v>0</v>
      </c>
    </row>
    <row r="550" spans="1:19" hidden="1" x14ac:dyDescent="0.25">
      <c r="A550" s="10">
        <v>2018</v>
      </c>
      <c r="B550" s="10">
        <v>7</v>
      </c>
      <c r="C550" s="10" t="s">
        <v>980</v>
      </c>
      <c r="D550" s="10">
        <v>2300</v>
      </c>
      <c r="E550" s="10" t="s">
        <v>1010</v>
      </c>
      <c r="F550" s="10" t="s">
        <v>1186</v>
      </c>
      <c r="G550" s="10">
        <v>200</v>
      </c>
      <c r="L550">
        <f>COUNTIFS(Tabel1[Gemeente],Tabel10[[#This Row],[Kolom1]],Tabel1[Type],Tabel10[[#Headers],[workshop]],Tabel1[Jaar],$V$2)</f>
        <v>0</v>
      </c>
      <c r="M550" s="10">
        <f>COUNTIFS(Tabel1[Gemeente],Tabel10[[#This Row],[Kolom1]],Tabel1[Type],Tabel10[[#Headers],[bijscholing]],Tabel1[Jaar],$V$2)</f>
        <v>0</v>
      </c>
      <c r="N550" s="10">
        <f>COUNTIFS(Tabel1[Gemeente],Tabel10[[#This Row],[Kolom1]],Tabel1[Type],Tabel10[[#Headers],[open initiatie]],Tabel1[Jaar],$V$2)</f>
        <v>0</v>
      </c>
      <c r="O550">
        <f>COUNTIFS(Tabel1[Gemeente],Tabel10[[#This Row],[Kolom1]],Tabel1[Type],Tabel10[[#Headers],[animatie]],Tabel1[Jaar],$V$2)</f>
        <v>0</v>
      </c>
      <c r="P550">
        <f>COUNTIFS(Tabel1[Gemeente],Tabel10[[#This Row],[Kolom1]],Tabel1[Type],Tabel10[[#Headers],[kamp]],Tabel1[Jaar],$V$2)</f>
        <v>0</v>
      </c>
      <c r="Q550">
        <f>COUNTIFS(Tabel1[Gemeente],Tabel10[[#This Row],[Kolom1]],Tabel1[Type],Tabel10[[#Headers],[schoolactiviteit]],Tabel1[Jaar],$V$2)</f>
        <v>0</v>
      </c>
      <c r="R550" s="1">
        <f>SUM(Tabel10[[#This Row],[workshop]:[schoolactiviteit]])</f>
        <v>0</v>
      </c>
      <c r="S550" s="1">
        <f>COUNTIFS(Tabel3[Lid sinds],Activiteiten!$V$2,Tabel3[Woonplaats],Tabel10[[#This Row],[Kolom1]])</f>
        <v>0</v>
      </c>
    </row>
    <row r="551" spans="1:19" hidden="1" x14ac:dyDescent="0.25">
      <c r="A551" s="10">
        <v>2018</v>
      </c>
      <c r="B551" s="10">
        <v>8</v>
      </c>
      <c r="C551" s="10" t="s">
        <v>980</v>
      </c>
      <c r="D551" s="10">
        <v>2300</v>
      </c>
      <c r="E551" s="10" t="s">
        <v>1010</v>
      </c>
      <c r="F551" s="10" t="s">
        <v>986</v>
      </c>
      <c r="G551" s="10">
        <v>30</v>
      </c>
      <c r="L551">
        <f>COUNTIFS(Tabel1[Gemeente],Tabel10[[#This Row],[Kolom1]],Tabel1[Type],Tabel10[[#Headers],[workshop]],Tabel1[Jaar],$V$2)</f>
        <v>0</v>
      </c>
      <c r="M551" s="10">
        <f>COUNTIFS(Tabel1[Gemeente],Tabel10[[#This Row],[Kolom1]],Tabel1[Type],Tabel10[[#Headers],[bijscholing]],Tabel1[Jaar],$V$2)</f>
        <v>0</v>
      </c>
      <c r="N551" s="10">
        <f>COUNTIFS(Tabel1[Gemeente],Tabel10[[#This Row],[Kolom1]],Tabel1[Type],Tabel10[[#Headers],[open initiatie]],Tabel1[Jaar],$V$2)</f>
        <v>0</v>
      </c>
      <c r="O551">
        <f>COUNTIFS(Tabel1[Gemeente],Tabel10[[#This Row],[Kolom1]],Tabel1[Type],Tabel10[[#Headers],[animatie]],Tabel1[Jaar],$V$2)</f>
        <v>0</v>
      </c>
      <c r="P551">
        <f>COUNTIFS(Tabel1[Gemeente],Tabel10[[#This Row],[Kolom1]],Tabel1[Type],Tabel10[[#Headers],[kamp]],Tabel1[Jaar],$V$2)</f>
        <v>0</v>
      </c>
      <c r="Q551">
        <f>COUNTIFS(Tabel1[Gemeente],Tabel10[[#This Row],[Kolom1]],Tabel1[Type],Tabel10[[#Headers],[schoolactiviteit]],Tabel1[Jaar],$V$2)</f>
        <v>0</v>
      </c>
      <c r="R551" s="1">
        <f>SUM(Tabel10[[#This Row],[workshop]:[schoolactiviteit]])</f>
        <v>0</v>
      </c>
      <c r="S551" s="1">
        <f>COUNTIFS(Tabel3[Lid sinds],Activiteiten!$V$2,Tabel3[Woonplaats],Tabel10[[#This Row],[Kolom1]])</f>
        <v>0</v>
      </c>
    </row>
    <row r="552" spans="1:19" hidden="1" x14ac:dyDescent="0.25">
      <c r="A552" s="10">
        <v>2018</v>
      </c>
      <c r="B552" s="10">
        <v>9</v>
      </c>
      <c r="C552" s="10" t="s">
        <v>980</v>
      </c>
      <c r="D552" s="10">
        <v>2300</v>
      </c>
      <c r="E552" s="10" t="s">
        <v>1010</v>
      </c>
      <c r="F552" s="10" t="s">
        <v>1192</v>
      </c>
      <c r="G552" s="10">
        <v>5</v>
      </c>
      <c r="L552">
        <f>COUNTIFS(Tabel1[Gemeente],Tabel10[[#This Row],[Kolom1]],Tabel1[Type],Tabel10[[#Headers],[workshop]],Tabel1[Jaar],$V$2)</f>
        <v>0</v>
      </c>
      <c r="M552" s="10">
        <f>COUNTIFS(Tabel1[Gemeente],Tabel10[[#This Row],[Kolom1]],Tabel1[Type],Tabel10[[#Headers],[bijscholing]],Tabel1[Jaar],$V$2)</f>
        <v>0</v>
      </c>
      <c r="N552" s="10">
        <f>COUNTIFS(Tabel1[Gemeente],Tabel10[[#This Row],[Kolom1]],Tabel1[Type],Tabel10[[#Headers],[open initiatie]],Tabel1[Jaar],$V$2)</f>
        <v>0</v>
      </c>
      <c r="O552">
        <f>COUNTIFS(Tabel1[Gemeente],Tabel10[[#This Row],[Kolom1]],Tabel1[Type],Tabel10[[#Headers],[animatie]],Tabel1[Jaar],$V$2)</f>
        <v>0</v>
      </c>
      <c r="P552">
        <f>COUNTIFS(Tabel1[Gemeente],Tabel10[[#This Row],[Kolom1]],Tabel1[Type],Tabel10[[#Headers],[kamp]],Tabel1[Jaar],$V$2)</f>
        <v>0</v>
      </c>
      <c r="Q552">
        <f>COUNTIFS(Tabel1[Gemeente],Tabel10[[#This Row],[Kolom1]],Tabel1[Type],Tabel10[[#Headers],[schoolactiviteit]],Tabel1[Jaar],$V$2)</f>
        <v>0</v>
      </c>
      <c r="R552" s="1">
        <f>SUM(Tabel10[[#This Row],[workshop]:[schoolactiviteit]])</f>
        <v>0</v>
      </c>
      <c r="S552" s="1">
        <f>COUNTIFS(Tabel3[Lid sinds],Activiteiten!$V$2,Tabel3[Woonplaats],Tabel10[[#This Row],[Kolom1]])</f>
        <v>0</v>
      </c>
    </row>
    <row r="553" spans="1:19" hidden="1" x14ac:dyDescent="0.25">
      <c r="A553" s="10">
        <v>2018</v>
      </c>
      <c r="B553" s="10">
        <v>9</v>
      </c>
      <c r="C553" s="10" t="s">
        <v>980</v>
      </c>
      <c r="D553" s="10">
        <v>2300</v>
      </c>
      <c r="E553" s="10" t="s">
        <v>1010</v>
      </c>
      <c r="F553" s="10" t="s">
        <v>1193</v>
      </c>
      <c r="G553" s="10">
        <v>500</v>
      </c>
      <c r="L553">
        <f>COUNTIFS(Tabel1[Gemeente],Tabel10[[#This Row],[Kolom1]],Tabel1[Type],Tabel10[[#Headers],[workshop]],Tabel1[Jaar],$V$2)</f>
        <v>0</v>
      </c>
      <c r="M553" s="10">
        <f>COUNTIFS(Tabel1[Gemeente],Tabel10[[#This Row],[Kolom1]],Tabel1[Type],Tabel10[[#Headers],[bijscholing]],Tabel1[Jaar],$V$2)</f>
        <v>0</v>
      </c>
      <c r="N553" s="10">
        <f>COUNTIFS(Tabel1[Gemeente],Tabel10[[#This Row],[Kolom1]],Tabel1[Type],Tabel10[[#Headers],[open initiatie]],Tabel1[Jaar],$V$2)</f>
        <v>0</v>
      </c>
      <c r="O553">
        <f>COUNTIFS(Tabel1[Gemeente],Tabel10[[#This Row],[Kolom1]],Tabel1[Type],Tabel10[[#Headers],[animatie]],Tabel1[Jaar],$V$2)</f>
        <v>0</v>
      </c>
      <c r="P553">
        <f>COUNTIFS(Tabel1[Gemeente],Tabel10[[#This Row],[Kolom1]],Tabel1[Type],Tabel10[[#Headers],[kamp]],Tabel1[Jaar],$V$2)</f>
        <v>0</v>
      </c>
      <c r="Q553">
        <f>COUNTIFS(Tabel1[Gemeente],Tabel10[[#This Row],[Kolom1]],Tabel1[Type],Tabel10[[#Headers],[schoolactiviteit]],Tabel1[Jaar],$V$2)</f>
        <v>0</v>
      </c>
      <c r="R553" s="1">
        <f>SUM(Tabel10[[#This Row],[workshop]:[schoolactiviteit]])</f>
        <v>0</v>
      </c>
      <c r="S553" s="1">
        <f>COUNTIFS(Tabel3[Lid sinds],Activiteiten!$V$2,Tabel3[Woonplaats],Tabel10[[#This Row],[Kolom1]])</f>
        <v>0</v>
      </c>
    </row>
    <row r="554" spans="1:19" hidden="1" x14ac:dyDescent="0.25">
      <c r="A554" s="10">
        <v>2018</v>
      </c>
      <c r="B554" s="10">
        <v>3</v>
      </c>
      <c r="C554" s="10" t="s">
        <v>980</v>
      </c>
      <c r="D554" s="10"/>
      <c r="E554" s="10" t="s">
        <v>1045</v>
      </c>
      <c r="F554" s="10" t="s">
        <v>1161</v>
      </c>
      <c r="G554" s="10">
        <v>200</v>
      </c>
      <c r="L554">
        <f>COUNTIFS(Tabel1[Gemeente],Tabel10[[#This Row],[Kolom1]],Tabel1[Type],Tabel10[[#Headers],[workshop]],Tabel1[Jaar],$V$2)</f>
        <v>0</v>
      </c>
      <c r="M554" s="10">
        <f>COUNTIFS(Tabel1[Gemeente],Tabel10[[#This Row],[Kolom1]],Tabel1[Type],Tabel10[[#Headers],[bijscholing]],Tabel1[Jaar],$V$2)</f>
        <v>0</v>
      </c>
      <c r="N554" s="10">
        <f>COUNTIFS(Tabel1[Gemeente],Tabel10[[#This Row],[Kolom1]],Tabel1[Type],Tabel10[[#Headers],[open initiatie]],Tabel1[Jaar],$V$2)</f>
        <v>0</v>
      </c>
      <c r="O554">
        <f>COUNTIFS(Tabel1[Gemeente],Tabel10[[#This Row],[Kolom1]],Tabel1[Type],Tabel10[[#Headers],[animatie]],Tabel1[Jaar],$V$2)</f>
        <v>0</v>
      </c>
      <c r="P554">
        <f>COUNTIFS(Tabel1[Gemeente],Tabel10[[#This Row],[Kolom1]],Tabel1[Type],Tabel10[[#Headers],[kamp]],Tabel1[Jaar],$V$2)</f>
        <v>0</v>
      </c>
      <c r="Q554">
        <f>COUNTIFS(Tabel1[Gemeente],Tabel10[[#This Row],[Kolom1]],Tabel1[Type],Tabel10[[#Headers],[schoolactiviteit]],Tabel1[Jaar],$V$2)</f>
        <v>0</v>
      </c>
      <c r="R554" s="1">
        <f>SUM(Tabel10[[#This Row],[workshop]:[schoolactiviteit]])</f>
        <v>0</v>
      </c>
      <c r="S554" s="1">
        <f>COUNTIFS(Tabel3[Lid sinds],Activiteiten!$V$2,Tabel3[Woonplaats],Tabel10[[#This Row],[Kolom1]])</f>
        <v>0</v>
      </c>
    </row>
    <row r="555" spans="1:19" hidden="1" x14ac:dyDescent="0.25">
      <c r="A555" s="10">
        <v>2018</v>
      </c>
      <c r="B555" s="10">
        <v>7</v>
      </c>
      <c r="C555" s="10" t="s">
        <v>980</v>
      </c>
      <c r="D555" s="10"/>
      <c r="E555" s="10" t="s">
        <v>1045</v>
      </c>
      <c r="F555" s="10" t="s">
        <v>1184</v>
      </c>
      <c r="G555" s="10">
        <v>300</v>
      </c>
      <c r="L555">
        <f>COUNTIFS(Tabel1[Gemeente],Tabel10[[#This Row],[Kolom1]],Tabel1[Type],Tabel10[[#Headers],[workshop]],Tabel1[Jaar],$V$2)</f>
        <v>0</v>
      </c>
      <c r="M555" s="10">
        <f>COUNTIFS(Tabel1[Gemeente],Tabel10[[#This Row],[Kolom1]],Tabel1[Type],Tabel10[[#Headers],[bijscholing]],Tabel1[Jaar],$V$2)</f>
        <v>0</v>
      </c>
      <c r="N555" s="10">
        <f>COUNTIFS(Tabel1[Gemeente],Tabel10[[#This Row],[Kolom1]],Tabel1[Type],Tabel10[[#Headers],[open initiatie]],Tabel1[Jaar],$V$2)</f>
        <v>0</v>
      </c>
      <c r="O555">
        <f>COUNTIFS(Tabel1[Gemeente],Tabel10[[#This Row],[Kolom1]],Tabel1[Type],Tabel10[[#Headers],[animatie]],Tabel1[Jaar],$V$2)</f>
        <v>0</v>
      </c>
      <c r="P555">
        <f>COUNTIFS(Tabel1[Gemeente],Tabel10[[#This Row],[Kolom1]],Tabel1[Type],Tabel10[[#Headers],[kamp]],Tabel1[Jaar],$V$2)</f>
        <v>0</v>
      </c>
      <c r="Q555">
        <f>COUNTIFS(Tabel1[Gemeente],Tabel10[[#This Row],[Kolom1]],Tabel1[Type],Tabel10[[#Headers],[schoolactiviteit]],Tabel1[Jaar],$V$2)</f>
        <v>0</v>
      </c>
      <c r="R555" s="1">
        <f>SUM(Tabel10[[#This Row],[workshop]:[schoolactiviteit]])</f>
        <v>0</v>
      </c>
      <c r="S555" s="1">
        <f>COUNTIFS(Tabel3[Lid sinds],Activiteiten!$V$2,Tabel3[Woonplaats],Tabel10[[#This Row],[Kolom1]])</f>
        <v>0</v>
      </c>
    </row>
    <row r="556" spans="1:19" hidden="1" x14ac:dyDescent="0.25">
      <c r="A556" s="10">
        <v>2018</v>
      </c>
      <c r="B556" s="10">
        <v>7</v>
      </c>
      <c r="C556" s="10" t="s">
        <v>980</v>
      </c>
      <c r="D556" s="10">
        <v>2260</v>
      </c>
      <c r="E556" s="10" t="s">
        <v>982</v>
      </c>
      <c r="F556" s="10" t="s">
        <v>635</v>
      </c>
      <c r="G556" s="10">
        <v>150</v>
      </c>
      <c r="L556">
        <f>COUNTIFS(Tabel1[Gemeente],Tabel10[[#This Row],[Kolom1]],Tabel1[Type],Tabel10[[#Headers],[workshop]],Tabel1[Jaar],$V$2)</f>
        <v>0</v>
      </c>
      <c r="M556" s="10">
        <f>COUNTIFS(Tabel1[Gemeente],Tabel10[[#This Row],[Kolom1]],Tabel1[Type],Tabel10[[#Headers],[bijscholing]],Tabel1[Jaar],$V$2)</f>
        <v>0</v>
      </c>
      <c r="N556" s="10">
        <f>COUNTIFS(Tabel1[Gemeente],Tabel10[[#This Row],[Kolom1]],Tabel1[Type],Tabel10[[#Headers],[open initiatie]],Tabel1[Jaar],$V$2)</f>
        <v>0</v>
      </c>
      <c r="O556">
        <f>COUNTIFS(Tabel1[Gemeente],Tabel10[[#This Row],[Kolom1]],Tabel1[Type],Tabel10[[#Headers],[animatie]],Tabel1[Jaar],$V$2)</f>
        <v>0</v>
      </c>
      <c r="P556">
        <f>COUNTIFS(Tabel1[Gemeente],Tabel10[[#This Row],[Kolom1]],Tabel1[Type],Tabel10[[#Headers],[kamp]],Tabel1[Jaar],$V$2)</f>
        <v>0</v>
      </c>
      <c r="Q556">
        <f>COUNTIFS(Tabel1[Gemeente],Tabel10[[#This Row],[Kolom1]],Tabel1[Type],Tabel10[[#Headers],[schoolactiviteit]],Tabel1[Jaar],$V$2)</f>
        <v>0</v>
      </c>
      <c r="R556" s="1">
        <f>SUM(Tabel10[[#This Row],[workshop]:[schoolactiviteit]])</f>
        <v>0</v>
      </c>
      <c r="S556" s="1">
        <f>COUNTIFS(Tabel3[Lid sinds],Activiteiten!$V$2,Tabel3[Woonplaats],Tabel10[[#This Row],[Kolom1]])</f>
        <v>0</v>
      </c>
    </row>
    <row r="557" spans="1:19" hidden="1" x14ac:dyDescent="0.25">
      <c r="A557" s="10">
        <v>2018</v>
      </c>
      <c r="B557" s="10">
        <v>4</v>
      </c>
      <c r="C557" s="10" t="s">
        <v>980</v>
      </c>
      <c r="D557" s="10"/>
      <c r="E557" s="10" t="s">
        <v>1174</v>
      </c>
      <c r="F557" s="10" t="s">
        <v>1161</v>
      </c>
      <c r="G557" s="10">
        <v>20</v>
      </c>
      <c r="L557">
        <f>COUNTIFS(Tabel1[Gemeente],Tabel10[[#This Row],[Kolom1]],Tabel1[Type],Tabel10[[#Headers],[workshop]],Tabel1[Jaar],$V$2)</f>
        <v>0</v>
      </c>
      <c r="M557" s="10">
        <f>COUNTIFS(Tabel1[Gemeente],Tabel10[[#This Row],[Kolom1]],Tabel1[Type],Tabel10[[#Headers],[bijscholing]],Tabel1[Jaar],$V$2)</f>
        <v>0</v>
      </c>
      <c r="N557" s="10">
        <f>COUNTIFS(Tabel1[Gemeente],Tabel10[[#This Row],[Kolom1]],Tabel1[Type],Tabel10[[#Headers],[open initiatie]],Tabel1[Jaar],$V$2)</f>
        <v>0</v>
      </c>
      <c r="O557">
        <f>COUNTIFS(Tabel1[Gemeente],Tabel10[[#This Row],[Kolom1]],Tabel1[Type],Tabel10[[#Headers],[animatie]],Tabel1[Jaar],$V$2)</f>
        <v>0</v>
      </c>
      <c r="P557">
        <f>COUNTIFS(Tabel1[Gemeente],Tabel10[[#This Row],[Kolom1]],Tabel1[Type],Tabel10[[#Headers],[kamp]],Tabel1[Jaar],$V$2)</f>
        <v>0</v>
      </c>
      <c r="Q557">
        <f>COUNTIFS(Tabel1[Gemeente],Tabel10[[#This Row],[Kolom1]],Tabel1[Type],Tabel10[[#Headers],[schoolactiviteit]],Tabel1[Jaar],$V$2)</f>
        <v>0</v>
      </c>
      <c r="R557" s="1">
        <f>SUM(Tabel10[[#This Row],[workshop]:[schoolactiviteit]])</f>
        <v>0</v>
      </c>
      <c r="S557" s="1">
        <f>COUNTIFS(Tabel3[Lid sinds],Activiteiten!$V$2,Tabel3[Woonplaats],Tabel10[[#This Row],[Kolom1]])</f>
        <v>0</v>
      </c>
    </row>
    <row r="558" spans="1:19" hidden="1" x14ac:dyDescent="0.25">
      <c r="A558" s="10">
        <v>2018</v>
      </c>
      <c r="B558" s="10">
        <v>9</v>
      </c>
      <c r="C558" s="10" t="s">
        <v>980</v>
      </c>
      <c r="D558" s="10"/>
      <c r="E558" s="10" t="s">
        <v>1178</v>
      </c>
      <c r="F558" s="10" t="s">
        <v>986</v>
      </c>
      <c r="G558" s="10">
        <v>30</v>
      </c>
      <c r="L558">
        <f>COUNTIFS(Tabel1[Gemeente],Tabel10[[#This Row],[Kolom1]],Tabel1[Type],Tabel10[[#Headers],[workshop]],Tabel1[Jaar],$V$2)</f>
        <v>0</v>
      </c>
      <c r="M558" s="10">
        <f>COUNTIFS(Tabel1[Gemeente],Tabel10[[#This Row],[Kolom1]],Tabel1[Type],Tabel10[[#Headers],[bijscholing]],Tabel1[Jaar],$V$2)</f>
        <v>0</v>
      </c>
      <c r="N558" s="10">
        <f>COUNTIFS(Tabel1[Gemeente],Tabel10[[#This Row],[Kolom1]],Tabel1[Type],Tabel10[[#Headers],[open initiatie]],Tabel1[Jaar],$V$2)</f>
        <v>0</v>
      </c>
      <c r="O558">
        <f>COUNTIFS(Tabel1[Gemeente],Tabel10[[#This Row],[Kolom1]],Tabel1[Type],Tabel10[[#Headers],[animatie]],Tabel1[Jaar],$V$2)</f>
        <v>0</v>
      </c>
      <c r="P558">
        <f>COUNTIFS(Tabel1[Gemeente],Tabel10[[#This Row],[Kolom1]],Tabel1[Type],Tabel10[[#Headers],[kamp]],Tabel1[Jaar],$V$2)</f>
        <v>0</v>
      </c>
      <c r="Q558">
        <f>COUNTIFS(Tabel1[Gemeente],Tabel10[[#This Row],[Kolom1]],Tabel1[Type],Tabel10[[#Headers],[schoolactiviteit]],Tabel1[Jaar],$V$2)</f>
        <v>0</v>
      </c>
      <c r="R558" s="1">
        <f>SUM(Tabel10[[#This Row],[workshop]:[schoolactiviteit]])</f>
        <v>0</v>
      </c>
      <c r="S558" s="1">
        <f>COUNTIFS(Tabel3[Lid sinds],Activiteiten!$V$2,Tabel3[Woonplaats],Tabel10[[#This Row],[Kolom1]])</f>
        <v>0</v>
      </c>
    </row>
    <row r="559" spans="1:19" hidden="1" x14ac:dyDescent="0.25">
      <c r="A559" s="10">
        <v>2018</v>
      </c>
      <c r="B559" s="10">
        <v>3</v>
      </c>
      <c r="C559" s="10" t="s">
        <v>980</v>
      </c>
      <c r="D559" s="10"/>
      <c r="E559" s="10" t="s">
        <v>1022</v>
      </c>
      <c r="F559" s="10" t="s">
        <v>1035</v>
      </c>
      <c r="G559" s="10">
        <v>35</v>
      </c>
      <c r="L559">
        <f>COUNTIFS(Tabel1[Gemeente],Tabel10[[#This Row],[Kolom1]],Tabel1[Type],Tabel10[[#Headers],[workshop]],Tabel1[Jaar],$V$2)</f>
        <v>0</v>
      </c>
      <c r="M559" s="10">
        <f>COUNTIFS(Tabel1[Gemeente],Tabel10[[#This Row],[Kolom1]],Tabel1[Type],Tabel10[[#Headers],[bijscholing]],Tabel1[Jaar],$V$2)</f>
        <v>0</v>
      </c>
      <c r="N559" s="10">
        <f>COUNTIFS(Tabel1[Gemeente],Tabel10[[#This Row],[Kolom1]],Tabel1[Type],Tabel10[[#Headers],[open initiatie]],Tabel1[Jaar],$V$2)</f>
        <v>0</v>
      </c>
      <c r="O559">
        <f>COUNTIFS(Tabel1[Gemeente],Tabel10[[#This Row],[Kolom1]],Tabel1[Type],Tabel10[[#Headers],[animatie]],Tabel1[Jaar],$V$2)</f>
        <v>0</v>
      </c>
      <c r="P559">
        <f>COUNTIFS(Tabel1[Gemeente],Tabel10[[#This Row],[Kolom1]],Tabel1[Type],Tabel10[[#Headers],[kamp]],Tabel1[Jaar],$V$2)</f>
        <v>0</v>
      </c>
      <c r="Q559">
        <f>COUNTIFS(Tabel1[Gemeente],Tabel10[[#This Row],[Kolom1]],Tabel1[Type],Tabel10[[#Headers],[schoolactiviteit]],Tabel1[Jaar],$V$2)</f>
        <v>0</v>
      </c>
      <c r="R559" s="1">
        <f>SUM(Tabel10[[#This Row],[workshop]:[schoolactiviteit]])</f>
        <v>0</v>
      </c>
      <c r="S559" s="1">
        <f>COUNTIFS(Tabel3[Lid sinds],Activiteiten!$V$2,Tabel3[Woonplaats],Tabel10[[#This Row],[Kolom1]])</f>
        <v>0</v>
      </c>
    </row>
    <row r="560" spans="1:19" hidden="1" x14ac:dyDescent="0.25">
      <c r="A560" s="10">
        <v>2018</v>
      </c>
      <c r="B560" s="10">
        <v>10</v>
      </c>
      <c r="C560" s="10" t="s">
        <v>980</v>
      </c>
      <c r="D560" s="10"/>
      <c r="E560" s="10" t="s">
        <v>1046</v>
      </c>
      <c r="F560" s="10" t="s">
        <v>1115</v>
      </c>
      <c r="G560" s="10">
        <v>100</v>
      </c>
      <c r="L560">
        <f>COUNTIFS(Tabel1[Gemeente],Tabel10[[#This Row],[Kolom1]],Tabel1[Type],Tabel10[[#Headers],[workshop]],Tabel1[Jaar],$V$2)</f>
        <v>0</v>
      </c>
      <c r="M560" s="10">
        <f>COUNTIFS(Tabel1[Gemeente],Tabel10[[#This Row],[Kolom1]],Tabel1[Type],Tabel10[[#Headers],[bijscholing]],Tabel1[Jaar],$V$2)</f>
        <v>0</v>
      </c>
      <c r="N560" s="10">
        <f>COUNTIFS(Tabel1[Gemeente],Tabel10[[#This Row],[Kolom1]],Tabel1[Type],Tabel10[[#Headers],[open initiatie]],Tabel1[Jaar],$V$2)</f>
        <v>0</v>
      </c>
      <c r="O560">
        <f>COUNTIFS(Tabel1[Gemeente],Tabel10[[#This Row],[Kolom1]],Tabel1[Type],Tabel10[[#Headers],[animatie]],Tabel1[Jaar],$V$2)</f>
        <v>0</v>
      </c>
      <c r="P560">
        <f>COUNTIFS(Tabel1[Gemeente],Tabel10[[#This Row],[Kolom1]],Tabel1[Type],Tabel10[[#Headers],[kamp]],Tabel1[Jaar],$V$2)</f>
        <v>0</v>
      </c>
      <c r="Q560">
        <f>COUNTIFS(Tabel1[Gemeente],Tabel10[[#This Row],[Kolom1]],Tabel1[Type],Tabel10[[#Headers],[schoolactiviteit]],Tabel1[Jaar],$V$2)</f>
        <v>0</v>
      </c>
      <c r="R560" s="1">
        <f>SUM(Tabel10[[#This Row],[workshop]:[schoolactiviteit]])</f>
        <v>0</v>
      </c>
      <c r="S560" s="1">
        <f>COUNTIFS(Tabel3[Lid sinds],Activiteiten!$V$2,Tabel3[Woonplaats],Tabel10[[#This Row],[Kolom1]])</f>
        <v>0</v>
      </c>
    </row>
    <row r="561" spans="1:19" hidden="1" x14ac:dyDescent="0.25">
      <c r="A561" s="10">
        <v>2019</v>
      </c>
      <c r="B561" s="10">
        <v>8</v>
      </c>
      <c r="C561" s="10" t="s">
        <v>1005</v>
      </c>
      <c r="D561" s="10">
        <v>2275</v>
      </c>
      <c r="E561" s="10" t="s">
        <v>1167</v>
      </c>
      <c r="F561" s="10" t="s">
        <v>1227</v>
      </c>
      <c r="G561" s="10">
        <v>1000</v>
      </c>
      <c r="L561">
        <f>COUNTIFS(Tabel1[Gemeente],Tabel10[[#This Row],[Kolom1]],Tabel1[Type],Tabel10[[#Headers],[workshop]],Tabel1[Jaar],$V$2)</f>
        <v>0</v>
      </c>
      <c r="M561" s="10">
        <f>COUNTIFS(Tabel1[Gemeente],Tabel10[[#This Row],[Kolom1]],Tabel1[Type],Tabel10[[#Headers],[bijscholing]],Tabel1[Jaar],$V$2)</f>
        <v>0</v>
      </c>
      <c r="N561" s="10">
        <f>COUNTIFS(Tabel1[Gemeente],Tabel10[[#This Row],[Kolom1]],Tabel1[Type],Tabel10[[#Headers],[open initiatie]],Tabel1[Jaar],$V$2)</f>
        <v>0</v>
      </c>
      <c r="O561">
        <f>COUNTIFS(Tabel1[Gemeente],Tabel10[[#This Row],[Kolom1]],Tabel1[Type],Tabel10[[#Headers],[animatie]],Tabel1[Jaar],$V$2)</f>
        <v>0</v>
      </c>
      <c r="P561">
        <f>COUNTIFS(Tabel1[Gemeente],Tabel10[[#This Row],[Kolom1]],Tabel1[Type],Tabel10[[#Headers],[kamp]],Tabel1[Jaar],$V$2)</f>
        <v>0</v>
      </c>
      <c r="Q561">
        <f>COUNTIFS(Tabel1[Gemeente],Tabel10[[#This Row],[Kolom1]],Tabel1[Type],Tabel10[[#Headers],[schoolactiviteit]],Tabel1[Jaar],$V$2)</f>
        <v>0</v>
      </c>
      <c r="R561" s="1">
        <f>SUM(Tabel10[[#This Row],[workshop]:[schoolactiviteit]])</f>
        <v>0</v>
      </c>
      <c r="S561" s="1">
        <f>COUNTIFS(Tabel3[Lid sinds],Activiteiten!$V$2,Tabel3[Woonplaats],Tabel10[[#This Row],[Kolom1]])</f>
        <v>0</v>
      </c>
    </row>
    <row r="562" spans="1:19" hidden="1" x14ac:dyDescent="0.25">
      <c r="A562" s="10">
        <v>2019</v>
      </c>
      <c r="B562" s="10">
        <v>3</v>
      </c>
      <c r="C562" s="10" t="s">
        <v>980</v>
      </c>
      <c r="D562" s="10">
        <v>2490</v>
      </c>
      <c r="E562" s="10" t="s">
        <v>1125</v>
      </c>
      <c r="F562" s="10" t="s">
        <v>986</v>
      </c>
      <c r="G562" s="10">
        <v>25</v>
      </c>
      <c r="L562">
        <f>COUNTIFS(Tabel1[Gemeente],Tabel10[[#This Row],[Kolom1]],Tabel1[Type],Tabel10[[#Headers],[workshop]],Tabel1[Jaar],$V$2)</f>
        <v>0</v>
      </c>
      <c r="M562" s="10">
        <f>COUNTIFS(Tabel1[Gemeente],Tabel10[[#This Row],[Kolom1]],Tabel1[Type],Tabel10[[#Headers],[bijscholing]],Tabel1[Jaar],$V$2)</f>
        <v>0</v>
      </c>
      <c r="N562" s="10">
        <f>COUNTIFS(Tabel1[Gemeente],Tabel10[[#This Row],[Kolom1]],Tabel1[Type],Tabel10[[#Headers],[open initiatie]],Tabel1[Jaar],$V$2)</f>
        <v>0</v>
      </c>
      <c r="O562">
        <f>COUNTIFS(Tabel1[Gemeente],Tabel10[[#This Row],[Kolom1]],Tabel1[Type],Tabel10[[#Headers],[animatie]],Tabel1[Jaar],$V$2)</f>
        <v>0</v>
      </c>
      <c r="P562">
        <f>COUNTIFS(Tabel1[Gemeente],Tabel10[[#This Row],[Kolom1]],Tabel1[Type],Tabel10[[#Headers],[kamp]],Tabel1[Jaar],$V$2)</f>
        <v>0</v>
      </c>
      <c r="Q562">
        <f>COUNTIFS(Tabel1[Gemeente],Tabel10[[#This Row],[Kolom1]],Tabel1[Type],Tabel10[[#Headers],[schoolactiviteit]],Tabel1[Jaar],$V$2)</f>
        <v>0</v>
      </c>
      <c r="R562" s="1">
        <f>SUM(Tabel10[[#This Row],[workshop]:[schoolactiviteit]])</f>
        <v>0</v>
      </c>
      <c r="S562" s="1">
        <f>COUNTIFS(Tabel3[Lid sinds],Activiteiten!$V$2,Tabel3[Woonplaats],Tabel10[[#This Row],[Kolom1]])</f>
        <v>0</v>
      </c>
    </row>
    <row r="563" spans="1:19" hidden="1" x14ac:dyDescent="0.25">
      <c r="A563" s="10">
        <v>2019</v>
      </c>
      <c r="B563" s="10">
        <v>6</v>
      </c>
      <c r="C563" s="10" t="s">
        <v>979</v>
      </c>
      <c r="D563" s="10">
        <v>2340</v>
      </c>
      <c r="E563" s="10" t="s">
        <v>1007</v>
      </c>
      <c r="F563" s="10" t="s">
        <v>1208</v>
      </c>
      <c r="G563" s="10">
        <v>50</v>
      </c>
      <c r="L563">
        <f>COUNTIFS(Tabel1[Gemeente],Tabel10[[#This Row],[Kolom1]],Tabel1[Type],Tabel10[[#Headers],[workshop]],Tabel1[Jaar],$V$2)</f>
        <v>0</v>
      </c>
      <c r="M563" s="10">
        <f>COUNTIFS(Tabel1[Gemeente],Tabel10[[#This Row],[Kolom1]],Tabel1[Type],Tabel10[[#Headers],[bijscholing]],Tabel1[Jaar],$V$2)</f>
        <v>0</v>
      </c>
      <c r="N563" s="10">
        <f>COUNTIFS(Tabel1[Gemeente],Tabel10[[#This Row],[Kolom1]],Tabel1[Type],Tabel10[[#Headers],[open initiatie]],Tabel1[Jaar],$V$2)</f>
        <v>0</v>
      </c>
      <c r="O563">
        <f>COUNTIFS(Tabel1[Gemeente],Tabel10[[#This Row],[Kolom1]],Tabel1[Type],Tabel10[[#Headers],[animatie]],Tabel1[Jaar],$V$2)</f>
        <v>0</v>
      </c>
      <c r="P563">
        <f>COUNTIFS(Tabel1[Gemeente],Tabel10[[#This Row],[Kolom1]],Tabel1[Type],Tabel10[[#Headers],[kamp]],Tabel1[Jaar],$V$2)</f>
        <v>0</v>
      </c>
      <c r="Q563">
        <f>COUNTIFS(Tabel1[Gemeente],Tabel10[[#This Row],[Kolom1]],Tabel1[Type],Tabel10[[#Headers],[schoolactiviteit]],Tabel1[Jaar],$V$2)</f>
        <v>0</v>
      </c>
      <c r="R563" s="1">
        <f>SUM(Tabel10[[#This Row],[workshop]:[schoolactiviteit]])</f>
        <v>0</v>
      </c>
      <c r="S563" s="1">
        <f>COUNTIFS(Tabel3[Lid sinds],Activiteiten!$V$2,Tabel3[Woonplaats],Tabel10[[#This Row],[Kolom1]])</f>
        <v>0</v>
      </c>
    </row>
    <row r="564" spans="1:19" hidden="1" x14ac:dyDescent="0.25">
      <c r="A564" s="10">
        <v>2019</v>
      </c>
      <c r="B564" s="10">
        <v>7</v>
      </c>
      <c r="C564" s="10" t="s">
        <v>979</v>
      </c>
      <c r="D564" s="10">
        <v>2340</v>
      </c>
      <c r="E564" s="10" t="s">
        <v>1007</v>
      </c>
      <c r="F564" s="10" t="s">
        <v>1216</v>
      </c>
      <c r="G564" s="10">
        <v>10</v>
      </c>
      <c r="L564">
        <f>COUNTIFS(Tabel1[Gemeente],Tabel10[[#This Row],[Kolom1]],Tabel1[Type],Tabel10[[#Headers],[workshop]],Tabel1[Jaar],$V$2)</f>
        <v>0</v>
      </c>
      <c r="M564" s="10">
        <f>COUNTIFS(Tabel1[Gemeente],Tabel10[[#This Row],[Kolom1]],Tabel1[Type],Tabel10[[#Headers],[bijscholing]],Tabel1[Jaar],$V$2)</f>
        <v>0</v>
      </c>
      <c r="N564" s="10">
        <f>COUNTIFS(Tabel1[Gemeente],Tabel10[[#This Row],[Kolom1]],Tabel1[Type],Tabel10[[#Headers],[open initiatie]],Tabel1[Jaar],$V$2)</f>
        <v>0</v>
      </c>
      <c r="O564">
        <f>COUNTIFS(Tabel1[Gemeente],Tabel10[[#This Row],[Kolom1]],Tabel1[Type],Tabel10[[#Headers],[animatie]],Tabel1[Jaar],$V$2)</f>
        <v>0</v>
      </c>
      <c r="P564">
        <f>COUNTIFS(Tabel1[Gemeente],Tabel10[[#This Row],[Kolom1]],Tabel1[Type],Tabel10[[#Headers],[kamp]],Tabel1[Jaar],$V$2)</f>
        <v>0</v>
      </c>
      <c r="Q564">
        <f>COUNTIFS(Tabel1[Gemeente],Tabel10[[#This Row],[Kolom1]],Tabel1[Type],Tabel10[[#Headers],[schoolactiviteit]],Tabel1[Jaar],$V$2)</f>
        <v>0</v>
      </c>
      <c r="R564" s="1">
        <f>SUM(Tabel10[[#This Row],[workshop]:[schoolactiviteit]])</f>
        <v>0</v>
      </c>
      <c r="S564" s="1">
        <f>COUNTIFS(Tabel3[Lid sinds],Activiteiten!$V$2,Tabel3[Woonplaats],Tabel10[[#This Row],[Kolom1]])</f>
        <v>0</v>
      </c>
    </row>
    <row r="565" spans="1:19" hidden="1" x14ac:dyDescent="0.25">
      <c r="A565" s="10">
        <v>2019</v>
      </c>
      <c r="B565" s="10">
        <v>11</v>
      </c>
      <c r="C565" s="10" t="s">
        <v>1005</v>
      </c>
      <c r="D565" s="10">
        <v>2340</v>
      </c>
      <c r="E565" s="10" t="s">
        <v>1007</v>
      </c>
      <c r="F565" s="10" t="s">
        <v>1230</v>
      </c>
      <c r="G565" s="10">
        <v>500</v>
      </c>
      <c r="L565">
        <f>COUNTIFS(Tabel1[Gemeente],Tabel10[[#This Row],[Kolom1]],Tabel1[Type],Tabel10[[#Headers],[workshop]],Tabel1[Jaar],$V$2)</f>
        <v>0</v>
      </c>
      <c r="M565" s="10">
        <f>COUNTIFS(Tabel1[Gemeente],Tabel10[[#This Row],[Kolom1]],Tabel1[Type],Tabel10[[#Headers],[bijscholing]],Tabel1[Jaar],$V$2)</f>
        <v>0</v>
      </c>
      <c r="N565" s="10">
        <f>COUNTIFS(Tabel1[Gemeente],Tabel10[[#This Row],[Kolom1]],Tabel1[Type],Tabel10[[#Headers],[open initiatie]],Tabel1[Jaar],$V$2)</f>
        <v>0</v>
      </c>
      <c r="O565">
        <f>COUNTIFS(Tabel1[Gemeente],Tabel10[[#This Row],[Kolom1]],Tabel1[Type],Tabel10[[#Headers],[animatie]],Tabel1[Jaar],$V$2)</f>
        <v>0</v>
      </c>
      <c r="P565">
        <f>COUNTIFS(Tabel1[Gemeente],Tabel10[[#This Row],[Kolom1]],Tabel1[Type],Tabel10[[#Headers],[kamp]],Tabel1[Jaar],$V$2)</f>
        <v>0</v>
      </c>
      <c r="Q565">
        <f>COUNTIFS(Tabel1[Gemeente],Tabel10[[#This Row],[Kolom1]],Tabel1[Type],Tabel10[[#Headers],[schoolactiviteit]],Tabel1[Jaar],$V$2)</f>
        <v>0</v>
      </c>
      <c r="R565" s="1">
        <f>SUM(Tabel10[[#This Row],[workshop]:[schoolactiviteit]])</f>
        <v>0</v>
      </c>
      <c r="S565" s="1">
        <f>COUNTIFS(Tabel3[Lid sinds],Activiteiten!$V$2,Tabel3[Woonplaats],Tabel10[[#This Row],[Kolom1]])</f>
        <v>0</v>
      </c>
    </row>
    <row r="566" spans="1:19" hidden="1" x14ac:dyDescent="0.25">
      <c r="A566" s="10">
        <v>2019</v>
      </c>
      <c r="B566" s="10">
        <v>10</v>
      </c>
      <c r="C566" s="10" t="s">
        <v>980</v>
      </c>
      <c r="D566" s="10">
        <v>2590</v>
      </c>
      <c r="E566" s="10" t="s">
        <v>996</v>
      </c>
      <c r="F566" s="10" t="s">
        <v>986</v>
      </c>
      <c r="G566" s="10">
        <v>45</v>
      </c>
      <c r="L566">
        <f>COUNTIFS(Tabel1[Gemeente],Tabel10[[#This Row],[Kolom1]],Tabel1[Type],Tabel10[[#Headers],[workshop]],Tabel1[Jaar],$V$2)</f>
        <v>0</v>
      </c>
      <c r="M566" s="10">
        <f>COUNTIFS(Tabel1[Gemeente],Tabel10[[#This Row],[Kolom1]],Tabel1[Type],Tabel10[[#Headers],[bijscholing]],Tabel1[Jaar],$V$2)</f>
        <v>0</v>
      </c>
      <c r="N566" s="10">
        <f>COUNTIFS(Tabel1[Gemeente],Tabel10[[#This Row],[Kolom1]],Tabel1[Type],Tabel10[[#Headers],[open initiatie]],Tabel1[Jaar],$V$2)</f>
        <v>0</v>
      </c>
      <c r="O566">
        <f>COUNTIFS(Tabel1[Gemeente],Tabel10[[#This Row],[Kolom1]],Tabel1[Type],Tabel10[[#Headers],[animatie]],Tabel1[Jaar],$V$2)</f>
        <v>0</v>
      </c>
      <c r="P566">
        <f>COUNTIFS(Tabel1[Gemeente],Tabel10[[#This Row],[Kolom1]],Tabel1[Type],Tabel10[[#Headers],[kamp]],Tabel1[Jaar],$V$2)</f>
        <v>0</v>
      </c>
      <c r="Q566">
        <f>COUNTIFS(Tabel1[Gemeente],Tabel10[[#This Row],[Kolom1]],Tabel1[Type],Tabel10[[#Headers],[schoolactiviteit]],Tabel1[Jaar],$V$2)</f>
        <v>0</v>
      </c>
      <c r="R566" s="1">
        <f>SUM(Tabel10[[#This Row],[workshop]:[schoolactiviteit]])</f>
        <v>0</v>
      </c>
      <c r="S566" s="1">
        <f>COUNTIFS(Tabel3[Lid sinds],Activiteiten!$V$2,Tabel3[Woonplaats],Tabel10[[#This Row],[Kolom1]])</f>
        <v>0</v>
      </c>
    </row>
    <row r="567" spans="1:19" hidden="1" x14ac:dyDescent="0.25">
      <c r="A567" s="10">
        <v>2019</v>
      </c>
      <c r="B567" s="10">
        <v>8</v>
      </c>
      <c r="C567" s="10" t="s">
        <v>980</v>
      </c>
      <c r="D567" s="10">
        <v>2288</v>
      </c>
      <c r="E567" s="10" t="s">
        <v>1207</v>
      </c>
      <c r="F567" s="10" t="s">
        <v>1221</v>
      </c>
      <c r="G567" s="10">
        <v>30</v>
      </c>
      <c r="L567">
        <f>COUNTIFS(Tabel1[Gemeente],Tabel10[[#This Row],[Kolom1]],Tabel1[Type],Tabel10[[#Headers],[workshop]],Tabel1[Jaar],$V$2)</f>
        <v>0</v>
      </c>
      <c r="M567" s="10">
        <f>COUNTIFS(Tabel1[Gemeente],Tabel10[[#This Row],[Kolom1]],Tabel1[Type],Tabel10[[#Headers],[bijscholing]],Tabel1[Jaar],$V$2)</f>
        <v>0</v>
      </c>
      <c r="N567" s="10">
        <f>COUNTIFS(Tabel1[Gemeente],Tabel10[[#This Row],[Kolom1]],Tabel1[Type],Tabel10[[#Headers],[open initiatie]],Tabel1[Jaar],$V$2)</f>
        <v>0</v>
      </c>
      <c r="O567">
        <f>COUNTIFS(Tabel1[Gemeente],Tabel10[[#This Row],[Kolom1]],Tabel1[Type],Tabel10[[#Headers],[animatie]],Tabel1[Jaar],$V$2)</f>
        <v>0</v>
      </c>
      <c r="P567">
        <f>COUNTIFS(Tabel1[Gemeente],Tabel10[[#This Row],[Kolom1]],Tabel1[Type],Tabel10[[#Headers],[kamp]],Tabel1[Jaar],$V$2)</f>
        <v>0</v>
      </c>
      <c r="Q567">
        <f>COUNTIFS(Tabel1[Gemeente],Tabel10[[#This Row],[Kolom1]],Tabel1[Type],Tabel10[[#Headers],[schoolactiviteit]],Tabel1[Jaar],$V$2)</f>
        <v>0</v>
      </c>
      <c r="R567" s="1">
        <f>SUM(Tabel10[[#This Row],[workshop]:[schoolactiviteit]])</f>
        <v>0</v>
      </c>
      <c r="S567" s="1">
        <f>COUNTIFS(Tabel3[Lid sinds],Activiteiten!$V$2,Tabel3[Woonplaats],Tabel10[[#This Row],[Kolom1]])</f>
        <v>0</v>
      </c>
    </row>
    <row r="568" spans="1:19" hidden="1" x14ac:dyDescent="0.25">
      <c r="A568" s="10">
        <v>2019</v>
      </c>
      <c r="B568" s="10">
        <v>6</v>
      </c>
      <c r="C568" s="10" t="s">
        <v>979</v>
      </c>
      <c r="D568" s="10">
        <v>2440</v>
      </c>
      <c r="E568" s="10" t="s">
        <v>1001</v>
      </c>
      <c r="F568" s="10" t="s">
        <v>1115</v>
      </c>
      <c r="G568" s="10">
        <v>50</v>
      </c>
      <c r="L568">
        <f>COUNTIFS(Tabel1[Gemeente],Tabel10[[#This Row],[Kolom1]],Tabel1[Type],Tabel10[[#Headers],[workshop]],Tabel1[Jaar],$V$2)</f>
        <v>0</v>
      </c>
      <c r="M568" s="10">
        <f>COUNTIFS(Tabel1[Gemeente],Tabel10[[#This Row],[Kolom1]],Tabel1[Type],Tabel10[[#Headers],[bijscholing]],Tabel1[Jaar],$V$2)</f>
        <v>0</v>
      </c>
      <c r="N568" s="10">
        <f>COUNTIFS(Tabel1[Gemeente],Tabel10[[#This Row],[Kolom1]],Tabel1[Type],Tabel10[[#Headers],[open initiatie]],Tabel1[Jaar],$V$2)</f>
        <v>0</v>
      </c>
      <c r="O568">
        <f>COUNTIFS(Tabel1[Gemeente],Tabel10[[#This Row],[Kolom1]],Tabel1[Type],Tabel10[[#Headers],[animatie]],Tabel1[Jaar],$V$2)</f>
        <v>0</v>
      </c>
      <c r="P568">
        <f>COUNTIFS(Tabel1[Gemeente],Tabel10[[#This Row],[Kolom1]],Tabel1[Type],Tabel10[[#Headers],[kamp]],Tabel1[Jaar],$V$2)</f>
        <v>0</v>
      </c>
      <c r="Q568">
        <f>COUNTIFS(Tabel1[Gemeente],Tabel10[[#This Row],[Kolom1]],Tabel1[Type],Tabel10[[#Headers],[schoolactiviteit]],Tabel1[Jaar],$V$2)</f>
        <v>0</v>
      </c>
      <c r="R568" s="1">
        <f>SUM(Tabel10[[#This Row],[workshop]:[schoolactiviteit]])</f>
        <v>0</v>
      </c>
      <c r="S568" s="1">
        <f>COUNTIFS(Tabel3[Lid sinds],Activiteiten!$V$2,Tabel3[Woonplaats],Tabel10[[#This Row],[Kolom1]])</f>
        <v>0</v>
      </c>
    </row>
    <row r="569" spans="1:19" hidden="1" x14ac:dyDescent="0.25">
      <c r="A569" s="10">
        <v>2019</v>
      </c>
      <c r="B569" s="10">
        <v>7</v>
      </c>
      <c r="C569" s="10" t="s">
        <v>980</v>
      </c>
      <c r="D569" s="10">
        <v>2440</v>
      </c>
      <c r="E569" s="10" t="s">
        <v>1001</v>
      </c>
      <c r="F569" s="10" t="s">
        <v>1287</v>
      </c>
      <c r="G569" s="10">
        <v>77</v>
      </c>
      <c r="L569">
        <f>COUNTIFS(Tabel1[Gemeente],Tabel10[[#This Row],[Kolom1]],Tabel1[Type],Tabel10[[#Headers],[workshop]],Tabel1[Jaar],$V$2)</f>
        <v>0</v>
      </c>
      <c r="M569" s="10">
        <f>COUNTIFS(Tabel1[Gemeente],Tabel10[[#This Row],[Kolom1]],Tabel1[Type],Tabel10[[#Headers],[bijscholing]],Tabel1[Jaar],$V$2)</f>
        <v>0</v>
      </c>
      <c r="N569" s="10">
        <f>COUNTIFS(Tabel1[Gemeente],Tabel10[[#This Row],[Kolom1]],Tabel1[Type],Tabel10[[#Headers],[open initiatie]],Tabel1[Jaar],$V$2)</f>
        <v>0</v>
      </c>
      <c r="O569">
        <f>COUNTIFS(Tabel1[Gemeente],Tabel10[[#This Row],[Kolom1]],Tabel1[Type],Tabel10[[#Headers],[animatie]],Tabel1[Jaar],$V$2)</f>
        <v>0</v>
      </c>
      <c r="P569">
        <f>COUNTIFS(Tabel1[Gemeente],Tabel10[[#This Row],[Kolom1]],Tabel1[Type],Tabel10[[#Headers],[kamp]],Tabel1[Jaar],$V$2)</f>
        <v>0</v>
      </c>
      <c r="Q569">
        <f>COUNTIFS(Tabel1[Gemeente],Tabel10[[#This Row],[Kolom1]],Tabel1[Type],Tabel10[[#Headers],[schoolactiviteit]],Tabel1[Jaar],$V$2)</f>
        <v>0</v>
      </c>
      <c r="R569" s="1">
        <f>SUM(Tabel10[[#This Row],[workshop]:[schoolactiviteit]])</f>
        <v>0</v>
      </c>
      <c r="S569" s="1">
        <f>COUNTIFS(Tabel3[Lid sinds],Activiteiten!$V$2,Tabel3[Woonplaats],Tabel10[[#This Row],[Kolom1]])</f>
        <v>0</v>
      </c>
    </row>
    <row r="570" spans="1:19" hidden="1" x14ac:dyDescent="0.25">
      <c r="A570" s="10">
        <v>2019</v>
      </c>
      <c r="B570" s="10">
        <v>8</v>
      </c>
      <c r="C570" s="10" t="s">
        <v>979</v>
      </c>
      <c r="D570" s="10">
        <v>2440</v>
      </c>
      <c r="E570" s="10" t="s">
        <v>1001</v>
      </c>
      <c r="F570" s="10" t="s">
        <v>1219</v>
      </c>
      <c r="G570" s="10">
        <v>100</v>
      </c>
      <c r="L570">
        <f>COUNTIFS(Tabel1[Gemeente],Tabel10[[#This Row],[Kolom1]],Tabel1[Type],Tabel10[[#Headers],[workshop]],Tabel1[Jaar],$V$2)</f>
        <v>0</v>
      </c>
      <c r="M570" s="10">
        <f>COUNTIFS(Tabel1[Gemeente],Tabel10[[#This Row],[Kolom1]],Tabel1[Type],Tabel10[[#Headers],[bijscholing]],Tabel1[Jaar],$V$2)</f>
        <v>0</v>
      </c>
      <c r="N570" s="10">
        <f>COUNTIFS(Tabel1[Gemeente],Tabel10[[#This Row],[Kolom1]],Tabel1[Type],Tabel10[[#Headers],[open initiatie]],Tabel1[Jaar],$V$2)</f>
        <v>0</v>
      </c>
      <c r="O570">
        <f>COUNTIFS(Tabel1[Gemeente],Tabel10[[#This Row],[Kolom1]],Tabel1[Type],Tabel10[[#Headers],[animatie]],Tabel1[Jaar],$V$2)</f>
        <v>0</v>
      </c>
      <c r="P570">
        <f>COUNTIFS(Tabel1[Gemeente],Tabel10[[#This Row],[Kolom1]],Tabel1[Type],Tabel10[[#Headers],[kamp]],Tabel1[Jaar],$V$2)</f>
        <v>0</v>
      </c>
      <c r="Q570">
        <f>COUNTIFS(Tabel1[Gemeente],Tabel10[[#This Row],[Kolom1]],Tabel1[Type],Tabel10[[#Headers],[schoolactiviteit]],Tabel1[Jaar],$V$2)</f>
        <v>0</v>
      </c>
      <c r="R570" s="1">
        <f>SUM(Tabel10[[#This Row],[workshop]:[schoolactiviteit]])</f>
        <v>0</v>
      </c>
      <c r="S570" s="1">
        <f>COUNTIFS(Tabel3[Lid sinds],Activiteiten!$V$2,Tabel3[Woonplaats],Tabel10[[#This Row],[Kolom1]])</f>
        <v>0</v>
      </c>
    </row>
    <row r="571" spans="1:19" hidden="1" x14ac:dyDescent="0.25">
      <c r="A571" s="10">
        <v>2019</v>
      </c>
      <c r="B571" s="10">
        <v>7</v>
      </c>
      <c r="C571" s="10" t="s">
        <v>1005</v>
      </c>
      <c r="D571" s="10">
        <v>2440</v>
      </c>
      <c r="E571" s="10" t="s">
        <v>1001</v>
      </c>
      <c r="F571" s="10" t="s">
        <v>1230</v>
      </c>
      <c r="G571" s="10">
        <v>77</v>
      </c>
      <c r="L571">
        <f>COUNTIFS(Tabel1[Gemeente],Tabel10[[#This Row],[Kolom1]],Tabel1[Type],Tabel10[[#Headers],[workshop]],Tabel1[Jaar],$V$2)</f>
        <v>0</v>
      </c>
      <c r="M571" s="10">
        <f>COUNTIFS(Tabel1[Gemeente],Tabel10[[#This Row],[Kolom1]],Tabel1[Type],Tabel10[[#Headers],[bijscholing]],Tabel1[Jaar],$V$2)</f>
        <v>0</v>
      </c>
      <c r="N571" s="10">
        <f>COUNTIFS(Tabel1[Gemeente],Tabel10[[#This Row],[Kolom1]],Tabel1[Type],Tabel10[[#Headers],[open initiatie]],Tabel1[Jaar],$V$2)</f>
        <v>0</v>
      </c>
      <c r="O571">
        <f>COUNTIFS(Tabel1[Gemeente],Tabel10[[#This Row],[Kolom1]],Tabel1[Type],Tabel10[[#Headers],[animatie]],Tabel1[Jaar],$V$2)</f>
        <v>0</v>
      </c>
      <c r="P571">
        <f>COUNTIFS(Tabel1[Gemeente],Tabel10[[#This Row],[Kolom1]],Tabel1[Type],Tabel10[[#Headers],[kamp]],Tabel1[Jaar],$V$2)</f>
        <v>0</v>
      </c>
      <c r="Q571">
        <f>COUNTIFS(Tabel1[Gemeente],Tabel10[[#This Row],[Kolom1]],Tabel1[Type],Tabel10[[#Headers],[schoolactiviteit]],Tabel1[Jaar],$V$2)</f>
        <v>0</v>
      </c>
      <c r="R571" s="1">
        <f>SUM(Tabel10[[#This Row],[workshop]:[schoolactiviteit]])</f>
        <v>0</v>
      </c>
      <c r="S571" s="1">
        <f>COUNTIFS(Tabel3[Lid sinds],Activiteiten!$V$2,Tabel3[Woonplaats],Tabel10[[#This Row],[Kolom1]])</f>
        <v>0</v>
      </c>
    </row>
    <row r="572" spans="1:19" hidden="1" x14ac:dyDescent="0.25">
      <c r="A572" s="10">
        <v>2019</v>
      </c>
      <c r="B572" s="10">
        <v>8</v>
      </c>
      <c r="C572" s="10" t="s">
        <v>979</v>
      </c>
      <c r="D572" s="10">
        <v>2275</v>
      </c>
      <c r="E572" s="10" t="s">
        <v>1047</v>
      </c>
      <c r="F572" s="10" t="s">
        <v>1161</v>
      </c>
      <c r="G572" s="10">
        <v>100</v>
      </c>
      <c r="L572">
        <f>COUNTIFS(Tabel1[Gemeente],Tabel10[[#This Row],[Kolom1]],Tabel1[Type],Tabel10[[#Headers],[workshop]],Tabel1[Jaar],$V$2)</f>
        <v>0</v>
      </c>
      <c r="M572" s="10">
        <f>COUNTIFS(Tabel1[Gemeente],Tabel10[[#This Row],[Kolom1]],Tabel1[Type],Tabel10[[#Headers],[bijscholing]],Tabel1[Jaar],$V$2)</f>
        <v>0</v>
      </c>
      <c r="N572" s="10">
        <f>COUNTIFS(Tabel1[Gemeente],Tabel10[[#This Row],[Kolom1]],Tabel1[Type],Tabel10[[#Headers],[open initiatie]],Tabel1[Jaar],$V$2)</f>
        <v>0</v>
      </c>
      <c r="O572">
        <f>COUNTIFS(Tabel1[Gemeente],Tabel10[[#This Row],[Kolom1]],Tabel1[Type],Tabel10[[#Headers],[animatie]],Tabel1[Jaar],$V$2)</f>
        <v>0</v>
      </c>
      <c r="P572">
        <f>COUNTIFS(Tabel1[Gemeente],Tabel10[[#This Row],[Kolom1]],Tabel1[Type],Tabel10[[#Headers],[kamp]],Tabel1[Jaar],$V$2)</f>
        <v>0</v>
      </c>
      <c r="Q572">
        <f>COUNTIFS(Tabel1[Gemeente],Tabel10[[#This Row],[Kolom1]],Tabel1[Type],Tabel10[[#Headers],[schoolactiviteit]],Tabel1[Jaar],$V$2)</f>
        <v>0</v>
      </c>
      <c r="R572" s="1">
        <f>SUM(Tabel10[[#This Row],[workshop]:[schoolactiviteit]])</f>
        <v>0</v>
      </c>
      <c r="S572" s="1">
        <f>COUNTIFS(Tabel3[Lid sinds],Activiteiten!$V$2,Tabel3[Woonplaats],Tabel10[[#This Row],[Kolom1]])</f>
        <v>0</v>
      </c>
    </row>
    <row r="573" spans="1:19" hidden="1" x14ac:dyDescent="0.25">
      <c r="A573" s="10">
        <v>2019</v>
      </c>
      <c r="B573" s="10">
        <v>8</v>
      </c>
      <c r="C573" s="10" t="s">
        <v>1005</v>
      </c>
      <c r="D573" s="10">
        <v>2275</v>
      </c>
      <c r="E573" s="10" t="s">
        <v>1047</v>
      </c>
      <c r="F573" s="10" t="s">
        <v>1230</v>
      </c>
      <c r="G573" s="10">
        <v>250</v>
      </c>
      <c r="L573">
        <f>COUNTIFS(Tabel1[Gemeente],Tabel10[[#This Row],[Kolom1]],Tabel1[Type],Tabel10[[#Headers],[workshop]],Tabel1[Jaar],$V$2)</f>
        <v>0</v>
      </c>
      <c r="M573" s="10">
        <f>COUNTIFS(Tabel1[Gemeente],Tabel10[[#This Row],[Kolom1]],Tabel1[Type],Tabel10[[#Headers],[bijscholing]],Tabel1[Jaar],$V$2)</f>
        <v>0</v>
      </c>
      <c r="N573" s="10">
        <f>COUNTIFS(Tabel1[Gemeente],Tabel10[[#This Row],[Kolom1]],Tabel1[Type],Tabel10[[#Headers],[open initiatie]],Tabel1[Jaar],$V$2)</f>
        <v>0</v>
      </c>
      <c r="O573">
        <f>COUNTIFS(Tabel1[Gemeente],Tabel10[[#This Row],[Kolom1]],Tabel1[Type],Tabel10[[#Headers],[animatie]],Tabel1[Jaar],$V$2)</f>
        <v>0</v>
      </c>
      <c r="P573">
        <f>COUNTIFS(Tabel1[Gemeente],Tabel10[[#This Row],[Kolom1]],Tabel1[Type],Tabel10[[#Headers],[kamp]],Tabel1[Jaar],$V$2)</f>
        <v>0</v>
      </c>
      <c r="Q573">
        <f>COUNTIFS(Tabel1[Gemeente],Tabel10[[#This Row],[Kolom1]],Tabel1[Type],Tabel10[[#Headers],[schoolactiviteit]],Tabel1[Jaar],$V$2)</f>
        <v>0</v>
      </c>
      <c r="R573" s="1">
        <f>SUM(Tabel10[[#This Row],[workshop]:[schoolactiviteit]])</f>
        <v>0</v>
      </c>
      <c r="S573" s="1">
        <f>COUNTIFS(Tabel3[Lid sinds],Activiteiten!$V$2,Tabel3[Woonplaats],Tabel10[[#This Row],[Kolom1]])</f>
        <v>0</v>
      </c>
    </row>
    <row r="574" spans="1:19" hidden="1" x14ac:dyDescent="0.25">
      <c r="A574" s="10">
        <v>2019</v>
      </c>
      <c r="B574" s="10">
        <v>8</v>
      </c>
      <c r="C574" s="10" t="s">
        <v>980</v>
      </c>
      <c r="D574" s="10">
        <v>2280</v>
      </c>
      <c r="E574" s="10" t="s">
        <v>1127</v>
      </c>
      <c r="F574" s="10" t="s">
        <v>1217</v>
      </c>
      <c r="G574" s="10">
        <v>60</v>
      </c>
      <c r="L574">
        <f>COUNTIFS(Tabel1[Gemeente],Tabel10[[#This Row],[Kolom1]],Tabel1[Type],Tabel10[[#Headers],[workshop]],Tabel1[Jaar],$V$2)</f>
        <v>0</v>
      </c>
      <c r="M574" s="10">
        <f>COUNTIFS(Tabel1[Gemeente],Tabel10[[#This Row],[Kolom1]],Tabel1[Type],Tabel10[[#Headers],[bijscholing]],Tabel1[Jaar],$V$2)</f>
        <v>0</v>
      </c>
      <c r="N574" s="10">
        <f>COUNTIFS(Tabel1[Gemeente],Tabel10[[#This Row],[Kolom1]],Tabel1[Type],Tabel10[[#Headers],[open initiatie]],Tabel1[Jaar],$V$2)</f>
        <v>0</v>
      </c>
      <c r="O574">
        <f>COUNTIFS(Tabel1[Gemeente],Tabel10[[#This Row],[Kolom1]],Tabel1[Type],Tabel10[[#Headers],[animatie]],Tabel1[Jaar],$V$2)</f>
        <v>0</v>
      </c>
      <c r="P574">
        <f>COUNTIFS(Tabel1[Gemeente],Tabel10[[#This Row],[Kolom1]],Tabel1[Type],Tabel10[[#Headers],[kamp]],Tabel1[Jaar],$V$2)</f>
        <v>0</v>
      </c>
      <c r="Q574">
        <f>COUNTIFS(Tabel1[Gemeente],Tabel10[[#This Row],[Kolom1]],Tabel1[Type],Tabel10[[#Headers],[schoolactiviteit]],Tabel1[Jaar],$V$2)</f>
        <v>0</v>
      </c>
      <c r="R574" s="1">
        <f>SUM(Tabel10[[#This Row],[workshop]:[schoolactiviteit]])</f>
        <v>0</v>
      </c>
      <c r="S574" s="1">
        <f>COUNTIFS(Tabel3[Lid sinds],Activiteiten!$V$2,Tabel3[Woonplaats],Tabel10[[#This Row],[Kolom1]])</f>
        <v>0</v>
      </c>
    </row>
    <row r="575" spans="1:19" hidden="1" x14ac:dyDescent="0.25">
      <c r="A575" s="10">
        <v>2019</v>
      </c>
      <c r="B575" s="10">
        <v>6</v>
      </c>
      <c r="C575" s="10" t="s">
        <v>979</v>
      </c>
      <c r="D575" s="10">
        <v>2220</v>
      </c>
      <c r="E575" s="10" t="s">
        <v>1204</v>
      </c>
      <c r="F575" s="10" t="s">
        <v>1115</v>
      </c>
      <c r="G575" s="10">
        <v>50</v>
      </c>
      <c r="L575">
        <f>COUNTIFS(Tabel1[Gemeente],Tabel10[[#This Row],[Kolom1]],Tabel1[Type],Tabel10[[#Headers],[workshop]],Tabel1[Jaar],$V$2)</f>
        <v>0</v>
      </c>
      <c r="M575" s="10">
        <f>COUNTIFS(Tabel1[Gemeente],Tabel10[[#This Row],[Kolom1]],Tabel1[Type],Tabel10[[#Headers],[bijscholing]],Tabel1[Jaar],$V$2)</f>
        <v>0</v>
      </c>
      <c r="N575" s="10">
        <f>COUNTIFS(Tabel1[Gemeente],Tabel10[[#This Row],[Kolom1]],Tabel1[Type],Tabel10[[#Headers],[open initiatie]],Tabel1[Jaar],$V$2)</f>
        <v>0</v>
      </c>
      <c r="O575">
        <f>COUNTIFS(Tabel1[Gemeente],Tabel10[[#This Row],[Kolom1]],Tabel1[Type],Tabel10[[#Headers],[animatie]],Tabel1[Jaar],$V$2)</f>
        <v>0</v>
      </c>
      <c r="P575">
        <f>COUNTIFS(Tabel1[Gemeente],Tabel10[[#This Row],[Kolom1]],Tabel1[Type],Tabel10[[#Headers],[kamp]],Tabel1[Jaar],$V$2)</f>
        <v>0</v>
      </c>
      <c r="Q575">
        <f>COUNTIFS(Tabel1[Gemeente],Tabel10[[#This Row],[Kolom1]],Tabel1[Type],Tabel10[[#Headers],[schoolactiviteit]],Tabel1[Jaar],$V$2)</f>
        <v>0</v>
      </c>
      <c r="R575" s="1">
        <f>SUM(Tabel10[[#This Row],[workshop]:[schoolactiviteit]])</f>
        <v>0</v>
      </c>
      <c r="S575" s="1">
        <f>COUNTIFS(Tabel3[Lid sinds],Activiteiten!$V$2,Tabel3[Woonplaats],Tabel10[[#This Row],[Kolom1]])</f>
        <v>0</v>
      </c>
    </row>
    <row r="576" spans="1:19" hidden="1" x14ac:dyDescent="0.25">
      <c r="A576" s="10">
        <v>2019</v>
      </c>
      <c r="B576" s="10">
        <v>2</v>
      </c>
      <c r="C576" s="10" t="s">
        <v>980</v>
      </c>
      <c r="D576" s="10">
        <v>2200</v>
      </c>
      <c r="E576" s="10" t="s">
        <v>304</v>
      </c>
      <c r="F576" s="10" t="s">
        <v>986</v>
      </c>
      <c r="G576" s="10">
        <v>25</v>
      </c>
      <c r="L576">
        <f>COUNTIFS(Tabel1[Gemeente],Tabel10[[#This Row],[Kolom1]],Tabel1[Type],Tabel10[[#Headers],[workshop]],Tabel1[Jaar],$V$2)</f>
        <v>0</v>
      </c>
      <c r="M576" s="10">
        <f>COUNTIFS(Tabel1[Gemeente],Tabel10[[#This Row],[Kolom1]],Tabel1[Type],Tabel10[[#Headers],[bijscholing]],Tabel1[Jaar],$V$2)</f>
        <v>0</v>
      </c>
      <c r="N576" s="10">
        <f>COUNTIFS(Tabel1[Gemeente],Tabel10[[#This Row],[Kolom1]],Tabel1[Type],Tabel10[[#Headers],[open initiatie]],Tabel1[Jaar],$V$2)</f>
        <v>0</v>
      </c>
      <c r="O576">
        <f>COUNTIFS(Tabel1[Gemeente],Tabel10[[#This Row],[Kolom1]],Tabel1[Type],Tabel10[[#Headers],[animatie]],Tabel1[Jaar],$V$2)</f>
        <v>0</v>
      </c>
      <c r="P576">
        <f>COUNTIFS(Tabel1[Gemeente],Tabel10[[#This Row],[Kolom1]],Tabel1[Type],Tabel10[[#Headers],[kamp]],Tabel1[Jaar],$V$2)</f>
        <v>0</v>
      </c>
      <c r="Q576">
        <f>COUNTIFS(Tabel1[Gemeente],Tabel10[[#This Row],[Kolom1]],Tabel1[Type],Tabel10[[#Headers],[schoolactiviteit]],Tabel1[Jaar],$V$2)</f>
        <v>0</v>
      </c>
      <c r="R576" s="1">
        <f>SUM(Tabel10[[#This Row],[workshop]:[schoolactiviteit]])</f>
        <v>0</v>
      </c>
      <c r="S576" s="1">
        <f>COUNTIFS(Tabel3[Lid sinds],Activiteiten!$V$2,Tabel3[Woonplaats],Tabel10[[#This Row],[Kolom1]])</f>
        <v>0</v>
      </c>
    </row>
    <row r="577" spans="1:19" hidden="1" x14ac:dyDescent="0.25">
      <c r="A577" s="10">
        <v>2019</v>
      </c>
      <c r="B577" s="10">
        <v>6</v>
      </c>
      <c r="C577" s="10" t="s">
        <v>980</v>
      </c>
      <c r="D577" s="10">
        <v>2200</v>
      </c>
      <c r="E577" s="10" t="s">
        <v>304</v>
      </c>
      <c r="F577" s="10" t="s">
        <v>1286</v>
      </c>
      <c r="G577" s="10">
        <v>40</v>
      </c>
      <c r="L577">
        <f>COUNTIFS(Tabel1[Gemeente],Tabel10[[#This Row],[Kolom1]],Tabel1[Type],Tabel10[[#Headers],[workshop]],Tabel1[Jaar],$V$2)</f>
        <v>0</v>
      </c>
      <c r="M577" s="10">
        <f>COUNTIFS(Tabel1[Gemeente],Tabel10[[#This Row],[Kolom1]],Tabel1[Type],Tabel10[[#Headers],[bijscholing]],Tabel1[Jaar],$V$2)</f>
        <v>0</v>
      </c>
      <c r="N577" s="10">
        <f>COUNTIFS(Tabel1[Gemeente],Tabel10[[#This Row],[Kolom1]],Tabel1[Type],Tabel10[[#Headers],[open initiatie]],Tabel1[Jaar],$V$2)</f>
        <v>0</v>
      </c>
      <c r="O577">
        <f>COUNTIFS(Tabel1[Gemeente],Tabel10[[#This Row],[Kolom1]],Tabel1[Type],Tabel10[[#Headers],[animatie]],Tabel1[Jaar],$V$2)</f>
        <v>0</v>
      </c>
      <c r="P577">
        <f>COUNTIFS(Tabel1[Gemeente],Tabel10[[#This Row],[Kolom1]],Tabel1[Type],Tabel10[[#Headers],[kamp]],Tabel1[Jaar],$V$2)</f>
        <v>0</v>
      </c>
      <c r="Q577">
        <f>COUNTIFS(Tabel1[Gemeente],Tabel10[[#This Row],[Kolom1]],Tabel1[Type],Tabel10[[#Headers],[schoolactiviteit]],Tabel1[Jaar],$V$2)</f>
        <v>0</v>
      </c>
      <c r="R577" s="1">
        <f>SUM(Tabel10[[#This Row],[workshop]:[schoolactiviteit]])</f>
        <v>0</v>
      </c>
      <c r="S577" s="1">
        <f>COUNTIFS(Tabel3[Lid sinds],Activiteiten!$V$2,Tabel3[Woonplaats],Tabel10[[#This Row],[Kolom1]])</f>
        <v>0</v>
      </c>
    </row>
    <row r="578" spans="1:19" hidden="1" x14ac:dyDescent="0.25">
      <c r="A578" s="10">
        <v>2019</v>
      </c>
      <c r="B578" s="10">
        <v>6</v>
      </c>
      <c r="C578" s="10" t="s">
        <v>980</v>
      </c>
      <c r="D578" s="10">
        <v>2200</v>
      </c>
      <c r="E578" s="10" t="s">
        <v>304</v>
      </c>
      <c r="F578" s="10" t="s">
        <v>1212</v>
      </c>
      <c r="G578" s="10">
        <v>450</v>
      </c>
      <c r="L578">
        <f>COUNTIFS(Tabel1[Gemeente],Tabel10[[#This Row],[Kolom1]],Tabel1[Type],Tabel10[[#Headers],[workshop]],Tabel1[Jaar],$V$2)</f>
        <v>0</v>
      </c>
      <c r="M578" s="10">
        <f>COUNTIFS(Tabel1[Gemeente],Tabel10[[#This Row],[Kolom1]],Tabel1[Type],Tabel10[[#Headers],[bijscholing]],Tabel1[Jaar],$V$2)</f>
        <v>0</v>
      </c>
      <c r="N578" s="10">
        <f>COUNTIFS(Tabel1[Gemeente],Tabel10[[#This Row],[Kolom1]],Tabel1[Type],Tabel10[[#Headers],[open initiatie]],Tabel1[Jaar],$V$2)</f>
        <v>0</v>
      </c>
      <c r="O578">
        <f>COUNTIFS(Tabel1[Gemeente],Tabel10[[#This Row],[Kolom1]],Tabel1[Type],Tabel10[[#Headers],[animatie]],Tabel1[Jaar],$V$2)</f>
        <v>0</v>
      </c>
      <c r="P578">
        <f>COUNTIFS(Tabel1[Gemeente],Tabel10[[#This Row],[Kolom1]],Tabel1[Type],Tabel10[[#Headers],[kamp]],Tabel1[Jaar],$V$2)</f>
        <v>0</v>
      </c>
      <c r="Q578">
        <f>COUNTIFS(Tabel1[Gemeente],Tabel10[[#This Row],[Kolom1]],Tabel1[Type],Tabel10[[#Headers],[schoolactiviteit]],Tabel1[Jaar],$V$2)</f>
        <v>0</v>
      </c>
      <c r="R578" s="1">
        <f>SUM(Tabel10[[#This Row],[workshop]:[schoolactiviteit]])</f>
        <v>0</v>
      </c>
      <c r="S578" s="1">
        <f>COUNTIFS(Tabel3[Lid sinds],Activiteiten!$V$2,Tabel3[Woonplaats],Tabel10[[#This Row],[Kolom1]])</f>
        <v>0</v>
      </c>
    </row>
    <row r="579" spans="1:19" hidden="1" x14ac:dyDescent="0.25">
      <c r="A579" s="10">
        <v>2019</v>
      </c>
      <c r="B579" s="10">
        <v>6</v>
      </c>
      <c r="C579" s="10" t="s">
        <v>979</v>
      </c>
      <c r="D579" s="10">
        <v>2200</v>
      </c>
      <c r="E579" s="10" t="s">
        <v>304</v>
      </c>
      <c r="F579" s="10" t="s">
        <v>1208</v>
      </c>
      <c r="G579" s="10">
        <v>50</v>
      </c>
      <c r="L579">
        <f>COUNTIFS(Tabel1[Gemeente],Tabel10[[#This Row],[Kolom1]],Tabel1[Type],Tabel10[[#Headers],[workshop]],Tabel1[Jaar],$V$2)</f>
        <v>0</v>
      </c>
      <c r="M579" s="10">
        <f>COUNTIFS(Tabel1[Gemeente],Tabel10[[#This Row],[Kolom1]],Tabel1[Type],Tabel10[[#Headers],[bijscholing]],Tabel1[Jaar],$V$2)</f>
        <v>0</v>
      </c>
      <c r="N579" s="10">
        <f>COUNTIFS(Tabel1[Gemeente],Tabel10[[#This Row],[Kolom1]],Tabel1[Type],Tabel10[[#Headers],[open initiatie]],Tabel1[Jaar],$V$2)</f>
        <v>0</v>
      </c>
      <c r="O579">
        <f>COUNTIFS(Tabel1[Gemeente],Tabel10[[#This Row],[Kolom1]],Tabel1[Type],Tabel10[[#Headers],[animatie]],Tabel1[Jaar],$V$2)</f>
        <v>0</v>
      </c>
      <c r="P579">
        <f>COUNTIFS(Tabel1[Gemeente],Tabel10[[#This Row],[Kolom1]],Tabel1[Type],Tabel10[[#Headers],[kamp]],Tabel1[Jaar],$V$2)</f>
        <v>0</v>
      </c>
      <c r="Q579">
        <f>COUNTIFS(Tabel1[Gemeente],Tabel10[[#This Row],[Kolom1]],Tabel1[Type],Tabel10[[#Headers],[schoolactiviteit]],Tabel1[Jaar],$V$2)</f>
        <v>0</v>
      </c>
      <c r="R579" s="1">
        <f>SUM(Tabel10[[#This Row],[workshop]:[schoolactiviteit]])</f>
        <v>0</v>
      </c>
      <c r="S579" s="1">
        <f>COUNTIFS(Tabel3[Lid sinds],Activiteiten!$V$2,Tabel3[Woonplaats],Tabel10[[#This Row],[Kolom1]])</f>
        <v>0</v>
      </c>
    </row>
    <row r="580" spans="1:19" hidden="1" x14ac:dyDescent="0.25">
      <c r="A580" s="10">
        <v>2019</v>
      </c>
      <c r="B580" s="10">
        <v>8</v>
      </c>
      <c r="C580" s="10" t="s">
        <v>979</v>
      </c>
      <c r="D580" s="10">
        <v>2200</v>
      </c>
      <c r="E580" s="10" t="s">
        <v>304</v>
      </c>
      <c r="F580" s="10" t="s">
        <v>1218</v>
      </c>
      <c r="G580" s="10">
        <v>100</v>
      </c>
      <c r="L580">
        <f>COUNTIFS(Tabel1[Gemeente],Tabel10[[#This Row],[Kolom1]],Tabel1[Type],Tabel10[[#Headers],[workshop]],Tabel1[Jaar],$V$2)</f>
        <v>0</v>
      </c>
      <c r="M580" s="10">
        <f>COUNTIFS(Tabel1[Gemeente],Tabel10[[#This Row],[Kolom1]],Tabel1[Type],Tabel10[[#Headers],[bijscholing]],Tabel1[Jaar],$V$2)</f>
        <v>0</v>
      </c>
      <c r="N580" s="10">
        <f>COUNTIFS(Tabel1[Gemeente],Tabel10[[#This Row],[Kolom1]],Tabel1[Type],Tabel10[[#Headers],[open initiatie]],Tabel1[Jaar],$V$2)</f>
        <v>0</v>
      </c>
      <c r="O580">
        <f>COUNTIFS(Tabel1[Gemeente],Tabel10[[#This Row],[Kolom1]],Tabel1[Type],Tabel10[[#Headers],[animatie]],Tabel1[Jaar],$V$2)</f>
        <v>0</v>
      </c>
      <c r="P580">
        <f>COUNTIFS(Tabel1[Gemeente],Tabel10[[#This Row],[Kolom1]],Tabel1[Type],Tabel10[[#Headers],[kamp]],Tabel1[Jaar],$V$2)</f>
        <v>0</v>
      </c>
      <c r="Q580">
        <f>COUNTIFS(Tabel1[Gemeente],Tabel10[[#This Row],[Kolom1]],Tabel1[Type],Tabel10[[#Headers],[schoolactiviteit]],Tabel1[Jaar],$V$2)</f>
        <v>0</v>
      </c>
      <c r="R580" s="1">
        <f>SUM(Tabel10[[#This Row],[workshop]:[schoolactiviteit]])</f>
        <v>0</v>
      </c>
      <c r="S580" s="1">
        <f>COUNTIFS(Tabel3[Lid sinds],Activiteiten!$V$2,Tabel3[Woonplaats],Tabel10[[#This Row],[Kolom1]])</f>
        <v>0</v>
      </c>
    </row>
    <row r="581" spans="1:19" hidden="1" x14ac:dyDescent="0.25">
      <c r="A581" s="10">
        <v>2019</v>
      </c>
      <c r="B581" s="10">
        <v>9</v>
      </c>
      <c r="C581" s="10" t="s">
        <v>979</v>
      </c>
      <c r="D581" s="10">
        <v>2200</v>
      </c>
      <c r="E581" s="10" t="s">
        <v>304</v>
      </c>
      <c r="F581" s="10" t="s">
        <v>1115</v>
      </c>
      <c r="G581" s="10">
        <v>200</v>
      </c>
      <c r="L581">
        <f>COUNTIFS(Tabel1[Gemeente],Tabel10[[#This Row],[Kolom1]],Tabel1[Type],Tabel10[[#Headers],[workshop]],Tabel1[Jaar],$V$2)</f>
        <v>0</v>
      </c>
      <c r="M581" s="10">
        <f>COUNTIFS(Tabel1[Gemeente],Tabel10[[#This Row],[Kolom1]],Tabel1[Type],Tabel10[[#Headers],[bijscholing]],Tabel1[Jaar],$V$2)</f>
        <v>0</v>
      </c>
      <c r="N581" s="10">
        <f>COUNTIFS(Tabel1[Gemeente],Tabel10[[#This Row],[Kolom1]],Tabel1[Type],Tabel10[[#Headers],[open initiatie]],Tabel1[Jaar],$V$2)</f>
        <v>0</v>
      </c>
      <c r="O581">
        <f>COUNTIFS(Tabel1[Gemeente],Tabel10[[#This Row],[Kolom1]],Tabel1[Type],Tabel10[[#Headers],[animatie]],Tabel1[Jaar],$V$2)</f>
        <v>0</v>
      </c>
      <c r="P581">
        <f>COUNTIFS(Tabel1[Gemeente],Tabel10[[#This Row],[Kolom1]],Tabel1[Type],Tabel10[[#Headers],[kamp]],Tabel1[Jaar],$V$2)</f>
        <v>0</v>
      </c>
      <c r="Q581">
        <f>COUNTIFS(Tabel1[Gemeente],Tabel10[[#This Row],[Kolom1]],Tabel1[Type],Tabel10[[#Headers],[schoolactiviteit]],Tabel1[Jaar],$V$2)</f>
        <v>0</v>
      </c>
      <c r="R581" s="1">
        <f>SUM(Tabel10[[#This Row],[workshop]:[schoolactiviteit]])</f>
        <v>0</v>
      </c>
      <c r="S581" s="1">
        <f>COUNTIFS(Tabel3[Lid sinds],Activiteiten!$V$2,Tabel3[Woonplaats],Tabel10[[#This Row],[Kolom1]])</f>
        <v>0</v>
      </c>
    </row>
    <row r="582" spans="1:19" hidden="1" x14ac:dyDescent="0.25">
      <c r="A582" s="10">
        <v>2019</v>
      </c>
      <c r="B582" s="10">
        <v>12</v>
      </c>
      <c r="C582" s="10" t="s">
        <v>980</v>
      </c>
      <c r="D582" s="10">
        <v>2200</v>
      </c>
      <c r="E582" s="10" t="s">
        <v>304</v>
      </c>
      <c r="F582" s="10" t="s">
        <v>986</v>
      </c>
      <c r="G582" s="10">
        <v>30</v>
      </c>
      <c r="L582">
        <f>COUNTIFS(Tabel1[Gemeente],Tabel10[[#This Row],[Kolom1]],Tabel1[Type],Tabel10[[#Headers],[workshop]],Tabel1[Jaar],$V$2)</f>
        <v>0</v>
      </c>
      <c r="M582" s="10">
        <f>COUNTIFS(Tabel1[Gemeente],Tabel10[[#This Row],[Kolom1]],Tabel1[Type],Tabel10[[#Headers],[bijscholing]],Tabel1[Jaar],$V$2)</f>
        <v>0</v>
      </c>
      <c r="N582" s="10">
        <f>COUNTIFS(Tabel1[Gemeente],Tabel10[[#This Row],[Kolom1]],Tabel1[Type],Tabel10[[#Headers],[open initiatie]],Tabel1[Jaar],$V$2)</f>
        <v>0</v>
      </c>
      <c r="O582">
        <f>COUNTIFS(Tabel1[Gemeente],Tabel10[[#This Row],[Kolom1]],Tabel1[Type],Tabel10[[#Headers],[animatie]],Tabel1[Jaar],$V$2)</f>
        <v>0</v>
      </c>
      <c r="P582">
        <f>COUNTIFS(Tabel1[Gemeente],Tabel10[[#This Row],[Kolom1]],Tabel1[Type],Tabel10[[#Headers],[kamp]],Tabel1[Jaar],$V$2)</f>
        <v>0</v>
      </c>
      <c r="Q582">
        <f>COUNTIFS(Tabel1[Gemeente],Tabel10[[#This Row],[Kolom1]],Tabel1[Type],Tabel10[[#Headers],[schoolactiviteit]],Tabel1[Jaar],$V$2)</f>
        <v>0</v>
      </c>
      <c r="R582" s="1">
        <f>SUM(Tabel10[[#This Row],[workshop]:[schoolactiviteit]])</f>
        <v>0</v>
      </c>
      <c r="S582" s="1">
        <f>COUNTIFS(Tabel3[Lid sinds],Activiteiten!$V$2,Tabel3[Woonplaats],Tabel10[[#This Row],[Kolom1]])</f>
        <v>0</v>
      </c>
    </row>
    <row r="583" spans="1:19" hidden="1" x14ac:dyDescent="0.25">
      <c r="A583" s="10">
        <v>2019</v>
      </c>
      <c r="B583" s="10">
        <v>8</v>
      </c>
      <c r="C583" s="10" t="s">
        <v>981</v>
      </c>
      <c r="D583" s="10">
        <v>2200</v>
      </c>
      <c r="E583" s="10" t="s">
        <v>304</v>
      </c>
      <c r="F583" s="10" t="s">
        <v>1230</v>
      </c>
      <c r="G583" s="10">
        <v>24</v>
      </c>
      <c r="L583">
        <f>COUNTIFS(Tabel1[Gemeente],Tabel10[[#This Row],[Kolom1]],Tabel1[Type],Tabel10[[#Headers],[workshop]],Tabel1[Jaar],$V$2)</f>
        <v>0</v>
      </c>
      <c r="M583" s="10">
        <f>COUNTIFS(Tabel1[Gemeente],Tabel10[[#This Row],[Kolom1]],Tabel1[Type],Tabel10[[#Headers],[bijscholing]],Tabel1[Jaar],$V$2)</f>
        <v>0</v>
      </c>
      <c r="N583" s="10">
        <f>COUNTIFS(Tabel1[Gemeente],Tabel10[[#This Row],[Kolom1]],Tabel1[Type],Tabel10[[#Headers],[open initiatie]],Tabel1[Jaar],$V$2)</f>
        <v>0</v>
      </c>
      <c r="O583">
        <f>COUNTIFS(Tabel1[Gemeente],Tabel10[[#This Row],[Kolom1]],Tabel1[Type],Tabel10[[#Headers],[animatie]],Tabel1[Jaar],$V$2)</f>
        <v>0</v>
      </c>
      <c r="P583">
        <f>COUNTIFS(Tabel1[Gemeente],Tabel10[[#This Row],[Kolom1]],Tabel1[Type],Tabel10[[#Headers],[kamp]],Tabel1[Jaar],$V$2)</f>
        <v>0</v>
      </c>
      <c r="Q583">
        <f>COUNTIFS(Tabel1[Gemeente],Tabel10[[#This Row],[Kolom1]],Tabel1[Type],Tabel10[[#Headers],[schoolactiviteit]],Tabel1[Jaar],$V$2)</f>
        <v>0</v>
      </c>
      <c r="R583" s="1">
        <f>SUM(Tabel10[[#This Row],[workshop]:[schoolactiviteit]])</f>
        <v>0</v>
      </c>
      <c r="S583" s="1">
        <f>COUNTIFS(Tabel3[Lid sinds],Activiteiten!$V$2,Tabel3[Woonplaats],Tabel10[[#This Row],[Kolom1]])</f>
        <v>0</v>
      </c>
    </row>
    <row r="584" spans="1:19" hidden="1" x14ac:dyDescent="0.25">
      <c r="A584" s="10">
        <v>2019</v>
      </c>
      <c r="B584" s="10">
        <v>8</v>
      </c>
      <c r="C584" s="10" t="s">
        <v>981</v>
      </c>
      <c r="D584" s="10">
        <v>2200</v>
      </c>
      <c r="E584" s="10" t="s">
        <v>304</v>
      </c>
      <c r="F584" s="10" t="s">
        <v>1230</v>
      </c>
      <c r="G584" s="10">
        <v>65</v>
      </c>
      <c r="L584">
        <f>COUNTIFS(Tabel1[Gemeente],Tabel10[[#This Row],[Kolom1]],Tabel1[Type],Tabel10[[#Headers],[workshop]],Tabel1[Jaar],$V$2)</f>
        <v>0</v>
      </c>
      <c r="M584" s="10">
        <f>COUNTIFS(Tabel1[Gemeente],Tabel10[[#This Row],[Kolom1]],Tabel1[Type],Tabel10[[#Headers],[bijscholing]],Tabel1[Jaar],$V$2)</f>
        <v>0</v>
      </c>
      <c r="N584" s="10">
        <f>COUNTIFS(Tabel1[Gemeente],Tabel10[[#This Row],[Kolom1]],Tabel1[Type],Tabel10[[#Headers],[open initiatie]],Tabel1[Jaar],$V$2)</f>
        <v>0</v>
      </c>
      <c r="O584">
        <f>COUNTIFS(Tabel1[Gemeente],Tabel10[[#This Row],[Kolom1]],Tabel1[Type],Tabel10[[#Headers],[animatie]],Tabel1[Jaar],$V$2)</f>
        <v>0</v>
      </c>
      <c r="P584">
        <f>COUNTIFS(Tabel1[Gemeente],Tabel10[[#This Row],[Kolom1]],Tabel1[Type],Tabel10[[#Headers],[kamp]],Tabel1[Jaar],$V$2)</f>
        <v>0</v>
      </c>
      <c r="Q584">
        <f>COUNTIFS(Tabel1[Gemeente],Tabel10[[#This Row],[Kolom1]],Tabel1[Type],Tabel10[[#Headers],[schoolactiviteit]],Tabel1[Jaar],$V$2)</f>
        <v>0</v>
      </c>
      <c r="R584" s="1">
        <f>SUM(Tabel10[[#This Row],[workshop]:[schoolactiviteit]])</f>
        <v>0</v>
      </c>
      <c r="S584" s="1">
        <f>COUNTIFS(Tabel3[Lid sinds],Activiteiten!$V$2,Tabel3[Woonplaats],Tabel10[[#This Row],[Kolom1]])</f>
        <v>0</v>
      </c>
    </row>
    <row r="585" spans="1:19" hidden="1" x14ac:dyDescent="0.25">
      <c r="A585" s="10">
        <v>2019</v>
      </c>
      <c r="B585" s="10">
        <v>6</v>
      </c>
      <c r="C585" s="10" t="s">
        <v>1005</v>
      </c>
      <c r="D585" s="10">
        <v>2200</v>
      </c>
      <c r="E585" s="10" t="s">
        <v>304</v>
      </c>
      <c r="F585" s="10" t="s">
        <v>1115</v>
      </c>
      <c r="G585" s="10">
        <v>40</v>
      </c>
      <c r="L585">
        <f>COUNTIFS(Tabel1[Gemeente],Tabel10[[#This Row],[Kolom1]],Tabel1[Type],Tabel10[[#Headers],[workshop]],Tabel1[Jaar],$V$2)</f>
        <v>0</v>
      </c>
      <c r="M585" s="10">
        <f>COUNTIFS(Tabel1[Gemeente],Tabel10[[#This Row],[Kolom1]],Tabel1[Type],Tabel10[[#Headers],[bijscholing]],Tabel1[Jaar],$V$2)</f>
        <v>0</v>
      </c>
      <c r="N585" s="10">
        <f>COUNTIFS(Tabel1[Gemeente],Tabel10[[#This Row],[Kolom1]],Tabel1[Type],Tabel10[[#Headers],[open initiatie]],Tabel1[Jaar],$V$2)</f>
        <v>0</v>
      </c>
      <c r="O585">
        <f>COUNTIFS(Tabel1[Gemeente],Tabel10[[#This Row],[Kolom1]],Tabel1[Type],Tabel10[[#Headers],[animatie]],Tabel1[Jaar],$V$2)</f>
        <v>0</v>
      </c>
      <c r="P585">
        <f>COUNTIFS(Tabel1[Gemeente],Tabel10[[#This Row],[Kolom1]],Tabel1[Type],Tabel10[[#Headers],[kamp]],Tabel1[Jaar],$V$2)</f>
        <v>0</v>
      </c>
      <c r="Q585">
        <f>COUNTIFS(Tabel1[Gemeente],Tabel10[[#This Row],[Kolom1]],Tabel1[Type],Tabel10[[#Headers],[schoolactiviteit]],Tabel1[Jaar],$V$2)</f>
        <v>0</v>
      </c>
      <c r="R585" s="1">
        <f>SUM(Tabel10[[#This Row],[workshop]:[schoolactiviteit]])</f>
        <v>0</v>
      </c>
      <c r="S585" s="1">
        <f>COUNTIFS(Tabel3[Lid sinds],Activiteiten!$V$2,Tabel3[Woonplaats],Tabel10[[#This Row],[Kolom1]])</f>
        <v>0</v>
      </c>
    </row>
    <row r="586" spans="1:19" hidden="1" x14ac:dyDescent="0.25">
      <c r="A586" s="10">
        <v>2019</v>
      </c>
      <c r="B586" s="10">
        <v>9</v>
      </c>
      <c r="C586" s="10" t="s">
        <v>1005</v>
      </c>
      <c r="D586" s="10">
        <v>2200</v>
      </c>
      <c r="E586" s="10" t="s">
        <v>304</v>
      </c>
      <c r="F586" s="10" t="s">
        <v>1228</v>
      </c>
      <c r="G586" s="10">
        <v>250</v>
      </c>
      <c r="L586">
        <f>COUNTIFS(Tabel1[Gemeente],Tabel10[[#This Row],[Kolom1]],Tabel1[Type],Tabel10[[#Headers],[workshop]],Tabel1[Jaar],$V$2)</f>
        <v>0</v>
      </c>
      <c r="M586" s="10">
        <f>COUNTIFS(Tabel1[Gemeente],Tabel10[[#This Row],[Kolom1]],Tabel1[Type],Tabel10[[#Headers],[bijscholing]],Tabel1[Jaar],$V$2)</f>
        <v>0</v>
      </c>
      <c r="N586" s="10">
        <f>COUNTIFS(Tabel1[Gemeente],Tabel10[[#This Row],[Kolom1]],Tabel1[Type],Tabel10[[#Headers],[open initiatie]],Tabel1[Jaar],$V$2)</f>
        <v>0</v>
      </c>
      <c r="O586">
        <f>COUNTIFS(Tabel1[Gemeente],Tabel10[[#This Row],[Kolom1]],Tabel1[Type],Tabel10[[#Headers],[animatie]],Tabel1[Jaar],$V$2)</f>
        <v>0</v>
      </c>
      <c r="P586">
        <f>COUNTIFS(Tabel1[Gemeente],Tabel10[[#This Row],[Kolom1]],Tabel1[Type],Tabel10[[#Headers],[kamp]],Tabel1[Jaar],$V$2)</f>
        <v>0</v>
      </c>
      <c r="Q586">
        <f>COUNTIFS(Tabel1[Gemeente],Tabel10[[#This Row],[Kolom1]],Tabel1[Type],Tabel10[[#Headers],[schoolactiviteit]],Tabel1[Jaar],$V$2)</f>
        <v>0</v>
      </c>
      <c r="R586" s="1">
        <f>SUM(Tabel10[[#This Row],[workshop]:[schoolactiviteit]])</f>
        <v>0</v>
      </c>
      <c r="S586" s="1">
        <f>COUNTIFS(Tabel3[Lid sinds],Activiteiten!$V$2,Tabel3[Woonplaats],Tabel10[[#This Row],[Kolom1]])</f>
        <v>0</v>
      </c>
    </row>
    <row r="587" spans="1:19" hidden="1" x14ac:dyDescent="0.25">
      <c r="A587" s="10">
        <v>2019</v>
      </c>
      <c r="B587" s="10">
        <v>10</v>
      </c>
      <c r="C587" s="10" t="s">
        <v>1005</v>
      </c>
      <c r="D587" s="10">
        <v>2200</v>
      </c>
      <c r="E587" s="10" t="s">
        <v>304</v>
      </c>
      <c r="F587" s="10" t="s">
        <v>1229</v>
      </c>
      <c r="G587" s="10">
        <v>350</v>
      </c>
      <c r="L587">
        <f>COUNTIFS(Tabel1[Gemeente],Tabel10[[#This Row],[Kolom1]],Tabel1[Type],Tabel10[[#Headers],[workshop]],Tabel1[Jaar],$V$2)</f>
        <v>0</v>
      </c>
      <c r="M587" s="10">
        <f>COUNTIFS(Tabel1[Gemeente],Tabel10[[#This Row],[Kolom1]],Tabel1[Type],Tabel10[[#Headers],[bijscholing]],Tabel1[Jaar],$V$2)</f>
        <v>0</v>
      </c>
      <c r="N587" s="10">
        <f>COUNTIFS(Tabel1[Gemeente],Tabel10[[#This Row],[Kolom1]],Tabel1[Type],Tabel10[[#Headers],[open initiatie]],Tabel1[Jaar],$V$2)</f>
        <v>0</v>
      </c>
      <c r="O587">
        <f>COUNTIFS(Tabel1[Gemeente],Tabel10[[#This Row],[Kolom1]],Tabel1[Type],Tabel10[[#Headers],[animatie]],Tabel1[Jaar],$V$2)</f>
        <v>0</v>
      </c>
      <c r="P587">
        <f>COUNTIFS(Tabel1[Gemeente],Tabel10[[#This Row],[Kolom1]],Tabel1[Type],Tabel10[[#Headers],[kamp]],Tabel1[Jaar],$V$2)</f>
        <v>0</v>
      </c>
      <c r="Q587">
        <f>COUNTIFS(Tabel1[Gemeente],Tabel10[[#This Row],[Kolom1]],Tabel1[Type],Tabel10[[#Headers],[schoolactiviteit]],Tabel1[Jaar],$V$2)</f>
        <v>0</v>
      </c>
      <c r="R587" s="1">
        <f>SUM(Tabel10[[#This Row],[workshop]:[schoolactiviteit]])</f>
        <v>0</v>
      </c>
      <c r="S587" s="1">
        <f>COUNTIFS(Tabel3[Lid sinds],Activiteiten!$V$2,Tabel3[Woonplaats],Tabel10[[#This Row],[Kolom1]])</f>
        <v>0</v>
      </c>
    </row>
    <row r="588" spans="1:19" hidden="1" x14ac:dyDescent="0.25">
      <c r="A588" s="10">
        <v>2019</v>
      </c>
      <c r="B588" s="10">
        <v>8</v>
      </c>
      <c r="C588" s="10" t="s">
        <v>981</v>
      </c>
      <c r="D588" s="10">
        <v>2230</v>
      </c>
      <c r="E588" s="10" t="s">
        <v>1116</v>
      </c>
      <c r="F588" s="10" t="s">
        <v>1224</v>
      </c>
      <c r="G588" s="10">
        <v>30</v>
      </c>
      <c r="L588">
        <f>COUNTIFS(Tabel1[Gemeente],Tabel10[[#This Row],[Kolom1]],Tabel1[Type],Tabel10[[#Headers],[workshop]],Tabel1[Jaar],$V$2)</f>
        <v>0</v>
      </c>
      <c r="M588" s="10">
        <f>COUNTIFS(Tabel1[Gemeente],Tabel10[[#This Row],[Kolom1]],Tabel1[Type],Tabel10[[#Headers],[bijscholing]],Tabel1[Jaar],$V$2)</f>
        <v>0</v>
      </c>
      <c r="N588" s="10">
        <f>COUNTIFS(Tabel1[Gemeente],Tabel10[[#This Row],[Kolom1]],Tabel1[Type],Tabel10[[#Headers],[open initiatie]],Tabel1[Jaar],$V$2)</f>
        <v>0</v>
      </c>
      <c r="O588">
        <f>COUNTIFS(Tabel1[Gemeente],Tabel10[[#This Row],[Kolom1]],Tabel1[Type],Tabel10[[#Headers],[animatie]],Tabel1[Jaar],$V$2)</f>
        <v>0</v>
      </c>
      <c r="P588">
        <f>COUNTIFS(Tabel1[Gemeente],Tabel10[[#This Row],[Kolom1]],Tabel1[Type],Tabel10[[#Headers],[kamp]],Tabel1[Jaar],$V$2)</f>
        <v>0</v>
      </c>
      <c r="Q588">
        <f>COUNTIFS(Tabel1[Gemeente],Tabel10[[#This Row],[Kolom1]],Tabel1[Type],Tabel10[[#Headers],[schoolactiviteit]],Tabel1[Jaar],$V$2)</f>
        <v>0</v>
      </c>
      <c r="R588" s="1">
        <f>SUM(Tabel10[[#This Row],[workshop]:[schoolactiviteit]])</f>
        <v>0</v>
      </c>
      <c r="S588" s="1">
        <f>COUNTIFS(Tabel3[Lid sinds],Activiteiten!$V$2,Tabel3[Woonplaats],Tabel10[[#This Row],[Kolom1]])</f>
        <v>0</v>
      </c>
    </row>
    <row r="589" spans="1:19" hidden="1" x14ac:dyDescent="0.25">
      <c r="A589" s="10">
        <v>2019</v>
      </c>
      <c r="B589" s="10">
        <v>5</v>
      </c>
      <c r="C589" s="10" t="s">
        <v>980</v>
      </c>
      <c r="D589" s="10"/>
      <c r="E589" s="10" t="s">
        <v>1176</v>
      </c>
      <c r="F589" s="10" t="s">
        <v>986</v>
      </c>
      <c r="G589" s="10">
        <v>100</v>
      </c>
      <c r="L589">
        <f>COUNTIFS(Tabel1[Gemeente],Tabel10[[#This Row],[Kolom1]],Tabel1[Type],Tabel10[[#Headers],[workshop]],Tabel1[Jaar],$V$2)</f>
        <v>0</v>
      </c>
      <c r="M589" s="10">
        <f>COUNTIFS(Tabel1[Gemeente],Tabel10[[#This Row],[Kolom1]],Tabel1[Type],Tabel10[[#Headers],[bijscholing]],Tabel1[Jaar],$V$2)</f>
        <v>0</v>
      </c>
      <c r="N589" s="10">
        <f>COUNTIFS(Tabel1[Gemeente],Tabel10[[#This Row],[Kolom1]],Tabel1[Type],Tabel10[[#Headers],[open initiatie]],Tabel1[Jaar],$V$2)</f>
        <v>0</v>
      </c>
      <c r="O589">
        <f>COUNTIFS(Tabel1[Gemeente],Tabel10[[#This Row],[Kolom1]],Tabel1[Type],Tabel10[[#Headers],[animatie]],Tabel1[Jaar],$V$2)</f>
        <v>0</v>
      </c>
      <c r="P589">
        <f>COUNTIFS(Tabel1[Gemeente],Tabel10[[#This Row],[Kolom1]],Tabel1[Type],Tabel10[[#Headers],[kamp]],Tabel1[Jaar],$V$2)</f>
        <v>0</v>
      </c>
      <c r="Q589">
        <f>COUNTIFS(Tabel1[Gemeente],Tabel10[[#This Row],[Kolom1]],Tabel1[Type],Tabel10[[#Headers],[schoolactiviteit]],Tabel1[Jaar],$V$2)</f>
        <v>0</v>
      </c>
      <c r="R589" s="1">
        <f>SUM(Tabel10[[#This Row],[workshop]:[schoolactiviteit]])</f>
        <v>0</v>
      </c>
      <c r="S589" s="1">
        <f>COUNTIFS(Tabel3[Lid sinds],Activiteiten!$V$2,Tabel3[Woonplaats],Tabel10[[#This Row],[Kolom1]])</f>
        <v>0</v>
      </c>
    </row>
    <row r="590" spans="1:19" hidden="1" x14ac:dyDescent="0.25">
      <c r="A590" s="10">
        <v>2019</v>
      </c>
      <c r="B590" s="10">
        <v>8</v>
      </c>
      <c r="C590" s="10" t="s">
        <v>980</v>
      </c>
      <c r="D590" s="10"/>
      <c r="E590" s="10" t="s">
        <v>1206</v>
      </c>
      <c r="F590" s="10" t="s">
        <v>1220</v>
      </c>
      <c r="G590" s="10">
        <v>80</v>
      </c>
      <c r="L590">
        <f>COUNTIFS(Tabel1[Gemeente],Tabel10[[#This Row],[Kolom1]],Tabel1[Type],Tabel10[[#Headers],[workshop]],Tabel1[Jaar],$V$2)</f>
        <v>0</v>
      </c>
      <c r="M590" s="10">
        <f>COUNTIFS(Tabel1[Gemeente],Tabel10[[#This Row],[Kolom1]],Tabel1[Type],Tabel10[[#Headers],[bijscholing]],Tabel1[Jaar],$V$2)</f>
        <v>0</v>
      </c>
      <c r="N590" s="10">
        <f>COUNTIFS(Tabel1[Gemeente],Tabel10[[#This Row],[Kolom1]],Tabel1[Type],Tabel10[[#Headers],[open initiatie]],Tabel1[Jaar],$V$2)</f>
        <v>0</v>
      </c>
      <c r="O590">
        <f>COUNTIFS(Tabel1[Gemeente],Tabel10[[#This Row],[Kolom1]],Tabel1[Type],Tabel10[[#Headers],[animatie]],Tabel1[Jaar],$V$2)</f>
        <v>0</v>
      </c>
      <c r="P590">
        <f>COUNTIFS(Tabel1[Gemeente],Tabel10[[#This Row],[Kolom1]],Tabel1[Type],Tabel10[[#Headers],[kamp]],Tabel1[Jaar],$V$2)</f>
        <v>0</v>
      </c>
      <c r="Q590">
        <f>COUNTIFS(Tabel1[Gemeente],Tabel10[[#This Row],[Kolom1]],Tabel1[Type],Tabel10[[#Headers],[schoolactiviteit]],Tabel1[Jaar],$V$2)</f>
        <v>0</v>
      </c>
      <c r="R590" s="1">
        <f>SUM(Tabel10[[#This Row],[workshop]:[schoolactiviteit]])</f>
        <v>0</v>
      </c>
      <c r="S590" s="1">
        <f>COUNTIFS(Tabel3[Lid sinds],Activiteiten!$V$2,Tabel3[Woonplaats],Tabel10[[#This Row],[Kolom1]])</f>
        <v>0</v>
      </c>
    </row>
    <row r="591" spans="1:19" hidden="1" x14ac:dyDescent="0.25">
      <c r="A591" s="10">
        <v>2019</v>
      </c>
      <c r="B591" s="10">
        <v>7</v>
      </c>
      <c r="C591" s="10" t="s">
        <v>1002</v>
      </c>
      <c r="D591" s="10"/>
      <c r="E591" s="10" t="s">
        <v>1040</v>
      </c>
      <c r="F591" s="10" t="s">
        <v>986</v>
      </c>
      <c r="G591" s="10">
        <v>16</v>
      </c>
      <c r="L591">
        <f>COUNTIFS(Tabel1[Gemeente],Tabel10[[#This Row],[Kolom1]],Tabel1[Type],Tabel10[[#Headers],[workshop]],Tabel1[Jaar],$V$2)</f>
        <v>0</v>
      </c>
      <c r="M591" s="10">
        <f>COUNTIFS(Tabel1[Gemeente],Tabel10[[#This Row],[Kolom1]],Tabel1[Type],Tabel10[[#Headers],[bijscholing]],Tabel1[Jaar],$V$2)</f>
        <v>0</v>
      </c>
      <c r="N591" s="10">
        <f>COUNTIFS(Tabel1[Gemeente],Tabel10[[#This Row],[Kolom1]],Tabel1[Type],Tabel10[[#Headers],[open initiatie]],Tabel1[Jaar],$V$2)</f>
        <v>0</v>
      </c>
      <c r="O591">
        <f>COUNTIFS(Tabel1[Gemeente],Tabel10[[#This Row],[Kolom1]],Tabel1[Type],Tabel10[[#Headers],[animatie]],Tabel1[Jaar],$V$2)</f>
        <v>0</v>
      </c>
      <c r="P591">
        <f>COUNTIFS(Tabel1[Gemeente],Tabel10[[#This Row],[Kolom1]],Tabel1[Type],Tabel10[[#Headers],[kamp]],Tabel1[Jaar],$V$2)</f>
        <v>0</v>
      </c>
      <c r="Q591">
        <f>COUNTIFS(Tabel1[Gemeente],Tabel10[[#This Row],[Kolom1]],Tabel1[Type],Tabel10[[#Headers],[schoolactiviteit]],Tabel1[Jaar],$V$2)</f>
        <v>0</v>
      </c>
      <c r="R591" s="1">
        <f>SUM(Tabel10[[#This Row],[workshop]:[schoolactiviteit]])</f>
        <v>0</v>
      </c>
      <c r="S591" s="1">
        <f>COUNTIFS(Tabel3[Lid sinds],Activiteiten!$V$2,Tabel3[Woonplaats],Tabel10[[#This Row],[Kolom1]])</f>
        <v>0</v>
      </c>
    </row>
    <row r="592" spans="1:19" hidden="1" x14ac:dyDescent="0.25">
      <c r="A592" s="10">
        <v>2019</v>
      </c>
      <c r="B592" s="10">
        <v>3</v>
      </c>
      <c r="C592" s="10" t="s">
        <v>980</v>
      </c>
      <c r="D592" s="10"/>
      <c r="E592" s="10" t="s">
        <v>1000</v>
      </c>
      <c r="F592" s="10" t="s">
        <v>1208</v>
      </c>
      <c r="G592" s="10">
        <v>35</v>
      </c>
      <c r="L592">
        <f>COUNTIFS(Tabel1[Gemeente],Tabel10[[#This Row],[Kolom1]],Tabel1[Type],Tabel10[[#Headers],[workshop]],Tabel1[Jaar],$V$2)</f>
        <v>0</v>
      </c>
      <c r="M592" s="10">
        <f>COUNTIFS(Tabel1[Gemeente],Tabel10[[#This Row],[Kolom1]],Tabel1[Type],Tabel10[[#Headers],[bijscholing]],Tabel1[Jaar],$V$2)</f>
        <v>0</v>
      </c>
      <c r="N592" s="10">
        <f>COUNTIFS(Tabel1[Gemeente],Tabel10[[#This Row],[Kolom1]],Tabel1[Type],Tabel10[[#Headers],[open initiatie]],Tabel1[Jaar],$V$2)</f>
        <v>0</v>
      </c>
      <c r="O592">
        <f>COUNTIFS(Tabel1[Gemeente],Tabel10[[#This Row],[Kolom1]],Tabel1[Type],Tabel10[[#Headers],[animatie]],Tabel1[Jaar],$V$2)</f>
        <v>0</v>
      </c>
      <c r="P592">
        <f>COUNTIFS(Tabel1[Gemeente],Tabel10[[#This Row],[Kolom1]],Tabel1[Type],Tabel10[[#Headers],[kamp]],Tabel1[Jaar],$V$2)</f>
        <v>0</v>
      </c>
      <c r="Q592">
        <f>COUNTIFS(Tabel1[Gemeente],Tabel10[[#This Row],[Kolom1]],Tabel1[Type],Tabel10[[#Headers],[schoolactiviteit]],Tabel1[Jaar],$V$2)</f>
        <v>0</v>
      </c>
      <c r="R592" s="1">
        <f>SUM(Tabel10[[#This Row],[workshop]:[schoolactiviteit]])</f>
        <v>0</v>
      </c>
      <c r="S592" s="1">
        <f>COUNTIFS(Tabel3[Lid sinds],Activiteiten!$V$2,Tabel3[Woonplaats],Tabel10[[#This Row],[Kolom1]])</f>
        <v>0</v>
      </c>
    </row>
    <row r="593" spans="1:19" hidden="1" x14ac:dyDescent="0.25">
      <c r="A593" s="10">
        <v>2019</v>
      </c>
      <c r="B593" s="10">
        <v>6</v>
      </c>
      <c r="C593" s="10" t="s">
        <v>979</v>
      </c>
      <c r="D593" s="10"/>
      <c r="E593" s="10" t="s">
        <v>1000</v>
      </c>
      <c r="F593" s="10" t="s">
        <v>1211</v>
      </c>
      <c r="G593" s="10">
        <v>250</v>
      </c>
      <c r="L593">
        <f>COUNTIFS(Tabel1[Gemeente],Tabel10[[#This Row],[Kolom1]],Tabel1[Type],Tabel10[[#Headers],[workshop]],Tabel1[Jaar],$V$2)</f>
        <v>0</v>
      </c>
      <c r="M593" s="10">
        <f>COUNTIFS(Tabel1[Gemeente],Tabel10[[#This Row],[Kolom1]],Tabel1[Type],Tabel10[[#Headers],[bijscholing]],Tabel1[Jaar],$V$2)</f>
        <v>0</v>
      </c>
      <c r="N593" s="10">
        <f>COUNTIFS(Tabel1[Gemeente],Tabel10[[#This Row],[Kolom1]],Tabel1[Type],Tabel10[[#Headers],[open initiatie]],Tabel1[Jaar],$V$2)</f>
        <v>0</v>
      </c>
      <c r="O593">
        <f>COUNTIFS(Tabel1[Gemeente],Tabel10[[#This Row],[Kolom1]],Tabel1[Type],Tabel10[[#Headers],[animatie]],Tabel1[Jaar],$V$2)</f>
        <v>0</v>
      </c>
      <c r="P593">
        <f>COUNTIFS(Tabel1[Gemeente],Tabel10[[#This Row],[Kolom1]],Tabel1[Type],Tabel10[[#Headers],[kamp]],Tabel1[Jaar],$V$2)</f>
        <v>0</v>
      </c>
      <c r="Q593">
        <f>COUNTIFS(Tabel1[Gemeente],Tabel10[[#This Row],[Kolom1]],Tabel1[Type],Tabel10[[#Headers],[schoolactiviteit]],Tabel1[Jaar],$V$2)</f>
        <v>0</v>
      </c>
      <c r="R593" s="1">
        <f>SUM(Tabel10[[#This Row],[workshop]:[schoolactiviteit]])</f>
        <v>0</v>
      </c>
      <c r="S593" s="1">
        <f>COUNTIFS(Tabel3[Lid sinds],Activiteiten!$V$2,Tabel3[Woonplaats],Tabel10[[#This Row],[Kolom1]])</f>
        <v>0</v>
      </c>
    </row>
    <row r="594" spans="1:19" hidden="1" x14ac:dyDescent="0.25">
      <c r="A594" s="10">
        <v>2019</v>
      </c>
      <c r="B594" s="10">
        <v>6</v>
      </c>
      <c r="C594" s="10" t="s">
        <v>980</v>
      </c>
      <c r="D594" s="10">
        <v>2390</v>
      </c>
      <c r="E594" s="10" t="s">
        <v>1104</v>
      </c>
      <c r="F594" s="10" t="s">
        <v>1210</v>
      </c>
      <c r="G594" s="10">
        <v>464</v>
      </c>
      <c r="L594">
        <f>COUNTIFS(Tabel1[Gemeente],Tabel10[[#This Row],[Kolom1]],Tabel1[Type],Tabel10[[#Headers],[workshop]],Tabel1[Jaar],$V$2)</f>
        <v>0</v>
      </c>
      <c r="M594" s="10">
        <f>COUNTIFS(Tabel1[Gemeente],Tabel10[[#This Row],[Kolom1]],Tabel1[Type],Tabel10[[#Headers],[bijscholing]],Tabel1[Jaar],$V$2)</f>
        <v>0</v>
      </c>
      <c r="N594" s="10">
        <f>COUNTIFS(Tabel1[Gemeente],Tabel10[[#This Row],[Kolom1]],Tabel1[Type],Tabel10[[#Headers],[open initiatie]],Tabel1[Jaar],$V$2)</f>
        <v>0</v>
      </c>
      <c r="O594">
        <f>COUNTIFS(Tabel1[Gemeente],Tabel10[[#This Row],[Kolom1]],Tabel1[Type],Tabel10[[#Headers],[animatie]],Tabel1[Jaar],$V$2)</f>
        <v>0</v>
      </c>
      <c r="P594">
        <f>COUNTIFS(Tabel1[Gemeente],Tabel10[[#This Row],[Kolom1]],Tabel1[Type],Tabel10[[#Headers],[kamp]],Tabel1[Jaar],$V$2)</f>
        <v>0</v>
      </c>
      <c r="Q594">
        <f>COUNTIFS(Tabel1[Gemeente],Tabel10[[#This Row],[Kolom1]],Tabel1[Type],Tabel10[[#Headers],[schoolactiviteit]],Tabel1[Jaar],$V$2)</f>
        <v>0</v>
      </c>
      <c r="R594" s="1">
        <f>SUM(Tabel10[[#This Row],[workshop]:[schoolactiviteit]])</f>
        <v>0</v>
      </c>
      <c r="S594" s="1">
        <f>COUNTIFS(Tabel3[Lid sinds],Activiteiten!$V$2,Tabel3[Woonplaats],Tabel10[[#This Row],[Kolom1]])</f>
        <v>0</v>
      </c>
    </row>
    <row r="595" spans="1:19" hidden="1" x14ac:dyDescent="0.25">
      <c r="A595" s="10">
        <v>2019</v>
      </c>
      <c r="B595" s="10">
        <v>11</v>
      </c>
      <c r="C595" s="10" t="s">
        <v>980</v>
      </c>
      <c r="D595" s="10">
        <v>2390</v>
      </c>
      <c r="E595" s="10" t="s">
        <v>1104</v>
      </c>
      <c r="F595" s="10" t="s">
        <v>1288</v>
      </c>
      <c r="G595" s="10">
        <v>336</v>
      </c>
      <c r="L595">
        <f>COUNTIFS(Tabel1[Gemeente],Tabel10[[#This Row],[Kolom1]],Tabel1[Type],Tabel10[[#Headers],[workshop]],Tabel1[Jaar],$V$2)</f>
        <v>0</v>
      </c>
      <c r="M595" s="10">
        <f>COUNTIFS(Tabel1[Gemeente],Tabel10[[#This Row],[Kolom1]],Tabel1[Type],Tabel10[[#Headers],[bijscholing]],Tabel1[Jaar],$V$2)</f>
        <v>0</v>
      </c>
      <c r="N595" s="10">
        <f>COUNTIFS(Tabel1[Gemeente],Tabel10[[#This Row],[Kolom1]],Tabel1[Type],Tabel10[[#Headers],[open initiatie]],Tabel1[Jaar],$V$2)</f>
        <v>0</v>
      </c>
      <c r="O595">
        <f>COUNTIFS(Tabel1[Gemeente],Tabel10[[#This Row],[Kolom1]],Tabel1[Type],Tabel10[[#Headers],[animatie]],Tabel1[Jaar],$V$2)</f>
        <v>0</v>
      </c>
      <c r="P595">
        <f>COUNTIFS(Tabel1[Gemeente],Tabel10[[#This Row],[Kolom1]],Tabel1[Type],Tabel10[[#Headers],[kamp]],Tabel1[Jaar],$V$2)</f>
        <v>0</v>
      </c>
      <c r="Q595">
        <f>COUNTIFS(Tabel1[Gemeente],Tabel10[[#This Row],[Kolom1]],Tabel1[Type],Tabel10[[#Headers],[schoolactiviteit]],Tabel1[Jaar],$V$2)</f>
        <v>0</v>
      </c>
      <c r="R595" s="1">
        <f>SUM(Tabel10[[#This Row],[workshop]:[schoolactiviteit]])</f>
        <v>0</v>
      </c>
      <c r="S595" s="1">
        <f>COUNTIFS(Tabel3[Lid sinds],Activiteiten!$V$2,Tabel3[Woonplaats],Tabel10[[#This Row],[Kolom1]])</f>
        <v>0</v>
      </c>
    </row>
    <row r="596" spans="1:19" hidden="1" x14ac:dyDescent="0.25">
      <c r="A596" s="10">
        <v>2019</v>
      </c>
      <c r="B596" s="10">
        <v>10</v>
      </c>
      <c r="C596" s="10" t="s">
        <v>980</v>
      </c>
      <c r="D596" s="10">
        <v>2390</v>
      </c>
      <c r="E596" s="10" t="s">
        <v>1104</v>
      </c>
      <c r="F596" s="10" t="s">
        <v>1095</v>
      </c>
      <c r="G596" s="10">
        <v>80</v>
      </c>
      <c r="L596">
        <f>COUNTIFS(Tabel1[Gemeente],Tabel10[[#This Row],[Kolom1]],Tabel1[Type],Tabel10[[#Headers],[workshop]],Tabel1[Jaar],$V$2)</f>
        <v>0</v>
      </c>
      <c r="M596" s="10">
        <f>COUNTIFS(Tabel1[Gemeente],Tabel10[[#This Row],[Kolom1]],Tabel1[Type],Tabel10[[#Headers],[bijscholing]],Tabel1[Jaar],$V$2)</f>
        <v>0</v>
      </c>
      <c r="N596" s="10">
        <f>COUNTIFS(Tabel1[Gemeente],Tabel10[[#This Row],[Kolom1]],Tabel1[Type],Tabel10[[#Headers],[open initiatie]],Tabel1[Jaar],$V$2)</f>
        <v>0</v>
      </c>
      <c r="O596">
        <f>COUNTIFS(Tabel1[Gemeente],Tabel10[[#This Row],[Kolom1]],Tabel1[Type],Tabel10[[#Headers],[animatie]],Tabel1[Jaar],$V$2)</f>
        <v>0</v>
      </c>
      <c r="P596">
        <f>COUNTIFS(Tabel1[Gemeente],Tabel10[[#This Row],[Kolom1]],Tabel1[Type],Tabel10[[#Headers],[kamp]],Tabel1[Jaar],$V$2)</f>
        <v>0</v>
      </c>
      <c r="Q596">
        <f>COUNTIFS(Tabel1[Gemeente],Tabel10[[#This Row],[Kolom1]],Tabel1[Type],Tabel10[[#Headers],[schoolactiviteit]],Tabel1[Jaar],$V$2)</f>
        <v>0</v>
      </c>
      <c r="R596" s="1">
        <f>SUM(Tabel10[[#This Row],[workshop]:[schoolactiviteit]])</f>
        <v>0</v>
      </c>
      <c r="S596" s="1">
        <f>COUNTIFS(Tabel3[Lid sinds],Activiteiten!$V$2,Tabel3[Woonplaats],Tabel10[[#This Row],[Kolom1]])</f>
        <v>0</v>
      </c>
    </row>
    <row r="597" spans="1:19" hidden="1" x14ac:dyDescent="0.25">
      <c r="A597" s="10">
        <v>2019</v>
      </c>
      <c r="B597" s="10">
        <v>4</v>
      </c>
      <c r="C597" s="10" t="s">
        <v>980</v>
      </c>
      <c r="D597" s="10"/>
      <c r="E597" s="10" t="s">
        <v>1025</v>
      </c>
      <c r="F597" s="10" t="s">
        <v>1115</v>
      </c>
      <c r="G597" s="10">
        <v>20</v>
      </c>
      <c r="L597">
        <f>COUNTIFS(Tabel1[Gemeente],Tabel10[[#This Row],[Kolom1]],Tabel1[Type],Tabel10[[#Headers],[workshop]],Tabel1[Jaar],$V$2)</f>
        <v>0</v>
      </c>
      <c r="M597" s="10">
        <f>COUNTIFS(Tabel1[Gemeente],Tabel10[[#This Row],[Kolom1]],Tabel1[Type],Tabel10[[#Headers],[bijscholing]],Tabel1[Jaar],$V$2)</f>
        <v>0</v>
      </c>
      <c r="N597" s="10">
        <f>COUNTIFS(Tabel1[Gemeente],Tabel10[[#This Row],[Kolom1]],Tabel1[Type],Tabel10[[#Headers],[open initiatie]],Tabel1[Jaar],$V$2)</f>
        <v>0</v>
      </c>
      <c r="O597">
        <f>COUNTIFS(Tabel1[Gemeente],Tabel10[[#This Row],[Kolom1]],Tabel1[Type],Tabel10[[#Headers],[animatie]],Tabel1[Jaar],$V$2)</f>
        <v>0</v>
      </c>
      <c r="P597">
        <f>COUNTIFS(Tabel1[Gemeente],Tabel10[[#This Row],[Kolom1]],Tabel1[Type],Tabel10[[#Headers],[kamp]],Tabel1[Jaar],$V$2)</f>
        <v>0</v>
      </c>
      <c r="Q597">
        <f>COUNTIFS(Tabel1[Gemeente],Tabel10[[#This Row],[Kolom1]],Tabel1[Type],Tabel10[[#Headers],[schoolactiviteit]],Tabel1[Jaar],$V$2)</f>
        <v>0</v>
      </c>
      <c r="R597" s="1">
        <f>SUM(Tabel10[[#This Row],[workshop]:[schoolactiviteit]])</f>
        <v>0</v>
      </c>
      <c r="S597" s="1">
        <f>COUNTIFS(Tabel3[Lid sinds],Activiteiten!$V$2,Tabel3[Woonplaats],Tabel10[[#This Row],[Kolom1]])</f>
        <v>0</v>
      </c>
    </row>
    <row r="598" spans="1:19" hidden="1" x14ac:dyDescent="0.25">
      <c r="A598" s="10">
        <v>2019</v>
      </c>
      <c r="B598" s="10">
        <v>6</v>
      </c>
      <c r="C598" s="10" t="s">
        <v>979</v>
      </c>
      <c r="D598" s="10"/>
      <c r="E598" s="10" t="s">
        <v>1025</v>
      </c>
      <c r="F598" s="10" t="s">
        <v>1208</v>
      </c>
      <c r="G598" s="10">
        <v>20</v>
      </c>
      <c r="L598">
        <f>COUNTIFS(Tabel1[Gemeente],Tabel10[[#This Row],[Kolom1]],Tabel1[Type],Tabel10[[#Headers],[workshop]],Tabel1[Jaar],$V$2)</f>
        <v>0</v>
      </c>
      <c r="M598" s="10">
        <f>COUNTIFS(Tabel1[Gemeente],Tabel10[[#This Row],[Kolom1]],Tabel1[Type],Tabel10[[#Headers],[bijscholing]],Tabel1[Jaar],$V$2)</f>
        <v>0</v>
      </c>
      <c r="N598" s="10">
        <f>COUNTIFS(Tabel1[Gemeente],Tabel10[[#This Row],[Kolom1]],Tabel1[Type],Tabel10[[#Headers],[open initiatie]],Tabel1[Jaar],$V$2)</f>
        <v>0</v>
      </c>
      <c r="O598">
        <f>COUNTIFS(Tabel1[Gemeente],Tabel10[[#This Row],[Kolom1]],Tabel1[Type],Tabel10[[#Headers],[animatie]],Tabel1[Jaar],$V$2)</f>
        <v>0</v>
      </c>
      <c r="P598">
        <f>COUNTIFS(Tabel1[Gemeente],Tabel10[[#This Row],[Kolom1]],Tabel1[Type],Tabel10[[#Headers],[kamp]],Tabel1[Jaar],$V$2)</f>
        <v>0</v>
      </c>
      <c r="Q598">
        <f>COUNTIFS(Tabel1[Gemeente],Tabel10[[#This Row],[Kolom1]],Tabel1[Type],Tabel10[[#Headers],[schoolactiviteit]],Tabel1[Jaar],$V$2)</f>
        <v>0</v>
      </c>
      <c r="R598" s="1">
        <f>SUM(Tabel10[[#This Row],[workshop]:[schoolactiviteit]])</f>
        <v>0</v>
      </c>
      <c r="S598" s="1">
        <f>COUNTIFS(Tabel3[Lid sinds],Activiteiten!$V$2,Tabel3[Woonplaats],Tabel10[[#This Row],[Kolom1]])</f>
        <v>0</v>
      </c>
    </row>
    <row r="599" spans="1:19" hidden="1" x14ac:dyDescent="0.25">
      <c r="A599" s="10">
        <v>2019</v>
      </c>
      <c r="B599" s="10">
        <v>4</v>
      </c>
      <c r="C599" s="10" t="s">
        <v>980</v>
      </c>
      <c r="D599" s="10"/>
      <c r="E599" s="10" t="s">
        <v>1285</v>
      </c>
      <c r="F599" s="10" t="s">
        <v>1115</v>
      </c>
      <c r="G599" s="10">
        <v>30</v>
      </c>
      <c r="L599">
        <f>COUNTIFS(Tabel1[Gemeente],Tabel10[[#This Row],[Kolom1]],Tabel1[Type],Tabel10[[#Headers],[workshop]],Tabel1[Jaar],$V$2)</f>
        <v>0</v>
      </c>
      <c r="M599" s="10">
        <f>COUNTIFS(Tabel1[Gemeente],Tabel10[[#This Row],[Kolom1]],Tabel1[Type],Tabel10[[#Headers],[bijscholing]],Tabel1[Jaar],$V$2)</f>
        <v>0</v>
      </c>
      <c r="N599" s="10">
        <f>COUNTIFS(Tabel1[Gemeente],Tabel10[[#This Row],[Kolom1]],Tabel1[Type],Tabel10[[#Headers],[open initiatie]],Tabel1[Jaar],$V$2)</f>
        <v>0</v>
      </c>
      <c r="O599">
        <f>COUNTIFS(Tabel1[Gemeente],Tabel10[[#This Row],[Kolom1]],Tabel1[Type],Tabel10[[#Headers],[animatie]],Tabel1[Jaar],$V$2)</f>
        <v>0</v>
      </c>
      <c r="P599">
        <f>COUNTIFS(Tabel1[Gemeente],Tabel10[[#This Row],[Kolom1]],Tabel1[Type],Tabel10[[#Headers],[kamp]],Tabel1[Jaar],$V$2)</f>
        <v>0</v>
      </c>
      <c r="Q599">
        <f>COUNTIFS(Tabel1[Gemeente],Tabel10[[#This Row],[Kolom1]],Tabel1[Type],Tabel10[[#Headers],[schoolactiviteit]],Tabel1[Jaar],$V$2)</f>
        <v>0</v>
      </c>
      <c r="R599" s="1">
        <f>SUM(Tabel10[[#This Row],[workshop]:[schoolactiviteit]])</f>
        <v>0</v>
      </c>
      <c r="S599" s="1">
        <f>COUNTIFS(Tabel3[Lid sinds],Activiteiten!$V$2,Tabel3[Woonplaats],Tabel10[[#This Row],[Kolom1]])</f>
        <v>0</v>
      </c>
    </row>
    <row r="600" spans="1:19" hidden="1" x14ac:dyDescent="0.25">
      <c r="A600" s="10">
        <v>2019</v>
      </c>
      <c r="B600" s="10">
        <v>4</v>
      </c>
      <c r="C600" s="10" t="s">
        <v>980</v>
      </c>
      <c r="D600" s="10"/>
      <c r="E600" s="10" t="s">
        <v>1024</v>
      </c>
      <c r="F600" s="10" t="s">
        <v>1192</v>
      </c>
      <c r="G600" s="10">
        <v>80</v>
      </c>
      <c r="L600">
        <f>COUNTIFS(Tabel1[Gemeente],Tabel10[[#This Row],[Kolom1]],Tabel1[Type],Tabel10[[#Headers],[workshop]],Tabel1[Jaar],$V$2)</f>
        <v>0</v>
      </c>
      <c r="M600" s="10">
        <f>COUNTIFS(Tabel1[Gemeente],Tabel10[[#This Row],[Kolom1]],Tabel1[Type],Tabel10[[#Headers],[bijscholing]],Tabel1[Jaar],$V$2)</f>
        <v>0</v>
      </c>
      <c r="N600" s="10">
        <f>COUNTIFS(Tabel1[Gemeente],Tabel10[[#This Row],[Kolom1]],Tabel1[Type],Tabel10[[#Headers],[open initiatie]],Tabel1[Jaar],$V$2)</f>
        <v>0</v>
      </c>
      <c r="O600">
        <f>COUNTIFS(Tabel1[Gemeente],Tabel10[[#This Row],[Kolom1]],Tabel1[Type],Tabel10[[#Headers],[animatie]],Tabel1[Jaar],$V$2)</f>
        <v>0</v>
      </c>
      <c r="P600">
        <f>COUNTIFS(Tabel1[Gemeente],Tabel10[[#This Row],[Kolom1]],Tabel1[Type],Tabel10[[#Headers],[kamp]],Tabel1[Jaar],$V$2)</f>
        <v>0</v>
      </c>
      <c r="Q600">
        <f>COUNTIFS(Tabel1[Gemeente],Tabel10[[#This Row],[Kolom1]],Tabel1[Type],Tabel10[[#Headers],[schoolactiviteit]],Tabel1[Jaar],$V$2)</f>
        <v>0</v>
      </c>
      <c r="R600" s="1">
        <f>SUM(Tabel10[[#This Row],[workshop]:[schoolactiviteit]])</f>
        <v>0</v>
      </c>
      <c r="S600" s="1">
        <f>COUNTIFS(Tabel3[Lid sinds],Activiteiten!$V$2,Tabel3[Woonplaats],Tabel10[[#This Row],[Kolom1]])</f>
        <v>0</v>
      </c>
    </row>
    <row r="601" spans="1:19" hidden="1" x14ac:dyDescent="0.25">
      <c r="A601" s="10">
        <v>2019</v>
      </c>
      <c r="B601" s="10">
        <v>4</v>
      </c>
      <c r="C601" s="10" t="s">
        <v>1005</v>
      </c>
      <c r="D601" s="10"/>
      <c r="E601" s="10" t="s">
        <v>1024</v>
      </c>
      <c r="F601" s="10" t="s">
        <v>978</v>
      </c>
      <c r="G601" s="10">
        <v>80</v>
      </c>
      <c r="L601">
        <f>COUNTIFS(Tabel1[Gemeente],Tabel10[[#This Row],[Kolom1]],Tabel1[Type],Tabel10[[#Headers],[workshop]],Tabel1[Jaar],$V$2)</f>
        <v>0</v>
      </c>
      <c r="M601" s="10">
        <f>COUNTIFS(Tabel1[Gemeente],Tabel10[[#This Row],[Kolom1]],Tabel1[Type],Tabel10[[#Headers],[bijscholing]],Tabel1[Jaar],$V$2)</f>
        <v>0</v>
      </c>
      <c r="N601" s="10">
        <f>COUNTIFS(Tabel1[Gemeente],Tabel10[[#This Row],[Kolom1]],Tabel1[Type],Tabel10[[#Headers],[open initiatie]],Tabel1[Jaar],$V$2)</f>
        <v>0</v>
      </c>
      <c r="O601">
        <f>COUNTIFS(Tabel1[Gemeente],Tabel10[[#This Row],[Kolom1]],Tabel1[Type],Tabel10[[#Headers],[animatie]],Tabel1[Jaar],$V$2)</f>
        <v>0</v>
      </c>
      <c r="P601">
        <f>COUNTIFS(Tabel1[Gemeente],Tabel10[[#This Row],[Kolom1]],Tabel1[Type],Tabel10[[#Headers],[kamp]],Tabel1[Jaar],$V$2)</f>
        <v>0</v>
      </c>
      <c r="Q601">
        <f>COUNTIFS(Tabel1[Gemeente],Tabel10[[#This Row],[Kolom1]],Tabel1[Type],Tabel10[[#Headers],[schoolactiviteit]],Tabel1[Jaar],$V$2)</f>
        <v>0</v>
      </c>
      <c r="R601" s="1">
        <f>SUM(Tabel10[[#This Row],[workshop]:[schoolactiviteit]])</f>
        <v>0</v>
      </c>
      <c r="S601" s="1">
        <f>COUNTIFS(Tabel3[Lid sinds],Activiteiten!$V$2,Tabel3[Woonplaats],Tabel10[[#This Row],[Kolom1]])</f>
        <v>0</v>
      </c>
    </row>
    <row r="602" spans="1:19" hidden="1" x14ac:dyDescent="0.25">
      <c r="A602" s="10">
        <v>2019</v>
      </c>
      <c r="B602" s="10">
        <v>8</v>
      </c>
      <c r="C602" s="10" t="s">
        <v>980</v>
      </c>
      <c r="D602" s="10"/>
      <c r="E602" s="10" t="s">
        <v>1155</v>
      </c>
      <c r="F602" s="10" t="s">
        <v>986</v>
      </c>
      <c r="G602" s="10">
        <v>15</v>
      </c>
      <c r="L602">
        <f>COUNTIFS(Tabel1[Gemeente],Tabel10[[#This Row],[Kolom1]],Tabel1[Type],Tabel10[[#Headers],[workshop]],Tabel1[Jaar],$V$2)</f>
        <v>0</v>
      </c>
      <c r="M602" s="10">
        <f>COUNTIFS(Tabel1[Gemeente],Tabel10[[#This Row],[Kolom1]],Tabel1[Type],Tabel10[[#Headers],[bijscholing]],Tabel1[Jaar],$V$2)</f>
        <v>0</v>
      </c>
      <c r="N602" s="10">
        <f>COUNTIFS(Tabel1[Gemeente],Tabel10[[#This Row],[Kolom1]],Tabel1[Type],Tabel10[[#Headers],[open initiatie]],Tabel1[Jaar],$V$2)</f>
        <v>0</v>
      </c>
      <c r="O602">
        <f>COUNTIFS(Tabel1[Gemeente],Tabel10[[#This Row],[Kolom1]],Tabel1[Type],Tabel10[[#Headers],[animatie]],Tabel1[Jaar],$V$2)</f>
        <v>0</v>
      </c>
      <c r="P602">
        <f>COUNTIFS(Tabel1[Gemeente],Tabel10[[#This Row],[Kolom1]],Tabel1[Type],Tabel10[[#Headers],[kamp]],Tabel1[Jaar],$V$2)</f>
        <v>0</v>
      </c>
      <c r="Q602">
        <f>COUNTIFS(Tabel1[Gemeente],Tabel10[[#This Row],[Kolom1]],Tabel1[Type],Tabel10[[#Headers],[schoolactiviteit]],Tabel1[Jaar],$V$2)</f>
        <v>0</v>
      </c>
      <c r="R602" s="1">
        <f>SUM(Tabel10[[#This Row],[workshop]:[schoolactiviteit]])</f>
        <v>0</v>
      </c>
      <c r="S602" s="1">
        <f>COUNTIFS(Tabel3[Lid sinds],Activiteiten!$V$2,Tabel3[Woonplaats],Tabel10[[#This Row],[Kolom1]])</f>
        <v>0</v>
      </c>
    </row>
    <row r="603" spans="1:19" hidden="1" x14ac:dyDescent="0.25">
      <c r="A603" s="10">
        <v>2019</v>
      </c>
      <c r="B603" s="10">
        <v>6</v>
      </c>
      <c r="C603" s="10" t="s">
        <v>980</v>
      </c>
      <c r="D603" s="10"/>
      <c r="E603" s="10" t="s">
        <v>1205</v>
      </c>
      <c r="F603" s="10" t="s">
        <v>986</v>
      </c>
      <c r="G603" s="10">
        <v>80</v>
      </c>
      <c r="L603">
        <f>COUNTIFS(Tabel1[Gemeente],Tabel10[[#This Row],[Kolom1]],Tabel1[Type],Tabel10[[#Headers],[workshop]],Tabel1[Jaar],$V$2)</f>
        <v>0</v>
      </c>
      <c r="M603" s="10">
        <f>COUNTIFS(Tabel1[Gemeente],Tabel10[[#This Row],[Kolom1]],Tabel1[Type],Tabel10[[#Headers],[bijscholing]],Tabel1[Jaar],$V$2)</f>
        <v>0</v>
      </c>
      <c r="N603" s="10">
        <f>COUNTIFS(Tabel1[Gemeente],Tabel10[[#This Row],[Kolom1]],Tabel1[Type],Tabel10[[#Headers],[open initiatie]],Tabel1[Jaar],$V$2)</f>
        <v>0</v>
      </c>
      <c r="O603">
        <f>COUNTIFS(Tabel1[Gemeente],Tabel10[[#This Row],[Kolom1]],Tabel1[Type],Tabel10[[#Headers],[animatie]],Tabel1[Jaar],$V$2)</f>
        <v>0</v>
      </c>
      <c r="P603">
        <f>COUNTIFS(Tabel1[Gemeente],Tabel10[[#This Row],[Kolom1]],Tabel1[Type],Tabel10[[#Headers],[kamp]],Tabel1[Jaar],$V$2)</f>
        <v>0</v>
      </c>
      <c r="Q603">
        <f>COUNTIFS(Tabel1[Gemeente],Tabel10[[#This Row],[Kolom1]],Tabel1[Type],Tabel10[[#Headers],[schoolactiviteit]],Tabel1[Jaar],$V$2)</f>
        <v>0</v>
      </c>
      <c r="R603" s="1">
        <f>SUM(Tabel10[[#This Row],[workshop]:[schoolactiviteit]])</f>
        <v>0</v>
      </c>
      <c r="S603" s="1">
        <f>COUNTIFS(Tabel3[Lid sinds],Activiteiten!$V$2,Tabel3[Woonplaats],Tabel10[[#This Row],[Kolom1]])</f>
        <v>0</v>
      </c>
    </row>
    <row r="604" spans="1:19" hidden="1" x14ac:dyDescent="0.25">
      <c r="A604" s="10">
        <v>2019</v>
      </c>
      <c r="B604" s="10">
        <v>4</v>
      </c>
      <c r="C604" s="10" t="s">
        <v>980</v>
      </c>
      <c r="D604" s="10"/>
      <c r="E604" s="10" t="s">
        <v>1105</v>
      </c>
      <c r="F604" s="10" t="s">
        <v>1284</v>
      </c>
      <c r="G604" s="10">
        <v>30</v>
      </c>
      <c r="L604">
        <f>COUNTIFS(Tabel1[Gemeente],Tabel10[[#This Row],[Kolom1]],Tabel1[Type],Tabel10[[#Headers],[workshop]],Tabel1[Jaar],$V$2)</f>
        <v>0</v>
      </c>
      <c r="M604" s="10">
        <f>COUNTIFS(Tabel1[Gemeente],Tabel10[[#This Row],[Kolom1]],Tabel1[Type],Tabel10[[#Headers],[bijscholing]],Tabel1[Jaar],$V$2)</f>
        <v>0</v>
      </c>
      <c r="N604" s="10">
        <f>COUNTIFS(Tabel1[Gemeente],Tabel10[[#This Row],[Kolom1]],Tabel1[Type],Tabel10[[#Headers],[open initiatie]],Tabel1[Jaar],$V$2)</f>
        <v>0</v>
      </c>
      <c r="O604">
        <f>COUNTIFS(Tabel1[Gemeente],Tabel10[[#This Row],[Kolom1]],Tabel1[Type],Tabel10[[#Headers],[animatie]],Tabel1[Jaar],$V$2)</f>
        <v>0</v>
      </c>
      <c r="P604">
        <f>COUNTIFS(Tabel1[Gemeente],Tabel10[[#This Row],[Kolom1]],Tabel1[Type],Tabel10[[#Headers],[kamp]],Tabel1[Jaar],$V$2)</f>
        <v>0</v>
      </c>
      <c r="Q604">
        <f>COUNTIFS(Tabel1[Gemeente],Tabel10[[#This Row],[Kolom1]],Tabel1[Type],Tabel10[[#Headers],[schoolactiviteit]],Tabel1[Jaar],$V$2)</f>
        <v>0</v>
      </c>
      <c r="R604" s="1">
        <f>SUM(Tabel10[[#This Row],[workshop]:[schoolactiviteit]])</f>
        <v>0</v>
      </c>
      <c r="S604" s="1">
        <f>COUNTIFS(Tabel3[Lid sinds],Activiteiten!$V$2,Tabel3[Woonplaats],Tabel10[[#This Row],[Kolom1]])</f>
        <v>0</v>
      </c>
    </row>
    <row r="605" spans="1:19" hidden="1" x14ac:dyDescent="0.25">
      <c r="A605" s="10">
        <v>2019</v>
      </c>
      <c r="B605" s="10">
        <v>7</v>
      </c>
      <c r="C605" s="10" t="s">
        <v>980</v>
      </c>
      <c r="D605" s="10"/>
      <c r="E605" s="10" t="s">
        <v>1105</v>
      </c>
      <c r="F605" s="10" t="s">
        <v>1208</v>
      </c>
      <c r="G605" s="10">
        <v>30</v>
      </c>
      <c r="L605">
        <f>COUNTIFS(Tabel1[Gemeente],Tabel10[[#This Row],[Kolom1]],Tabel1[Type],Tabel10[[#Headers],[workshop]],Tabel1[Jaar],$V$2)</f>
        <v>0</v>
      </c>
      <c r="M605" s="10">
        <f>COUNTIFS(Tabel1[Gemeente],Tabel10[[#This Row],[Kolom1]],Tabel1[Type],Tabel10[[#Headers],[bijscholing]],Tabel1[Jaar],$V$2)</f>
        <v>0</v>
      </c>
      <c r="N605" s="10">
        <f>COUNTIFS(Tabel1[Gemeente],Tabel10[[#This Row],[Kolom1]],Tabel1[Type],Tabel10[[#Headers],[open initiatie]],Tabel1[Jaar],$V$2)</f>
        <v>0</v>
      </c>
      <c r="O605">
        <f>COUNTIFS(Tabel1[Gemeente],Tabel10[[#This Row],[Kolom1]],Tabel1[Type],Tabel10[[#Headers],[animatie]],Tabel1[Jaar],$V$2)</f>
        <v>0</v>
      </c>
      <c r="P605">
        <f>COUNTIFS(Tabel1[Gemeente],Tabel10[[#This Row],[Kolom1]],Tabel1[Type],Tabel10[[#Headers],[kamp]],Tabel1[Jaar],$V$2)</f>
        <v>0</v>
      </c>
      <c r="Q605">
        <f>COUNTIFS(Tabel1[Gemeente],Tabel10[[#This Row],[Kolom1]],Tabel1[Type],Tabel10[[#Headers],[schoolactiviteit]],Tabel1[Jaar],$V$2)</f>
        <v>0</v>
      </c>
      <c r="R605" s="1">
        <f>SUM(Tabel10[[#This Row],[workshop]:[schoolactiviteit]])</f>
        <v>0</v>
      </c>
      <c r="S605" s="1">
        <f>COUNTIFS(Tabel3[Lid sinds],Activiteiten!$V$2,Tabel3[Woonplaats],Tabel10[[#This Row],[Kolom1]])</f>
        <v>0</v>
      </c>
    </row>
    <row r="606" spans="1:19" hidden="1" x14ac:dyDescent="0.25">
      <c r="A606" s="10">
        <v>2019</v>
      </c>
      <c r="B606" s="10">
        <v>7</v>
      </c>
      <c r="C606" s="10" t="s">
        <v>979</v>
      </c>
      <c r="D606" s="10"/>
      <c r="E606" s="10" t="s">
        <v>1105</v>
      </c>
      <c r="F606" s="10" t="s">
        <v>1161</v>
      </c>
      <c r="G606" s="10">
        <v>50</v>
      </c>
      <c r="L606">
        <f>COUNTIFS(Tabel1[Gemeente],Tabel10[[#This Row],[Kolom1]],Tabel1[Type],Tabel10[[#Headers],[workshop]],Tabel1[Jaar],$V$2)</f>
        <v>0</v>
      </c>
      <c r="M606" s="10">
        <f>COUNTIFS(Tabel1[Gemeente],Tabel10[[#This Row],[Kolom1]],Tabel1[Type],Tabel10[[#Headers],[bijscholing]],Tabel1[Jaar],$V$2)</f>
        <v>0</v>
      </c>
      <c r="N606" s="10">
        <f>COUNTIFS(Tabel1[Gemeente],Tabel10[[#This Row],[Kolom1]],Tabel1[Type],Tabel10[[#Headers],[open initiatie]],Tabel1[Jaar],$V$2)</f>
        <v>0</v>
      </c>
      <c r="O606">
        <f>COUNTIFS(Tabel1[Gemeente],Tabel10[[#This Row],[Kolom1]],Tabel1[Type],Tabel10[[#Headers],[animatie]],Tabel1[Jaar],$V$2)</f>
        <v>0</v>
      </c>
      <c r="P606">
        <f>COUNTIFS(Tabel1[Gemeente],Tabel10[[#This Row],[Kolom1]],Tabel1[Type],Tabel10[[#Headers],[kamp]],Tabel1[Jaar],$V$2)</f>
        <v>0</v>
      </c>
      <c r="Q606">
        <f>COUNTIFS(Tabel1[Gemeente],Tabel10[[#This Row],[Kolom1]],Tabel1[Type],Tabel10[[#Headers],[schoolactiviteit]],Tabel1[Jaar],$V$2)</f>
        <v>0</v>
      </c>
      <c r="R606" s="1">
        <f>SUM(Tabel10[[#This Row],[workshop]:[schoolactiviteit]])</f>
        <v>0</v>
      </c>
      <c r="S606" s="1">
        <f>COUNTIFS(Tabel3[Lid sinds],Activiteiten!$V$2,Tabel3[Woonplaats],Tabel10[[#This Row],[Kolom1]])</f>
        <v>0</v>
      </c>
    </row>
    <row r="607" spans="1:19" hidden="1" x14ac:dyDescent="0.25">
      <c r="A607" s="10">
        <v>2019</v>
      </c>
      <c r="B607" s="10">
        <v>7</v>
      </c>
      <c r="C607" s="10" t="s">
        <v>980</v>
      </c>
      <c r="D607" s="10"/>
      <c r="E607" s="10" t="s">
        <v>1105</v>
      </c>
      <c r="F607" s="10" t="s">
        <v>1208</v>
      </c>
      <c r="G607" s="10">
        <v>20</v>
      </c>
      <c r="L607">
        <f>COUNTIFS(Tabel1[Gemeente],Tabel10[[#This Row],[Kolom1]],Tabel1[Type],Tabel10[[#Headers],[workshop]],Tabel1[Jaar],$V$2)</f>
        <v>0</v>
      </c>
      <c r="M607" s="10">
        <f>COUNTIFS(Tabel1[Gemeente],Tabel10[[#This Row],[Kolom1]],Tabel1[Type],Tabel10[[#Headers],[bijscholing]],Tabel1[Jaar],$V$2)</f>
        <v>0</v>
      </c>
      <c r="N607" s="10">
        <f>COUNTIFS(Tabel1[Gemeente],Tabel10[[#This Row],[Kolom1]],Tabel1[Type],Tabel10[[#Headers],[open initiatie]],Tabel1[Jaar],$V$2)</f>
        <v>0</v>
      </c>
      <c r="O607">
        <f>COUNTIFS(Tabel1[Gemeente],Tabel10[[#This Row],[Kolom1]],Tabel1[Type],Tabel10[[#Headers],[animatie]],Tabel1[Jaar],$V$2)</f>
        <v>0</v>
      </c>
      <c r="P607">
        <f>COUNTIFS(Tabel1[Gemeente],Tabel10[[#This Row],[Kolom1]],Tabel1[Type],Tabel10[[#Headers],[kamp]],Tabel1[Jaar],$V$2)</f>
        <v>0</v>
      </c>
      <c r="Q607">
        <f>COUNTIFS(Tabel1[Gemeente],Tabel10[[#This Row],[Kolom1]],Tabel1[Type],Tabel10[[#Headers],[schoolactiviteit]],Tabel1[Jaar],$V$2)</f>
        <v>0</v>
      </c>
      <c r="R607" s="1">
        <f>SUM(Tabel10[[#This Row],[workshop]:[schoolactiviteit]])</f>
        <v>0</v>
      </c>
      <c r="S607" s="1">
        <f>COUNTIFS(Tabel3[Lid sinds],Activiteiten!$V$2,Tabel3[Woonplaats],Tabel10[[#This Row],[Kolom1]])</f>
        <v>0</v>
      </c>
    </row>
    <row r="608" spans="1:19" hidden="1" x14ac:dyDescent="0.25">
      <c r="A608" s="10">
        <v>2019</v>
      </c>
      <c r="B608" s="10">
        <v>5</v>
      </c>
      <c r="C608" s="10" t="s">
        <v>980</v>
      </c>
      <c r="D608" s="10"/>
      <c r="E608" s="10" t="s">
        <v>1203</v>
      </c>
      <c r="F608" s="10" t="s">
        <v>1208</v>
      </c>
      <c r="G608" s="10">
        <v>15</v>
      </c>
      <c r="L608">
        <f>COUNTIFS(Tabel1[Gemeente],Tabel10[[#This Row],[Kolom1]],Tabel1[Type],Tabel10[[#Headers],[workshop]],Tabel1[Jaar],$V$2)</f>
        <v>0</v>
      </c>
      <c r="M608" s="10">
        <f>COUNTIFS(Tabel1[Gemeente],Tabel10[[#This Row],[Kolom1]],Tabel1[Type],Tabel10[[#Headers],[bijscholing]],Tabel1[Jaar],$V$2)</f>
        <v>0</v>
      </c>
      <c r="N608" s="10">
        <f>COUNTIFS(Tabel1[Gemeente],Tabel10[[#This Row],[Kolom1]],Tabel1[Type],Tabel10[[#Headers],[open initiatie]],Tabel1[Jaar],$V$2)</f>
        <v>0</v>
      </c>
      <c r="O608">
        <f>COUNTIFS(Tabel1[Gemeente],Tabel10[[#This Row],[Kolom1]],Tabel1[Type],Tabel10[[#Headers],[animatie]],Tabel1[Jaar],$V$2)</f>
        <v>0</v>
      </c>
      <c r="P608">
        <f>COUNTIFS(Tabel1[Gemeente],Tabel10[[#This Row],[Kolom1]],Tabel1[Type],Tabel10[[#Headers],[kamp]],Tabel1[Jaar],$V$2)</f>
        <v>0</v>
      </c>
      <c r="Q608">
        <f>COUNTIFS(Tabel1[Gemeente],Tabel10[[#This Row],[Kolom1]],Tabel1[Type],Tabel10[[#Headers],[schoolactiviteit]],Tabel1[Jaar],$V$2)</f>
        <v>0</v>
      </c>
      <c r="R608" s="1">
        <f>SUM(Tabel10[[#This Row],[workshop]:[schoolactiviteit]])</f>
        <v>0</v>
      </c>
      <c r="S608" s="1">
        <f>COUNTIFS(Tabel3[Lid sinds],Activiteiten!$V$2,Tabel3[Woonplaats],Tabel10[[#This Row],[Kolom1]])</f>
        <v>0</v>
      </c>
    </row>
    <row r="609" spans="1:19" hidden="1" x14ac:dyDescent="0.25">
      <c r="A609" s="10">
        <v>2019</v>
      </c>
      <c r="B609" s="10">
        <v>5</v>
      </c>
      <c r="C609" s="10" t="s">
        <v>980</v>
      </c>
      <c r="D609" s="10">
        <v>2300</v>
      </c>
      <c r="E609" s="10" t="s">
        <v>1010</v>
      </c>
      <c r="F609" s="10" t="s">
        <v>1115</v>
      </c>
      <c r="G609" s="10">
        <v>120</v>
      </c>
      <c r="L609">
        <f>COUNTIFS(Tabel1[Gemeente],Tabel10[[#This Row],[Kolom1]],Tabel1[Type],Tabel10[[#Headers],[workshop]],Tabel1[Jaar],$V$2)</f>
        <v>0</v>
      </c>
      <c r="M609" s="10">
        <f>COUNTIFS(Tabel1[Gemeente],Tabel10[[#This Row],[Kolom1]],Tabel1[Type],Tabel10[[#Headers],[bijscholing]],Tabel1[Jaar],$V$2)</f>
        <v>0</v>
      </c>
      <c r="N609" s="10">
        <f>COUNTIFS(Tabel1[Gemeente],Tabel10[[#This Row],[Kolom1]],Tabel1[Type],Tabel10[[#Headers],[open initiatie]],Tabel1[Jaar],$V$2)</f>
        <v>0</v>
      </c>
      <c r="O609">
        <f>COUNTIFS(Tabel1[Gemeente],Tabel10[[#This Row],[Kolom1]],Tabel1[Type],Tabel10[[#Headers],[animatie]],Tabel1[Jaar],$V$2)</f>
        <v>0</v>
      </c>
      <c r="P609">
        <f>COUNTIFS(Tabel1[Gemeente],Tabel10[[#This Row],[Kolom1]],Tabel1[Type],Tabel10[[#Headers],[kamp]],Tabel1[Jaar],$V$2)</f>
        <v>0</v>
      </c>
      <c r="Q609">
        <f>COUNTIFS(Tabel1[Gemeente],Tabel10[[#This Row],[Kolom1]],Tabel1[Type],Tabel10[[#Headers],[schoolactiviteit]],Tabel1[Jaar],$V$2)</f>
        <v>0</v>
      </c>
      <c r="R609" s="1">
        <f>SUM(Tabel10[[#This Row],[workshop]:[schoolactiviteit]])</f>
        <v>0</v>
      </c>
      <c r="S609" s="1">
        <f>COUNTIFS(Tabel3[Lid sinds],Activiteiten!$V$2,Tabel3[Woonplaats],Tabel10[[#This Row],[Kolom1]])</f>
        <v>0</v>
      </c>
    </row>
    <row r="610" spans="1:19" hidden="1" x14ac:dyDescent="0.25">
      <c r="A610" s="10">
        <v>2019</v>
      </c>
      <c r="B610" s="10">
        <v>5</v>
      </c>
      <c r="C610" s="10" t="s">
        <v>980</v>
      </c>
      <c r="D610" s="10">
        <v>2300</v>
      </c>
      <c r="E610" s="10" t="s">
        <v>1010</v>
      </c>
      <c r="F610" s="10" t="s">
        <v>986</v>
      </c>
      <c r="G610" s="10">
        <f>9*20</f>
        <v>180</v>
      </c>
      <c r="L610">
        <f>COUNTIFS(Tabel1[Gemeente],Tabel10[[#This Row],[Kolom1]],Tabel1[Type],Tabel10[[#Headers],[workshop]],Tabel1[Jaar],$V$2)</f>
        <v>0</v>
      </c>
      <c r="M610" s="10">
        <f>COUNTIFS(Tabel1[Gemeente],Tabel10[[#This Row],[Kolom1]],Tabel1[Type],Tabel10[[#Headers],[bijscholing]],Tabel1[Jaar],$V$2)</f>
        <v>0</v>
      </c>
      <c r="N610" s="10">
        <f>COUNTIFS(Tabel1[Gemeente],Tabel10[[#This Row],[Kolom1]],Tabel1[Type],Tabel10[[#Headers],[open initiatie]],Tabel1[Jaar],$V$2)</f>
        <v>0</v>
      </c>
      <c r="O610">
        <f>COUNTIFS(Tabel1[Gemeente],Tabel10[[#This Row],[Kolom1]],Tabel1[Type],Tabel10[[#Headers],[animatie]],Tabel1[Jaar],$V$2)</f>
        <v>0</v>
      </c>
      <c r="P610">
        <f>COUNTIFS(Tabel1[Gemeente],Tabel10[[#This Row],[Kolom1]],Tabel1[Type],Tabel10[[#Headers],[kamp]],Tabel1[Jaar],$V$2)</f>
        <v>0</v>
      </c>
      <c r="Q610">
        <f>COUNTIFS(Tabel1[Gemeente],Tabel10[[#This Row],[Kolom1]],Tabel1[Type],Tabel10[[#Headers],[schoolactiviteit]],Tabel1[Jaar],$V$2)</f>
        <v>0</v>
      </c>
      <c r="R610" s="1">
        <f>SUM(Tabel10[[#This Row],[workshop]:[schoolactiviteit]])</f>
        <v>0</v>
      </c>
      <c r="S610" s="1">
        <f>COUNTIFS(Tabel3[Lid sinds],Activiteiten!$V$2,Tabel3[Woonplaats],Tabel10[[#This Row],[Kolom1]])</f>
        <v>0</v>
      </c>
    </row>
    <row r="611" spans="1:19" hidden="1" x14ac:dyDescent="0.25">
      <c r="A611" s="10">
        <v>2019</v>
      </c>
      <c r="B611" s="10">
        <v>6</v>
      </c>
      <c r="C611" s="10" t="s">
        <v>979</v>
      </c>
      <c r="D611" s="10">
        <v>2300</v>
      </c>
      <c r="E611" s="10" t="s">
        <v>1010</v>
      </c>
      <c r="F611" s="10" t="s">
        <v>1115</v>
      </c>
      <c r="G611" s="10">
        <v>25</v>
      </c>
      <c r="L611">
        <f>COUNTIFS(Tabel1[Gemeente],Tabel10[[#This Row],[Kolom1]],Tabel1[Type],Tabel10[[#Headers],[workshop]],Tabel1[Jaar],$V$2)</f>
        <v>0</v>
      </c>
      <c r="M611" s="10">
        <f>COUNTIFS(Tabel1[Gemeente],Tabel10[[#This Row],[Kolom1]],Tabel1[Type],Tabel10[[#Headers],[bijscholing]],Tabel1[Jaar],$V$2)</f>
        <v>0</v>
      </c>
      <c r="N611" s="10">
        <f>COUNTIFS(Tabel1[Gemeente],Tabel10[[#This Row],[Kolom1]],Tabel1[Type],Tabel10[[#Headers],[open initiatie]],Tabel1[Jaar],$V$2)</f>
        <v>0</v>
      </c>
      <c r="O611">
        <f>COUNTIFS(Tabel1[Gemeente],Tabel10[[#This Row],[Kolom1]],Tabel1[Type],Tabel10[[#Headers],[animatie]],Tabel1[Jaar],$V$2)</f>
        <v>0</v>
      </c>
      <c r="P611">
        <f>COUNTIFS(Tabel1[Gemeente],Tabel10[[#This Row],[Kolom1]],Tabel1[Type],Tabel10[[#Headers],[kamp]],Tabel1[Jaar],$V$2)</f>
        <v>0</v>
      </c>
      <c r="Q611">
        <f>COUNTIFS(Tabel1[Gemeente],Tabel10[[#This Row],[Kolom1]],Tabel1[Type],Tabel10[[#Headers],[schoolactiviteit]],Tabel1[Jaar],$V$2)</f>
        <v>0</v>
      </c>
      <c r="R611" s="1">
        <f>SUM(Tabel10[[#This Row],[workshop]:[schoolactiviteit]])</f>
        <v>0</v>
      </c>
      <c r="S611" s="1">
        <f>COUNTIFS(Tabel3[Lid sinds],Activiteiten!$V$2,Tabel3[Woonplaats],Tabel10[[#This Row],[Kolom1]])</f>
        <v>0</v>
      </c>
    </row>
    <row r="612" spans="1:19" hidden="1" x14ac:dyDescent="0.25">
      <c r="A612" s="10">
        <v>2019</v>
      </c>
      <c r="B612" s="10">
        <v>6</v>
      </c>
      <c r="C612" s="10" t="s">
        <v>980</v>
      </c>
      <c r="D612" s="10">
        <v>2300</v>
      </c>
      <c r="E612" s="10" t="s">
        <v>1010</v>
      </c>
      <c r="F612" s="10" t="s">
        <v>1213</v>
      </c>
      <c r="G612" s="10">
        <v>35</v>
      </c>
      <c r="L612">
        <f>COUNTIFS(Tabel1[Gemeente],Tabel10[[#This Row],[Kolom1]],Tabel1[Type],Tabel10[[#Headers],[workshop]],Tabel1[Jaar],$V$2)</f>
        <v>0</v>
      </c>
      <c r="M612" s="10">
        <f>COUNTIFS(Tabel1[Gemeente],Tabel10[[#This Row],[Kolom1]],Tabel1[Type],Tabel10[[#Headers],[bijscholing]],Tabel1[Jaar],$V$2)</f>
        <v>0</v>
      </c>
      <c r="N612" s="10">
        <f>COUNTIFS(Tabel1[Gemeente],Tabel10[[#This Row],[Kolom1]],Tabel1[Type],Tabel10[[#Headers],[open initiatie]],Tabel1[Jaar],$V$2)</f>
        <v>0</v>
      </c>
      <c r="O612">
        <f>COUNTIFS(Tabel1[Gemeente],Tabel10[[#This Row],[Kolom1]],Tabel1[Type],Tabel10[[#Headers],[animatie]],Tabel1[Jaar],$V$2)</f>
        <v>0</v>
      </c>
      <c r="P612">
        <f>COUNTIFS(Tabel1[Gemeente],Tabel10[[#This Row],[Kolom1]],Tabel1[Type],Tabel10[[#Headers],[kamp]],Tabel1[Jaar],$V$2)</f>
        <v>0</v>
      </c>
      <c r="Q612">
        <f>COUNTIFS(Tabel1[Gemeente],Tabel10[[#This Row],[Kolom1]],Tabel1[Type],Tabel10[[#Headers],[schoolactiviteit]],Tabel1[Jaar],$V$2)</f>
        <v>0</v>
      </c>
      <c r="R612" s="1">
        <f>SUM(Tabel10[[#This Row],[workshop]:[schoolactiviteit]])</f>
        <v>0</v>
      </c>
      <c r="S612" s="1">
        <f>COUNTIFS(Tabel3[Lid sinds],Activiteiten!$V$2,Tabel3[Woonplaats],Tabel10[[#This Row],[Kolom1]])</f>
        <v>0</v>
      </c>
    </row>
    <row r="613" spans="1:19" hidden="1" x14ac:dyDescent="0.25">
      <c r="A613" s="10">
        <v>2019</v>
      </c>
      <c r="B613" s="10">
        <v>6</v>
      </c>
      <c r="C613" s="10" t="s">
        <v>979</v>
      </c>
      <c r="D613" s="10">
        <v>2300</v>
      </c>
      <c r="E613" s="10" t="s">
        <v>1010</v>
      </c>
      <c r="F613" s="10" t="s">
        <v>1208</v>
      </c>
      <c r="G613" s="10">
        <v>50</v>
      </c>
      <c r="L613">
        <f>COUNTIFS(Tabel1[Gemeente],Tabel10[[#This Row],[Kolom1]],Tabel1[Type],Tabel10[[#Headers],[workshop]],Tabel1[Jaar],$V$2)</f>
        <v>0</v>
      </c>
      <c r="M613" s="10">
        <f>COUNTIFS(Tabel1[Gemeente],Tabel10[[#This Row],[Kolom1]],Tabel1[Type],Tabel10[[#Headers],[bijscholing]],Tabel1[Jaar],$V$2)</f>
        <v>0</v>
      </c>
      <c r="N613" s="10">
        <f>COUNTIFS(Tabel1[Gemeente],Tabel10[[#This Row],[Kolom1]],Tabel1[Type],Tabel10[[#Headers],[open initiatie]],Tabel1[Jaar],$V$2)</f>
        <v>0</v>
      </c>
      <c r="O613">
        <f>COUNTIFS(Tabel1[Gemeente],Tabel10[[#This Row],[Kolom1]],Tabel1[Type],Tabel10[[#Headers],[animatie]],Tabel1[Jaar],$V$2)</f>
        <v>0</v>
      </c>
      <c r="P613">
        <f>COUNTIFS(Tabel1[Gemeente],Tabel10[[#This Row],[Kolom1]],Tabel1[Type],Tabel10[[#Headers],[kamp]],Tabel1[Jaar],$V$2)</f>
        <v>0</v>
      </c>
      <c r="Q613">
        <f>COUNTIFS(Tabel1[Gemeente],Tabel10[[#This Row],[Kolom1]],Tabel1[Type],Tabel10[[#Headers],[schoolactiviteit]],Tabel1[Jaar],$V$2)</f>
        <v>0</v>
      </c>
      <c r="R613" s="1">
        <f>SUM(Tabel10[[#This Row],[workshop]:[schoolactiviteit]])</f>
        <v>0</v>
      </c>
      <c r="S613" s="1">
        <f>COUNTIFS(Tabel3[Lid sinds],Activiteiten!$V$2,Tabel3[Woonplaats],Tabel10[[#This Row],[Kolom1]])</f>
        <v>0</v>
      </c>
    </row>
    <row r="614" spans="1:19" hidden="1" x14ac:dyDescent="0.25">
      <c r="A614" s="10">
        <v>2019</v>
      </c>
      <c r="B614" s="10">
        <v>7</v>
      </c>
      <c r="C614" s="10" t="s">
        <v>979</v>
      </c>
      <c r="D614" s="10">
        <v>2300</v>
      </c>
      <c r="E614" s="10" t="s">
        <v>1010</v>
      </c>
      <c r="F614" s="10" t="s">
        <v>1214</v>
      </c>
      <c r="G614" s="10">
        <v>150</v>
      </c>
      <c r="L614">
        <f>COUNTIFS(Tabel1[Gemeente],Tabel10[[#This Row],[Kolom1]],Tabel1[Type],Tabel10[[#Headers],[workshop]],Tabel1[Jaar],$V$2)</f>
        <v>0</v>
      </c>
      <c r="M614" s="10">
        <f>COUNTIFS(Tabel1[Gemeente],Tabel10[[#This Row],[Kolom1]],Tabel1[Type],Tabel10[[#Headers],[bijscholing]],Tabel1[Jaar],$V$2)</f>
        <v>0</v>
      </c>
      <c r="N614" s="10">
        <f>COUNTIFS(Tabel1[Gemeente],Tabel10[[#This Row],[Kolom1]],Tabel1[Type],Tabel10[[#Headers],[open initiatie]],Tabel1[Jaar],$V$2)</f>
        <v>0</v>
      </c>
      <c r="O614">
        <f>COUNTIFS(Tabel1[Gemeente],Tabel10[[#This Row],[Kolom1]],Tabel1[Type],Tabel10[[#Headers],[animatie]],Tabel1[Jaar],$V$2)</f>
        <v>0</v>
      </c>
      <c r="P614">
        <f>COUNTIFS(Tabel1[Gemeente],Tabel10[[#This Row],[Kolom1]],Tabel1[Type],Tabel10[[#Headers],[kamp]],Tabel1[Jaar],$V$2)</f>
        <v>0</v>
      </c>
      <c r="Q614">
        <f>COUNTIFS(Tabel1[Gemeente],Tabel10[[#This Row],[Kolom1]],Tabel1[Type],Tabel10[[#Headers],[schoolactiviteit]],Tabel1[Jaar],$V$2)</f>
        <v>0</v>
      </c>
      <c r="R614" s="1">
        <f>SUM(Tabel10[[#This Row],[workshop]:[schoolactiviteit]])</f>
        <v>0</v>
      </c>
      <c r="S614" s="1">
        <f>COUNTIFS(Tabel3[Lid sinds],Activiteiten!$V$2,Tabel3[Woonplaats],Tabel10[[#This Row],[Kolom1]])</f>
        <v>0</v>
      </c>
    </row>
    <row r="615" spans="1:19" hidden="1" x14ac:dyDescent="0.25">
      <c r="A615" s="10">
        <v>2019</v>
      </c>
      <c r="B615" s="10">
        <v>6</v>
      </c>
      <c r="C615" s="10" t="s">
        <v>979</v>
      </c>
      <c r="D615" s="10">
        <v>2300</v>
      </c>
      <c r="E615" s="10" t="s">
        <v>1010</v>
      </c>
      <c r="F615" s="10" t="s">
        <v>1215</v>
      </c>
      <c r="G615" s="10">
        <v>100</v>
      </c>
      <c r="L615">
        <f>COUNTIFS(Tabel1[Gemeente],Tabel10[[#This Row],[Kolom1]],Tabel1[Type],Tabel10[[#Headers],[workshop]],Tabel1[Jaar],$V$2)</f>
        <v>0</v>
      </c>
      <c r="M615" s="10">
        <f>COUNTIFS(Tabel1[Gemeente],Tabel10[[#This Row],[Kolom1]],Tabel1[Type],Tabel10[[#Headers],[bijscholing]],Tabel1[Jaar],$V$2)</f>
        <v>0</v>
      </c>
      <c r="N615" s="10">
        <f>COUNTIFS(Tabel1[Gemeente],Tabel10[[#This Row],[Kolom1]],Tabel1[Type],Tabel10[[#Headers],[open initiatie]],Tabel1[Jaar],$V$2)</f>
        <v>0</v>
      </c>
      <c r="O615">
        <f>COUNTIFS(Tabel1[Gemeente],Tabel10[[#This Row],[Kolom1]],Tabel1[Type],Tabel10[[#Headers],[animatie]],Tabel1[Jaar],$V$2)</f>
        <v>0</v>
      </c>
      <c r="P615">
        <f>COUNTIFS(Tabel1[Gemeente],Tabel10[[#This Row],[Kolom1]],Tabel1[Type],Tabel10[[#Headers],[kamp]],Tabel1[Jaar],$V$2)</f>
        <v>0</v>
      </c>
      <c r="Q615">
        <f>COUNTIFS(Tabel1[Gemeente],Tabel10[[#This Row],[Kolom1]],Tabel1[Type],Tabel10[[#Headers],[schoolactiviteit]],Tabel1[Jaar],$V$2)</f>
        <v>0</v>
      </c>
      <c r="R615" s="1">
        <f>SUM(Tabel10[[#This Row],[workshop]:[schoolactiviteit]])</f>
        <v>0</v>
      </c>
      <c r="S615" s="1">
        <f>COUNTIFS(Tabel3[Lid sinds],Activiteiten!$V$2,Tabel3[Woonplaats],Tabel10[[#This Row],[Kolom1]])</f>
        <v>0</v>
      </c>
    </row>
    <row r="616" spans="1:19" hidden="1" x14ac:dyDescent="0.25">
      <c r="A616" s="10">
        <v>2019</v>
      </c>
      <c r="B616" s="10">
        <v>8</v>
      </c>
      <c r="C616" s="10" t="s">
        <v>980</v>
      </c>
      <c r="D616" s="10">
        <v>2300</v>
      </c>
      <c r="E616" s="10" t="s">
        <v>1010</v>
      </c>
      <c r="F616" s="10" t="s">
        <v>986</v>
      </c>
      <c r="G616" s="10">
        <v>18</v>
      </c>
      <c r="L616">
        <f>COUNTIFS(Tabel1[Gemeente],Tabel10[[#This Row],[Kolom1]],Tabel1[Type],Tabel10[[#Headers],[workshop]],Tabel1[Jaar],$V$2)</f>
        <v>0</v>
      </c>
      <c r="M616" s="10">
        <f>COUNTIFS(Tabel1[Gemeente],Tabel10[[#This Row],[Kolom1]],Tabel1[Type],Tabel10[[#Headers],[bijscholing]],Tabel1[Jaar],$V$2)</f>
        <v>0</v>
      </c>
      <c r="N616" s="10">
        <f>COUNTIFS(Tabel1[Gemeente],Tabel10[[#This Row],[Kolom1]],Tabel1[Type],Tabel10[[#Headers],[open initiatie]],Tabel1[Jaar],$V$2)</f>
        <v>0</v>
      </c>
      <c r="O616">
        <f>COUNTIFS(Tabel1[Gemeente],Tabel10[[#This Row],[Kolom1]],Tabel1[Type],Tabel10[[#Headers],[animatie]],Tabel1[Jaar],$V$2)</f>
        <v>0</v>
      </c>
      <c r="P616">
        <f>COUNTIFS(Tabel1[Gemeente],Tabel10[[#This Row],[Kolom1]],Tabel1[Type],Tabel10[[#Headers],[kamp]],Tabel1[Jaar],$V$2)</f>
        <v>0</v>
      </c>
      <c r="Q616">
        <f>COUNTIFS(Tabel1[Gemeente],Tabel10[[#This Row],[Kolom1]],Tabel1[Type],Tabel10[[#Headers],[schoolactiviteit]],Tabel1[Jaar],$V$2)</f>
        <v>0</v>
      </c>
      <c r="R616" s="1">
        <f>SUM(Tabel10[[#This Row],[workshop]:[schoolactiviteit]])</f>
        <v>0</v>
      </c>
      <c r="S616" s="1">
        <f>COUNTIFS(Tabel3[Lid sinds],Activiteiten!$V$2,Tabel3[Woonplaats],Tabel10[[#This Row],[Kolom1]])</f>
        <v>0</v>
      </c>
    </row>
    <row r="617" spans="1:19" hidden="1" x14ac:dyDescent="0.25">
      <c r="A617" s="10">
        <v>2019</v>
      </c>
      <c r="B617" s="10">
        <v>9</v>
      </c>
      <c r="C617" s="10" t="s">
        <v>979</v>
      </c>
      <c r="D617" s="10">
        <v>2300</v>
      </c>
      <c r="E617" s="10" t="s">
        <v>1010</v>
      </c>
      <c r="F617" s="10" t="s">
        <v>1230</v>
      </c>
      <c r="G617" s="10">
        <v>400</v>
      </c>
      <c r="L617">
        <f>COUNTIFS(Tabel1[Gemeente],Tabel10[[#This Row],[Kolom1]],Tabel1[Type],Tabel10[[#Headers],[workshop]],Tabel1[Jaar],$V$2)</f>
        <v>0</v>
      </c>
      <c r="M617" s="10">
        <f>COUNTIFS(Tabel1[Gemeente],Tabel10[[#This Row],[Kolom1]],Tabel1[Type],Tabel10[[#Headers],[bijscholing]],Tabel1[Jaar],$V$2)</f>
        <v>0</v>
      </c>
      <c r="N617" s="10">
        <f>COUNTIFS(Tabel1[Gemeente],Tabel10[[#This Row],[Kolom1]],Tabel1[Type],Tabel10[[#Headers],[open initiatie]],Tabel1[Jaar],$V$2)</f>
        <v>0</v>
      </c>
      <c r="O617">
        <f>COUNTIFS(Tabel1[Gemeente],Tabel10[[#This Row],[Kolom1]],Tabel1[Type],Tabel10[[#Headers],[animatie]],Tabel1[Jaar],$V$2)</f>
        <v>0</v>
      </c>
      <c r="P617">
        <f>COUNTIFS(Tabel1[Gemeente],Tabel10[[#This Row],[Kolom1]],Tabel1[Type],Tabel10[[#Headers],[kamp]],Tabel1[Jaar],$V$2)</f>
        <v>0</v>
      </c>
      <c r="Q617">
        <f>COUNTIFS(Tabel1[Gemeente],Tabel10[[#This Row],[Kolom1]],Tabel1[Type],Tabel10[[#Headers],[schoolactiviteit]],Tabel1[Jaar],$V$2)</f>
        <v>0</v>
      </c>
      <c r="R617" s="1">
        <f>SUM(Tabel10[[#This Row],[workshop]:[schoolactiviteit]])</f>
        <v>0</v>
      </c>
      <c r="S617" s="1">
        <f>COUNTIFS(Tabel3[Lid sinds],Activiteiten!$V$2,Tabel3[Woonplaats],Tabel10[[#This Row],[Kolom1]])</f>
        <v>0</v>
      </c>
    </row>
    <row r="618" spans="1:19" hidden="1" x14ac:dyDescent="0.25">
      <c r="A618" s="10">
        <v>2019</v>
      </c>
      <c r="B618" s="10">
        <v>9</v>
      </c>
      <c r="C618" s="10" t="s">
        <v>980</v>
      </c>
      <c r="D618" s="10">
        <v>2300</v>
      </c>
      <c r="E618" s="10" t="s">
        <v>1010</v>
      </c>
      <c r="F618" s="10" t="s">
        <v>1223</v>
      </c>
      <c r="G618" s="10">
        <v>60</v>
      </c>
      <c r="L618">
        <f>COUNTIFS(Tabel1[Gemeente],Tabel10[[#This Row],[Kolom1]],Tabel1[Type],Tabel10[[#Headers],[workshop]],Tabel1[Jaar],$V$2)</f>
        <v>0</v>
      </c>
      <c r="M618" s="10">
        <f>COUNTIFS(Tabel1[Gemeente],Tabel10[[#This Row],[Kolom1]],Tabel1[Type],Tabel10[[#Headers],[bijscholing]],Tabel1[Jaar],$V$2)</f>
        <v>0</v>
      </c>
      <c r="N618" s="10">
        <f>COUNTIFS(Tabel1[Gemeente],Tabel10[[#This Row],[Kolom1]],Tabel1[Type],Tabel10[[#Headers],[open initiatie]],Tabel1[Jaar],$V$2)</f>
        <v>0</v>
      </c>
      <c r="O618">
        <f>COUNTIFS(Tabel1[Gemeente],Tabel10[[#This Row],[Kolom1]],Tabel1[Type],Tabel10[[#Headers],[animatie]],Tabel1[Jaar],$V$2)</f>
        <v>0</v>
      </c>
      <c r="P618">
        <f>COUNTIFS(Tabel1[Gemeente],Tabel10[[#This Row],[Kolom1]],Tabel1[Type],Tabel10[[#Headers],[kamp]],Tabel1[Jaar],$V$2)</f>
        <v>0</v>
      </c>
      <c r="Q618">
        <f>COUNTIFS(Tabel1[Gemeente],Tabel10[[#This Row],[Kolom1]],Tabel1[Type],Tabel10[[#Headers],[schoolactiviteit]],Tabel1[Jaar],$V$2)</f>
        <v>0</v>
      </c>
      <c r="R618" s="1">
        <f>SUM(Tabel10[[#This Row],[workshop]:[schoolactiviteit]])</f>
        <v>0</v>
      </c>
      <c r="S618" s="1">
        <f>COUNTIFS(Tabel3[Lid sinds],Activiteiten!$V$2,Tabel3[Woonplaats],Tabel10[[#This Row],[Kolom1]])</f>
        <v>0</v>
      </c>
    </row>
    <row r="619" spans="1:19" hidden="1" x14ac:dyDescent="0.25">
      <c r="A619" s="10">
        <v>2019</v>
      </c>
      <c r="B619" s="10">
        <v>9</v>
      </c>
      <c r="C619" s="10" t="s">
        <v>979</v>
      </c>
      <c r="D619" s="10">
        <v>2300</v>
      </c>
      <c r="E619" s="10" t="s">
        <v>1010</v>
      </c>
      <c r="F619" s="10" t="s">
        <v>986</v>
      </c>
      <c r="G619" s="10">
        <v>80</v>
      </c>
      <c r="L619">
        <f>COUNTIFS(Tabel1[Gemeente],Tabel10[[#This Row],[Kolom1]],Tabel1[Type],Tabel10[[#Headers],[workshop]],Tabel1[Jaar],$V$2)</f>
        <v>0</v>
      </c>
      <c r="M619" s="10">
        <f>COUNTIFS(Tabel1[Gemeente],Tabel10[[#This Row],[Kolom1]],Tabel1[Type],Tabel10[[#Headers],[bijscholing]],Tabel1[Jaar],$V$2)</f>
        <v>0</v>
      </c>
      <c r="N619" s="10">
        <f>COUNTIFS(Tabel1[Gemeente],Tabel10[[#This Row],[Kolom1]],Tabel1[Type],Tabel10[[#Headers],[open initiatie]],Tabel1[Jaar],$V$2)</f>
        <v>0</v>
      </c>
      <c r="O619">
        <f>COUNTIFS(Tabel1[Gemeente],Tabel10[[#This Row],[Kolom1]],Tabel1[Type],Tabel10[[#Headers],[animatie]],Tabel1[Jaar],$V$2)</f>
        <v>0</v>
      </c>
      <c r="P619">
        <f>COUNTIFS(Tabel1[Gemeente],Tabel10[[#This Row],[Kolom1]],Tabel1[Type],Tabel10[[#Headers],[kamp]],Tabel1[Jaar],$V$2)</f>
        <v>0</v>
      </c>
      <c r="Q619">
        <f>COUNTIFS(Tabel1[Gemeente],Tabel10[[#This Row],[Kolom1]],Tabel1[Type],Tabel10[[#Headers],[schoolactiviteit]],Tabel1[Jaar],$V$2)</f>
        <v>0</v>
      </c>
      <c r="R619" s="1">
        <f>SUM(Tabel10[[#This Row],[workshop]:[schoolactiviteit]])</f>
        <v>0</v>
      </c>
      <c r="S619" s="1">
        <f>COUNTIFS(Tabel3[Lid sinds],Activiteiten!$V$2,Tabel3[Woonplaats],Tabel10[[#This Row],[Kolom1]])</f>
        <v>0</v>
      </c>
    </row>
    <row r="620" spans="1:19" hidden="1" x14ac:dyDescent="0.25">
      <c r="A620" s="10">
        <v>2019</v>
      </c>
      <c r="B620" s="10">
        <v>9</v>
      </c>
      <c r="C620" s="10" t="s">
        <v>979</v>
      </c>
      <c r="D620" s="10">
        <v>2300</v>
      </c>
      <c r="E620" s="10" t="s">
        <v>1010</v>
      </c>
      <c r="F620" s="10" t="s">
        <v>1115</v>
      </c>
      <c r="G620" s="10">
        <v>100</v>
      </c>
      <c r="L620">
        <f>COUNTIFS(Tabel1[Gemeente],Tabel10[[#This Row],[Kolom1]],Tabel1[Type],Tabel10[[#Headers],[workshop]],Tabel1[Jaar],$V$2)</f>
        <v>0</v>
      </c>
      <c r="M620" s="10">
        <f>COUNTIFS(Tabel1[Gemeente],Tabel10[[#This Row],[Kolom1]],Tabel1[Type],Tabel10[[#Headers],[bijscholing]],Tabel1[Jaar],$V$2)</f>
        <v>0</v>
      </c>
      <c r="N620" s="10">
        <f>COUNTIFS(Tabel1[Gemeente],Tabel10[[#This Row],[Kolom1]],Tabel1[Type],Tabel10[[#Headers],[open initiatie]],Tabel1[Jaar],$V$2)</f>
        <v>0</v>
      </c>
      <c r="O620">
        <f>COUNTIFS(Tabel1[Gemeente],Tabel10[[#This Row],[Kolom1]],Tabel1[Type],Tabel10[[#Headers],[animatie]],Tabel1[Jaar],$V$2)</f>
        <v>0</v>
      </c>
      <c r="P620">
        <f>COUNTIFS(Tabel1[Gemeente],Tabel10[[#This Row],[Kolom1]],Tabel1[Type],Tabel10[[#Headers],[kamp]],Tabel1[Jaar],$V$2)</f>
        <v>0</v>
      </c>
      <c r="Q620">
        <f>COUNTIFS(Tabel1[Gemeente],Tabel10[[#This Row],[Kolom1]],Tabel1[Type],Tabel10[[#Headers],[schoolactiviteit]],Tabel1[Jaar],$V$2)</f>
        <v>0</v>
      </c>
      <c r="R620" s="1">
        <f>SUM(Tabel10[[#This Row],[workshop]:[schoolactiviteit]])</f>
        <v>0</v>
      </c>
      <c r="S620" s="1">
        <f>COUNTIFS(Tabel3[Lid sinds],Activiteiten!$V$2,Tabel3[Woonplaats],Tabel10[[#This Row],[Kolom1]])</f>
        <v>0</v>
      </c>
    </row>
    <row r="621" spans="1:19" hidden="1" x14ac:dyDescent="0.25">
      <c r="A621" s="10">
        <v>2019</v>
      </c>
      <c r="B621" s="10">
        <v>12</v>
      </c>
      <c r="C621" s="10" t="s">
        <v>980</v>
      </c>
      <c r="D621" s="10">
        <v>2300</v>
      </c>
      <c r="E621" s="10" t="s">
        <v>1010</v>
      </c>
      <c r="F621" s="10" t="s">
        <v>986</v>
      </c>
      <c r="G621" s="10">
        <v>17</v>
      </c>
      <c r="L621">
        <f>COUNTIFS(Tabel1[Gemeente],Tabel10[[#This Row],[Kolom1]],Tabel1[Type],Tabel10[[#Headers],[workshop]],Tabel1[Jaar],$V$2)</f>
        <v>0</v>
      </c>
      <c r="M621" s="10">
        <f>COUNTIFS(Tabel1[Gemeente],Tabel10[[#This Row],[Kolom1]],Tabel1[Type],Tabel10[[#Headers],[bijscholing]],Tabel1[Jaar],$V$2)</f>
        <v>0</v>
      </c>
      <c r="N621" s="10">
        <f>COUNTIFS(Tabel1[Gemeente],Tabel10[[#This Row],[Kolom1]],Tabel1[Type],Tabel10[[#Headers],[open initiatie]],Tabel1[Jaar],$V$2)</f>
        <v>0</v>
      </c>
      <c r="O621">
        <f>COUNTIFS(Tabel1[Gemeente],Tabel10[[#This Row],[Kolom1]],Tabel1[Type],Tabel10[[#Headers],[animatie]],Tabel1[Jaar],$V$2)</f>
        <v>0</v>
      </c>
      <c r="P621">
        <f>COUNTIFS(Tabel1[Gemeente],Tabel10[[#This Row],[Kolom1]],Tabel1[Type],Tabel10[[#Headers],[kamp]],Tabel1[Jaar],$V$2)</f>
        <v>0</v>
      </c>
      <c r="Q621">
        <f>COUNTIFS(Tabel1[Gemeente],Tabel10[[#This Row],[Kolom1]],Tabel1[Type],Tabel10[[#Headers],[schoolactiviteit]],Tabel1[Jaar],$V$2)</f>
        <v>0</v>
      </c>
      <c r="R621" s="1">
        <f>SUM(Tabel10[[#This Row],[workshop]:[schoolactiviteit]])</f>
        <v>0</v>
      </c>
      <c r="S621" s="1">
        <f>COUNTIFS(Tabel3[Lid sinds],Activiteiten!$V$2,Tabel3[Woonplaats],Tabel10[[#This Row],[Kolom1]])</f>
        <v>0</v>
      </c>
    </row>
    <row r="622" spans="1:19" hidden="1" x14ac:dyDescent="0.25">
      <c r="A622" s="10">
        <v>2019</v>
      </c>
      <c r="B622" s="10">
        <v>10</v>
      </c>
      <c r="C622" s="10" t="s">
        <v>980</v>
      </c>
      <c r="D622" s="10">
        <v>2300</v>
      </c>
      <c r="E622" s="10" t="s">
        <v>1010</v>
      </c>
      <c r="F622" s="10" t="s">
        <v>1115</v>
      </c>
      <c r="G622" s="10">
        <v>40</v>
      </c>
      <c r="L622">
        <f>COUNTIFS(Tabel1[Gemeente],Tabel10[[#This Row],[Kolom1]],Tabel1[Type],Tabel10[[#Headers],[workshop]],Tabel1[Jaar],$V$2)</f>
        <v>0</v>
      </c>
      <c r="M622" s="10">
        <f>COUNTIFS(Tabel1[Gemeente],Tabel10[[#This Row],[Kolom1]],Tabel1[Type],Tabel10[[#Headers],[bijscholing]],Tabel1[Jaar],$V$2)</f>
        <v>0</v>
      </c>
      <c r="N622" s="10">
        <f>COUNTIFS(Tabel1[Gemeente],Tabel10[[#This Row],[Kolom1]],Tabel1[Type],Tabel10[[#Headers],[open initiatie]],Tabel1[Jaar],$V$2)</f>
        <v>0</v>
      </c>
      <c r="O622">
        <f>COUNTIFS(Tabel1[Gemeente],Tabel10[[#This Row],[Kolom1]],Tabel1[Type],Tabel10[[#Headers],[animatie]],Tabel1[Jaar],$V$2)</f>
        <v>0</v>
      </c>
      <c r="P622">
        <f>COUNTIFS(Tabel1[Gemeente],Tabel10[[#This Row],[Kolom1]],Tabel1[Type],Tabel10[[#Headers],[kamp]],Tabel1[Jaar],$V$2)</f>
        <v>0</v>
      </c>
      <c r="Q622">
        <f>COUNTIFS(Tabel1[Gemeente],Tabel10[[#This Row],[Kolom1]],Tabel1[Type],Tabel10[[#Headers],[schoolactiviteit]],Tabel1[Jaar],$V$2)</f>
        <v>0</v>
      </c>
      <c r="R622" s="1">
        <f>SUM(Tabel10[[#This Row],[workshop]:[schoolactiviteit]])</f>
        <v>0</v>
      </c>
      <c r="S622" s="1">
        <f>COUNTIFS(Tabel3[Lid sinds],Activiteiten!$V$2,Tabel3[Woonplaats],Tabel10[[#This Row],[Kolom1]])</f>
        <v>0</v>
      </c>
    </row>
    <row r="623" spans="1:19" hidden="1" x14ac:dyDescent="0.25">
      <c r="A623" s="10">
        <v>2019</v>
      </c>
      <c r="B623" s="10">
        <v>12</v>
      </c>
      <c r="C623" s="10" t="s">
        <v>980</v>
      </c>
      <c r="D623" s="10">
        <v>2300</v>
      </c>
      <c r="E623" s="10" t="s">
        <v>1010</v>
      </c>
      <c r="F623" s="10" t="s">
        <v>986</v>
      </c>
      <c r="G623" s="10">
        <v>22</v>
      </c>
      <c r="L623">
        <f>COUNTIFS(Tabel1[Gemeente],Tabel10[[#This Row],[Kolom1]],Tabel1[Type],Tabel10[[#Headers],[workshop]],Tabel1[Jaar],$V$2)</f>
        <v>0</v>
      </c>
      <c r="M623" s="10">
        <f>COUNTIFS(Tabel1[Gemeente],Tabel10[[#This Row],[Kolom1]],Tabel1[Type],Tabel10[[#Headers],[bijscholing]],Tabel1[Jaar],$V$2)</f>
        <v>0</v>
      </c>
      <c r="N623" s="10">
        <f>COUNTIFS(Tabel1[Gemeente],Tabel10[[#This Row],[Kolom1]],Tabel1[Type],Tabel10[[#Headers],[open initiatie]],Tabel1[Jaar],$V$2)</f>
        <v>0</v>
      </c>
      <c r="O623">
        <f>COUNTIFS(Tabel1[Gemeente],Tabel10[[#This Row],[Kolom1]],Tabel1[Type],Tabel10[[#Headers],[animatie]],Tabel1[Jaar],$V$2)</f>
        <v>0</v>
      </c>
      <c r="P623">
        <f>COUNTIFS(Tabel1[Gemeente],Tabel10[[#This Row],[Kolom1]],Tabel1[Type],Tabel10[[#Headers],[kamp]],Tabel1[Jaar],$V$2)</f>
        <v>0</v>
      </c>
      <c r="Q623">
        <f>COUNTIFS(Tabel1[Gemeente],Tabel10[[#This Row],[Kolom1]],Tabel1[Type],Tabel10[[#Headers],[schoolactiviteit]],Tabel1[Jaar],$V$2)</f>
        <v>0</v>
      </c>
      <c r="R623" s="1">
        <f>SUM(Tabel10[[#This Row],[workshop]:[schoolactiviteit]])</f>
        <v>0</v>
      </c>
      <c r="S623" s="1">
        <f>COUNTIFS(Tabel3[Lid sinds],Activiteiten!$V$2,Tabel3[Woonplaats],Tabel10[[#This Row],[Kolom1]])</f>
        <v>0</v>
      </c>
    </row>
    <row r="624" spans="1:19" hidden="1" x14ac:dyDescent="0.25">
      <c r="A624" s="10">
        <v>2019</v>
      </c>
      <c r="B624" s="10">
        <v>12</v>
      </c>
      <c r="C624" s="10" t="s">
        <v>979</v>
      </c>
      <c r="D624" s="10">
        <v>2300</v>
      </c>
      <c r="E624" s="10" t="s">
        <v>1010</v>
      </c>
      <c r="F624" s="10" t="s">
        <v>1289</v>
      </c>
      <c r="G624" s="10">
        <v>450</v>
      </c>
      <c r="L624">
        <f>COUNTIFS(Tabel1[Gemeente],Tabel10[[#This Row],[Kolom1]],Tabel1[Type],Tabel10[[#Headers],[workshop]],Tabel1[Jaar],$V$2)</f>
        <v>0</v>
      </c>
      <c r="M624" s="10">
        <f>COUNTIFS(Tabel1[Gemeente],Tabel10[[#This Row],[Kolom1]],Tabel1[Type],Tabel10[[#Headers],[bijscholing]],Tabel1[Jaar],$V$2)</f>
        <v>0</v>
      </c>
      <c r="N624" s="10">
        <f>COUNTIFS(Tabel1[Gemeente],Tabel10[[#This Row],[Kolom1]],Tabel1[Type],Tabel10[[#Headers],[open initiatie]],Tabel1[Jaar],$V$2)</f>
        <v>0</v>
      </c>
      <c r="O624">
        <f>COUNTIFS(Tabel1[Gemeente],Tabel10[[#This Row],[Kolom1]],Tabel1[Type],Tabel10[[#Headers],[animatie]],Tabel1[Jaar],$V$2)</f>
        <v>0</v>
      </c>
      <c r="P624">
        <f>COUNTIFS(Tabel1[Gemeente],Tabel10[[#This Row],[Kolom1]],Tabel1[Type],Tabel10[[#Headers],[kamp]],Tabel1[Jaar],$V$2)</f>
        <v>0</v>
      </c>
      <c r="Q624">
        <f>COUNTIFS(Tabel1[Gemeente],Tabel10[[#This Row],[Kolom1]],Tabel1[Type],Tabel10[[#Headers],[schoolactiviteit]],Tabel1[Jaar],$V$2)</f>
        <v>0</v>
      </c>
      <c r="R624" s="1">
        <f>SUM(Tabel10[[#This Row],[workshop]:[schoolactiviteit]])</f>
        <v>0</v>
      </c>
      <c r="S624" s="1">
        <f>COUNTIFS(Tabel3[Lid sinds],Activiteiten!$V$2,Tabel3[Woonplaats],Tabel10[[#This Row],[Kolom1]])</f>
        <v>0</v>
      </c>
    </row>
    <row r="625" spans="1:19" hidden="1" x14ac:dyDescent="0.25">
      <c r="A625" s="10">
        <v>2019</v>
      </c>
      <c r="B625" s="10">
        <v>4</v>
      </c>
      <c r="C625" s="10" t="s">
        <v>981</v>
      </c>
      <c r="D625" s="10">
        <v>2300</v>
      </c>
      <c r="E625" s="10" t="s">
        <v>1010</v>
      </c>
      <c r="F625" s="10" t="s">
        <v>1225</v>
      </c>
      <c r="G625" s="10">
        <v>35</v>
      </c>
      <c r="L625">
        <f>COUNTIFS(Tabel1[Gemeente],Tabel10[[#This Row],[Kolom1]],Tabel1[Type],Tabel10[[#Headers],[workshop]],Tabel1[Jaar],$V$2)</f>
        <v>0</v>
      </c>
      <c r="M625" s="10">
        <f>COUNTIFS(Tabel1[Gemeente],Tabel10[[#This Row],[Kolom1]],Tabel1[Type],Tabel10[[#Headers],[bijscholing]],Tabel1[Jaar],$V$2)</f>
        <v>0</v>
      </c>
      <c r="N625" s="10">
        <f>COUNTIFS(Tabel1[Gemeente],Tabel10[[#This Row],[Kolom1]],Tabel1[Type],Tabel10[[#Headers],[open initiatie]],Tabel1[Jaar],$V$2)</f>
        <v>0</v>
      </c>
      <c r="O625">
        <f>COUNTIFS(Tabel1[Gemeente],Tabel10[[#This Row],[Kolom1]],Tabel1[Type],Tabel10[[#Headers],[animatie]],Tabel1[Jaar],$V$2)</f>
        <v>0</v>
      </c>
      <c r="P625">
        <f>COUNTIFS(Tabel1[Gemeente],Tabel10[[#This Row],[Kolom1]],Tabel1[Type],Tabel10[[#Headers],[kamp]],Tabel1[Jaar],$V$2)</f>
        <v>0</v>
      </c>
      <c r="Q625">
        <f>COUNTIFS(Tabel1[Gemeente],Tabel10[[#This Row],[Kolom1]],Tabel1[Type],Tabel10[[#Headers],[schoolactiviteit]],Tabel1[Jaar],$V$2)</f>
        <v>0</v>
      </c>
      <c r="R625" s="1">
        <f>SUM(Tabel10[[#This Row],[workshop]:[schoolactiviteit]])</f>
        <v>0</v>
      </c>
      <c r="S625" s="1">
        <f>COUNTIFS(Tabel3[Lid sinds],Activiteiten!$V$2,Tabel3[Woonplaats],Tabel10[[#This Row],[Kolom1]])</f>
        <v>0</v>
      </c>
    </row>
    <row r="626" spans="1:19" hidden="1" x14ac:dyDescent="0.25">
      <c r="A626" s="10">
        <v>2019</v>
      </c>
      <c r="B626" s="10">
        <v>8</v>
      </c>
      <c r="C626" s="10" t="s">
        <v>981</v>
      </c>
      <c r="D626" s="10">
        <v>2300</v>
      </c>
      <c r="E626" s="10" t="s">
        <v>1010</v>
      </c>
      <c r="F626" s="10" t="s">
        <v>1226</v>
      </c>
      <c r="G626" s="10">
        <v>44</v>
      </c>
      <c r="L626">
        <f>COUNTIFS(Tabel1[Gemeente],Tabel10[[#This Row],[Kolom1]],Tabel1[Type],Tabel10[[#Headers],[workshop]],Tabel1[Jaar],$V$2)</f>
        <v>0</v>
      </c>
      <c r="M626" s="10">
        <f>COUNTIFS(Tabel1[Gemeente],Tabel10[[#This Row],[Kolom1]],Tabel1[Type],Tabel10[[#Headers],[bijscholing]],Tabel1[Jaar],$V$2)</f>
        <v>0</v>
      </c>
      <c r="N626" s="10">
        <f>COUNTIFS(Tabel1[Gemeente],Tabel10[[#This Row],[Kolom1]],Tabel1[Type],Tabel10[[#Headers],[open initiatie]],Tabel1[Jaar],$V$2)</f>
        <v>0</v>
      </c>
      <c r="O626">
        <f>COUNTIFS(Tabel1[Gemeente],Tabel10[[#This Row],[Kolom1]],Tabel1[Type],Tabel10[[#Headers],[animatie]],Tabel1[Jaar],$V$2)</f>
        <v>0</v>
      </c>
      <c r="P626">
        <f>COUNTIFS(Tabel1[Gemeente],Tabel10[[#This Row],[Kolom1]],Tabel1[Type],Tabel10[[#Headers],[kamp]],Tabel1[Jaar],$V$2)</f>
        <v>0</v>
      </c>
      <c r="Q626">
        <f>COUNTIFS(Tabel1[Gemeente],Tabel10[[#This Row],[Kolom1]],Tabel1[Type],Tabel10[[#Headers],[schoolactiviteit]],Tabel1[Jaar],$V$2)</f>
        <v>0</v>
      </c>
      <c r="R626" s="1">
        <f>SUM(Tabel10[[#This Row],[workshop]:[schoolactiviteit]])</f>
        <v>0</v>
      </c>
      <c r="S626" s="1">
        <f>COUNTIFS(Tabel3[Lid sinds],Activiteiten!$V$2,Tabel3[Woonplaats],Tabel10[[#This Row],[Kolom1]])</f>
        <v>0</v>
      </c>
    </row>
    <row r="627" spans="1:19" hidden="1" x14ac:dyDescent="0.25">
      <c r="A627" s="10">
        <v>2019</v>
      </c>
      <c r="B627" s="10">
        <v>6</v>
      </c>
      <c r="C627" s="10" t="s">
        <v>1005</v>
      </c>
      <c r="D627" s="10">
        <v>2300</v>
      </c>
      <c r="E627" s="10" t="s">
        <v>1010</v>
      </c>
      <c r="F627" s="10" t="s">
        <v>1230</v>
      </c>
      <c r="G627" s="10">
        <v>300</v>
      </c>
      <c r="L627">
        <f>COUNTIFS(Tabel1[Gemeente],Tabel10[[#This Row],[Kolom1]],Tabel1[Type],Tabel10[[#Headers],[workshop]],Tabel1[Jaar],$V$2)</f>
        <v>0</v>
      </c>
      <c r="M627" s="10">
        <f>COUNTIFS(Tabel1[Gemeente],Tabel10[[#This Row],[Kolom1]],Tabel1[Type],Tabel10[[#Headers],[bijscholing]],Tabel1[Jaar],$V$2)</f>
        <v>0</v>
      </c>
      <c r="N627" s="10">
        <f>COUNTIFS(Tabel1[Gemeente],Tabel10[[#This Row],[Kolom1]],Tabel1[Type],Tabel10[[#Headers],[open initiatie]],Tabel1[Jaar],$V$2)</f>
        <v>0</v>
      </c>
      <c r="O627">
        <f>COUNTIFS(Tabel1[Gemeente],Tabel10[[#This Row],[Kolom1]],Tabel1[Type],Tabel10[[#Headers],[animatie]],Tabel1[Jaar],$V$2)</f>
        <v>0</v>
      </c>
      <c r="P627">
        <f>COUNTIFS(Tabel1[Gemeente],Tabel10[[#This Row],[Kolom1]],Tabel1[Type],Tabel10[[#Headers],[kamp]],Tabel1[Jaar],$V$2)</f>
        <v>0</v>
      </c>
      <c r="Q627">
        <f>COUNTIFS(Tabel1[Gemeente],Tabel10[[#This Row],[Kolom1]],Tabel1[Type],Tabel10[[#Headers],[schoolactiviteit]],Tabel1[Jaar],$V$2)</f>
        <v>0</v>
      </c>
      <c r="R627" s="1">
        <f>SUM(Tabel10[[#This Row],[workshop]:[schoolactiviteit]])</f>
        <v>0</v>
      </c>
      <c r="S627" s="1">
        <f>COUNTIFS(Tabel3[Lid sinds],Activiteiten!$V$2,Tabel3[Woonplaats],Tabel10[[#This Row],[Kolom1]])</f>
        <v>0</v>
      </c>
    </row>
    <row r="628" spans="1:19" hidden="1" x14ac:dyDescent="0.25">
      <c r="A628" s="10">
        <v>2019</v>
      </c>
      <c r="B628" s="10">
        <v>4</v>
      </c>
      <c r="C628" s="10" t="s">
        <v>980</v>
      </c>
      <c r="D628" s="10"/>
      <c r="E628" s="10" t="s">
        <v>1045</v>
      </c>
      <c r="F628" s="10" t="s">
        <v>1209</v>
      </c>
      <c r="G628" s="10">
        <v>300</v>
      </c>
      <c r="L628">
        <f>COUNTIFS(Tabel1[Gemeente],Tabel10[[#This Row],[Kolom1]],Tabel1[Type],Tabel10[[#Headers],[workshop]],Tabel1[Jaar],$V$2)</f>
        <v>0</v>
      </c>
      <c r="M628" s="10">
        <f>COUNTIFS(Tabel1[Gemeente],Tabel10[[#This Row],[Kolom1]],Tabel1[Type],Tabel10[[#Headers],[bijscholing]],Tabel1[Jaar],$V$2)</f>
        <v>0</v>
      </c>
      <c r="N628" s="10">
        <f>COUNTIFS(Tabel1[Gemeente],Tabel10[[#This Row],[Kolom1]],Tabel1[Type],Tabel10[[#Headers],[open initiatie]],Tabel1[Jaar],$V$2)</f>
        <v>0</v>
      </c>
      <c r="O628">
        <f>COUNTIFS(Tabel1[Gemeente],Tabel10[[#This Row],[Kolom1]],Tabel1[Type],Tabel10[[#Headers],[animatie]],Tabel1[Jaar],$V$2)</f>
        <v>0</v>
      </c>
      <c r="P628">
        <f>COUNTIFS(Tabel1[Gemeente],Tabel10[[#This Row],[Kolom1]],Tabel1[Type],Tabel10[[#Headers],[kamp]],Tabel1[Jaar],$V$2)</f>
        <v>0</v>
      </c>
      <c r="Q628">
        <f>COUNTIFS(Tabel1[Gemeente],Tabel10[[#This Row],[Kolom1]],Tabel1[Type],Tabel10[[#Headers],[schoolactiviteit]],Tabel1[Jaar],$V$2)</f>
        <v>0</v>
      </c>
      <c r="R628" s="1">
        <f>SUM(Tabel10[[#This Row],[workshop]:[schoolactiviteit]])</f>
        <v>0</v>
      </c>
      <c r="S628" s="1">
        <f>COUNTIFS(Tabel3[Lid sinds],Activiteiten!$V$2,Tabel3[Woonplaats],Tabel10[[#This Row],[Kolom1]])</f>
        <v>0</v>
      </c>
    </row>
    <row r="629" spans="1:19" hidden="1" x14ac:dyDescent="0.25">
      <c r="A629" s="10">
        <v>2019</v>
      </c>
      <c r="B629" s="10">
        <v>2</v>
      </c>
      <c r="C629" s="10" t="s">
        <v>1005</v>
      </c>
      <c r="D629" s="10"/>
      <c r="E629" s="10" t="s">
        <v>1045</v>
      </c>
      <c r="F629" s="10" t="s">
        <v>1230</v>
      </c>
      <c r="G629" s="10">
        <v>200</v>
      </c>
      <c r="L629">
        <f>COUNTIFS(Tabel1[Gemeente],Tabel10[[#This Row],[Kolom1]],Tabel1[Type],Tabel10[[#Headers],[workshop]],Tabel1[Jaar],$V$2)</f>
        <v>0</v>
      </c>
      <c r="M629" s="10">
        <f>COUNTIFS(Tabel1[Gemeente],Tabel10[[#This Row],[Kolom1]],Tabel1[Type],Tabel10[[#Headers],[bijscholing]],Tabel1[Jaar],$V$2)</f>
        <v>0</v>
      </c>
      <c r="N629" s="10">
        <f>COUNTIFS(Tabel1[Gemeente],Tabel10[[#This Row],[Kolom1]],Tabel1[Type],Tabel10[[#Headers],[open initiatie]],Tabel1[Jaar],$V$2)</f>
        <v>0</v>
      </c>
      <c r="O629">
        <f>COUNTIFS(Tabel1[Gemeente],Tabel10[[#This Row],[Kolom1]],Tabel1[Type],Tabel10[[#Headers],[animatie]],Tabel1[Jaar],$V$2)</f>
        <v>0</v>
      </c>
      <c r="P629">
        <f>COUNTIFS(Tabel1[Gemeente],Tabel10[[#This Row],[Kolom1]],Tabel1[Type],Tabel10[[#Headers],[kamp]],Tabel1[Jaar],$V$2)</f>
        <v>0</v>
      </c>
      <c r="Q629">
        <f>COUNTIFS(Tabel1[Gemeente],Tabel10[[#This Row],[Kolom1]],Tabel1[Type],Tabel10[[#Headers],[schoolactiviteit]],Tabel1[Jaar],$V$2)</f>
        <v>0</v>
      </c>
      <c r="R629" s="1">
        <f>SUM(Tabel10[[#This Row],[workshop]:[schoolactiviteit]])</f>
        <v>0</v>
      </c>
      <c r="S629" s="1">
        <f>COUNTIFS(Tabel3[Lid sinds],Activiteiten!$V$2,Tabel3[Woonplaats],Tabel10[[#This Row],[Kolom1]])</f>
        <v>0</v>
      </c>
    </row>
    <row r="630" spans="1:19" hidden="1" x14ac:dyDescent="0.25">
      <c r="A630" s="10">
        <v>2019</v>
      </c>
      <c r="B630" s="10">
        <v>8</v>
      </c>
      <c r="C630" s="10" t="s">
        <v>980</v>
      </c>
      <c r="D630" s="10"/>
      <c r="E630" s="10" t="s">
        <v>1126</v>
      </c>
      <c r="F630" s="10" t="s">
        <v>1216</v>
      </c>
      <c r="G630" s="10">
        <v>40</v>
      </c>
      <c r="L630">
        <f>COUNTIFS(Tabel1[Gemeente],Tabel10[[#This Row],[Kolom1]],Tabel1[Type],Tabel10[[#Headers],[workshop]],Tabel1[Jaar],$V$2)</f>
        <v>0</v>
      </c>
      <c r="M630" s="10">
        <f>COUNTIFS(Tabel1[Gemeente],Tabel10[[#This Row],[Kolom1]],Tabel1[Type],Tabel10[[#Headers],[bijscholing]],Tabel1[Jaar],$V$2)</f>
        <v>0</v>
      </c>
      <c r="N630" s="10">
        <f>COUNTIFS(Tabel1[Gemeente],Tabel10[[#This Row],[Kolom1]],Tabel1[Type],Tabel10[[#Headers],[open initiatie]],Tabel1[Jaar],$V$2)</f>
        <v>0</v>
      </c>
      <c r="O630">
        <f>COUNTIFS(Tabel1[Gemeente],Tabel10[[#This Row],[Kolom1]],Tabel1[Type],Tabel10[[#Headers],[animatie]],Tabel1[Jaar],$V$2)</f>
        <v>0</v>
      </c>
      <c r="P630">
        <f>COUNTIFS(Tabel1[Gemeente],Tabel10[[#This Row],[Kolom1]],Tabel1[Type],Tabel10[[#Headers],[kamp]],Tabel1[Jaar],$V$2)</f>
        <v>0</v>
      </c>
      <c r="Q630">
        <f>COUNTIFS(Tabel1[Gemeente],Tabel10[[#This Row],[Kolom1]],Tabel1[Type],Tabel10[[#Headers],[schoolactiviteit]],Tabel1[Jaar],$V$2)</f>
        <v>0</v>
      </c>
      <c r="R630" s="1">
        <f>SUM(Tabel10[[#This Row],[workshop]:[schoolactiviteit]])</f>
        <v>0</v>
      </c>
      <c r="S630" s="1">
        <f>COUNTIFS(Tabel3[Lid sinds],Activiteiten!$V$2,Tabel3[Woonplaats],Tabel10[[#This Row],[Kolom1]])</f>
        <v>0</v>
      </c>
    </row>
    <row r="631" spans="1:19" hidden="1" x14ac:dyDescent="0.25">
      <c r="A631" s="10">
        <v>2019</v>
      </c>
      <c r="B631" s="10">
        <v>7</v>
      </c>
      <c r="C631" s="10" t="s">
        <v>1005</v>
      </c>
      <c r="D631" s="10"/>
      <c r="E631" s="10" t="s">
        <v>1200</v>
      </c>
      <c r="F631" s="10" t="s">
        <v>1108</v>
      </c>
      <c r="G631" s="10">
        <v>500</v>
      </c>
      <c r="L631">
        <f>COUNTIFS(Tabel1[Gemeente],Tabel10[[#This Row],[Kolom1]],Tabel1[Type],Tabel10[[#Headers],[workshop]],Tabel1[Jaar],$V$2)</f>
        <v>0</v>
      </c>
      <c r="M631" s="10">
        <f>COUNTIFS(Tabel1[Gemeente],Tabel10[[#This Row],[Kolom1]],Tabel1[Type],Tabel10[[#Headers],[bijscholing]],Tabel1[Jaar],$V$2)</f>
        <v>0</v>
      </c>
      <c r="N631" s="10">
        <f>COUNTIFS(Tabel1[Gemeente],Tabel10[[#This Row],[Kolom1]],Tabel1[Type],Tabel10[[#Headers],[open initiatie]],Tabel1[Jaar],$V$2)</f>
        <v>0</v>
      </c>
      <c r="O631">
        <f>COUNTIFS(Tabel1[Gemeente],Tabel10[[#This Row],[Kolom1]],Tabel1[Type],Tabel10[[#Headers],[animatie]],Tabel1[Jaar],$V$2)</f>
        <v>0</v>
      </c>
      <c r="P631">
        <f>COUNTIFS(Tabel1[Gemeente],Tabel10[[#This Row],[Kolom1]],Tabel1[Type],Tabel10[[#Headers],[kamp]],Tabel1[Jaar],$V$2)</f>
        <v>0</v>
      </c>
      <c r="Q631">
        <f>COUNTIFS(Tabel1[Gemeente],Tabel10[[#This Row],[Kolom1]],Tabel1[Type],Tabel10[[#Headers],[schoolactiviteit]],Tabel1[Jaar],$V$2)</f>
        <v>0</v>
      </c>
      <c r="R631" s="1">
        <f>SUM(Tabel10[[#This Row],[workshop]:[schoolactiviteit]])</f>
        <v>0</v>
      </c>
      <c r="S631" s="1">
        <f>COUNTIFS(Tabel3[Lid sinds],Activiteiten!$V$2,Tabel3[Woonplaats],Tabel10[[#This Row],[Kolom1]])</f>
        <v>0</v>
      </c>
    </row>
    <row r="632" spans="1:19" hidden="1" x14ac:dyDescent="0.25">
      <c r="A632" s="10">
        <v>2019</v>
      </c>
      <c r="B632" s="10">
        <v>7</v>
      </c>
      <c r="C632" s="10" t="s">
        <v>980</v>
      </c>
      <c r="D632" s="10">
        <v>2260</v>
      </c>
      <c r="E632" s="10" t="s">
        <v>982</v>
      </c>
      <c r="F632" s="10" t="s">
        <v>986</v>
      </c>
      <c r="G632" s="10">
        <v>15</v>
      </c>
      <c r="L632">
        <f>COUNTIFS(Tabel1[Gemeente],Tabel10[[#This Row],[Kolom1]],Tabel1[Type],Tabel10[[#Headers],[workshop]],Tabel1[Jaar],$V$2)</f>
        <v>0</v>
      </c>
      <c r="M632" s="10">
        <f>COUNTIFS(Tabel1[Gemeente],Tabel10[[#This Row],[Kolom1]],Tabel1[Type],Tabel10[[#Headers],[bijscholing]],Tabel1[Jaar],$V$2)</f>
        <v>0</v>
      </c>
      <c r="N632" s="10">
        <f>COUNTIFS(Tabel1[Gemeente],Tabel10[[#This Row],[Kolom1]],Tabel1[Type],Tabel10[[#Headers],[open initiatie]],Tabel1[Jaar],$V$2)</f>
        <v>0</v>
      </c>
      <c r="O632">
        <f>COUNTIFS(Tabel1[Gemeente],Tabel10[[#This Row],[Kolom1]],Tabel1[Type],Tabel10[[#Headers],[animatie]],Tabel1[Jaar],$V$2)</f>
        <v>0</v>
      </c>
      <c r="P632">
        <f>COUNTIFS(Tabel1[Gemeente],Tabel10[[#This Row],[Kolom1]],Tabel1[Type],Tabel10[[#Headers],[kamp]],Tabel1[Jaar],$V$2)</f>
        <v>0</v>
      </c>
      <c r="Q632">
        <f>COUNTIFS(Tabel1[Gemeente],Tabel10[[#This Row],[Kolom1]],Tabel1[Type],Tabel10[[#Headers],[schoolactiviteit]],Tabel1[Jaar],$V$2)</f>
        <v>0</v>
      </c>
      <c r="R632" s="1">
        <f>SUM(Tabel10[[#This Row],[workshop]:[schoolactiviteit]])</f>
        <v>0</v>
      </c>
      <c r="S632" s="1">
        <f>COUNTIFS(Tabel3[Lid sinds],Activiteiten!$V$2,Tabel3[Woonplaats],Tabel10[[#This Row],[Kolom1]])</f>
        <v>0</v>
      </c>
    </row>
    <row r="633" spans="1:19" hidden="1" x14ac:dyDescent="0.25">
      <c r="A633" s="10">
        <v>2019</v>
      </c>
      <c r="B633" s="10">
        <v>10</v>
      </c>
      <c r="C633" s="10" t="s">
        <v>979</v>
      </c>
      <c r="D633" s="10">
        <v>2260</v>
      </c>
      <c r="E633" s="10" t="s">
        <v>982</v>
      </c>
      <c r="F633" s="10" t="s">
        <v>1222</v>
      </c>
      <c r="G633" s="10">
        <v>200</v>
      </c>
      <c r="L633">
        <f>COUNTIFS(Tabel1[Gemeente],Tabel10[[#This Row],[Kolom1]],Tabel1[Type],Tabel10[[#Headers],[workshop]],Tabel1[Jaar],$V$2)</f>
        <v>0</v>
      </c>
      <c r="M633" s="10">
        <f>COUNTIFS(Tabel1[Gemeente],Tabel10[[#This Row],[Kolom1]],Tabel1[Type],Tabel10[[#Headers],[bijscholing]],Tabel1[Jaar],$V$2)</f>
        <v>0</v>
      </c>
      <c r="N633" s="10">
        <f>COUNTIFS(Tabel1[Gemeente],Tabel10[[#This Row],[Kolom1]],Tabel1[Type],Tabel10[[#Headers],[open initiatie]],Tabel1[Jaar],$V$2)</f>
        <v>0</v>
      </c>
      <c r="O633">
        <f>COUNTIFS(Tabel1[Gemeente],Tabel10[[#This Row],[Kolom1]],Tabel1[Type],Tabel10[[#Headers],[animatie]],Tabel1[Jaar],$V$2)</f>
        <v>0</v>
      </c>
      <c r="P633">
        <f>COUNTIFS(Tabel1[Gemeente],Tabel10[[#This Row],[Kolom1]],Tabel1[Type],Tabel10[[#Headers],[kamp]],Tabel1[Jaar],$V$2)</f>
        <v>0</v>
      </c>
      <c r="Q633">
        <f>COUNTIFS(Tabel1[Gemeente],Tabel10[[#This Row],[Kolom1]],Tabel1[Type],Tabel10[[#Headers],[schoolactiviteit]],Tabel1[Jaar],$V$2)</f>
        <v>0</v>
      </c>
      <c r="R633" s="1">
        <f>SUM(Tabel10[[#This Row],[workshop]:[schoolactiviteit]])</f>
        <v>0</v>
      </c>
      <c r="S633" s="1">
        <f>COUNTIFS(Tabel3[Lid sinds],Activiteiten!$V$2,Tabel3[Woonplaats],Tabel10[[#This Row],[Kolom1]])</f>
        <v>0</v>
      </c>
    </row>
    <row r="634" spans="1:19" hidden="1" x14ac:dyDescent="0.25">
      <c r="A634" s="10">
        <v>2019</v>
      </c>
      <c r="B634" s="10">
        <v>10</v>
      </c>
      <c r="C634" s="10" t="s">
        <v>980</v>
      </c>
      <c r="D634" s="10"/>
      <c r="E634" s="10" t="s">
        <v>1046</v>
      </c>
      <c r="F634" s="10" t="s">
        <v>1115</v>
      </c>
      <c r="G634" s="10">
        <f>7*18</f>
        <v>126</v>
      </c>
      <c r="L634">
        <f>COUNTIFS(Tabel1[Gemeente],Tabel10[[#This Row],[Kolom1]],Tabel1[Type],Tabel10[[#Headers],[workshop]],Tabel1[Jaar],$V$2)</f>
        <v>0</v>
      </c>
      <c r="M634" s="10">
        <f>COUNTIFS(Tabel1[Gemeente],Tabel10[[#This Row],[Kolom1]],Tabel1[Type],Tabel10[[#Headers],[bijscholing]],Tabel1[Jaar],$V$2)</f>
        <v>0</v>
      </c>
      <c r="N634" s="10">
        <f>COUNTIFS(Tabel1[Gemeente],Tabel10[[#This Row],[Kolom1]],Tabel1[Type],Tabel10[[#Headers],[open initiatie]],Tabel1[Jaar],$V$2)</f>
        <v>0</v>
      </c>
      <c r="O634">
        <f>COUNTIFS(Tabel1[Gemeente],Tabel10[[#This Row],[Kolom1]],Tabel1[Type],Tabel10[[#Headers],[animatie]],Tabel1[Jaar],$V$2)</f>
        <v>0</v>
      </c>
      <c r="P634">
        <f>COUNTIFS(Tabel1[Gemeente],Tabel10[[#This Row],[Kolom1]],Tabel1[Type],Tabel10[[#Headers],[kamp]],Tabel1[Jaar],$V$2)</f>
        <v>0</v>
      </c>
      <c r="Q634">
        <f>COUNTIFS(Tabel1[Gemeente],Tabel10[[#This Row],[Kolom1]],Tabel1[Type],Tabel10[[#Headers],[schoolactiviteit]],Tabel1[Jaar],$V$2)</f>
        <v>0</v>
      </c>
      <c r="R634" s="1">
        <f>SUM(Tabel10[[#This Row],[workshop]:[schoolactiviteit]])</f>
        <v>0</v>
      </c>
      <c r="S634" s="1">
        <f>COUNTIFS(Tabel3[Lid sinds],Activiteiten!$V$2,Tabel3[Woonplaats],Tabel10[[#This Row],[Kolom1]])</f>
        <v>0</v>
      </c>
    </row>
  </sheetData>
  <conditionalFormatting sqref="AB10:AM10">
    <cfRule type="colorScale" priority="12">
      <colorScale>
        <cfvo type="min"/>
        <cfvo type="max"/>
        <color rgb="FFFFEF9C"/>
        <color rgb="FF63BE7B"/>
      </colorScale>
    </cfRule>
  </conditionalFormatting>
  <conditionalFormatting sqref="AB9:AM9">
    <cfRule type="colorScale" priority="10">
      <colorScale>
        <cfvo type="min"/>
        <cfvo type="max"/>
        <color rgb="FFFCFCFF"/>
        <color rgb="FF63BE7B"/>
      </colorScale>
    </cfRule>
  </conditionalFormatting>
  <conditionalFormatting sqref="AB8:AM8">
    <cfRule type="colorScale" priority="9">
      <colorScale>
        <cfvo type="min"/>
        <cfvo type="max"/>
        <color rgb="FFFFEF9C"/>
        <color rgb="FF63BE7B"/>
      </colorScale>
    </cfRule>
  </conditionalFormatting>
  <conditionalFormatting sqref="AB7:AM7">
    <cfRule type="colorScale" priority="8">
      <colorScale>
        <cfvo type="min"/>
        <cfvo type="max"/>
        <color rgb="FFFFEF9C"/>
        <color rgb="FF63BE7B"/>
      </colorScale>
    </cfRule>
  </conditionalFormatting>
  <conditionalFormatting sqref="AB6:AM6">
    <cfRule type="colorScale" priority="7">
      <colorScale>
        <cfvo type="min"/>
        <cfvo type="max"/>
        <color rgb="FFFFEF9C"/>
        <color rgb="FF63BE7B"/>
      </colorScale>
    </cfRule>
  </conditionalFormatting>
  <conditionalFormatting sqref="AB5:AM5">
    <cfRule type="colorScale" priority="6">
      <colorScale>
        <cfvo type="min"/>
        <cfvo type="max"/>
        <color rgb="FFFFEF9C"/>
        <color rgb="FF63BE7B"/>
      </colorScale>
    </cfRule>
  </conditionalFormatting>
  <conditionalFormatting sqref="AB4:AM4">
    <cfRule type="colorScale" priority="5">
      <colorScale>
        <cfvo type="min"/>
        <cfvo type="max"/>
        <color rgb="FFFFEF9C"/>
        <color rgb="FF63BE7B"/>
      </colorScale>
    </cfRule>
  </conditionalFormatting>
  <conditionalFormatting sqref="AB12:AM1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topLeftCell="A13" zoomScale="115" zoomScaleNormal="115" workbookViewId="0">
      <selection activeCell="L29" sqref="L29"/>
    </sheetView>
  </sheetViews>
  <sheetFormatPr defaultColWidth="11.42578125" defaultRowHeight="15" x14ac:dyDescent="0.25"/>
  <cols>
    <col min="11" max="11" width="15.42578125" customWidth="1"/>
    <col min="13" max="13" width="21.28515625" customWidth="1"/>
  </cols>
  <sheetData>
    <row r="1" spans="1:11" x14ac:dyDescent="0.25">
      <c r="A1" s="10" t="s">
        <v>973</v>
      </c>
      <c r="B1" s="10" t="s">
        <v>974</v>
      </c>
      <c r="C1" s="10" t="s">
        <v>975</v>
      </c>
      <c r="D1" s="10" t="s">
        <v>312</v>
      </c>
      <c r="E1" s="10" t="s">
        <v>976</v>
      </c>
      <c r="F1" s="10" t="s">
        <v>977</v>
      </c>
      <c r="G1" s="10" t="s">
        <v>984</v>
      </c>
    </row>
    <row r="2" spans="1:11" x14ac:dyDescent="0.25">
      <c r="A2" s="10">
        <v>2008</v>
      </c>
      <c r="B2" s="10">
        <v>1</v>
      </c>
      <c r="C2" s="10" t="s">
        <v>980</v>
      </c>
      <c r="D2" s="10"/>
      <c r="E2" s="10" t="s">
        <v>1230</v>
      </c>
      <c r="F2" s="10" t="s">
        <v>978</v>
      </c>
      <c r="G2" s="10">
        <v>20</v>
      </c>
    </row>
    <row r="3" spans="1:11" x14ac:dyDescent="0.25">
      <c r="A3" s="10">
        <v>2008</v>
      </c>
      <c r="B3" s="10">
        <v>1</v>
      </c>
      <c r="C3" s="10" t="s">
        <v>980</v>
      </c>
      <c r="D3" s="10"/>
      <c r="E3" s="10"/>
      <c r="F3" s="10" t="s">
        <v>978</v>
      </c>
      <c r="G3" s="10">
        <v>20</v>
      </c>
      <c r="J3" s="94" t="s">
        <v>1331</v>
      </c>
      <c r="K3" s="94" t="s">
        <v>1332</v>
      </c>
    </row>
    <row r="4" spans="1:11" x14ac:dyDescent="0.25">
      <c r="A4" s="10">
        <v>2008</v>
      </c>
      <c r="B4" s="10">
        <v>1</v>
      </c>
      <c r="C4" s="10" t="s">
        <v>980</v>
      </c>
      <c r="D4" s="10"/>
      <c r="E4" s="10" t="s">
        <v>1230</v>
      </c>
      <c r="F4" s="10" t="s">
        <v>978</v>
      </c>
      <c r="G4" s="10">
        <v>40</v>
      </c>
      <c r="J4" s="95" t="s">
        <v>994</v>
      </c>
      <c r="K4" s="95" t="s">
        <v>1335</v>
      </c>
    </row>
    <row r="5" spans="1:11" x14ac:dyDescent="0.25">
      <c r="A5" s="10">
        <v>2008</v>
      </c>
      <c r="B5" s="10">
        <v>9</v>
      </c>
      <c r="C5" s="10" t="s">
        <v>980</v>
      </c>
      <c r="D5" s="10"/>
      <c r="E5" s="10" t="s">
        <v>1230</v>
      </c>
      <c r="F5" s="10" t="s">
        <v>978</v>
      </c>
      <c r="G5" s="10">
        <v>250</v>
      </c>
      <c r="J5" s="95" t="s">
        <v>983</v>
      </c>
    </row>
    <row r="6" spans="1:11" x14ac:dyDescent="0.25">
      <c r="A6" s="10">
        <v>2008</v>
      </c>
      <c r="B6" s="10">
        <v>12</v>
      </c>
      <c r="C6" s="10" t="s">
        <v>980</v>
      </c>
      <c r="D6" s="10">
        <v>1070</v>
      </c>
      <c r="E6" s="10" t="s">
        <v>983</v>
      </c>
      <c r="F6" s="10" t="s">
        <v>978</v>
      </c>
      <c r="G6" s="10">
        <v>15</v>
      </c>
      <c r="J6" s="97" t="s">
        <v>1167</v>
      </c>
      <c r="K6" s="10"/>
    </row>
    <row r="7" spans="1:11" x14ac:dyDescent="0.25">
      <c r="A7" s="10">
        <v>2008</v>
      </c>
      <c r="B7" s="10">
        <v>5</v>
      </c>
      <c r="C7" s="10" t="s">
        <v>979</v>
      </c>
      <c r="D7" s="10">
        <v>2200</v>
      </c>
      <c r="E7" s="10" t="s">
        <v>304</v>
      </c>
      <c r="F7" s="10" t="s">
        <v>978</v>
      </c>
      <c r="G7" s="10">
        <v>16</v>
      </c>
      <c r="J7" s="95" t="s">
        <v>1173</v>
      </c>
    </row>
    <row r="8" spans="1:11" x14ac:dyDescent="0.25">
      <c r="A8" s="10">
        <v>2008</v>
      </c>
      <c r="B8" s="10">
        <v>7</v>
      </c>
      <c r="C8" s="10" t="s">
        <v>980</v>
      </c>
      <c r="D8" s="10">
        <v>2200</v>
      </c>
      <c r="E8" s="10" t="s">
        <v>304</v>
      </c>
      <c r="F8" s="10" t="s">
        <v>978</v>
      </c>
      <c r="G8" s="10">
        <v>80</v>
      </c>
      <c r="J8" s="95" t="s">
        <v>1125</v>
      </c>
    </row>
    <row r="9" spans="1:11" x14ac:dyDescent="0.25">
      <c r="A9" s="10">
        <v>2008</v>
      </c>
      <c r="B9" s="10">
        <v>8</v>
      </c>
      <c r="C9" s="10" t="s">
        <v>979</v>
      </c>
      <c r="D9" s="10">
        <v>2200</v>
      </c>
      <c r="E9" s="10" t="s">
        <v>304</v>
      </c>
      <c r="F9" s="10" t="s">
        <v>978</v>
      </c>
      <c r="G9" s="10">
        <v>40</v>
      </c>
      <c r="J9" s="99" t="s">
        <v>1007</v>
      </c>
    </row>
    <row r="10" spans="1:11" x14ac:dyDescent="0.25">
      <c r="A10" s="10">
        <v>2008</v>
      </c>
      <c r="B10" s="10">
        <v>9</v>
      </c>
      <c r="C10" s="10" t="s">
        <v>980</v>
      </c>
      <c r="D10" s="10">
        <v>2200</v>
      </c>
      <c r="E10" s="10" t="s">
        <v>304</v>
      </c>
      <c r="F10" s="10" t="s">
        <v>978</v>
      </c>
      <c r="G10" s="10">
        <v>20</v>
      </c>
      <c r="J10" s="95" t="s">
        <v>1121</v>
      </c>
      <c r="K10" s="95" t="s">
        <v>1334</v>
      </c>
    </row>
    <row r="11" spans="1:11" x14ac:dyDescent="0.25">
      <c r="A11" s="10">
        <v>2008</v>
      </c>
      <c r="B11" s="10">
        <v>11</v>
      </c>
      <c r="C11" s="10" t="s">
        <v>980</v>
      </c>
      <c r="D11" s="10">
        <v>2200</v>
      </c>
      <c r="E11" s="10" t="s">
        <v>304</v>
      </c>
      <c r="F11" s="10" t="s">
        <v>978</v>
      </c>
      <c r="G11" s="10">
        <v>20</v>
      </c>
      <c r="J11" s="95" t="s">
        <v>996</v>
      </c>
    </row>
    <row r="12" spans="1:11" x14ac:dyDescent="0.25">
      <c r="A12" s="10">
        <v>2008</v>
      </c>
      <c r="B12" s="10">
        <v>12</v>
      </c>
      <c r="C12" s="10" t="s">
        <v>980</v>
      </c>
      <c r="D12" s="10">
        <v>2200</v>
      </c>
      <c r="E12" s="10" t="s">
        <v>304</v>
      </c>
      <c r="F12" s="10" t="s">
        <v>978</v>
      </c>
      <c r="G12" s="10">
        <v>160</v>
      </c>
      <c r="J12" s="95" t="s">
        <v>1098</v>
      </c>
    </row>
    <row r="13" spans="1:11" x14ac:dyDescent="0.25">
      <c r="A13" s="10">
        <v>2008</v>
      </c>
      <c r="B13" s="10">
        <v>3</v>
      </c>
      <c r="C13" s="10" t="s">
        <v>981</v>
      </c>
      <c r="D13" s="10">
        <v>2200</v>
      </c>
      <c r="E13" s="10" t="s">
        <v>304</v>
      </c>
      <c r="F13" s="10" t="s">
        <v>978</v>
      </c>
      <c r="G13" s="10">
        <v>20</v>
      </c>
      <c r="J13" s="95" t="s">
        <v>1154</v>
      </c>
    </row>
    <row r="14" spans="1:11" x14ac:dyDescent="0.25">
      <c r="A14" s="10">
        <v>2008</v>
      </c>
      <c r="B14" s="10">
        <v>6</v>
      </c>
      <c r="C14" s="10" t="s">
        <v>980</v>
      </c>
      <c r="D14" s="10">
        <v>2250</v>
      </c>
      <c r="E14" s="10" t="s">
        <v>306</v>
      </c>
      <c r="F14" s="10" t="s">
        <v>978</v>
      </c>
      <c r="G14" s="10">
        <v>20</v>
      </c>
      <c r="J14" s="96" t="s">
        <v>1099</v>
      </c>
      <c r="K14" s="96" t="s">
        <v>1301</v>
      </c>
    </row>
    <row r="15" spans="1:11" x14ac:dyDescent="0.25">
      <c r="A15" s="10">
        <v>2008</v>
      </c>
      <c r="B15" s="10">
        <v>10</v>
      </c>
      <c r="C15" s="10" t="s">
        <v>980</v>
      </c>
      <c r="D15" s="10">
        <v>2250</v>
      </c>
      <c r="E15" s="10" t="s">
        <v>306</v>
      </c>
      <c r="F15" s="10" t="s">
        <v>978</v>
      </c>
      <c r="G15" s="10">
        <v>20</v>
      </c>
      <c r="J15" s="95" t="s">
        <v>1100</v>
      </c>
    </row>
    <row r="16" spans="1:11" x14ac:dyDescent="0.25">
      <c r="A16" s="10">
        <v>2008</v>
      </c>
      <c r="B16" s="10">
        <v>8</v>
      </c>
      <c r="C16" s="10" t="s">
        <v>981</v>
      </c>
      <c r="D16" s="10">
        <v>2260</v>
      </c>
      <c r="E16" s="10" t="s">
        <v>982</v>
      </c>
      <c r="F16" s="10" t="s">
        <v>978</v>
      </c>
      <c r="G16" s="10">
        <v>120</v>
      </c>
      <c r="J16" s="96" t="s">
        <v>1207</v>
      </c>
      <c r="K16" s="96" t="s">
        <v>1127</v>
      </c>
    </row>
    <row r="17" spans="1:11" x14ac:dyDescent="0.25">
      <c r="A17" s="10">
        <v>2008</v>
      </c>
      <c r="B17" s="10">
        <v>1</v>
      </c>
      <c r="C17" s="10" t="s">
        <v>980</v>
      </c>
      <c r="D17" s="10"/>
      <c r="E17" s="10"/>
      <c r="F17" s="10" t="s">
        <v>978</v>
      </c>
      <c r="G17" s="10">
        <v>20</v>
      </c>
      <c r="J17" s="95" t="s">
        <v>1119</v>
      </c>
    </row>
    <row r="18" spans="1:11" x14ac:dyDescent="0.25">
      <c r="A18" s="10">
        <v>2009</v>
      </c>
      <c r="B18" s="10">
        <v>3</v>
      </c>
      <c r="C18" s="10" t="s">
        <v>980</v>
      </c>
      <c r="D18" s="10">
        <v>1652</v>
      </c>
      <c r="E18" s="10" t="s">
        <v>1335</v>
      </c>
      <c r="F18" s="10" t="s">
        <v>986</v>
      </c>
      <c r="G18" s="10">
        <v>76</v>
      </c>
      <c r="J18" s="95" t="s">
        <v>1141</v>
      </c>
    </row>
    <row r="19" spans="1:11" x14ac:dyDescent="0.25">
      <c r="A19" s="10">
        <v>2009</v>
      </c>
      <c r="B19" s="10">
        <v>3</v>
      </c>
      <c r="C19" s="10" t="s">
        <v>980</v>
      </c>
      <c r="D19" s="10">
        <v>2590</v>
      </c>
      <c r="E19" s="10" t="s">
        <v>996</v>
      </c>
      <c r="F19" s="10" t="s">
        <v>978</v>
      </c>
      <c r="G19" s="10">
        <v>68</v>
      </c>
      <c r="J19" s="95" t="s">
        <v>1041</v>
      </c>
    </row>
    <row r="20" spans="1:11" x14ac:dyDescent="0.25">
      <c r="A20" s="10">
        <v>2009</v>
      </c>
      <c r="B20" s="10">
        <v>10</v>
      </c>
      <c r="C20" s="10" t="s">
        <v>1002</v>
      </c>
      <c r="D20" s="10">
        <v>2440</v>
      </c>
      <c r="E20" s="10" t="s">
        <v>1001</v>
      </c>
      <c r="F20" s="10" t="s">
        <v>986</v>
      </c>
      <c r="G20" s="10">
        <v>21</v>
      </c>
      <c r="J20" s="95" t="s">
        <v>1242</v>
      </c>
    </row>
    <row r="21" spans="1:11" x14ac:dyDescent="0.25">
      <c r="A21" s="10">
        <v>2009</v>
      </c>
      <c r="B21" s="10">
        <v>5</v>
      </c>
      <c r="C21" s="10" t="s">
        <v>1005</v>
      </c>
      <c r="D21" s="10">
        <v>3600</v>
      </c>
      <c r="E21" s="10" t="s">
        <v>1006</v>
      </c>
      <c r="F21" s="10" t="s">
        <v>1230</v>
      </c>
      <c r="G21" s="10">
        <v>5000</v>
      </c>
      <c r="J21" s="95" t="s">
        <v>1123</v>
      </c>
    </row>
    <row r="22" spans="1:11" x14ac:dyDescent="0.25">
      <c r="A22" s="10">
        <v>2009</v>
      </c>
      <c r="B22" s="10">
        <v>4</v>
      </c>
      <c r="C22" s="10" t="s">
        <v>980</v>
      </c>
      <c r="D22" s="10">
        <v>2200</v>
      </c>
      <c r="E22" s="10" t="s">
        <v>304</v>
      </c>
      <c r="F22" s="10" t="s">
        <v>978</v>
      </c>
      <c r="G22" s="10">
        <v>42</v>
      </c>
      <c r="J22" s="97" t="s">
        <v>1001</v>
      </c>
    </row>
    <row r="23" spans="1:11" x14ac:dyDescent="0.25">
      <c r="A23" s="10">
        <v>2009</v>
      </c>
      <c r="B23" s="10">
        <v>2</v>
      </c>
      <c r="C23" s="10" t="s">
        <v>980</v>
      </c>
      <c r="D23" s="10">
        <v>2200</v>
      </c>
      <c r="E23" s="10" t="s">
        <v>304</v>
      </c>
      <c r="F23" s="10" t="s">
        <v>978</v>
      </c>
      <c r="G23" s="10">
        <v>16</v>
      </c>
      <c r="J23" s="95" t="s">
        <v>1006</v>
      </c>
    </row>
    <row r="24" spans="1:11" x14ac:dyDescent="0.25">
      <c r="A24" s="10">
        <v>2009</v>
      </c>
      <c r="B24" s="10">
        <v>5</v>
      </c>
      <c r="C24" s="10" t="s">
        <v>980</v>
      </c>
      <c r="D24" s="10">
        <v>2200</v>
      </c>
      <c r="E24" s="10" t="s">
        <v>304</v>
      </c>
      <c r="F24" s="10" t="s">
        <v>978</v>
      </c>
      <c r="G24" s="10">
        <v>17</v>
      </c>
      <c r="J24" s="95" t="s">
        <v>1039</v>
      </c>
    </row>
    <row r="25" spans="1:11" x14ac:dyDescent="0.25">
      <c r="A25" s="10">
        <v>2009</v>
      </c>
      <c r="B25" s="10">
        <v>6</v>
      </c>
      <c r="C25" s="10" t="s">
        <v>979</v>
      </c>
      <c r="D25" s="10">
        <v>2200</v>
      </c>
      <c r="E25" s="10" t="s">
        <v>304</v>
      </c>
      <c r="F25" s="10" t="s">
        <v>989</v>
      </c>
      <c r="G25" s="10">
        <v>80</v>
      </c>
      <c r="J25" s="96" t="s">
        <v>1047</v>
      </c>
      <c r="K25" s="96" t="s">
        <v>309</v>
      </c>
    </row>
    <row r="26" spans="1:11" x14ac:dyDescent="0.25">
      <c r="A26" s="10">
        <v>2009</v>
      </c>
      <c r="B26" s="10">
        <v>6</v>
      </c>
      <c r="C26" s="10" t="s">
        <v>979</v>
      </c>
      <c r="D26" s="10">
        <v>2200</v>
      </c>
      <c r="E26" s="10" t="s">
        <v>304</v>
      </c>
      <c r="F26" s="10" t="s">
        <v>990</v>
      </c>
      <c r="G26" s="10">
        <v>140</v>
      </c>
      <c r="J26" s="97" t="s">
        <v>1127</v>
      </c>
    </row>
    <row r="27" spans="1:11" x14ac:dyDescent="0.25">
      <c r="A27" s="10">
        <v>2009</v>
      </c>
      <c r="B27" s="10">
        <v>6</v>
      </c>
      <c r="C27" s="10" t="s">
        <v>979</v>
      </c>
      <c r="D27" s="10">
        <v>2200</v>
      </c>
      <c r="E27" s="10" t="s">
        <v>304</v>
      </c>
      <c r="F27" s="10" t="s">
        <v>989</v>
      </c>
      <c r="G27" s="10">
        <v>100</v>
      </c>
      <c r="J27" s="98" t="s">
        <v>1175</v>
      </c>
      <c r="K27" s="98" t="s">
        <v>1127</v>
      </c>
    </row>
    <row r="28" spans="1:11" x14ac:dyDescent="0.25">
      <c r="A28" s="10">
        <v>2009</v>
      </c>
      <c r="B28" s="10">
        <v>6</v>
      </c>
      <c r="C28" s="10" t="s">
        <v>979</v>
      </c>
      <c r="D28" s="10">
        <v>2200</v>
      </c>
      <c r="E28" s="10" t="s">
        <v>304</v>
      </c>
      <c r="F28" s="10" t="s">
        <v>978</v>
      </c>
      <c r="G28" s="10">
        <v>10</v>
      </c>
      <c r="J28" s="96" t="s">
        <v>1140</v>
      </c>
      <c r="K28" s="96" t="s">
        <v>1046</v>
      </c>
    </row>
    <row r="29" spans="1:11" x14ac:dyDescent="0.25">
      <c r="A29" s="10">
        <v>2009</v>
      </c>
      <c r="B29" s="10">
        <v>7</v>
      </c>
      <c r="C29" s="10" t="s">
        <v>979</v>
      </c>
      <c r="D29" s="10">
        <v>2200</v>
      </c>
      <c r="E29" s="10" t="s">
        <v>304</v>
      </c>
      <c r="F29" s="10" t="s">
        <v>978</v>
      </c>
      <c r="G29" s="10">
        <v>110</v>
      </c>
      <c r="J29" s="95" t="s">
        <v>1049</v>
      </c>
    </row>
    <row r="30" spans="1:11" x14ac:dyDescent="0.25">
      <c r="A30" s="10">
        <v>2009</v>
      </c>
      <c r="B30" s="10">
        <v>9</v>
      </c>
      <c r="C30" s="10" t="s">
        <v>980</v>
      </c>
      <c r="D30" s="10">
        <v>2200</v>
      </c>
      <c r="E30" s="10" t="s">
        <v>304</v>
      </c>
      <c r="F30" s="10" t="s">
        <v>978</v>
      </c>
      <c r="G30" s="10">
        <v>120</v>
      </c>
      <c r="J30" s="95" t="s">
        <v>1128</v>
      </c>
    </row>
    <row r="31" spans="1:11" x14ac:dyDescent="0.25">
      <c r="A31" s="10">
        <v>2009</v>
      </c>
      <c r="B31" s="10">
        <v>10</v>
      </c>
      <c r="C31" s="10" t="s">
        <v>979</v>
      </c>
      <c r="D31" s="10">
        <v>2200</v>
      </c>
      <c r="E31" s="10" t="s">
        <v>304</v>
      </c>
      <c r="F31" s="10" t="s">
        <v>991</v>
      </c>
      <c r="G31" s="10">
        <v>50</v>
      </c>
      <c r="J31" s="103" t="s">
        <v>1204</v>
      </c>
      <c r="K31" s="103" t="s">
        <v>1301</v>
      </c>
    </row>
    <row r="32" spans="1:11" x14ac:dyDescent="0.25">
      <c r="A32" s="10">
        <v>2009</v>
      </c>
      <c r="B32" s="10">
        <v>4</v>
      </c>
      <c r="C32" s="10" t="s">
        <v>981</v>
      </c>
      <c r="D32" s="10">
        <v>2200</v>
      </c>
      <c r="E32" s="10" t="s">
        <v>304</v>
      </c>
      <c r="F32" s="10" t="s">
        <v>978</v>
      </c>
      <c r="G32" s="10">
        <v>30</v>
      </c>
      <c r="J32" s="97" t="s">
        <v>304</v>
      </c>
    </row>
    <row r="33" spans="1:13" x14ac:dyDescent="0.25">
      <c r="A33" s="10">
        <v>2009</v>
      </c>
      <c r="B33" s="10">
        <v>7</v>
      </c>
      <c r="C33" s="10" t="s">
        <v>981</v>
      </c>
      <c r="D33" s="10">
        <v>2200</v>
      </c>
      <c r="E33" s="10" t="s">
        <v>304</v>
      </c>
      <c r="F33" s="10" t="s">
        <v>978</v>
      </c>
      <c r="G33" s="10">
        <v>30</v>
      </c>
      <c r="J33" s="97" t="s">
        <v>1122</v>
      </c>
    </row>
    <row r="34" spans="1:13" x14ac:dyDescent="0.25">
      <c r="A34" s="10">
        <v>2009</v>
      </c>
      <c r="B34" s="10">
        <v>7</v>
      </c>
      <c r="C34" s="10" t="s">
        <v>981</v>
      </c>
      <c r="D34" s="10">
        <v>2200</v>
      </c>
      <c r="E34" s="10" t="s">
        <v>304</v>
      </c>
      <c r="F34" s="10" t="s">
        <v>986</v>
      </c>
      <c r="G34" s="10">
        <v>30</v>
      </c>
      <c r="J34" s="97" t="s">
        <v>1116</v>
      </c>
    </row>
    <row r="35" spans="1:13" x14ac:dyDescent="0.25">
      <c r="A35" s="10">
        <v>2009</v>
      </c>
      <c r="B35" s="10">
        <v>8</v>
      </c>
      <c r="C35" s="10" t="s">
        <v>981</v>
      </c>
      <c r="D35" s="10">
        <v>2200</v>
      </c>
      <c r="E35" s="10" t="s">
        <v>304</v>
      </c>
      <c r="F35" s="10" t="s">
        <v>1003</v>
      </c>
      <c r="G35" s="10">
        <v>30</v>
      </c>
      <c r="J35" s="95" t="s">
        <v>1142</v>
      </c>
    </row>
    <row r="36" spans="1:13" x14ac:dyDescent="0.25">
      <c r="A36" s="10">
        <v>2009</v>
      </c>
      <c r="B36" s="10">
        <v>10</v>
      </c>
      <c r="C36" s="10" t="s">
        <v>1005</v>
      </c>
      <c r="D36" s="10">
        <v>2200</v>
      </c>
      <c r="E36" s="10" t="s">
        <v>304</v>
      </c>
      <c r="F36" s="10" t="s">
        <v>1230</v>
      </c>
      <c r="G36" s="10">
        <v>300</v>
      </c>
      <c r="J36" s="95" t="s">
        <v>985</v>
      </c>
      <c r="K36" s="95" t="s">
        <v>1040</v>
      </c>
    </row>
    <row r="37" spans="1:13" x14ac:dyDescent="0.25">
      <c r="A37" s="10">
        <v>2009</v>
      </c>
      <c r="B37" s="10">
        <v>1</v>
      </c>
      <c r="C37" s="10" t="s">
        <v>980</v>
      </c>
      <c r="D37" s="10">
        <v>3001</v>
      </c>
      <c r="E37" s="10" t="s">
        <v>1040</v>
      </c>
      <c r="F37" s="10" t="s">
        <v>986</v>
      </c>
      <c r="G37" s="10">
        <v>35</v>
      </c>
      <c r="J37" s="96" t="s">
        <v>1156</v>
      </c>
      <c r="K37" s="96" t="s">
        <v>1167</v>
      </c>
    </row>
    <row r="38" spans="1:13" x14ac:dyDescent="0.25">
      <c r="A38" s="10">
        <v>2009</v>
      </c>
      <c r="B38" s="10">
        <v>8</v>
      </c>
      <c r="C38" s="10" t="s">
        <v>980</v>
      </c>
      <c r="D38" s="10"/>
      <c r="E38" s="10" t="s">
        <v>992</v>
      </c>
      <c r="F38" s="10" t="s">
        <v>978</v>
      </c>
      <c r="G38" s="10">
        <v>60</v>
      </c>
      <c r="J38" s="95" t="s">
        <v>1102</v>
      </c>
    </row>
    <row r="39" spans="1:13" x14ac:dyDescent="0.25">
      <c r="A39" s="10">
        <v>2009</v>
      </c>
      <c r="B39" s="10">
        <v>9</v>
      </c>
      <c r="C39" s="10" t="s">
        <v>980</v>
      </c>
      <c r="D39" s="10"/>
      <c r="E39" s="10" t="s">
        <v>1051</v>
      </c>
      <c r="F39" s="10" t="s">
        <v>978</v>
      </c>
      <c r="G39" s="10">
        <v>20</v>
      </c>
      <c r="J39" s="97" t="s">
        <v>1028</v>
      </c>
    </row>
    <row r="40" spans="1:13" x14ac:dyDescent="0.25">
      <c r="A40" s="10">
        <v>2009</v>
      </c>
      <c r="B40" s="10">
        <v>4</v>
      </c>
      <c r="C40" s="10" t="s">
        <v>979</v>
      </c>
      <c r="D40" s="10"/>
      <c r="E40" s="10" t="s">
        <v>997</v>
      </c>
      <c r="F40" s="10" t="s">
        <v>978</v>
      </c>
      <c r="G40" s="10">
        <v>60</v>
      </c>
      <c r="J40" s="96" t="s">
        <v>1176</v>
      </c>
      <c r="K40" s="96" t="s">
        <v>1301</v>
      </c>
    </row>
    <row r="41" spans="1:13" x14ac:dyDescent="0.25">
      <c r="A41" s="10">
        <v>2009</v>
      </c>
      <c r="B41" s="10">
        <v>10</v>
      </c>
      <c r="C41" s="10" t="s">
        <v>980</v>
      </c>
      <c r="D41" s="10"/>
      <c r="E41" s="10" t="s">
        <v>1268</v>
      </c>
      <c r="F41" s="10" t="s">
        <v>991</v>
      </c>
      <c r="G41" s="10">
        <v>70</v>
      </c>
      <c r="J41" s="98" t="s">
        <v>1206</v>
      </c>
      <c r="K41" s="98" t="s">
        <v>1051</v>
      </c>
    </row>
    <row r="42" spans="1:13" x14ac:dyDescent="0.25">
      <c r="A42" s="10">
        <v>2009</v>
      </c>
      <c r="B42" s="10">
        <v>2</v>
      </c>
      <c r="C42" s="10" t="s">
        <v>980</v>
      </c>
      <c r="D42" s="10"/>
      <c r="E42" s="10" t="s">
        <v>987</v>
      </c>
      <c r="F42" s="10" t="s">
        <v>988</v>
      </c>
      <c r="G42" s="10">
        <v>150</v>
      </c>
      <c r="J42" s="97" t="s">
        <v>1051</v>
      </c>
    </row>
    <row r="43" spans="1:13" x14ac:dyDescent="0.25">
      <c r="A43" s="10">
        <v>2009</v>
      </c>
      <c r="B43" s="10">
        <v>3</v>
      </c>
      <c r="C43" s="10" t="s">
        <v>980</v>
      </c>
      <c r="D43" s="10"/>
      <c r="E43" s="10" t="s">
        <v>995</v>
      </c>
      <c r="F43" s="10" t="s">
        <v>978</v>
      </c>
      <c r="G43" s="10">
        <v>100</v>
      </c>
      <c r="J43" s="95" t="s">
        <v>1258</v>
      </c>
    </row>
    <row r="44" spans="1:13" x14ac:dyDescent="0.25">
      <c r="A44" s="10">
        <v>2009</v>
      </c>
      <c r="B44" s="10">
        <v>8</v>
      </c>
      <c r="C44" s="10" t="s">
        <v>981</v>
      </c>
      <c r="D44" s="10">
        <v>2260</v>
      </c>
      <c r="E44" s="10" t="s">
        <v>982</v>
      </c>
      <c r="F44" s="10" t="s">
        <v>1004</v>
      </c>
      <c r="G44" s="10">
        <v>40</v>
      </c>
      <c r="J44" s="96" t="s">
        <v>1009</v>
      </c>
      <c r="K44" s="96" t="s">
        <v>1025</v>
      </c>
    </row>
    <row r="45" spans="1:13" x14ac:dyDescent="0.25">
      <c r="A45" s="10">
        <v>2009</v>
      </c>
      <c r="B45" s="10">
        <v>2</v>
      </c>
      <c r="C45" s="10" t="s">
        <v>980</v>
      </c>
      <c r="D45" s="10"/>
      <c r="E45" s="10" t="s">
        <v>1336</v>
      </c>
      <c r="F45" s="10" t="s">
        <v>978</v>
      </c>
      <c r="G45" s="10">
        <v>27</v>
      </c>
      <c r="J45" s="97" t="s">
        <v>992</v>
      </c>
    </row>
    <row r="46" spans="1:13" x14ac:dyDescent="0.25">
      <c r="A46" s="10">
        <v>2009</v>
      </c>
      <c r="B46" s="10">
        <v>5</v>
      </c>
      <c r="C46" s="10" t="s">
        <v>980</v>
      </c>
      <c r="D46" s="10"/>
      <c r="E46" s="10" t="s">
        <v>998</v>
      </c>
      <c r="F46" s="10" t="s">
        <v>978</v>
      </c>
      <c r="G46" s="10">
        <v>95</v>
      </c>
      <c r="J46" s="96" t="s">
        <v>1120</v>
      </c>
      <c r="K46" s="96" t="s">
        <v>1001</v>
      </c>
    </row>
    <row r="47" spans="1:13" x14ac:dyDescent="0.25">
      <c r="A47" s="10">
        <v>2010</v>
      </c>
      <c r="B47" s="10">
        <v>2</v>
      </c>
      <c r="C47" s="10" t="s">
        <v>981</v>
      </c>
      <c r="D47" s="10">
        <v>2340</v>
      </c>
      <c r="E47" s="10" t="s">
        <v>1007</v>
      </c>
      <c r="F47" s="10" t="s">
        <v>986</v>
      </c>
      <c r="G47" s="10">
        <v>24</v>
      </c>
      <c r="J47" s="95" t="s">
        <v>1040</v>
      </c>
    </row>
    <row r="48" spans="1:13" x14ac:dyDescent="0.25">
      <c r="A48" s="10">
        <v>2010</v>
      </c>
      <c r="B48" s="10">
        <v>2</v>
      </c>
      <c r="C48" s="10" t="s">
        <v>979</v>
      </c>
      <c r="D48" s="10">
        <v>2440</v>
      </c>
      <c r="E48" s="10" t="s">
        <v>1001</v>
      </c>
      <c r="F48" s="10" t="s">
        <v>986</v>
      </c>
      <c r="G48" s="10">
        <v>70</v>
      </c>
      <c r="J48" s="96" t="s">
        <v>1000</v>
      </c>
      <c r="K48" s="96" t="s">
        <v>1051</v>
      </c>
      <c r="M48" s="100" t="s">
        <v>1337</v>
      </c>
    </row>
    <row r="49" spans="1:13" x14ac:dyDescent="0.25">
      <c r="A49" s="10">
        <v>2010</v>
      </c>
      <c r="B49" s="10">
        <v>11</v>
      </c>
      <c r="C49" s="10" t="s">
        <v>1012</v>
      </c>
      <c r="D49" s="10">
        <v>2200</v>
      </c>
      <c r="E49" s="10" t="s">
        <v>304</v>
      </c>
      <c r="F49" s="10" t="s">
        <v>978</v>
      </c>
      <c r="G49" s="10">
        <v>14</v>
      </c>
      <c r="J49" s="97" t="s">
        <v>1268</v>
      </c>
      <c r="M49" s="101" t="s">
        <v>1167</v>
      </c>
    </row>
    <row r="50" spans="1:13" x14ac:dyDescent="0.25">
      <c r="A50" s="10">
        <v>2010</v>
      </c>
      <c r="B50" s="10">
        <v>10</v>
      </c>
      <c r="C50" s="10" t="s">
        <v>1012</v>
      </c>
      <c r="D50" s="10">
        <v>2200</v>
      </c>
      <c r="E50" s="10" t="s">
        <v>304</v>
      </c>
      <c r="F50" s="10" t="s">
        <v>989</v>
      </c>
      <c r="G50" s="10">
        <v>30</v>
      </c>
      <c r="J50" s="97" t="s">
        <v>309</v>
      </c>
      <c r="M50" s="101" t="s">
        <v>1007</v>
      </c>
    </row>
    <row r="51" spans="1:13" x14ac:dyDescent="0.25">
      <c r="A51" s="10">
        <v>2010</v>
      </c>
      <c r="B51" s="10">
        <v>4</v>
      </c>
      <c r="C51" s="10" t="s">
        <v>1002</v>
      </c>
      <c r="D51" s="10">
        <v>2200</v>
      </c>
      <c r="E51" s="10" t="s">
        <v>304</v>
      </c>
      <c r="F51" s="10" t="s">
        <v>986</v>
      </c>
      <c r="G51" s="10">
        <v>12</v>
      </c>
      <c r="J51" s="95" t="s">
        <v>1124</v>
      </c>
      <c r="M51" s="101" t="s">
        <v>1001</v>
      </c>
    </row>
    <row r="52" spans="1:13" x14ac:dyDescent="0.25">
      <c r="A52" s="10">
        <v>2010</v>
      </c>
      <c r="B52" s="10">
        <v>1</v>
      </c>
      <c r="C52" s="10" t="s">
        <v>1012</v>
      </c>
      <c r="D52" s="10">
        <v>2200</v>
      </c>
      <c r="E52" s="10" t="s">
        <v>304</v>
      </c>
      <c r="F52" s="10" t="s">
        <v>989</v>
      </c>
      <c r="G52" s="10">
        <v>30</v>
      </c>
      <c r="J52" s="95" t="s">
        <v>1194</v>
      </c>
      <c r="M52" s="101" t="s">
        <v>1127</v>
      </c>
    </row>
    <row r="53" spans="1:13" x14ac:dyDescent="0.25">
      <c r="A53" s="10">
        <v>2010</v>
      </c>
      <c r="B53" s="10">
        <v>7</v>
      </c>
      <c r="C53" s="10" t="s">
        <v>979</v>
      </c>
      <c r="D53" s="10">
        <v>2200</v>
      </c>
      <c r="E53" s="10" t="s">
        <v>304</v>
      </c>
      <c r="F53" s="10" t="s">
        <v>978</v>
      </c>
      <c r="G53" s="10">
        <v>14</v>
      </c>
      <c r="J53" s="95" t="s">
        <v>1104</v>
      </c>
      <c r="M53" s="101" t="s">
        <v>1301</v>
      </c>
    </row>
    <row r="54" spans="1:13" x14ac:dyDescent="0.25">
      <c r="A54" s="10">
        <v>2010</v>
      </c>
      <c r="B54" s="10">
        <v>7</v>
      </c>
      <c r="C54" s="10" t="s">
        <v>979</v>
      </c>
      <c r="D54" s="10">
        <v>2200</v>
      </c>
      <c r="E54" s="10" t="s">
        <v>304</v>
      </c>
      <c r="F54" s="10" t="s">
        <v>978</v>
      </c>
      <c r="G54" s="10">
        <v>200</v>
      </c>
      <c r="J54" s="96" t="s">
        <v>1101</v>
      </c>
      <c r="K54" s="96" t="s">
        <v>1167</v>
      </c>
      <c r="M54" s="101" t="s">
        <v>304</v>
      </c>
    </row>
    <row r="55" spans="1:13" x14ac:dyDescent="0.25">
      <c r="A55" s="10">
        <v>2010</v>
      </c>
      <c r="B55" s="10">
        <v>9</v>
      </c>
      <c r="C55" s="10" t="s">
        <v>1012</v>
      </c>
      <c r="D55" s="10">
        <v>2200</v>
      </c>
      <c r="E55" s="10" t="s">
        <v>304</v>
      </c>
      <c r="F55" s="10" t="s">
        <v>978</v>
      </c>
      <c r="G55" s="10">
        <v>120</v>
      </c>
      <c r="J55" s="95" t="s">
        <v>1026</v>
      </c>
      <c r="M55" s="101" t="s">
        <v>1122</v>
      </c>
    </row>
    <row r="56" spans="1:13" x14ac:dyDescent="0.25">
      <c r="A56" s="10">
        <v>2010</v>
      </c>
      <c r="B56" s="10">
        <v>12</v>
      </c>
      <c r="C56" s="10" t="s">
        <v>979</v>
      </c>
      <c r="D56" s="10">
        <v>2200</v>
      </c>
      <c r="E56" s="10" t="s">
        <v>304</v>
      </c>
      <c r="F56" s="10" t="s">
        <v>978</v>
      </c>
      <c r="G56" s="10">
        <v>50</v>
      </c>
      <c r="J56" s="97" t="s">
        <v>1027</v>
      </c>
      <c r="M56" s="101" t="s">
        <v>1116</v>
      </c>
    </row>
    <row r="57" spans="1:13" x14ac:dyDescent="0.25">
      <c r="A57" s="10">
        <v>2010</v>
      </c>
      <c r="B57" s="10">
        <v>4</v>
      </c>
      <c r="C57" s="10" t="s">
        <v>981</v>
      </c>
      <c r="D57" s="10">
        <v>2200</v>
      </c>
      <c r="E57" s="10" t="s">
        <v>304</v>
      </c>
      <c r="F57" s="10" t="s">
        <v>978</v>
      </c>
      <c r="G57" s="10">
        <v>30</v>
      </c>
      <c r="J57" s="97" t="s">
        <v>997</v>
      </c>
      <c r="M57" s="101" t="s">
        <v>1028</v>
      </c>
    </row>
    <row r="58" spans="1:13" x14ac:dyDescent="0.25">
      <c r="A58" s="10">
        <v>2010</v>
      </c>
      <c r="B58" s="10">
        <v>7</v>
      </c>
      <c r="C58" s="10" t="s">
        <v>981</v>
      </c>
      <c r="D58" s="10">
        <v>2200</v>
      </c>
      <c r="E58" s="10" t="s">
        <v>304</v>
      </c>
      <c r="F58" s="10" t="s">
        <v>1015</v>
      </c>
      <c r="G58" s="10">
        <v>30</v>
      </c>
      <c r="J58" s="95" t="s">
        <v>1042</v>
      </c>
      <c r="K58" s="95" t="s">
        <v>1333</v>
      </c>
      <c r="M58" s="101" t="s">
        <v>1304</v>
      </c>
    </row>
    <row r="59" spans="1:13" x14ac:dyDescent="0.25">
      <c r="A59" s="10">
        <v>2010</v>
      </c>
      <c r="B59" s="10">
        <v>8</v>
      </c>
      <c r="C59" s="10" t="s">
        <v>981</v>
      </c>
      <c r="D59" s="10">
        <v>2200</v>
      </c>
      <c r="E59" s="10" t="s">
        <v>304</v>
      </c>
      <c r="F59" s="10" t="s">
        <v>989</v>
      </c>
      <c r="G59" s="10">
        <v>30</v>
      </c>
      <c r="J59" s="97" t="s">
        <v>1025</v>
      </c>
      <c r="M59" s="101" t="s">
        <v>1051</v>
      </c>
    </row>
    <row r="60" spans="1:13" x14ac:dyDescent="0.25">
      <c r="A60" s="10">
        <v>2010</v>
      </c>
      <c r="B60" s="10">
        <v>7</v>
      </c>
      <c r="C60" s="10" t="s">
        <v>981</v>
      </c>
      <c r="D60" s="10">
        <v>2200</v>
      </c>
      <c r="E60" s="10" t="s">
        <v>304</v>
      </c>
      <c r="F60" s="10" t="s">
        <v>1003</v>
      </c>
      <c r="G60" s="10">
        <v>30</v>
      </c>
      <c r="J60" s="96" t="s">
        <v>1021</v>
      </c>
      <c r="K60" s="96" t="s">
        <v>304</v>
      </c>
      <c r="M60" s="101" t="s">
        <v>992</v>
      </c>
    </row>
    <row r="61" spans="1:13" x14ac:dyDescent="0.25">
      <c r="A61" s="10">
        <v>2010</v>
      </c>
      <c r="B61" s="10">
        <v>7</v>
      </c>
      <c r="C61" s="10" t="s">
        <v>981</v>
      </c>
      <c r="D61" s="10">
        <v>2200</v>
      </c>
      <c r="E61" s="10" t="s">
        <v>304</v>
      </c>
      <c r="F61" s="10" t="s">
        <v>1013</v>
      </c>
      <c r="G61" s="10">
        <v>30</v>
      </c>
      <c r="J61" s="96" t="s">
        <v>1043</v>
      </c>
      <c r="K61" s="96" t="s">
        <v>982</v>
      </c>
      <c r="M61" s="101" t="s">
        <v>1268</v>
      </c>
    </row>
    <row r="62" spans="1:13" x14ac:dyDescent="0.25">
      <c r="A62" s="10">
        <v>2010</v>
      </c>
      <c r="B62" s="10">
        <v>7</v>
      </c>
      <c r="C62" s="10" t="s">
        <v>981</v>
      </c>
      <c r="D62" s="10">
        <v>2200</v>
      </c>
      <c r="E62" s="10" t="s">
        <v>304</v>
      </c>
      <c r="F62" s="10" t="s">
        <v>978</v>
      </c>
      <c r="G62" s="10">
        <v>30</v>
      </c>
      <c r="J62" s="97" t="s">
        <v>306</v>
      </c>
      <c r="M62" s="101" t="s">
        <v>309</v>
      </c>
    </row>
    <row r="63" spans="1:13" x14ac:dyDescent="0.25">
      <c r="A63" s="10">
        <v>2010</v>
      </c>
      <c r="B63" s="10">
        <v>1</v>
      </c>
      <c r="C63" s="10" t="s">
        <v>1005</v>
      </c>
      <c r="D63" s="10">
        <v>2200</v>
      </c>
      <c r="E63" s="10" t="s">
        <v>304</v>
      </c>
      <c r="F63" s="10" t="s">
        <v>1017</v>
      </c>
      <c r="G63" s="10">
        <v>500</v>
      </c>
      <c r="J63" s="95" t="s">
        <v>1273</v>
      </c>
      <c r="K63" s="95" t="s">
        <v>1125</v>
      </c>
      <c r="M63" s="101" t="s">
        <v>1027</v>
      </c>
    </row>
    <row r="64" spans="1:13" x14ac:dyDescent="0.25">
      <c r="A64" s="10">
        <v>2010</v>
      </c>
      <c r="B64" s="10">
        <v>3</v>
      </c>
      <c r="C64" s="10" t="s">
        <v>1005</v>
      </c>
      <c r="D64" s="10">
        <v>2200</v>
      </c>
      <c r="E64" s="10" t="s">
        <v>304</v>
      </c>
      <c r="F64" s="10" t="s">
        <v>989</v>
      </c>
      <c r="G64" s="10">
        <v>1500</v>
      </c>
      <c r="J64" s="96" t="s">
        <v>1285</v>
      </c>
      <c r="K64" s="96" t="s">
        <v>1001</v>
      </c>
      <c r="M64" s="101" t="s">
        <v>997</v>
      </c>
    </row>
    <row r="65" spans="1:13" x14ac:dyDescent="0.25">
      <c r="A65" s="10">
        <v>2010</v>
      </c>
      <c r="B65" s="10">
        <v>4</v>
      </c>
      <c r="C65" s="10" t="s">
        <v>1005</v>
      </c>
      <c r="D65" s="10">
        <v>2200</v>
      </c>
      <c r="E65" s="10" t="s">
        <v>304</v>
      </c>
      <c r="F65" s="10" t="s">
        <v>1018</v>
      </c>
      <c r="G65" s="10">
        <v>4500</v>
      </c>
      <c r="J65" s="95" t="s">
        <v>1245</v>
      </c>
      <c r="K65" s="95" t="s">
        <v>1104</v>
      </c>
      <c r="M65" s="101" t="s">
        <v>1293</v>
      </c>
    </row>
    <row r="66" spans="1:13" x14ac:dyDescent="0.25">
      <c r="A66" s="10">
        <v>2010</v>
      </c>
      <c r="B66" s="10">
        <v>12</v>
      </c>
      <c r="C66" s="10" t="s">
        <v>1005</v>
      </c>
      <c r="D66" s="10">
        <v>2200</v>
      </c>
      <c r="E66" s="10" t="s">
        <v>304</v>
      </c>
      <c r="F66" s="10" t="s">
        <v>1019</v>
      </c>
      <c r="G66" s="10">
        <v>2000</v>
      </c>
      <c r="J66" s="97" t="s">
        <v>1024</v>
      </c>
      <c r="M66" s="101" t="s">
        <v>1025</v>
      </c>
    </row>
    <row r="67" spans="1:13" x14ac:dyDescent="0.25">
      <c r="A67" s="10">
        <v>2010</v>
      </c>
      <c r="B67" s="10">
        <v>4</v>
      </c>
      <c r="C67" s="10" t="s">
        <v>1012</v>
      </c>
      <c r="D67" s="10"/>
      <c r="E67" s="10" t="s">
        <v>1025</v>
      </c>
      <c r="F67" s="10" t="s">
        <v>989</v>
      </c>
      <c r="G67" s="10">
        <v>130</v>
      </c>
      <c r="J67" s="95" t="s">
        <v>1008</v>
      </c>
      <c r="M67" s="101" t="s">
        <v>306</v>
      </c>
    </row>
    <row r="68" spans="1:13" x14ac:dyDescent="0.25">
      <c r="A68" s="10">
        <v>2010</v>
      </c>
      <c r="B68" s="10">
        <v>4</v>
      </c>
      <c r="C68" s="10" t="s">
        <v>979</v>
      </c>
      <c r="D68" s="10">
        <v>2250</v>
      </c>
      <c r="E68" s="10" t="s">
        <v>306</v>
      </c>
      <c r="F68" s="10" t="s">
        <v>986</v>
      </c>
      <c r="G68" s="10">
        <v>50</v>
      </c>
      <c r="J68" s="96" t="s">
        <v>1155</v>
      </c>
      <c r="K68" s="96" t="s">
        <v>1022</v>
      </c>
      <c r="M68" s="101" t="s">
        <v>1024</v>
      </c>
    </row>
    <row r="69" spans="1:13" x14ac:dyDescent="0.25">
      <c r="A69" s="10">
        <v>2010</v>
      </c>
      <c r="B69" s="10">
        <v>6</v>
      </c>
      <c r="C69" s="10" t="s">
        <v>1012</v>
      </c>
      <c r="D69" s="10">
        <v>2250</v>
      </c>
      <c r="E69" s="10" t="s">
        <v>306</v>
      </c>
      <c r="F69" s="10" t="s">
        <v>986</v>
      </c>
      <c r="G69" s="10">
        <v>80</v>
      </c>
      <c r="J69" s="96" t="s">
        <v>999</v>
      </c>
      <c r="K69" s="96" t="s">
        <v>1268</v>
      </c>
      <c r="M69" s="101" t="s">
        <v>1023</v>
      </c>
    </row>
    <row r="70" spans="1:13" x14ac:dyDescent="0.25">
      <c r="A70" s="10">
        <v>2010</v>
      </c>
      <c r="B70" s="10">
        <v>8</v>
      </c>
      <c r="C70" s="10" t="s">
        <v>979</v>
      </c>
      <c r="D70" s="10">
        <v>2250</v>
      </c>
      <c r="E70" s="10" t="s">
        <v>306</v>
      </c>
      <c r="F70" s="10" t="s">
        <v>978</v>
      </c>
      <c r="G70" s="10">
        <v>100</v>
      </c>
      <c r="J70" s="96" t="s">
        <v>1205</v>
      </c>
      <c r="K70" s="96" t="s">
        <v>1022</v>
      </c>
      <c r="M70" s="101" t="s">
        <v>1010</v>
      </c>
    </row>
    <row r="71" spans="1:13" x14ac:dyDescent="0.25">
      <c r="A71" s="10">
        <v>2010</v>
      </c>
      <c r="B71" s="10">
        <v>11</v>
      </c>
      <c r="C71" s="10" t="s">
        <v>979</v>
      </c>
      <c r="D71" s="10">
        <v>2250</v>
      </c>
      <c r="E71" s="10" t="s">
        <v>306</v>
      </c>
      <c r="F71" s="10" t="s">
        <v>1011</v>
      </c>
      <c r="G71" s="10">
        <v>60</v>
      </c>
      <c r="J71" s="96" t="s">
        <v>1177</v>
      </c>
      <c r="K71" s="96" t="s">
        <v>1116</v>
      </c>
      <c r="M71" s="101" t="s">
        <v>1045</v>
      </c>
    </row>
    <row r="72" spans="1:13" x14ac:dyDescent="0.25">
      <c r="A72" s="10">
        <v>2010</v>
      </c>
      <c r="B72" s="10">
        <v>4</v>
      </c>
      <c r="C72" s="10" t="s">
        <v>981</v>
      </c>
      <c r="D72" s="10"/>
      <c r="E72" s="10" t="s">
        <v>1008</v>
      </c>
      <c r="F72" s="10" t="s">
        <v>978</v>
      </c>
      <c r="G72" s="10">
        <v>15</v>
      </c>
      <c r="J72" s="95" t="s">
        <v>1118</v>
      </c>
      <c r="M72" s="101" t="s">
        <v>1126</v>
      </c>
    </row>
    <row r="73" spans="1:13" x14ac:dyDescent="0.25">
      <c r="A73" s="10">
        <v>2010</v>
      </c>
      <c r="B73" s="10">
        <v>7</v>
      </c>
      <c r="C73" s="10" t="s">
        <v>981</v>
      </c>
      <c r="D73" s="10"/>
      <c r="E73" s="10" t="s">
        <v>1008</v>
      </c>
      <c r="F73" s="10" t="s">
        <v>1014</v>
      </c>
      <c r="G73" s="10">
        <v>15</v>
      </c>
      <c r="J73" s="95" t="s">
        <v>1105</v>
      </c>
      <c r="M73" s="102" t="s">
        <v>982</v>
      </c>
    </row>
    <row r="74" spans="1:13" x14ac:dyDescent="0.25">
      <c r="A74" s="10">
        <v>2010</v>
      </c>
      <c r="B74" s="10">
        <v>5</v>
      </c>
      <c r="C74" s="10" t="s">
        <v>1012</v>
      </c>
      <c r="D74" s="10">
        <v>2300</v>
      </c>
      <c r="E74" s="10" t="s">
        <v>1010</v>
      </c>
      <c r="F74" s="10" t="s">
        <v>978</v>
      </c>
      <c r="G74" s="10">
        <v>100</v>
      </c>
      <c r="J74" s="97" t="s">
        <v>1023</v>
      </c>
      <c r="M74" s="101" t="s">
        <v>1022</v>
      </c>
    </row>
    <row r="75" spans="1:13" x14ac:dyDescent="0.25">
      <c r="A75" s="10">
        <v>2010</v>
      </c>
      <c r="B75" s="10">
        <v>5</v>
      </c>
      <c r="C75" s="10" t="s">
        <v>979</v>
      </c>
      <c r="D75" s="10">
        <v>2300</v>
      </c>
      <c r="E75" s="10" t="s">
        <v>1010</v>
      </c>
      <c r="F75" s="10" t="s">
        <v>978</v>
      </c>
      <c r="G75" s="10">
        <v>10</v>
      </c>
      <c r="J75" s="95" t="s">
        <v>1199</v>
      </c>
      <c r="M75" s="101" t="s">
        <v>1046</v>
      </c>
    </row>
    <row r="76" spans="1:13" x14ac:dyDescent="0.25">
      <c r="A76" s="10">
        <v>2010</v>
      </c>
      <c r="B76" s="10">
        <v>6</v>
      </c>
      <c r="C76" s="10" t="s">
        <v>979</v>
      </c>
      <c r="D76" s="10">
        <v>2260</v>
      </c>
      <c r="E76" s="10" t="s">
        <v>982</v>
      </c>
      <c r="F76" s="10" t="s">
        <v>989</v>
      </c>
      <c r="G76" s="10">
        <v>30</v>
      </c>
      <c r="J76" s="95" t="s">
        <v>1203</v>
      </c>
    </row>
    <row r="77" spans="1:13" x14ac:dyDescent="0.25">
      <c r="A77" s="10">
        <v>2010</v>
      </c>
      <c r="B77" s="10">
        <v>7</v>
      </c>
      <c r="C77" s="10" t="s">
        <v>981</v>
      </c>
      <c r="D77" s="10">
        <v>2260</v>
      </c>
      <c r="E77" s="10" t="s">
        <v>982</v>
      </c>
      <c r="F77" s="10" t="s">
        <v>1016</v>
      </c>
      <c r="G77" s="10">
        <v>40</v>
      </c>
      <c r="J77" s="95" t="s">
        <v>987</v>
      </c>
    </row>
    <row r="78" spans="1:13" x14ac:dyDescent="0.25">
      <c r="A78" s="10">
        <v>2011</v>
      </c>
      <c r="B78" s="10">
        <v>3</v>
      </c>
      <c r="C78" s="10" t="s">
        <v>980</v>
      </c>
      <c r="D78" s="10">
        <v>2340</v>
      </c>
      <c r="E78" s="10" t="s">
        <v>1007</v>
      </c>
      <c r="F78" s="10" t="s">
        <v>986</v>
      </c>
      <c r="G78" s="10">
        <v>30</v>
      </c>
      <c r="J78" s="95" t="s">
        <v>1235</v>
      </c>
    </row>
    <row r="79" spans="1:13" x14ac:dyDescent="0.25">
      <c r="A79" s="10">
        <v>2011</v>
      </c>
      <c r="B79" s="10">
        <v>8</v>
      </c>
      <c r="C79" s="10" t="s">
        <v>980</v>
      </c>
      <c r="D79" s="10">
        <v>2340</v>
      </c>
      <c r="E79" s="10" t="s">
        <v>1007</v>
      </c>
      <c r="F79" s="10" t="s">
        <v>986</v>
      </c>
      <c r="G79" s="10">
        <v>80</v>
      </c>
      <c r="J79" s="95" t="s">
        <v>995</v>
      </c>
    </row>
    <row r="80" spans="1:13" x14ac:dyDescent="0.25">
      <c r="A80" s="10">
        <v>2011</v>
      </c>
      <c r="B80" s="10">
        <v>3</v>
      </c>
      <c r="C80" s="10" t="s">
        <v>1005</v>
      </c>
      <c r="D80" s="10">
        <v>1000</v>
      </c>
      <c r="E80" s="10" t="s">
        <v>1041</v>
      </c>
      <c r="F80" s="10" t="s">
        <v>978</v>
      </c>
      <c r="G80" s="10">
        <v>80</v>
      </c>
      <c r="J80" s="96" t="s">
        <v>307</v>
      </c>
      <c r="K80" s="96" t="s">
        <v>1051</v>
      </c>
    </row>
    <row r="81" spans="1:11" x14ac:dyDescent="0.25">
      <c r="A81" s="10">
        <v>2011</v>
      </c>
      <c r="B81" s="10">
        <v>5</v>
      </c>
      <c r="C81" s="10" t="s">
        <v>979</v>
      </c>
      <c r="D81" s="10">
        <v>2440</v>
      </c>
      <c r="E81" s="10" t="s">
        <v>1001</v>
      </c>
      <c r="F81" s="10" t="s">
        <v>978</v>
      </c>
      <c r="G81" s="10"/>
      <c r="J81" s="97" t="s">
        <v>1010</v>
      </c>
    </row>
    <row r="82" spans="1:11" x14ac:dyDescent="0.25">
      <c r="A82" s="10">
        <v>2011</v>
      </c>
      <c r="B82" s="10">
        <v>1</v>
      </c>
      <c r="C82" s="10" t="s">
        <v>1005</v>
      </c>
      <c r="D82" s="10">
        <v>9000</v>
      </c>
      <c r="E82" s="10" t="s">
        <v>1039</v>
      </c>
      <c r="F82" s="10" t="s">
        <v>978</v>
      </c>
      <c r="G82" s="10">
        <v>250</v>
      </c>
      <c r="J82" s="96" t="s">
        <v>1044</v>
      </c>
      <c r="K82" s="96" t="s">
        <v>992</v>
      </c>
    </row>
    <row r="83" spans="1:11" x14ac:dyDescent="0.25">
      <c r="A83" s="10">
        <v>2011</v>
      </c>
      <c r="B83" s="10">
        <v>3</v>
      </c>
      <c r="C83" s="10" t="s">
        <v>980</v>
      </c>
      <c r="D83" s="10">
        <v>2200</v>
      </c>
      <c r="E83" s="10" t="s">
        <v>304</v>
      </c>
      <c r="F83" s="10" t="s">
        <v>989</v>
      </c>
      <c r="G83" s="10">
        <v>15</v>
      </c>
      <c r="J83" s="96" t="s">
        <v>1103</v>
      </c>
      <c r="K83" s="96" t="s">
        <v>1007</v>
      </c>
    </row>
    <row r="84" spans="1:11" x14ac:dyDescent="0.25">
      <c r="A84" s="10">
        <v>2011</v>
      </c>
      <c r="B84" s="10">
        <v>3</v>
      </c>
      <c r="C84" s="10" t="s">
        <v>980</v>
      </c>
      <c r="D84" s="10">
        <v>2200</v>
      </c>
      <c r="E84" s="10" t="s">
        <v>304</v>
      </c>
      <c r="F84" s="10" t="s">
        <v>1003</v>
      </c>
      <c r="G84" s="10">
        <v>25</v>
      </c>
      <c r="J84" s="97" t="s">
        <v>1045</v>
      </c>
    </row>
    <row r="85" spans="1:11" x14ac:dyDescent="0.25">
      <c r="A85" s="10">
        <v>2011</v>
      </c>
      <c r="B85" s="10">
        <v>4</v>
      </c>
      <c r="C85" s="10" t="s">
        <v>979</v>
      </c>
      <c r="D85" s="10">
        <v>2200</v>
      </c>
      <c r="E85" s="10" t="s">
        <v>304</v>
      </c>
      <c r="F85" s="10" t="s">
        <v>978</v>
      </c>
      <c r="G85" s="10">
        <v>75</v>
      </c>
      <c r="J85" s="97" t="s">
        <v>1126</v>
      </c>
    </row>
    <row r="86" spans="1:11" x14ac:dyDescent="0.25">
      <c r="A86" s="10">
        <v>2011</v>
      </c>
      <c r="B86" s="10">
        <v>4</v>
      </c>
      <c r="C86" s="10" t="s">
        <v>980</v>
      </c>
      <c r="D86" s="10">
        <v>2200</v>
      </c>
      <c r="E86" s="10" t="s">
        <v>304</v>
      </c>
      <c r="F86" s="10" t="s">
        <v>989</v>
      </c>
      <c r="G86" s="10">
        <v>160</v>
      </c>
      <c r="J86" s="95" t="s">
        <v>1200</v>
      </c>
    </row>
    <row r="87" spans="1:11" x14ac:dyDescent="0.25">
      <c r="A87" s="10">
        <v>2011</v>
      </c>
      <c r="B87" s="10">
        <v>6</v>
      </c>
      <c r="C87" s="10" t="s">
        <v>980</v>
      </c>
      <c r="D87" s="10">
        <v>2200</v>
      </c>
      <c r="E87" s="10" t="s">
        <v>304</v>
      </c>
      <c r="F87" s="10" t="s">
        <v>989</v>
      </c>
      <c r="G87" s="10">
        <v>40</v>
      </c>
      <c r="J87" s="95" t="s">
        <v>1020</v>
      </c>
      <c r="K87" s="95" t="s">
        <v>1118</v>
      </c>
    </row>
    <row r="88" spans="1:11" x14ac:dyDescent="0.25">
      <c r="A88" s="10">
        <v>2011</v>
      </c>
      <c r="B88" s="10">
        <v>6</v>
      </c>
      <c r="C88" s="10" t="s">
        <v>979</v>
      </c>
      <c r="D88" s="10">
        <v>2200</v>
      </c>
      <c r="E88" s="10" t="s">
        <v>304</v>
      </c>
      <c r="F88" s="10" t="s">
        <v>1030</v>
      </c>
      <c r="G88" s="10">
        <v>50</v>
      </c>
      <c r="J88" s="97" t="s">
        <v>982</v>
      </c>
    </row>
    <row r="89" spans="1:11" x14ac:dyDescent="0.25">
      <c r="A89" s="10">
        <v>2011</v>
      </c>
      <c r="B89" s="10">
        <v>7</v>
      </c>
      <c r="C89" s="10" t="s">
        <v>979</v>
      </c>
      <c r="D89" s="10">
        <v>2200</v>
      </c>
      <c r="E89" s="10" t="s">
        <v>304</v>
      </c>
      <c r="F89" s="10" t="s">
        <v>978</v>
      </c>
      <c r="G89" s="10">
        <v>60</v>
      </c>
      <c r="J89" s="95" t="s">
        <v>1174</v>
      </c>
      <c r="K89" s="95" t="s">
        <v>1104</v>
      </c>
    </row>
    <row r="90" spans="1:11" x14ac:dyDescent="0.25">
      <c r="A90" s="10">
        <v>2011</v>
      </c>
      <c r="B90" s="10">
        <v>9</v>
      </c>
      <c r="C90" s="10" t="s">
        <v>980</v>
      </c>
      <c r="D90" s="10">
        <v>2200</v>
      </c>
      <c r="E90" s="10" t="s">
        <v>304</v>
      </c>
      <c r="F90" s="10" t="s">
        <v>978</v>
      </c>
      <c r="G90" s="10">
        <v>120</v>
      </c>
      <c r="J90" s="95" t="s">
        <v>993</v>
      </c>
      <c r="K90" s="95" t="s">
        <v>1336</v>
      </c>
    </row>
    <row r="91" spans="1:11" x14ac:dyDescent="0.25">
      <c r="A91" s="10">
        <v>2011</v>
      </c>
      <c r="B91" s="10">
        <v>10</v>
      </c>
      <c r="C91" s="10" t="s">
        <v>980</v>
      </c>
      <c r="D91" s="10">
        <v>2200</v>
      </c>
      <c r="E91" s="10" t="s">
        <v>304</v>
      </c>
      <c r="F91" s="10" t="s">
        <v>989</v>
      </c>
      <c r="G91" s="10">
        <v>75</v>
      </c>
      <c r="J91" s="96" t="s">
        <v>1050</v>
      </c>
      <c r="K91" s="96" t="s">
        <v>1301</v>
      </c>
    </row>
    <row r="92" spans="1:11" x14ac:dyDescent="0.25">
      <c r="A92" s="10">
        <v>2011</v>
      </c>
      <c r="B92" s="10">
        <v>11</v>
      </c>
      <c r="C92" s="10" t="s">
        <v>980</v>
      </c>
      <c r="D92" s="10">
        <v>2200</v>
      </c>
      <c r="E92" s="10" t="s">
        <v>304</v>
      </c>
      <c r="F92" s="10" t="s">
        <v>986</v>
      </c>
      <c r="G92" s="10">
        <v>15</v>
      </c>
      <c r="J92" s="96" t="s">
        <v>1178</v>
      </c>
      <c r="K92" s="96" t="s">
        <v>1167</v>
      </c>
    </row>
    <row r="93" spans="1:11" x14ac:dyDescent="0.25">
      <c r="A93" s="10">
        <v>2011</v>
      </c>
      <c r="B93" s="10">
        <v>4</v>
      </c>
      <c r="C93" s="10" t="s">
        <v>981</v>
      </c>
      <c r="D93" s="10">
        <v>2200</v>
      </c>
      <c r="E93" s="10" t="s">
        <v>304</v>
      </c>
      <c r="F93" s="10" t="s">
        <v>978</v>
      </c>
      <c r="G93" s="10">
        <v>30</v>
      </c>
      <c r="J93" s="97" t="s">
        <v>1022</v>
      </c>
    </row>
    <row r="94" spans="1:11" x14ac:dyDescent="0.25">
      <c r="A94" s="10">
        <v>2011</v>
      </c>
      <c r="B94" s="10">
        <v>7</v>
      </c>
      <c r="C94" s="10" t="s">
        <v>981</v>
      </c>
      <c r="D94" s="10">
        <v>2200</v>
      </c>
      <c r="E94" s="10" t="s">
        <v>304</v>
      </c>
      <c r="F94" s="10" t="s">
        <v>1034</v>
      </c>
      <c r="G94" s="10">
        <v>30</v>
      </c>
      <c r="J94" s="95" t="s">
        <v>998</v>
      </c>
    </row>
    <row r="95" spans="1:11" x14ac:dyDescent="0.25">
      <c r="A95" s="10">
        <v>2011</v>
      </c>
      <c r="B95" s="10">
        <v>7</v>
      </c>
      <c r="C95" s="10" t="s">
        <v>981</v>
      </c>
      <c r="D95" s="10">
        <v>2200</v>
      </c>
      <c r="E95" s="10" t="s">
        <v>304</v>
      </c>
      <c r="F95" s="10" t="s">
        <v>986</v>
      </c>
      <c r="G95" s="10">
        <v>32</v>
      </c>
      <c r="J95" s="95" t="s">
        <v>1048</v>
      </c>
    </row>
    <row r="96" spans="1:11" x14ac:dyDescent="0.25">
      <c r="A96" s="10">
        <v>2011</v>
      </c>
      <c r="B96" s="10">
        <v>7</v>
      </c>
      <c r="C96" s="10" t="s">
        <v>981</v>
      </c>
      <c r="D96" s="10">
        <v>2200</v>
      </c>
      <c r="E96" s="10" t="s">
        <v>304</v>
      </c>
      <c r="F96" s="10" t="s">
        <v>1033</v>
      </c>
      <c r="G96" s="10">
        <v>32</v>
      </c>
      <c r="J96" s="97" t="s">
        <v>1046</v>
      </c>
    </row>
    <row r="97" spans="1:7" x14ac:dyDescent="0.25">
      <c r="A97" s="10">
        <v>2011</v>
      </c>
      <c r="B97" s="10">
        <v>8</v>
      </c>
      <c r="C97" s="10" t="s">
        <v>981</v>
      </c>
      <c r="D97" s="10">
        <v>2200</v>
      </c>
      <c r="E97" s="10" t="s">
        <v>304</v>
      </c>
      <c r="F97" s="10" t="s">
        <v>1033</v>
      </c>
      <c r="G97" s="10">
        <v>40</v>
      </c>
    </row>
    <row r="98" spans="1:7" x14ac:dyDescent="0.25">
      <c r="A98" s="10">
        <v>2011</v>
      </c>
      <c r="B98" s="10">
        <v>8</v>
      </c>
      <c r="C98" s="10" t="s">
        <v>981</v>
      </c>
      <c r="D98" s="10">
        <v>2200</v>
      </c>
      <c r="E98" s="10" t="s">
        <v>304</v>
      </c>
      <c r="F98" s="10" t="s">
        <v>978</v>
      </c>
      <c r="G98" s="10">
        <v>35</v>
      </c>
    </row>
    <row r="99" spans="1:7" x14ac:dyDescent="0.25">
      <c r="A99" s="10">
        <v>2011</v>
      </c>
      <c r="B99" s="10">
        <v>8</v>
      </c>
      <c r="C99" s="10" t="s">
        <v>981</v>
      </c>
      <c r="D99" s="10">
        <v>2200</v>
      </c>
      <c r="E99" s="10" t="s">
        <v>304</v>
      </c>
      <c r="F99" s="10" t="s">
        <v>1035</v>
      </c>
      <c r="G99" s="10">
        <v>18</v>
      </c>
    </row>
    <row r="100" spans="1:7" x14ac:dyDescent="0.25">
      <c r="A100" s="10">
        <v>2011</v>
      </c>
      <c r="B100" s="10">
        <v>7</v>
      </c>
      <c r="C100" s="10" t="s">
        <v>981</v>
      </c>
      <c r="D100" s="10">
        <v>2200</v>
      </c>
      <c r="E100" s="10" t="s">
        <v>304</v>
      </c>
      <c r="F100" s="10" t="s">
        <v>1037</v>
      </c>
      <c r="G100" s="10">
        <v>18</v>
      </c>
    </row>
    <row r="101" spans="1:7" x14ac:dyDescent="0.25">
      <c r="A101" s="10">
        <v>2011</v>
      </c>
      <c r="B101" s="10">
        <v>8</v>
      </c>
      <c r="C101" s="10" t="s">
        <v>981</v>
      </c>
      <c r="D101" s="10">
        <v>2200</v>
      </c>
      <c r="E101" s="10" t="s">
        <v>304</v>
      </c>
      <c r="F101" s="10" t="s">
        <v>1038</v>
      </c>
      <c r="G101" s="10">
        <v>20</v>
      </c>
    </row>
    <row r="102" spans="1:7" x14ac:dyDescent="0.25">
      <c r="A102" s="10">
        <v>2011</v>
      </c>
      <c r="B102" s="10">
        <v>3</v>
      </c>
      <c r="C102" s="10" t="s">
        <v>1005</v>
      </c>
      <c r="D102" s="10">
        <v>2200</v>
      </c>
      <c r="E102" s="10" t="s">
        <v>304</v>
      </c>
      <c r="F102" s="10" t="s">
        <v>978</v>
      </c>
      <c r="G102" s="10">
        <v>550</v>
      </c>
    </row>
    <row r="103" spans="1:7" x14ac:dyDescent="0.25">
      <c r="A103" s="10">
        <v>2011</v>
      </c>
      <c r="B103" s="10">
        <v>11</v>
      </c>
      <c r="C103" s="10" t="s">
        <v>980</v>
      </c>
      <c r="D103" s="10"/>
      <c r="E103" s="10" t="s">
        <v>1028</v>
      </c>
      <c r="F103" s="10" t="s">
        <v>986</v>
      </c>
      <c r="G103" s="10">
        <v>70</v>
      </c>
    </row>
    <row r="104" spans="1:7" x14ac:dyDescent="0.25">
      <c r="A104" s="10">
        <v>2011</v>
      </c>
      <c r="B104" s="10">
        <v>3</v>
      </c>
      <c r="C104" s="10" t="s">
        <v>1002</v>
      </c>
      <c r="D104" s="10"/>
      <c r="E104" s="10" t="s">
        <v>1025</v>
      </c>
      <c r="F104" s="10" t="s">
        <v>978</v>
      </c>
      <c r="G104" s="10">
        <v>20</v>
      </c>
    </row>
    <row r="105" spans="1:7" x14ac:dyDescent="0.25">
      <c r="A105" s="10">
        <v>2011</v>
      </c>
      <c r="B105" s="10">
        <v>2</v>
      </c>
      <c r="C105" s="10" t="s">
        <v>1005</v>
      </c>
      <c r="D105" s="10"/>
      <c r="E105" s="10" t="s">
        <v>1040</v>
      </c>
      <c r="F105" s="10" t="s">
        <v>978</v>
      </c>
      <c r="G105" s="10">
        <v>250</v>
      </c>
    </row>
    <row r="106" spans="1:7" x14ac:dyDescent="0.25">
      <c r="A106" s="10">
        <v>2011</v>
      </c>
      <c r="B106" s="10">
        <v>3</v>
      </c>
      <c r="C106" s="10" t="s">
        <v>1012</v>
      </c>
      <c r="D106" s="10"/>
      <c r="E106" s="10" t="s">
        <v>1051</v>
      </c>
      <c r="F106" s="10" t="s">
        <v>978</v>
      </c>
      <c r="G106" s="10">
        <v>80</v>
      </c>
    </row>
    <row r="107" spans="1:7" x14ac:dyDescent="0.25">
      <c r="A107" s="10">
        <v>2011</v>
      </c>
      <c r="B107" s="10">
        <v>4</v>
      </c>
      <c r="C107" s="10" t="s">
        <v>1012</v>
      </c>
      <c r="D107" s="10"/>
      <c r="E107" s="10" t="s">
        <v>1051</v>
      </c>
      <c r="F107" s="10" t="s">
        <v>978</v>
      </c>
      <c r="G107" s="10">
        <v>80</v>
      </c>
    </row>
    <row r="108" spans="1:7" x14ac:dyDescent="0.25">
      <c r="A108" s="10">
        <v>2011</v>
      </c>
      <c r="B108" s="10">
        <v>5</v>
      </c>
      <c r="C108" s="10" t="s">
        <v>979</v>
      </c>
      <c r="D108" s="10"/>
      <c r="E108" s="10" t="s">
        <v>1051</v>
      </c>
      <c r="F108" s="10" t="s">
        <v>978</v>
      </c>
      <c r="G108" s="10">
        <v>125</v>
      </c>
    </row>
    <row r="109" spans="1:7" x14ac:dyDescent="0.25">
      <c r="A109" s="10">
        <v>2011</v>
      </c>
      <c r="B109" s="10">
        <v>9</v>
      </c>
      <c r="C109" s="10" t="s">
        <v>979</v>
      </c>
      <c r="D109" s="10"/>
      <c r="E109" s="10" t="s">
        <v>1051</v>
      </c>
      <c r="F109" s="10" t="s">
        <v>989</v>
      </c>
      <c r="G109" s="10">
        <v>150</v>
      </c>
    </row>
    <row r="110" spans="1:7" x14ac:dyDescent="0.25">
      <c r="A110" s="10">
        <v>2011</v>
      </c>
      <c r="B110" s="10">
        <v>4</v>
      </c>
      <c r="C110" s="10" t="s">
        <v>1005</v>
      </c>
      <c r="D110" s="10"/>
      <c r="E110" s="10" t="s">
        <v>1051</v>
      </c>
      <c r="F110" s="10" t="s">
        <v>978</v>
      </c>
      <c r="G110" s="10">
        <v>500</v>
      </c>
    </row>
    <row r="111" spans="1:7" x14ac:dyDescent="0.25">
      <c r="A111" s="10">
        <v>2011</v>
      </c>
      <c r="B111" s="10">
        <v>9</v>
      </c>
      <c r="C111" s="10" t="s">
        <v>980</v>
      </c>
      <c r="D111" s="10"/>
      <c r="E111" s="10" t="s">
        <v>1338</v>
      </c>
      <c r="F111" s="10" t="s">
        <v>989</v>
      </c>
      <c r="G111" s="10">
        <v>250</v>
      </c>
    </row>
    <row r="112" spans="1:7" x14ac:dyDescent="0.25">
      <c r="A112" s="10">
        <v>2011</v>
      </c>
      <c r="B112" s="10">
        <v>10</v>
      </c>
      <c r="C112" s="10" t="s">
        <v>980</v>
      </c>
      <c r="D112" s="10"/>
      <c r="E112" s="10" t="s">
        <v>1027</v>
      </c>
      <c r="F112" s="10" t="s">
        <v>989</v>
      </c>
      <c r="G112" s="10">
        <v>45</v>
      </c>
    </row>
    <row r="113" spans="1:7" x14ac:dyDescent="0.25">
      <c r="A113" s="10">
        <v>2011</v>
      </c>
      <c r="B113" s="10">
        <v>9</v>
      </c>
      <c r="C113" s="10" t="s">
        <v>1005</v>
      </c>
      <c r="D113" s="10"/>
      <c r="E113" s="10" t="s">
        <v>1333</v>
      </c>
      <c r="F113" s="10" t="s">
        <v>1230</v>
      </c>
      <c r="G113" s="10">
        <v>400</v>
      </c>
    </row>
    <row r="114" spans="1:7" x14ac:dyDescent="0.25">
      <c r="A114" s="10">
        <v>2011</v>
      </c>
      <c r="B114" s="10">
        <v>7</v>
      </c>
      <c r="C114" s="10" t="s">
        <v>980</v>
      </c>
      <c r="D114" s="10"/>
      <c r="E114" s="10" t="s">
        <v>1025</v>
      </c>
      <c r="F114" s="10" t="s">
        <v>989</v>
      </c>
      <c r="G114" s="10">
        <v>18</v>
      </c>
    </row>
    <row r="115" spans="1:7" x14ac:dyDescent="0.25">
      <c r="A115" s="10">
        <v>2011</v>
      </c>
      <c r="B115" s="10">
        <v>4</v>
      </c>
      <c r="C115" s="10" t="s">
        <v>979</v>
      </c>
      <c r="D115" s="10"/>
      <c r="E115" s="10" t="s">
        <v>304</v>
      </c>
      <c r="F115" s="10" t="s">
        <v>978</v>
      </c>
      <c r="G115" s="10">
        <v>75</v>
      </c>
    </row>
    <row r="116" spans="1:7" x14ac:dyDescent="0.25">
      <c r="A116" s="10">
        <v>2011</v>
      </c>
      <c r="B116" s="10">
        <v>12</v>
      </c>
      <c r="C116" s="10" t="s">
        <v>1005</v>
      </c>
      <c r="D116" s="10"/>
      <c r="E116" s="10" t="s">
        <v>982</v>
      </c>
      <c r="F116" s="10" t="s">
        <v>1230</v>
      </c>
      <c r="G116" s="10">
        <v>200</v>
      </c>
    </row>
    <row r="117" spans="1:7" x14ac:dyDescent="0.25">
      <c r="A117" s="10">
        <v>2011</v>
      </c>
      <c r="B117" s="10">
        <v>3</v>
      </c>
      <c r="C117" s="10" t="s">
        <v>980</v>
      </c>
      <c r="D117" s="10">
        <v>2250</v>
      </c>
      <c r="E117" s="10" t="s">
        <v>306</v>
      </c>
      <c r="F117" s="10" t="s">
        <v>1032</v>
      </c>
      <c r="G117" s="10">
        <v>60</v>
      </c>
    </row>
    <row r="118" spans="1:7" x14ac:dyDescent="0.25">
      <c r="A118" s="10">
        <v>2011</v>
      </c>
      <c r="B118" s="10">
        <v>8</v>
      </c>
      <c r="C118" s="10" t="s">
        <v>979</v>
      </c>
      <c r="D118" s="10">
        <v>2250</v>
      </c>
      <c r="E118" s="10" t="s">
        <v>306</v>
      </c>
      <c r="F118" s="10" t="s">
        <v>635</v>
      </c>
      <c r="G118" s="10">
        <v>200</v>
      </c>
    </row>
    <row r="119" spans="1:7" x14ac:dyDescent="0.25">
      <c r="A119" s="10">
        <v>2011</v>
      </c>
      <c r="B119" s="10">
        <v>9</v>
      </c>
      <c r="C119" s="10" t="s">
        <v>1005</v>
      </c>
      <c r="D119" s="10">
        <v>2250</v>
      </c>
      <c r="E119" s="10" t="s">
        <v>306</v>
      </c>
      <c r="F119" s="10" t="s">
        <v>1230</v>
      </c>
      <c r="G119" s="10">
        <v>4000</v>
      </c>
    </row>
    <row r="120" spans="1:7" x14ac:dyDescent="0.25">
      <c r="A120" s="10">
        <v>2011</v>
      </c>
      <c r="B120" s="10">
        <v>11</v>
      </c>
      <c r="C120" s="10" t="s">
        <v>1005</v>
      </c>
      <c r="D120" s="10">
        <v>2250</v>
      </c>
      <c r="E120" s="10" t="s">
        <v>306</v>
      </c>
      <c r="F120" s="10" t="s">
        <v>1230</v>
      </c>
      <c r="G120" s="10">
        <v>2200</v>
      </c>
    </row>
    <row r="121" spans="1:7" x14ac:dyDescent="0.25">
      <c r="A121" s="10">
        <v>2011</v>
      </c>
      <c r="B121" s="10">
        <v>12</v>
      </c>
      <c r="C121" s="10" t="s">
        <v>1005</v>
      </c>
      <c r="D121" s="10">
        <v>2250</v>
      </c>
      <c r="E121" s="10" t="s">
        <v>306</v>
      </c>
      <c r="F121" s="10" t="s">
        <v>1230</v>
      </c>
      <c r="G121" s="10">
        <v>250</v>
      </c>
    </row>
    <row r="122" spans="1:7" x14ac:dyDescent="0.25">
      <c r="A122" s="10">
        <v>2011</v>
      </c>
      <c r="B122" s="10">
        <v>12</v>
      </c>
      <c r="C122" s="10" t="s">
        <v>1005</v>
      </c>
      <c r="D122" s="10">
        <v>2250</v>
      </c>
      <c r="E122" s="10" t="s">
        <v>306</v>
      </c>
      <c r="F122" s="10" t="s">
        <v>1230</v>
      </c>
      <c r="G122" s="10">
        <v>100</v>
      </c>
    </row>
    <row r="123" spans="1:7" x14ac:dyDescent="0.25">
      <c r="A123" s="10">
        <v>2011</v>
      </c>
      <c r="B123" s="10">
        <v>5</v>
      </c>
      <c r="C123" s="10" t="s">
        <v>980</v>
      </c>
      <c r="D123" s="10"/>
      <c r="E123" s="10" t="s">
        <v>1024</v>
      </c>
      <c r="F123" s="10" t="s">
        <v>986</v>
      </c>
      <c r="G123" s="10">
        <v>120</v>
      </c>
    </row>
    <row r="124" spans="1:7" x14ac:dyDescent="0.25">
      <c r="A124" s="10">
        <v>2011</v>
      </c>
      <c r="B124" s="10">
        <v>3</v>
      </c>
      <c r="C124" s="10" t="s">
        <v>979</v>
      </c>
      <c r="D124" s="10"/>
      <c r="E124" s="10" t="s">
        <v>1008</v>
      </c>
      <c r="F124" s="10" t="s">
        <v>1030</v>
      </c>
      <c r="G124" s="10">
        <v>100</v>
      </c>
    </row>
    <row r="125" spans="1:7" x14ac:dyDescent="0.25">
      <c r="A125" s="10">
        <v>2011</v>
      </c>
      <c r="B125" s="10">
        <v>4</v>
      </c>
      <c r="C125" s="10" t="s">
        <v>981</v>
      </c>
      <c r="D125" s="10"/>
      <c r="E125" s="10" t="s">
        <v>1008</v>
      </c>
      <c r="F125" s="10" t="s">
        <v>986</v>
      </c>
      <c r="G125" s="10">
        <v>15</v>
      </c>
    </row>
    <row r="126" spans="1:7" x14ac:dyDescent="0.25">
      <c r="A126" s="10">
        <v>2011</v>
      </c>
      <c r="B126" s="10">
        <v>5</v>
      </c>
      <c r="C126" s="10" t="s">
        <v>979</v>
      </c>
      <c r="D126" s="10"/>
      <c r="E126" s="10" t="s">
        <v>1023</v>
      </c>
      <c r="F126" s="10" t="s">
        <v>986</v>
      </c>
      <c r="G126" s="10">
        <v>16</v>
      </c>
    </row>
    <row r="127" spans="1:7" x14ac:dyDescent="0.25">
      <c r="A127" s="10">
        <v>2011</v>
      </c>
      <c r="B127" s="10">
        <v>4</v>
      </c>
      <c r="C127" s="10" t="s">
        <v>979</v>
      </c>
      <c r="D127" s="10">
        <v>2300</v>
      </c>
      <c r="E127" s="10" t="s">
        <v>1010</v>
      </c>
      <c r="F127" s="10" t="s">
        <v>1029</v>
      </c>
      <c r="G127" s="10">
        <v>200</v>
      </c>
    </row>
    <row r="128" spans="1:7" x14ac:dyDescent="0.25">
      <c r="A128" s="10">
        <v>2011</v>
      </c>
      <c r="B128" s="10">
        <v>4</v>
      </c>
      <c r="C128" s="10" t="s">
        <v>1005</v>
      </c>
      <c r="D128" s="10">
        <v>2300</v>
      </c>
      <c r="E128" s="10" t="s">
        <v>1010</v>
      </c>
      <c r="F128" s="10" t="s">
        <v>978</v>
      </c>
      <c r="G128" s="10">
        <v>200</v>
      </c>
    </row>
    <row r="129" spans="1:7" x14ac:dyDescent="0.25">
      <c r="A129" s="10">
        <v>2011</v>
      </c>
      <c r="B129" s="10">
        <v>3</v>
      </c>
      <c r="C129" s="10" t="s">
        <v>980</v>
      </c>
      <c r="D129" s="10"/>
      <c r="E129" s="10" t="s">
        <v>1118</v>
      </c>
      <c r="F129" s="10" t="s">
        <v>978</v>
      </c>
      <c r="G129" s="10">
        <v>80</v>
      </c>
    </row>
    <row r="130" spans="1:7" x14ac:dyDescent="0.25">
      <c r="A130" s="10">
        <v>2011</v>
      </c>
      <c r="B130" s="10">
        <v>5</v>
      </c>
      <c r="C130" s="10" t="s">
        <v>979</v>
      </c>
      <c r="D130" s="10">
        <v>2260</v>
      </c>
      <c r="E130" s="10" t="s">
        <v>982</v>
      </c>
      <c r="F130" s="10" t="s">
        <v>986</v>
      </c>
      <c r="G130" s="10">
        <v>200</v>
      </c>
    </row>
    <row r="131" spans="1:7" x14ac:dyDescent="0.25">
      <c r="A131" s="10">
        <v>2011</v>
      </c>
      <c r="B131" s="10">
        <v>8</v>
      </c>
      <c r="C131" s="10" t="s">
        <v>981</v>
      </c>
      <c r="D131" s="10">
        <v>2260</v>
      </c>
      <c r="E131" s="10" t="s">
        <v>982</v>
      </c>
      <c r="F131" s="10" t="s">
        <v>1036</v>
      </c>
      <c r="G131" s="10">
        <v>40</v>
      </c>
    </row>
    <row r="132" spans="1:7" x14ac:dyDescent="0.25">
      <c r="A132" s="10">
        <v>2011</v>
      </c>
      <c r="B132" s="10">
        <v>4</v>
      </c>
      <c r="C132" s="10" t="s">
        <v>980</v>
      </c>
      <c r="D132" s="10"/>
      <c r="E132" s="10" t="s">
        <v>1022</v>
      </c>
      <c r="F132" s="10" t="s">
        <v>1031</v>
      </c>
      <c r="G132" s="10">
        <f>7*16</f>
        <v>112</v>
      </c>
    </row>
    <row r="133" spans="1:7" x14ac:dyDescent="0.25">
      <c r="A133" s="10">
        <v>2012</v>
      </c>
      <c r="B133" s="10">
        <v>2</v>
      </c>
      <c r="C133" s="10" t="s">
        <v>980</v>
      </c>
      <c r="D133" s="10">
        <v>2340</v>
      </c>
      <c r="E133" s="10" t="s">
        <v>1007</v>
      </c>
      <c r="F133" s="10" t="s">
        <v>986</v>
      </c>
      <c r="G133" s="10">
        <v>15</v>
      </c>
    </row>
    <row r="134" spans="1:7" x14ac:dyDescent="0.25">
      <c r="A134" s="10">
        <v>2012</v>
      </c>
      <c r="B134" s="10">
        <v>2</v>
      </c>
      <c r="C134" s="10" t="s">
        <v>980</v>
      </c>
      <c r="D134" s="10">
        <v>2440</v>
      </c>
      <c r="E134" s="10" t="s">
        <v>1001</v>
      </c>
      <c r="F134" s="10" t="s">
        <v>978</v>
      </c>
      <c r="G134" s="10">
        <f>25*6</f>
        <v>150</v>
      </c>
    </row>
    <row r="135" spans="1:7" x14ac:dyDescent="0.25">
      <c r="A135" s="10">
        <v>2012</v>
      </c>
      <c r="B135" s="10">
        <v>5</v>
      </c>
      <c r="C135" s="10" t="s">
        <v>980</v>
      </c>
      <c r="D135" s="10">
        <v>2275</v>
      </c>
      <c r="E135" s="10" t="s">
        <v>309</v>
      </c>
      <c r="F135" s="10" t="s">
        <v>978</v>
      </c>
      <c r="G135" s="10">
        <v>25</v>
      </c>
    </row>
    <row r="136" spans="1:7" x14ac:dyDescent="0.25">
      <c r="A136" s="10">
        <v>2012</v>
      </c>
      <c r="B136" s="10">
        <v>8</v>
      </c>
      <c r="C136" s="10" t="s">
        <v>979</v>
      </c>
      <c r="D136" s="10">
        <v>2275</v>
      </c>
      <c r="E136" s="10" t="s">
        <v>309</v>
      </c>
      <c r="F136" s="10" t="s">
        <v>978</v>
      </c>
      <c r="G136" s="10">
        <v>75</v>
      </c>
    </row>
    <row r="137" spans="1:7" x14ac:dyDescent="0.25">
      <c r="A137" s="10">
        <v>2012</v>
      </c>
      <c r="B137" s="10">
        <v>10</v>
      </c>
      <c r="C137" s="10" t="s">
        <v>980</v>
      </c>
      <c r="D137" s="10">
        <v>3930</v>
      </c>
      <c r="E137" s="10" t="s">
        <v>1049</v>
      </c>
      <c r="F137" s="10" t="s">
        <v>989</v>
      </c>
      <c r="G137" s="10">
        <v>40</v>
      </c>
    </row>
    <row r="138" spans="1:7" x14ac:dyDescent="0.25">
      <c r="A138" s="10">
        <v>2012</v>
      </c>
      <c r="B138" s="10">
        <v>2</v>
      </c>
      <c r="C138" s="10" t="s">
        <v>980</v>
      </c>
      <c r="D138" s="10">
        <v>2220</v>
      </c>
      <c r="E138" s="10" t="s">
        <v>1301</v>
      </c>
      <c r="F138" s="10" t="s">
        <v>978</v>
      </c>
      <c r="G138" s="10">
        <v>50</v>
      </c>
    </row>
    <row r="139" spans="1:7" x14ac:dyDescent="0.25">
      <c r="A139" s="10">
        <v>2012</v>
      </c>
      <c r="B139" s="10">
        <v>3</v>
      </c>
      <c r="C139" s="10" t="s">
        <v>979</v>
      </c>
      <c r="D139" s="10">
        <v>2200</v>
      </c>
      <c r="E139" s="10" t="s">
        <v>304</v>
      </c>
      <c r="F139" s="10" t="s">
        <v>978</v>
      </c>
      <c r="G139" s="10">
        <v>100</v>
      </c>
    </row>
    <row r="140" spans="1:7" x14ac:dyDescent="0.25">
      <c r="A140" s="10">
        <v>2012</v>
      </c>
      <c r="B140" s="10">
        <v>4</v>
      </c>
      <c r="C140" s="10" t="s">
        <v>979</v>
      </c>
      <c r="D140" s="10">
        <v>2200</v>
      </c>
      <c r="E140" s="10" t="s">
        <v>304</v>
      </c>
      <c r="F140" s="10" t="s">
        <v>1052</v>
      </c>
      <c r="G140" s="10">
        <v>70</v>
      </c>
    </row>
    <row r="141" spans="1:7" x14ac:dyDescent="0.25">
      <c r="A141" s="10">
        <v>2012</v>
      </c>
      <c r="B141" s="10">
        <v>5</v>
      </c>
      <c r="C141" s="10" t="s">
        <v>980</v>
      </c>
      <c r="D141" s="10">
        <v>2200</v>
      </c>
      <c r="E141" s="10" t="s">
        <v>304</v>
      </c>
      <c r="F141" s="10" t="s">
        <v>978</v>
      </c>
      <c r="G141" s="10">
        <f>5*25</f>
        <v>125</v>
      </c>
    </row>
    <row r="142" spans="1:7" x14ac:dyDescent="0.25">
      <c r="A142" s="10">
        <v>2012</v>
      </c>
      <c r="B142" s="10">
        <v>5</v>
      </c>
      <c r="C142" s="10" t="s">
        <v>979</v>
      </c>
      <c r="D142" s="10">
        <v>2200</v>
      </c>
      <c r="E142" s="10" t="s">
        <v>304</v>
      </c>
      <c r="F142" s="10" t="s">
        <v>1056</v>
      </c>
      <c r="G142" s="10">
        <v>100</v>
      </c>
    </row>
    <row r="143" spans="1:7" x14ac:dyDescent="0.25">
      <c r="A143" s="10">
        <v>2012</v>
      </c>
      <c r="B143" s="10">
        <v>9</v>
      </c>
      <c r="C143" s="10" t="s">
        <v>980</v>
      </c>
      <c r="D143" s="10">
        <v>2200</v>
      </c>
      <c r="E143" s="10" t="s">
        <v>304</v>
      </c>
      <c r="F143" s="10" t="s">
        <v>978</v>
      </c>
      <c r="G143" s="10">
        <v>12</v>
      </c>
    </row>
    <row r="144" spans="1:7" x14ac:dyDescent="0.25">
      <c r="A144" s="10">
        <v>2012</v>
      </c>
      <c r="B144" s="10">
        <v>9</v>
      </c>
      <c r="C144" s="10" t="s">
        <v>980</v>
      </c>
      <c r="D144" s="10">
        <v>2200</v>
      </c>
      <c r="E144" s="10" t="s">
        <v>304</v>
      </c>
      <c r="F144" s="10" t="s">
        <v>978</v>
      </c>
      <c r="G144" s="10">
        <f>5*20</f>
        <v>100</v>
      </c>
    </row>
    <row r="145" spans="1:7" x14ac:dyDescent="0.25">
      <c r="A145" s="10">
        <v>2012</v>
      </c>
      <c r="B145" s="10">
        <v>9</v>
      </c>
      <c r="C145" s="10" t="s">
        <v>980</v>
      </c>
      <c r="D145" s="10">
        <v>2200</v>
      </c>
      <c r="E145" s="10" t="s">
        <v>304</v>
      </c>
      <c r="F145" s="10" t="s">
        <v>989</v>
      </c>
      <c r="G145" s="10">
        <v>40</v>
      </c>
    </row>
    <row r="146" spans="1:7" x14ac:dyDescent="0.25">
      <c r="A146" s="10">
        <v>2012</v>
      </c>
      <c r="B146" s="10">
        <v>11</v>
      </c>
      <c r="C146" s="10" t="s">
        <v>1002</v>
      </c>
      <c r="D146" s="10">
        <v>2200</v>
      </c>
      <c r="E146" s="10" t="s">
        <v>304</v>
      </c>
      <c r="F146" s="10" t="s">
        <v>978</v>
      </c>
      <c r="G146" s="10">
        <v>4</v>
      </c>
    </row>
    <row r="147" spans="1:7" x14ac:dyDescent="0.25">
      <c r="A147" s="10">
        <v>2012</v>
      </c>
      <c r="B147" s="10">
        <v>11</v>
      </c>
      <c r="C147" s="10" t="s">
        <v>980</v>
      </c>
      <c r="D147" s="10">
        <v>2200</v>
      </c>
      <c r="E147" s="10" t="s">
        <v>304</v>
      </c>
      <c r="F147" s="10" t="s">
        <v>978</v>
      </c>
      <c r="G147" s="10">
        <v>20</v>
      </c>
    </row>
    <row r="148" spans="1:7" x14ac:dyDescent="0.25">
      <c r="A148" s="10">
        <v>2012</v>
      </c>
      <c r="B148" s="10">
        <v>4</v>
      </c>
      <c r="C148" s="10" t="s">
        <v>981</v>
      </c>
      <c r="D148" s="10">
        <v>2200</v>
      </c>
      <c r="E148" s="10" t="s">
        <v>304</v>
      </c>
      <c r="F148" s="10" t="s">
        <v>978</v>
      </c>
      <c r="G148" s="10">
        <v>30</v>
      </c>
    </row>
    <row r="149" spans="1:7" x14ac:dyDescent="0.25">
      <c r="A149" s="10">
        <v>2012</v>
      </c>
      <c r="B149" s="10">
        <v>7</v>
      </c>
      <c r="C149" s="10" t="s">
        <v>981</v>
      </c>
      <c r="D149" s="10">
        <v>2200</v>
      </c>
      <c r="E149" s="10" t="s">
        <v>304</v>
      </c>
      <c r="F149" s="10" t="s">
        <v>1060</v>
      </c>
      <c r="G149" s="10">
        <v>38</v>
      </c>
    </row>
    <row r="150" spans="1:7" x14ac:dyDescent="0.25">
      <c r="A150" s="10">
        <v>2012</v>
      </c>
      <c r="B150" s="10">
        <v>7</v>
      </c>
      <c r="C150" s="10" t="s">
        <v>981</v>
      </c>
      <c r="D150" s="10">
        <v>2200</v>
      </c>
      <c r="E150" s="10" t="s">
        <v>304</v>
      </c>
      <c r="F150" s="10" t="s">
        <v>978</v>
      </c>
      <c r="G150" s="10">
        <v>16</v>
      </c>
    </row>
    <row r="151" spans="1:7" x14ac:dyDescent="0.25">
      <c r="A151" s="10">
        <v>2012</v>
      </c>
      <c r="B151" s="10">
        <v>7</v>
      </c>
      <c r="C151" s="10" t="s">
        <v>981</v>
      </c>
      <c r="D151" s="10">
        <v>2200</v>
      </c>
      <c r="E151" s="10" t="s">
        <v>304</v>
      </c>
      <c r="F151" s="10" t="s">
        <v>1058</v>
      </c>
      <c r="G151" s="10">
        <v>16</v>
      </c>
    </row>
    <row r="152" spans="1:7" x14ac:dyDescent="0.25">
      <c r="A152" s="10">
        <v>2012</v>
      </c>
      <c r="B152" s="10">
        <v>8</v>
      </c>
      <c r="C152" s="10" t="s">
        <v>981</v>
      </c>
      <c r="D152" s="10">
        <v>2200</v>
      </c>
      <c r="E152" s="10" t="s">
        <v>304</v>
      </c>
      <c r="F152" s="10" t="s">
        <v>986</v>
      </c>
      <c r="G152" s="10">
        <v>16</v>
      </c>
    </row>
    <row r="153" spans="1:7" x14ac:dyDescent="0.25">
      <c r="A153" s="10">
        <v>2012</v>
      </c>
      <c r="B153" s="10">
        <v>8</v>
      </c>
      <c r="C153" s="10" t="s">
        <v>981</v>
      </c>
      <c r="D153" s="10">
        <v>2200</v>
      </c>
      <c r="E153" s="10" t="s">
        <v>304</v>
      </c>
      <c r="F153" s="10" t="s">
        <v>986</v>
      </c>
      <c r="G153" s="10">
        <v>16</v>
      </c>
    </row>
    <row r="154" spans="1:7" x14ac:dyDescent="0.25">
      <c r="A154" s="10">
        <v>2012</v>
      </c>
      <c r="B154" s="10">
        <v>8</v>
      </c>
      <c r="C154" s="10" t="s">
        <v>981</v>
      </c>
      <c r="D154" s="10">
        <v>2200</v>
      </c>
      <c r="E154" s="10" t="s">
        <v>304</v>
      </c>
      <c r="F154" s="10" t="s">
        <v>978</v>
      </c>
      <c r="G154" s="10">
        <v>12</v>
      </c>
    </row>
    <row r="155" spans="1:7" x14ac:dyDescent="0.25">
      <c r="A155" s="10">
        <v>2012</v>
      </c>
      <c r="B155" s="10">
        <v>7</v>
      </c>
      <c r="C155" s="10" t="s">
        <v>981</v>
      </c>
      <c r="D155" s="10">
        <v>2200</v>
      </c>
      <c r="E155" s="10" t="s">
        <v>304</v>
      </c>
      <c r="F155" s="10" t="s">
        <v>1061</v>
      </c>
      <c r="G155" s="10">
        <v>30</v>
      </c>
    </row>
    <row r="156" spans="1:7" x14ac:dyDescent="0.25">
      <c r="A156" s="10">
        <v>2012</v>
      </c>
      <c r="B156" s="10">
        <v>8</v>
      </c>
      <c r="C156" s="10" t="s">
        <v>981</v>
      </c>
      <c r="D156" s="10">
        <v>2200</v>
      </c>
      <c r="E156" s="10" t="s">
        <v>304</v>
      </c>
      <c r="F156" s="10" t="s">
        <v>1062</v>
      </c>
      <c r="G156" s="10">
        <v>29</v>
      </c>
    </row>
    <row r="157" spans="1:7" x14ac:dyDescent="0.25">
      <c r="A157" s="10">
        <v>2012</v>
      </c>
      <c r="B157" s="10">
        <v>9</v>
      </c>
      <c r="C157" s="10" t="s">
        <v>1005</v>
      </c>
      <c r="D157" s="10">
        <v>2200</v>
      </c>
      <c r="E157" s="10" t="s">
        <v>304</v>
      </c>
      <c r="F157" s="10" t="s">
        <v>1096</v>
      </c>
      <c r="G157" s="10">
        <v>400</v>
      </c>
    </row>
    <row r="158" spans="1:7" x14ac:dyDescent="0.25">
      <c r="A158" s="10">
        <v>2012</v>
      </c>
      <c r="B158" s="10">
        <v>10</v>
      </c>
      <c r="C158" s="10" t="s">
        <v>1005</v>
      </c>
      <c r="D158" s="10">
        <v>2200</v>
      </c>
      <c r="E158" s="10" t="s">
        <v>304</v>
      </c>
      <c r="F158" s="10" t="s">
        <v>1095</v>
      </c>
      <c r="G158" s="10">
        <v>300</v>
      </c>
    </row>
    <row r="159" spans="1:7" x14ac:dyDescent="0.25">
      <c r="A159" s="10">
        <v>2012</v>
      </c>
      <c r="B159" s="10">
        <v>3</v>
      </c>
      <c r="C159" s="10" t="s">
        <v>980</v>
      </c>
      <c r="D159" s="10"/>
      <c r="E159" s="10" t="s">
        <v>1339</v>
      </c>
      <c r="F159" s="10" t="s">
        <v>978</v>
      </c>
      <c r="G159" s="10">
        <v>25</v>
      </c>
    </row>
    <row r="160" spans="1:7" x14ac:dyDescent="0.25">
      <c r="A160" s="10">
        <v>2012</v>
      </c>
      <c r="B160" s="10">
        <v>7</v>
      </c>
      <c r="C160" s="10" t="s">
        <v>980</v>
      </c>
      <c r="D160" s="10"/>
      <c r="E160" s="10" t="s">
        <v>1027</v>
      </c>
      <c r="F160" s="10" t="s">
        <v>978</v>
      </c>
      <c r="G160" s="10">
        <v>335</v>
      </c>
    </row>
    <row r="161" spans="1:7" x14ac:dyDescent="0.25">
      <c r="A161" s="10">
        <v>2012</v>
      </c>
      <c r="B161" s="10">
        <v>9</v>
      </c>
      <c r="C161" s="10" t="s">
        <v>980</v>
      </c>
      <c r="D161" s="10"/>
      <c r="E161" s="10" t="s">
        <v>997</v>
      </c>
      <c r="F161" s="10" t="s">
        <v>1054</v>
      </c>
      <c r="G161" s="10">
        <v>250</v>
      </c>
    </row>
    <row r="162" spans="1:7" x14ac:dyDescent="0.25">
      <c r="A162" s="10">
        <v>2012</v>
      </c>
      <c r="B162" s="10">
        <v>4</v>
      </c>
      <c r="C162" s="10" t="s">
        <v>980</v>
      </c>
      <c r="D162" s="10">
        <v>2250</v>
      </c>
      <c r="E162" s="10" t="s">
        <v>306</v>
      </c>
      <c r="F162" s="10" t="s">
        <v>1055</v>
      </c>
      <c r="G162" s="10">
        <v>70</v>
      </c>
    </row>
    <row r="163" spans="1:7" x14ac:dyDescent="0.25">
      <c r="A163" s="10">
        <v>2012</v>
      </c>
      <c r="B163" s="10">
        <v>8</v>
      </c>
      <c r="C163" s="10" t="s">
        <v>979</v>
      </c>
      <c r="D163" s="10">
        <v>2250</v>
      </c>
      <c r="E163" s="10" t="s">
        <v>306</v>
      </c>
      <c r="F163" s="10" t="s">
        <v>978</v>
      </c>
      <c r="G163" s="10">
        <v>120</v>
      </c>
    </row>
    <row r="164" spans="1:7" x14ac:dyDescent="0.25">
      <c r="A164" s="10">
        <v>2012</v>
      </c>
      <c r="B164" s="10">
        <v>2</v>
      </c>
      <c r="C164" s="10" t="s">
        <v>981</v>
      </c>
      <c r="D164" s="10">
        <v>2250</v>
      </c>
      <c r="E164" s="10" t="s">
        <v>306</v>
      </c>
      <c r="F164" s="10" t="s">
        <v>1059</v>
      </c>
      <c r="G164" s="10">
        <v>60</v>
      </c>
    </row>
    <row r="165" spans="1:7" x14ac:dyDescent="0.25">
      <c r="A165" s="10">
        <v>2012</v>
      </c>
      <c r="B165" s="10">
        <v>6</v>
      </c>
      <c r="C165" s="10" t="s">
        <v>1005</v>
      </c>
      <c r="D165" s="10">
        <v>2250</v>
      </c>
      <c r="E165" s="10" t="s">
        <v>306</v>
      </c>
      <c r="F165" s="10" t="s">
        <v>1230</v>
      </c>
      <c r="G165" s="10">
        <v>250</v>
      </c>
    </row>
    <row r="166" spans="1:7" x14ac:dyDescent="0.25">
      <c r="A166" s="10">
        <v>2012</v>
      </c>
      <c r="B166" s="10">
        <v>9</v>
      </c>
      <c r="C166" s="10" t="s">
        <v>1005</v>
      </c>
      <c r="D166" s="10">
        <v>2250</v>
      </c>
      <c r="E166" s="10" t="s">
        <v>306</v>
      </c>
      <c r="F166" s="10" t="s">
        <v>1230</v>
      </c>
      <c r="G166" s="10">
        <v>1500</v>
      </c>
    </row>
    <row r="167" spans="1:7" x14ac:dyDescent="0.25">
      <c r="A167" s="10">
        <v>2012</v>
      </c>
      <c r="B167" s="10">
        <v>5</v>
      </c>
      <c r="C167" s="10" t="s">
        <v>1005</v>
      </c>
      <c r="D167" s="10"/>
      <c r="E167" s="10" t="s">
        <v>1023</v>
      </c>
      <c r="F167" s="10" t="s">
        <v>1096</v>
      </c>
      <c r="G167" s="10">
        <v>60</v>
      </c>
    </row>
    <row r="168" spans="1:7" x14ac:dyDescent="0.25">
      <c r="A168" s="10">
        <v>2012</v>
      </c>
      <c r="B168" s="10">
        <v>8</v>
      </c>
      <c r="C168" s="10" t="s">
        <v>980</v>
      </c>
      <c r="D168" s="10"/>
      <c r="E168" s="10" t="s">
        <v>1051</v>
      </c>
      <c r="F168" s="10" t="s">
        <v>635</v>
      </c>
      <c r="G168" s="10">
        <f>22+23</f>
        <v>45</v>
      </c>
    </row>
    <row r="169" spans="1:7" x14ac:dyDescent="0.25">
      <c r="A169" s="10">
        <v>2012</v>
      </c>
      <c r="B169" s="10">
        <v>2</v>
      </c>
      <c r="C169" s="10" t="s">
        <v>980</v>
      </c>
      <c r="D169" s="10">
        <v>2300</v>
      </c>
      <c r="E169" s="10" t="s">
        <v>1010</v>
      </c>
      <c r="F169" s="10" t="s">
        <v>1053</v>
      </c>
      <c r="G169" s="10">
        <f>25*5</f>
        <v>125</v>
      </c>
    </row>
    <row r="170" spans="1:7" x14ac:dyDescent="0.25">
      <c r="A170" s="10">
        <v>2012</v>
      </c>
      <c r="B170" s="10">
        <v>2</v>
      </c>
      <c r="C170" s="10" t="s">
        <v>980</v>
      </c>
      <c r="D170" s="10"/>
      <c r="E170" s="10" t="s">
        <v>992</v>
      </c>
      <c r="F170" s="10" t="s">
        <v>1054</v>
      </c>
      <c r="G170" s="10">
        <f>25*9</f>
        <v>225</v>
      </c>
    </row>
    <row r="171" spans="1:7" x14ac:dyDescent="0.25">
      <c r="A171" s="10">
        <v>2012</v>
      </c>
      <c r="B171" s="10">
        <v>3</v>
      </c>
      <c r="C171" s="10" t="s">
        <v>979</v>
      </c>
      <c r="D171" s="10"/>
      <c r="E171" s="10" t="s">
        <v>1045</v>
      </c>
      <c r="F171" s="10" t="s">
        <v>1052</v>
      </c>
      <c r="G171" s="10">
        <v>100</v>
      </c>
    </row>
    <row r="172" spans="1:7" x14ac:dyDescent="0.25">
      <c r="A172" s="10">
        <v>2012</v>
      </c>
      <c r="B172" s="10">
        <v>8</v>
      </c>
      <c r="C172" s="10" t="s">
        <v>981</v>
      </c>
      <c r="D172" s="10">
        <v>2260</v>
      </c>
      <c r="E172" s="10" t="s">
        <v>982</v>
      </c>
      <c r="F172" s="10" t="s">
        <v>1036</v>
      </c>
      <c r="G172" s="10">
        <v>40</v>
      </c>
    </row>
    <row r="173" spans="1:7" x14ac:dyDescent="0.25">
      <c r="A173" s="10">
        <v>2012</v>
      </c>
      <c r="B173" s="10">
        <v>1</v>
      </c>
      <c r="C173" s="10" t="s">
        <v>980</v>
      </c>
      <c r="D173" s="10"/>
      <c r="E173" s="10" t="s">
        <v>1301</v>
      </c>
      <c r="F173" s="10" t="s">
        <v>978</v>
      </c>
      <c r="G173" s="10">
        <v>15</v>
      </c>
    </row>
    <row r="174" spans="1:7" x14ac:dyDescent="0.25">
      <c r="A174" s="10">
        <v>2012</v>
      </c>
      <c r="B174" s="10">
        <v>9</v>
      </c>
      <c r="C174" s="10" t="s">
        <v>980</v>
      </c>
      <c r="D174" s="10"/>
      <c r="E174" s="10" t="s">
        <v>1048</v>
      </c>
      <c r="F174" s="10" t="s">
        <v>1057</v>
      </c>
      <c r="G174" s="10">
        <v>100</v>
      </c>
    </row>
    <row r="175" spans="1:7" x14ac:dyDescent="0.25">
      <c r="A175" s="10">
        <v>2012</v>
      </c>
      <c r="B175" s="10">
        <v>9</v>
      </c>
      <c r="C175" s="10" t="s">
        <v>1005</v>
      </c>
      <c r="D175" s="10"/>
      <c r="E175" s="10" t="s">
        <v>1048</v>
      </c>
      <c r="F175" s="10" t="s">
        <v>1096</v>
      </c>
      <c r="G175" s="10">
        <v>200</v>
      </c>
    </row>
    <row r="176" spans="1:7" x14ac:dyDescent="0.25">
      <c r="A176" s="10">
        <v>2012</v>
      </c>
      <c r="B176" s="10">
        <v>4</v>
      </c>
      <c r="C176" s="10" t="s">
        <v>980</v>
      </c>
      <c r="D176" s="10"/>
      <c r="E176" s="10" t="s">
        <v>1046</v>
      </c>
      <c r="F176" s="10" t="s">
        <v>978</v>
      </c>
      <c r="G176" s="10">
        <f>18*7</f>
        <v>126</v>
      </c>
    </row>
    <row r="177" spans="1:7" x14ac:dyDescent="0.25">
      <c r="A177" s="10">
        <v>2013</v>
      </c>
      <c r="B177" s="10">
        <v>5</v>
      </c>
      <c r="C177" s="10" t="s">
        <v>1097</v>
      </c>
      <c r="D177" s="10">
        <v>2590</v>
      </c>
      <c r="E177" s="10" t="s">
        <v>996</v>
      </c>
      <c r="F177" s="10" t="s">
        <v>986</v>
      </c>
      <c r="G177" s="10">
        <f>3*14</f>
        <v>42</v>
      </c>
    </row>
    <row r="178" spans="1:7" x14ac:dyDescent="0.25">
      <c r="A178" s="10">
        <v>2013</v>
      </c>
      <c r="B178" s="10">
        <v>1</v>
      </c>
      <c r="C178" s="10" t="s">
        <v>980</v>
      </c>
      <c r="D178" s="10">
        <v>2530</v>
      </c>
      <c r="E178" s="10" t="s">
        <v>1098</v>
      </c>
      <c r="F178" s="10" t="s">
        <v>978</v>
      </c>
      <c r="G178" s="10">
        <v>50</v>
      </c>
    </row>
    <row r="179" spans="1:7" x14ac:dyDescent="0.25">
      <c r="A179" s="10">
        <v>2013</v>
      </c>
      <c r="B179" s="10">
        <v>4</v>
      </c>
      <c r="C179" s="10" t="s">
        <v>980</v>
      </c>
      <c r="D179" s="10">
        <v>2221</v>
      </c>
      <c r="E179" s="10" t="s">
        <v>1301</v>
      </c>
      <c r="F179" s="10" t="s">
        <v>1108</v>
      </c>
      <c r="G179" s="10">
        <f>9*20</f>
        <v>180</v>
      </c>
    </row>
    <row r="180" spans="1:7" x14ac:dyDescent="0.25">
      <c r="A180" s="10">
        <v>2013</v>
      </c>
      <c r="B180" s="10">
        <v>5</v>
      </c>
      <c r="C180" s="10" t="s">
        <v>979</v>
      </c>
      <c r="D180" s="10">
        <v>2850</v>
      </c>
      <c r="E180" s="10" t="s">
        <v>1100</v>
      </c>
      <c r="F180" s="10" t="s">
        <v>1108</v>
      </c>
      <c r="G180" s="10">
        <v>500</v>
      </c>
    </row>
    <row r="181" spans="1:7" x14ac:dyDescent="0.25">
      <c r="A181" s="10">
        <v>2013</v>
      </c>
      <c r="B181" s="10">
        <v>5</v>
      </c>
      <c r="C181" s="10" t="s">
        <v>1005</v>
      </c>
      <c r="D181" s="10">
        <v>2850</v>
      </c>
      <c r="E181" s="10" t="s">
        <v>1100</v>
      </c>
      <c r="F181" s="10" t="s">
        <v>1117</v>
      </c>
      <c r="G181" s="10">
        <v>500</v>
      </c>
    </row>
    <row r="182" spans="1:7" x14ac:dyDescent="0.25">
      <c r="A182" s="10">
        <v>2013</v>
      </c>
      <c r="B182" s="10">
        <v>4</v>
      </c>
      <c r="C182" s="10" t="s">
        <v>980</v>
      </c>
      <c r="D182" s="10">
        <v>2440</v>
      </c>
      <c r="E182" s="10" t="s">
        <v>1001</v>
      </c>
      <c r="F182" s="10" t="s">
        <v>635</v>
      </c>
      <c r="G182" s="10">
        <v>20</v>
      </c>
    </row>
    <row r="183" spans="1:7" x14ac:dyDescent="0.25">
      <c r="A183" s="10">
        <v>2013</v>
      </c>
      <c r="B183" s="10">
        <v>4</v>
      </c>
      <c r="C183" s="10" t="s">
        <v>980</v>
      </c>
      <c r="D183" s="10">
        <v>2275</v>
      </c>
      <c r="E183" s="10" t="s">
        <v>309</v>
      </c>
      <c r="F183" s="10" t="s">
        <v>1107</v>
      </c>
      <c r="G183" s="10">
        <v>40</v>
      </c>
    </row>
    <row r="184" spans="1:7" x14ac:dyDescent="0.25">
      <c r="A184" s="10">
        <v>2013</v>
      </c>
      <c r="B184" s="10">
        <v>8</v>
      </c>
      <c r="C184" s="10" t="s">
        <v>979</v>
      </c>
      <c r="D184" s="10">
        <v>2275</v>
      </c>
      <c r="E184" s="10" t="s">
        <v>309</v>
      </c>
      <c r="F184" s="10" t="s">
        <v>986</v>
      </c>
      <c r="G184" s="10">
        <v>100</v>
      </c>
    </row>
    <row r="185" spans="1:7" x14ac:dyDescent="0.25">
      <c r="A185" s="10">
        <v>2013</v>
      </c>
      <c r="B185" s="10">
        <v>1</v>
      </c>
      <c r="C185" s="10" t="s">
        <v>980</v>
      </c>
      <c r="D185" s="10">
        <v>2200</v>
      </c>
      <c r="E185" s="10" t="s">
        <v>304</v>
      </c>
      <c r="F185" s="10" t="s">
        <v>986</v>
      </c>
      <c r="G185" s="10">
        <v>40</v>
      </c>
    </row>
    <row r="186" spans="1:7" x14ac:dyDescent="0.25">
      <c r="A186" s="10">
        <v>2013</v>
      </c>
      <c r="B186" s="10">
        <v>3</v>
      </c>
      <c r="C186" s="10" t="s">
        <v>980</v>
      </c>
      <c r="D186" s="10">
        <v>2200</v>
      </c>
      <c r="E186" s="10" t="s">
        <v>304</v>
      </c>
      <c r="F186" s="10" t="s">
        <v>978</v>
      </c>
      <c r="G186" s="10">
        <v>6</v>
      </c>
    </row>
    <row r="187" spans="1:7" x14ac:dyDescent="0.25">
      <c r="A187" s="10">
        <v>2013</v>
      </c>
      <c r="B187" s="10">
        <v>5</v>
      </c>
      <c r="C187" s="10" t="s">
        <v>980</v>
      </c>
      <c r="D187" s="10">
        <v>2200</v>
      </c>
      <c r="E187" s="10" t="s">
        <v>304</v>
      </c>
      <c r="F187" s="10" t="s">
        <v>1108</v>
      </c>
      <c r="G187" s="10">
        <v>200</v>
      </c>
    </row>
    <row r="188" spans="1:7" x14ac:dyDescent="0.25">
      <c r="A188" s="10">
        <v>2013</v>
      </c>
      <c r="B188" s="10">
        <v>5</v>
      </c>
      <c r="C188" s="10" t="s">
        <v>980</v>
      </c>
      <c r="D188" s="10">
        <v>2200</v>
      </c>
      <c r="E188" s="10" t="s">
        <v>304</v>
      </c>
      <c r="F188" s="10" t="s">
        <v>978</v>
      </c>
      <c r="G188" s="10">
        <v>10</v>
      </c>
    </row>
    <row r="189" spans="1:7" x14ac:dyDescent="0.25">
      <c r="A189" s="10">
        <v>2013</v>
      </c>
      <c r="B189" s="10">
        <v>9</v>
      </c>
      <c r="C189" s="10" t="s">
        <v>979</v>
      </c>
      <c r="D189" s="10">
        <v>2200</v>
      </c>
      <c r="E189" s="10" t="s">
        <v>304</v>
      </c>
      <c r="F189" s="10" t="s">
        <v>978</v>
      </c>
      <c r="G189" s="10">
        <f>6*23</f>
        <v>138</v>
      </c>
    </row>
    <row r="190" spans="1:7" x14ac:dyDescent="0.25">
      <c r="A190" s="10">
        <v>2013</v>
      </c>
      <c r="B190" s="10">
        <v>9</v>
      </c>
      <c r="C190" s="10" t="s">
        <v>979</v>
      </c>
      <c r="D190" s="10">
        <v>2200</v>
      </c>
      <c r="E190" s="10" t="s">
        <v>304</v>
      </c>
      <c r="F190" s="10" t="s">
        <v>635</v>
      </c>
      <c r="G190" s="10">
        <v>150</v>
      </c>
    </row>
    <row r="191" spans="1:7" x14ac:dyDescent="0.25">
      <c r="A191" s="10">
        <v>2013</v>
      </c>
      <c r="B191" s="10">
        <v>9</v>
      </c>
      <c r="C191" s="10" t="s">
        <v>980</v>
      </c>
      <c r="D191" s="10">
        <v>2200</v>
      </c>
      <c r="E191" s="10" t="s">
        <v>304</v>
      </c>
      <c r="F191" s="10" t="s">
        <v>1111</v>
      </c>
      <c r="G191" s="10">
        <f>10*25</f>
        <v>250</v>
      </c>
    </row>
    <row r="192" spans="1:7" x14ac:dyDescent="0.25">
      <c r="A192" s="10">
        <v>2013</v>
      </c>
      <c r="B192" s="10">
        <v>10</v>
      </c>
      <c r="C192" s="10" t="s">
        <v>980</v>
      </c>
      <c r="D192" s="10">
        <v>2200</v>
      </c>
      <c r="E192" s="10" t="s">
        <v>304</v>
      </c>
      <c r="F192" s="10" t="s">
        <v>1113</v>
      </c>
      <c r="G192" s="10">
        <v>300</v>
      </c>
    </row>
    <row r="193" spans="1:7" x14ac:dyDescent="0.25">
      <c r="A193" s="10">
        <v>2013</v>
      </c>
      <c r="B193" s="10">
        <v>4</v>
      </c>
      <c r="C193" s="10" t="s">
        <v>981</v>
      </c>
      <c r="D193" s="10">
        <v>2200</v>
      </c>
      <c r="E193" s="10" t="s">
        <v>304</v>
      </c>
      <c r="F193" s="10" t="s">
        <v>978</v>
      </c>
      <c r="G193" s="10">
        <v>16</v>
      </c>
    </row>
    <row r="194" spans="1:7" x14ac:dyDescent="0.25">
      <c r="A194" s="10">
        <v>2013</v>
      </c>
      <c r="B194" s="10">
        <v>7</v>
      </c>
      <c r="C194" s="10" t="s">
        <v>981</v>
      </c>
      <c r="D194" s="10">
        <v>2200</v>
      </c>
      <c r="E194" s="10" t="s">
        <v>304</v>
      </c>
      <c r="F194" s="10" t="s">
        <v>1231</v>
      </c>
      <c r="G194" s="10">
        <v>36</v>
      </c>
    </row>
    <row r="195" spans="1:7" x14ac:dyDescent="0.25">
      <c r="A195" s="10">
        <v>2013</v>
      </c>
      <c r="B195" s="10">
        <v>7</v>
      </c>
      <c r="C195" s="10" t="s">
        <v>981</v>
      </c>
      <c r="D195" s="10">
        <v>2200</v>
      </c>
      <c r="E195" s="10" t="s">
        <v>304</v>
      </c>
      <c r="F195" s="10" t="s">
        <v>989</v>
      </c>
      <c r="G195" s="10">
        <v>17</v>
      </c>
    </row>
    <row r="196" spans="1:7" x14ac:dyDescent="0.25">
      <c r="A196" s="10">
        <v>2013</v>
      </c>
      <c r="B196" s="10">
        <v>7</v>
      </c>
      <c r="C196" s="10" t="s">
        <v>981</v>
      </c>
      <c r="D196" s="10">
        <v>2200</v>
      </c>
      <c r="E196" s="10" t="s">
        <v>304</v>
      </c>
      <c r="F196" s="10" t="s">
        <v>1230</v>
      </c>
      <c r="G196" s="10">
        <v>18</v>
      </c>
    </row>
    <row r="197" spans="1:7" x14ac:dyDescent="0.25">
      <c r="A197" s="10">
        <v>2013</v>
      </c>
      <c r="B197" s="10">
        <v>7</v>
      </c>
      <c r="C197" s="10" t="s">
        <v>981</v>
      </c>
      <c r="D197" s="10">
        <v>2200</v>
      </c>
      <c r="E197" s="10" t="s">
        <v>304</v>
      </c>
      <c r="F197" s="10" t="s">
        <v>989</v>
      </c>
      <c r="G197" s="10">
        <v>16</v>
      </c>
    </row>
    <row r="198" spans="1:7" x14ac:dyDescent="0.25">
      <c r="A198" s="10">
        <v>2013</v>
      </c>
      <c r="B198" s="10">
        <v>7</v>
      </c>
      <c r="C198" s="10" t="s">
        <v>981</v>
      </c>
      <c r="D198" s="10">
        <v>2200</v>
      </c>
      <c r="E198" s="10" t="s">
        <v>304</v>
      </c>
      <c r="F198" s="10" t="s">
        <v>1115</v>
      </c>
      <c r="G198" s="10">
        <v>70</v>
      </c>
    </row>
    <row r="199" spans="1:7" x14ac:dyDescent="0.25">
      <c r="A199" s="10">
        <v>2013</v>
      </c>
      <c r="B199" s="10">
        <v>8</v>
      </c>
      <c r="C199" s="10" t="s">
        <v>981</v>
      </c>
      <c r="D199" s="10">
        <v>2200</v>
      </c>
      <c r="E199" s="10" t="s">
        <v>304</v>
      </c>
      <c r="F199" s="10" t="s">
        <v>989</v>
      </c>
      <c r="G199" s="10">
        <v>20</v>
      </c>
    </row>
    <row r="200" spans="1:7" x14ac:dyDescent="0.25">
      <c r="A200" s="10">
        <v>2013</v>
      </c>
      <c r="B200" s="10">
        <v>7</v>
      </c>
      <c r="C200" s="10" t="s">
        <v>981</v>
      </c>
      <c r="D200" s="10">
        <v>2200</v>
      </c>
      <c r="E200" s="10" t="s">
        <v>304</v>
      </c>
      <c r="F200" s="10" t="s">
        <v>1233</v>
      </c>
      <c r="G200" s="10">
        <v>19</v>
      </c>
    </row>
    <row r="201" spans="1:7" x14ac:dyDescent="0.25">
      <c r="A201" s="10">
        <v>2013</v>
      </c>
      <c r="B201" s="10">
        <v>8</v>
      </c>
      <c r="C201" s="10" t="s">
        <v>981</v>
      </c>
      <c r="D201" s="10">
        <v>2200</v>
      </c>
      <c r="E201" s="10" t="s">
        <v>304</v>
      </c>
      <c r="F201" s="10" t="s">
        <v>1234</v>
      </c>
      <c r="G201" s="10">
        <v>22</v>
      </c>
    </row>
    <row r="202" spans="1:7" x14ac:dyDescent="0.25">
      <c r="A202" s="10">
        <v>2013</v>
      </c>
      <c r="B202" s="10">
        <v>5</v>
      </c>
      <c r="C202" s="10" t="s">
        <v>1005</v>
      </c>
      <c r="D202" s="10">
        <v>2200</v>
      </c>
      <c r="E202" s="10" t="s">
        <v>304</v>
      </c>
      <c r="F202" s="10" t="s">
        <v>1117</v>
      </c>
      <c r="G202" s="10">
        <v>60</v>
      </c>
    </row>
    <row r="203" spans="1:7" x14ac:dyDescent="0.25">
      <c r="A203" s="10">
        <v>2013</v>
      </c>
      <c r="B203" s="10">
        <v>5</v>
      </c>
      <c r="C203" s="10" t="s">
        <v>1005</v>
      </c>
      <c r="D203" s="10">
        <v>2200</v>
      </c>
      <c r="E203" s="10" t="s">
        <v>304</v>
      </c>
      <c r="F203" s="10" t="s">
        <v>1117</v>
      </c>
      <c r="G203" s="10">
        <v>100</v>
      </c>
    </row>
    <row r="204" spans="1:7" x14ac:dyDescent="0.25">
      <c r="A204" s="10">
        <v>2013</v>
      </c>
      <c r="B204" s="10">
        <v>7</v>
      </c>
      <c r="C204" s="10" t="s">
        <v>1005</v>
      </c>
      <c r="D204" s="10">
        <v>2200</v>
      </c>
      <c r="E204" s="10" t="s">
        <v>304</v>
      </c>
      <c r="F204" s="10" t="s">
        <v>1236</v>
      </c>
      <c r="G204" s="10">
        <v>500</v>
      </c>
    </row>
    <row r="205" spans="1:7" x14ac:dyDescent="0.25">
      <c r="A205" s="10">
        <v>2013</v>
      </c>
      <c r="B205" s="10">
        <v>9</v>
      </c>
      <c r="C205" s="10" t="s">
        <v>1005</v>
      </c>
      <c r="D205" s="10">
        <v>2230</v>
      </c>
      <c r="E205" s="10" t="s">
        <v>1116</v>
      </c>
      <c r="F205" s="10" t="s">
        <v>1117</v>
      </c>
      <c r="G205" s="10">
        <v>250</v>
      </c>
    </row>
    <row r="206" spans="1:7" x14ac:dyDescent="0.25">
      <c r="A206" s="10">
        <v>2013</v>
      </c>
      <c r="B206" s="10">
        <v>8</v>
      </c>
      <c r="C206" s="10" t="s">
        <v>979</v>
      </c>
      <c r="D206" s="10"/>
      <c r="E206" s="10" t="s">
        <v>1102</v>
      </c>
      <c r="F206" s="10" t="s">
        <v>1110</v>
      </c>
      <c r="G206" s="10">
        <v>500</v>
      </c>
    </row>
    <row r="207" spans="1:7" x14ac:dyDescent="0.25">
      <c r="A207" s="10">
        <v>2013</v>
      </c>
      <c r="B207" s="10">
        <v>8</v>
      </c>
      <c r="C207" s="10" t="s">
        <v>1005</v>
      </c>
      <c r="D207" s="10"/>
      <c r="E207" s="10" t="s">
        <v>1102</v>
      </c>
      <c r="F207" s="10" t="s">
        <v>1230</v>
      </c>
      <c r="G207" s="10">
        <v>500</v>
      </c>
    </row>
    <row r="208" spans="1:7" x14ac:dyDescent="0.25">
      <c r="A208" s="10">
        <v>2013</v>
      </c>
      <c r="B208" s="10">
        <v>7</v>
      </c>
      <c r="C208" s="10" t="s">
        <v>1005</v>
      </c>
      <c r="D208" s="10"/>
      <c r="E208" s="10" t="s">
        <v>1102</v>
      </c>
      <c r="F208" s="10" t="s">
        <v>1117</v>
      </c>
      <c r="G208" s="10">
        <v>100</v>
      </c>
    </row>
    <row r="209" spans="1:7" x14ac:dyDescent="0.25">
      <c r="A209" s="10">
        <v>2013</v>
      </c>
      <c r="B209" s="10">
        <v>1</v>
      </c>
      <c r="C209" s="10" t="s">
        <v>980</v>
      </c>
      <c r="D209" s="10"/>
      <c r="E209" s="10" t="s">
        <v>1339</v>
      </c>
      <c r="F209" s="10" t="s">
        <v>986</v>
      </c>
      <c r="G209" s="10">
        <v>60</v>
      </c>
    </row>
    <row r="210" spans="1:7" x14ac:dyDescent="0.25">
      <c r="A210" s="10">
        <v>2013</v>
      </c>
      <c r="B210" s="10">
        <v>3</v>
      </c>
      <c r="C210" s="10" t="s">
        <v>980</v>
      </c>
      <c r="D210" s="10"/>
      <c r="E210" s="10" t="s">
        <v>1339</v>
      </c>
      <c r="F210" s="10" t="s">
        <v>978</v>
      </c>
      <c r="G210" s="10">
        <v>15</v>
      </c>
    </row>
    <row r="211" spans="1:7" x14ac:dyDescent="0.25">
      <c r="A211" s="10">
        <v>2013</v>
      </c>
      <c r="B211" s="10">
        <v>9</v>
      </c>
      <c r="C211" s="10" t="s">
        <v>980</v>
      </c>
      <c r="D211" s="10"/>
      <c r="E211" s="10" t="s">
        <v>309</v>
      </c>
      <c r="F211" s="10" t="s">
        <v>978</v>
      </c>
      <c r="G211" s="10">
        <v>16</v>
      </c>
    </row>
    <row r="212" spans="1:7" x14ac:dyDescent="0.25">
      <c r="A212" s="10">
        <v>2013</v>
      </c>
      <c r="B212" s="10">
        <v>11</v>
      </c>
      <c r="C212" s="10" t="s">
        <v>980</v>
      </c>
      <c r="D212" s="10">
        <v>2390</v>
      </c>
      <c r="E212" s="10" t="s">
        <v>1104</v>
      </c>
      <c r="F212" s="10" t="s">
        <v>1108</v>
      </c>
      <c r="G212" s="10">
        <v>40</v>
      </c>
    </row>
    <row r="213" spans="1:7" x14ac:dyDescent="0.25">
      <c r="A213" s="10">
        <v>2013</v>
      </c>
      <c r="B213" s="10">
        <v>10</v>
      </c>
      <c r="C213" s="10" t="s">
        <v>980</v>
      </c>
      <c r="D213" s="10">
        <v>2390</v>
      </c>
      <c r="E213" s="10" t="s">
        <v>1104</v>
      </c>
      <c r="F213" s="10" t="s">
        <v>1111</v>
      </c>
      <c r="G213" s="10">
        <f>6*20</f>
        <v>120</v>
      </c>
    </row>
    <row r="214" spans="1:7" x14ac:dyDescent="0.25">
      <c r="A214" s="10">
        <v>2013</v>
      </c>
      <c r="B214" s="10">
        <v>6</v>
      </c>
      <c r="C214" s="10" t="s">
        <v>979</v>
      </c>
      <c r="D214" s="10"/>
      <c r="E214" s="10" t="s">
        <v>1167</v>
      </c>
      <c r="F214" s="10" t="s">
        <v>1109</v>
      </c>
      <c r="G214" s="10">
        <v>120</v>
      </c>
    </row>
    <row r="215" spans="1:7" x14ac:dyDescent="0.25">
      <c r="A215" s="10">
        <v>2013</v>
      </c>
      <c r="B215" s="10">
        <v>7</v>
      </c>
      <c r="C215" s="10" t="s">
        <v>1005</v>
      </c>
      <c r="D215" s="10"/>
      <c r="E215" s="10" t="s">
        <v>1167</v>
      </c>
      <c r="F215" s="10" t="s">
        <v>1117</v>
      </c>
      <c r="G215" s="10">
        <v>300</v>
      </c>
    </row>
    <row r="216" spans="1:7" x14ac:dyDescent="0.25">
      <c r="A216" s="10">
        <v>2013</v>
      </c>
      <c r="B216" s="10">
        <v>5</v>
      </c>
      <c r="C216" s="10" t="s">
        <v>1005</v>
      </c>
      <c r="D216" s="10"/>
      <c r="E216" s="10" t="s">
        <v>1338</v>
      </c>
      <c r="F216" s="10" t="s">
        <v>1107</v>
      </c>
      <c r="G216" s="10">
        <v>200</v>
      </c>
    </row>
    <row r="217" spans="1:7" x14ac:dyDescent="0.25">
      <c r="A217" s="10">
        <v>2013</v>
      </c>
      <c r="B217" s="10">
        <v>2</v>
      </c>
      <c r="C217" s="10" t="s">
        <v>1005</v>
      </c>
      <c r="D217" s="10"/>
      <c r="E217" s="10" t="s">
        <v>1333</v>
      </c>
      <c r="F217" s="10" t="s">
        <v>1096</v>
      </c>
      <c r="G217" s="10">
        <v>450</v>
      </c>
    </row>
    <row r="218" spans="1:7" x14ac:dyDescent="0.25">
      <c r="A218" s="10">
        <v>2013</v>
      </c>
      <c r="B218" s="10">
        <v>4</v>
      </c>
      <c r="C218" s="10" t="s">
        <v>980</v>
      </c>
      <c r="D218" s="10">
        <v>2250</v>
      </c>
      <c r="E218" s="10" t="s">
        <v>306</v>
      </c>
      <c r="F218" s="10" t="s">
        <v>1106</v>
      </c>
      <c r="G218" s="10">
        <v>40</v>
      </c>
    </row>
    <row r="219" spans="1:7" x14ac:dyDescent="0.25">
      <c r="A219" s="10">
        <v>2013</v>
      </c>
      <c r="B219" s="10">
        <v>8</v>
      </c>
      <c r="C219" s="10" t="s">
        <v>979</v>
      </c>
      <c r="D219" s="10">
        <v>2250</v>
      </c>
      <c r="E219" s="10" t="s">
        <v>306</v>
      </c>
      <c r="F219" s="10" t="s">
        <v>978</v>
      </c>
      <c r="G219" s="10">
        <v>200</v>
      </c>
    </row>
    <row r="220" spans="1:7" x14ac:dyDescent="0.25">
      <c r="A220" s="10">
        <v>2013</v>
      </c>
      <c r="B220" s="10">
        <v>2</v>
      </c>
      <c r="C220" s="10" t="s">
        <v>981</v>
      </c>
      <c r="D220" s="10">
        <v>2250</v>
      </c>
      <c r="E220" s="10" t="s">
        <v>306</v>
      </c>
      <c r="F220" s="10" t="s">
        <v>1114</v>
      </c>
      <c r="G220" s="10">
        <v>40</v>
      </c>
    </row>
    <row r="221" spans="1:7" x14ac:dyDescent="0.25">
      <c r="A221" s="10">
        <v>2013</v>
      </c>
      <c r="B221" s="10">
        <v>9</v>
      </c>
      <c r="C221" s="10" t="s">
        <v>1005</v>
      </c>
      <c r="D221" s="10">
        <v>2250</v>
      </c>
      <c r="E221" s="10" t="s">
        <v>306</v>
      </c>
      <c r="F221" s="10" t="s">
        <v>1117</v>
      </c>
      <c r="G221" s="10">
        <v>500</v>
      </c>
    </row>
    <row r="222" spans="1:7" x14ac:dyDescent="0.25">
      <c r="A222" s="10">
        <v>2013</v>
      </c>
      <c r="B222" s="10">
        <v>9</v>
      </c>
      <c r="C222" s="10" t="s">
        <v>1005</v>
      </c>
      <c r="D222" s="10">
        <v>2250</v>
      </c>
      <c r="E222" s="10" t="s">
        <v>306</v>
      </c>
      <c r="F222" s="10" t="s">
        <v>1108</v>
      </c>
      <c r="G222" s="10">
        <v>500</v>
      </c>
    </row>
    <row r="223" spans="1:7" x14ac:dyDescent="0.25">
      <c r="A223" s="10">
        <v>2013</v>
      </c>
      <c r="B223" s="10">
        <v>11</v>
      </c>
      <c r="C223" s="10" t="s">
        <v>979</v>
      </c>
      <c r="D223" s="10"/>
      <c r="E223" s="10" t="s">
        <v>1105</v>
      </c>
      <c r="F223" s="10" t="s">
        <v>1107</v>
      </c>
      <c r="G223" s="10">
        <v>80</v>
      </c>
    </row>
    <row r="224" spans="1:7" x14ac:dyDescent="0.25">
      <c r="A224" s="10">
        <v>2013</v>
      </c>
      <c r="B224" s="10">
        <v>6</v>
      </c>
      <c r="C224" s="10" t="s">
        <v>1005</v>
      </c>
      <c r="D224" s="10"/>
      <c r="E224" s="10" t="s">
        <v>1235</v>
      </c>
      <c r="F224" s="10" t="s">
        <v>1096</v>
      </c>
      <c r="G224" s="10">
        <v>300</v>
      </c>
    </row>
    <row r="225" spans="1:7" x14ac:dyDescent="0.25">
      <c r="A225" s="10">
        <v>2013</v>
      </c>
      <c r="B225" s="10">
        <v>4</v>
      </c>
      <c r="C225" s="10" t="s">
        <v>980</v>
      </c>
      <c r="D225" s="10">
        <v>2300</v>
      </c>
      <c r="E225" s="10" t="s">
        <v>1010</v>
      </c>
      <c r="F225" s="10" t="s">
        <v>986</v>
      </c>
      <c r="G225" s="10">
        <v>20</v>
      </c>
    </row>
    <row r="226" spans="1:7" x14ac:dyDescent="0.25">
      <c r="A226" s="10">
        <v>2013</v>
      </c>
      <c r="B226" s="10">
        <v>1</v>
      </c>
      <c r="C226" s="10" t="s">
        <v>980</v>
      </c>
      <c r="D226" s="10">
        <v>2300</v>
      </c>
      <c r="E226" s="10" t="s">
        <v>1010</v>
      </c>
      <c r="F226" s="10" t="s">
        <v>986</v>
      </c>
      <c r="G226" s="10">
        <v>20</v>
      </c>
    </row>
    <row r="227" spans="1:7" x14ac:dyDescent="0.25">
      <c r="A227" s="10">
        <v>2013</v>
      </c>
      <c r="B227" s="10">
        <v>6</v>
      </c>
      <c r="C227" s="10" t="s">
        <v>980</v>
      </c>
      <c r="D227" s="10">
        <v>2300</v>
      </c>
      <c r="E227" s="10" t="s">
        <v>1010</v>
      </c>
      <c r="F227" s="10" t="s">
        <v>635</v>
      </c>
      <c r="G227" s="10">
        <v>100</v>
      </c>
    </row>
    <row r="228" spans="1:7" x14ac:dyDescent="0.25">
      <c r="A228" s="10">
        <v>2013</v>
      </c>
      <c r="B228" s="10">
        <v>9</v>
      </c>
      <c r="C228" s="10" t="s">
        <v>979</v>
      </c>
      <c r="D228" s="10"/>
      <c r="E228" s="10" t="s">
        <v>1007</v>
      </c>
      <c r="F228" s="10" t="s">
        <v>1112</v>
      </c>
      <c r="G228" s="10">
        <v>150</v>
      </c>
    </row>
    <row r="229" spans="1:7" x14ac:dyDescent="0.25">
      <c r="A229" s="10">
        <v>2013</v>
      </c>
      <c r="B229" s="10">
        <v>9</v>
      </c>
      <c r="C229" s="10" t="s">
        <v>980</v>
      </c>
      <c r="D229" s="10"/>
      <c r="E229" s="10" t="s">
        <v>1007</v>
      </c>
      <c r="F229" s="10" t="s">
        <v>986</v>
      </c>
      <c r="G229" s="10">
        <v>50</v>
      </c>
    </row>
    <row r="230" spans="1:7" x14ac:dyDescent="0.25">
      <c r="A230" s="10">
        <v>2013</v>
      </c>
      <c r="B230" s="10">
        <v>9</v>
      </c>
      <c r="C230" s="10" t="s">
        <v>1005</v>
      </c>
      <c r="D230" s="10"/>
      <c r="E230" s="10" t="s">
        <v>1007</v>
      </c>
      <c r="F230" s="10" t="s">
        <v>1117</v>
      </c>
      <c r="G230" s="10">
        <v>200</v>
      </c>
    </row>
    <row r="231" spans="1:7" x14ac:dyDescent="0.25">
      <c r="A231" s="10">
        <v>2013</v>
      </c>
      <c r="B231" s="10">
        <v>9</v>
      </c>
      <c r="C231" s="10" t="s">
        <v>1005</v>
      </c>
      <c r="D231" s="10"/>
      <c r="E231" s="10" t="s">
        <v>1007</v>
      </c>
      <c r="F231" s="10" t="s">
        <v>978</v>
      </c>
      <c r="G231" s="10"/>
    </row>
    <row r="232" spans="1:7" x14ac:dyDescent="0.25">
      <c r="A232" s="10">
        <v>2013</v>
      </c>
      <c r="B232" s="10">
        <v>5</v>
      </c>
      <c r="C232" s="10" t="s">
        <v>979</v>
      </c>
      <c r="D232" s="10">
        <v>2260</v>
      </c>
      <c r="E232" s="10" t="s">
        <v>982</v>
      </c>
      <c r="F232" s="10" t="s">
        <v>986</v>
      </c>
      <c r="G232" s="10">
        <v>50</v>
      </c>
    </row>
    <row r="233" spans="1:7" x14ac:dyDescent="0.25">
      <c r="A233" s="10">
        <v>2013</v>
      </c>
      <c r="B233" s="10">
        <v>8</v>
      </c>
      <c r="C233" s="10" t="s">
        <v>981</v>
      </c>
      <c r="D233" s="10">
        <v>2260</v>
      </c>
      <c r="E233" s="10" t="s">
        <v>982</v>
      </c>
      <c r="F233" s="10" t="s">
        <v>1232</v>
      </c>
      <c r="G233" s="10">
        <v>42</v>
      </c>
    </row>
    <row r="234" spans="1:7" x14ac:dyDescent="0.25">
      <c r="A234" s="10">
        <v>2013</v>
      </c>
      <c r="B234" s="10">
        <v>5</v>
      </c>
      <c r="C234" s="10" t="s">
        <v>980</v>
      </c>
      <c r="D234" s="10"/>
      <c r="E234" s="10" t="s">
        <v>1046</v>
      </c>
      <c r="F234" s="10" t="s">
        <v>1108</v>
      </c>
      <c r="G234" s="10">
        <f>8*20</f>
        <v>160</v>
      </c>
    </row>
    <row r="235" spans="1:7" x14ac:dyDescent="0.25">
      <c r="A235" s="10">
        <v>2014</v>
      </c>
      <c r="B235" s="10">
        <v>8</v>
      </c>
      <c r="C235" s="10" t="s">
        <v>979</v>
      </c>
      <c r="D235" s="10">
        <v>2580</v>
      </c>
      <c r="E235" s="10" t="s">
        <v>1334</v>
      </c>
      <c r="F235" s="10" t="s">
        <v>978</v>
      </c>
      <c r="G235" s="10">
        <v>40</v>
      </c>
    </row>
    <row r="236" spans="1:7" x14ac:dyDescent="0.25">
      <c r="A236" s="10">
        <v>2014</v>
      </c>
      <c r="B236" s="10">
        <v>5</v>
      </c>
      <c r="C236" s="10" t="s">
        <v>980</v>
      </c>
      <c r="D236" s="10">
        <v>2930</v>
      </c>
      <c r="E236" s="10" t="s">
        <v>1119</v>
      </c>
      <c r="F236" s="10" t="s">
        <v>978</v>
      </c>
      <c r="G236" s="10">
        <f>4*20</f>
        <v>80</v>
      </c>
    </row>
    <row r="237" spans="1:7" x14ac:dyDescent="0.25">
      <c r="A237" s="10">
        <v>2014</v>
      </c>
      <c r="B237" s="10">
        <v>9</v>
      </c>
      <c r="C237" s="10" t="s">
        <v>979</v>
      </c>
      <c r="D237" s="10">
        <v>2480</v>
      </c>
      <c r="E237" s="10" t="s">
        <v>1242</v>
      </c>
      <c r="F237" s="10" t="s">
        <v>978</v>
      </c>
      <c r="G237" s="10">
        <v>80</v>
      </c>
    </row>
    <row r="238" spans="1:7" x14ac:dyDescent="0.25">
      <c r="A238" s="10">
        <v>2014</v>
      </c>
      <c r="B238" s="10">
        <v>9</v>
      </c>
      <c r="C238" s="10" t="s">
        <v>1005</v>
      </c>
      <c r="D238" s="10">
        <v>2480</v>
      </c>
      <c r="E238" s="10" t="s">
        <v>1242</v>
      </c>
      <c r="F238" s="10" t="s">
        <v>1256</v>
      </c>
      <c r="G238" s="10">
        <v>80</v>
      </c>
    </row>
    <row r="239" spans="1:7" x14ac:dyDescent="0.25">
      <c r="A239" s="10">
        <v>2014</v>
      </c>
      <c r="B239" s="10">
        <v>12</v>
      </c>
      <c r="C239" s="10" t="s">
        <v>980</v>
      </c>
      <c r="D239" s="10">
        <v>3290</v>
      </c>
      <c r="E239" s="10" t="s">
        <v>1123</v>
      </c>
      <c r="F239" s="10" t="s">
        <v>978</v>
      </c>
      <c r="G239" s="10">
        <f>3*15</f>
        <v>45</v>
      </c>
    </row>
    <row r="240" spans="1:7" x14ac:dyDescent="0.25">
      <c r="A240" s="10">
        <v>2014</v>
      </c>
      <c r="B240" s="10">
        <v>12</v>
      </c>
      <c r="C240" s="10" t="s">
        <v>980</v>
      </c>
      <c r="D240" s="10">
        <v>2200</v>
      </c>
      <c r="E240" s="10" t="s">
        <v>304</v>
      </c>
      <c r="F240" s="10" t="s">
        <v>978</v>
      </c>
      <c r="G240" s="10">
        <v>30</v>
      </c>
    </row>
    <row r="241" spans="1:7" x14ac:dyDescent="0.25">
      <c r="A241" s="10">
        <v>2014</v>
      </c>
      <c r="B241" s="10">
        <v>3</v>
      </c>
      <c r="C241" s="10" t="s">
        <v>980</v>
      </c>
      <c r="D241" s="10">
        <v>2200</v>
      </c>
      <c r="E241" s="10" t="s">
        <v>304</v>
      </c>
      <c r="F241" s="10" t="s">
        <v>978</v>
      </c>
      <c r="G241" s="10">
        <v>20</v>
      </c>
    </row>
    <row r="242" spans="1:7" x14ac:dyDescent="0.25">
      <c r="A242" s="10">
        <v>2014</v>
      </c>
      <c r="B242" s="10">
        <v>4</v>
      </c>
      <c r="C242" s="10" t="s">
        <v>980</v>
      </c>
      <c r="D242" s="10">
        <v>2200</v>
      </c>
      <c r="E242" s="10" t="s">
        <v>304</v>
      </c>
      <c r="F242" s="10" t="s">
        <v>978</v>
      </c>
      <c r="G242" s="10">
        <v>15</v>
      </c>
    </row>
    <row r="243" spans="1:7" x14ac:dyDescent="0.25">
      <c r="A243" s="10">
        <v>2014</v>
      </c>
      <c r="B243" s="10">
        <v>5</v>
      </c>
      <c r="C243" s="10" t="s">
        <v>980</v>
      </c>
      <c r="D243" s="10">
        <v>2200</v>
      </c>
      <c r="E243" s="10" t="s">
        <v>304</v>
      </c>
      <c r="F243" s="10" t="s">
        <v>1239</v>
      </c>
      <c r="G243" s="10">
        <v>100</v>
      </c>
    </row>
    <row r="244" spans="1:7" x14ac:dyDescent="0.25">
      <c r="A244" s="10">
        <v>2014</v>
      </c>
      <c r="B244" s="10">
        <v>9</v>
      </c>
      <c r="C244" s="10" t="s">
        <v>979</v>
      </c>
      <c r="D244" s="10">
        <v>2200</v>
      </c>
      <c r="E244" s="10" t="s">
        <v>304</v>
      </c>
      <c r="F244" s="10" t="s">
        <v>1230</v>
      </c>
      <c r="G244" s="10"/>
    </row>
    <row r="245" spans="1:7" x14ac:dyDescent="0.25">
      <c r="A245" s="10">
        <v>2014</v>
      </c>
      <c r="B245" s="10">
        <v>9</v>
      </c>
      <c r="C245" s="10" t="s">
        <v>980</v>
      </c>
      <c r="D245" s="10">
        <v>2200</v>
      </c>
      <c r="E245" s="10" t="s">
        <v>304</v>
      </c>
      <c r="F245" s="10" t="s">
        <v>1243</v>
      </c>
      <c r="G245" s="10">
        <f>11*18</f>
        <v>198</v>
      </c>
    </row>
    <row r="246" spans="1:7" x14ac:dyDescent="0.25">
      <c r="A246" s="10">
        <v>2014</v>
      </c>
      <c r="B246" s="10">
        <v>9</v>
      </c>
      <c r="C246" s="10" t="s">
        <v>979</v>
      </c>
      <c r="D246" s="10">
        <v>2200</v>
      </c>
      <c r="E246" s="10" t="s">
        <v>304</v>
      </c>
      <c r="F246" s="10" t="s">
        <v>1244</v>
      </c>
      <c r="G246" s="10">
        <v>500</v>
      </c>
    </row>
    <row r="247" spans="1:7" x14ac:dyDescent="0.25">
      <c r="A247" s="10">
        <v>2014</v>
      </c>
      <c r="B247" s="10">
        <v>4</v>
      </c>
      <c r="C247" s="10" t="s">
        <v>981</v>
      </c>
      <c r="D247" s="10">
        <v>2200</v>
      </c>
      <c r="E247" s="10" t="s">
        <v>304</v>
      </c>
      <c r="F247" s="10" t="s">
        <v>978</v>
      </c>
      <c r="G247" s="10"/>
    </row>
    <row r="248" spans="1:7" x14ac:dyDescent="0.25">
      <c r="A248" s="10">
        <v>2014</v>
      </c>
      <c r="B248" s="10">
        <v>7</v>
      </c>
      <c r="C248" s="10" t="s">
        <v>981</v>
      </c>
      <c r="D248" s="10">
        <v>2200</v>
      </c>
      <c r="E248" s="10" t="s">
        <v>304</v>
      </c>
      <c r="F248" s="10" t="s">
        <v>1248</v>
      </c>
      <c r="G248" s="10">
        <v>43</v>
      </c>
    </row>
    <row r="249" spans="1:7" x14ac:dyDescent="0.25">
      <c r="A249" s="10">
        <v>2014</v>
      </c>
      <c r="B249" s="10">
        <v>7</v>
      </c>
      <c r="C249" s="10" t="s">
        <v>981</v>
      </c>
      <c r="D249" s="10">
        <v>2200</v>
      </c>
      <c r="E249" s="10" t="s">
        <v>304</v>
      </c>
      <c r="F249" s="10" t="s">
        <v>1249</v>
      </c>
      <c r="G249" s="10">
        <v>16</v>
      </c>
    </row>
    <row r="250" spans="1:7" x14ac:dyDescent="0.25">
      <c r="A250" s="10">
        <v>2014</v>
      </c>
      <c r="B250" s="10">
        <v>7</v>
      </c>
      <c r="C250" s="10" t="s">
        <v>981</v>
      </c>
      <c r="D250" s="10">
        <v>2200</v>
      </c>
      <c r="E250" s="10" t="s">
        <v>304</v>
      </c>
      <c r="F250" s="10" t="s">
        <v>1250</v>
      </c>
      <c r="G250" s="10">
        <v>16</v>
      </c>
    </row>
    <row r="251" spans="1:7" x14ac:dyDescent="0.25">
      <c r="A251" s="10">
        <v>2014</v>
      </c>
      <c r="B251" s="10">
        <v>7</v>
      </c>
      <c r="C251" s="10" t="s">
        <v>981</v>
      </c>
      <c r="D251" s="10">
        <v>2200</v>
      </c>
      <c r="E251" s="10" t="s">
        <v>304</v>
      </c>
      <c r="F251" s="10" t="s">
        <v>989</v>
      </c>
      <c r="G251" s="10">
        <v>16</v>
      </c>
    </row>
    <row r="252" spans="1:7" x14ac:dyDescent="0.25">
      <c r="A252" s="10">
        <v>2014</v>
      </c>
      <c r="B252" s="10">
        <v>7</v>
      </c>
      <c r="C252" s="10" t="s">
        <v>981</v>
      </c>
      <c r="D252" s="10">
        <v>2200</v>
      </c>
      <c r="E252" s="10" t="s">
        <v>304</v>
      </c>
      <c r="F252" s="10" t="s">
        <v>1251</v>
      </c>
      <c r="G252" s="10">
        <v>20</v>
      </c>
    </row>
    <row r="253" spans="1:7" x14ac:dyDescent="0.25">
      <c r="A253" s="10">
        <v>2014</v>
      </c>
      <c r="B253" s="10">
        <v>7</v>
      </c>
      <c r="C253" s="10" t="s">
        <v>981</v>
      </c>
      <c r="D253" s="10">
        <v>2200</v>
      </c>
      <c r="E253" s="10" t="s">
        <v>304</v>
      </c>
      <c r="F253" s="10" t="s">
        <v>1233</v>
      </c>
      <c r="G253" s="10">
        <v>25</v>
      </c>
    </row>
    <row r="254" spans="1:7" x14ac:dyDescent="0.25">
      <c r="A254" s="10">
        <v>2014</v>
      </c>
      <c r="B254" s="10">
        <v>8</v>
      </c>
      <c r="C254" s="10" t="s">
        <v>981</v>
      </c>
      <c r="D254" s="10">
        <v>2200</v>
      </c>
      <c r="E254" s="10" t="s">
        <v>304</v>
      </c>
      <c r="F254" s="10" t="s">
        <v>1253</v>
      </c>
      <c r="G254" s="10">
        <v>20</v>
      </c>
    </row>
    <row r="255" spans="1:7" x14ac:dyDescent="0.25">
      <c r="A255" s="10">
        <v>2014</v>
      </c>
      <c r="B255" s="10">
        <v>5</v>
      </c>
      <c r="C255" s="10" t="s">
        <v>1005</v>
      </c>
      <c r="D255" s="10">
        <v>2200</v>
      </c>
      <c r="E255" s="10" t="s">
        <v>304</v>
      </c>
      <c r="F255" s="10" t="s">
        <v>978</v>
      </c>
      <c r="G255" s="10">
        <v>1500</v>
      </c>
    </row>
    <row r="256" spans="1:7" x14ac:dyDescent="0.25">
      <c r="A256" s="10">
        <v>2014</v>
      </c>
      <c r="B256" s="10">
        <v>3</v>
      </c>
      <c r="C256" s="10" t="s">
        <v>1005</v>
      </c>
      <c r="D256" s="10">
        <v>2200</v>
      </c>
      <c r="E256" s="10" t="s">
        <v>304</v>
      </c>
      <c r="F256" s="10" t="s">
        <v>986</v>
      </c>
      <c r="G256" s="10">
        <v>1420</v>
      </c>
    </row>
    <row r="257" spans="1:7" x14ac:dyDescent="0.25">
      <c r="A257" s="10">
        <v>2014</v>
      </c>
      <c r="B257" s="10">
        <v>12</v>
      </c>
      <c r="C257" s="10" t="s">
        <v>980</v>
      </c>
      <c r="D257" s="10">
        <v>2270</v>
      </c>
      <c r="E257" s="10" t="s">
        <v>1122</v>
      </c>
      <c r="F257" s="10" t="s">
        <v>978</v>
      </c>
      <c r="G257" s="10">
        <v>15</v>
      </c>
    </row>
    <row r="258" spans="1:7" x14ac:dyDescent="0.25">
      <c r="A258" s="10">
        <v>2014</v>
      </c>
      <c r="B258" s="10">
        <v>12</v>
      </c>
      <c r="C258" s="10" t="s">
        <v>980</v>
      </c>
      <c r="D258" s="10"/>
      <c r="E258" s="10" t="s">
        <v>1339</v>
      </c>
      <c r="F258" s="10" t="s">
        <v>978</v>
      </c>
      <c r="G258" s="10">
        <v>20</v>
      </c>
    </row>
    <row r="259" spans="1:7" x14ac:dyDescent="0.25">
      <c r="A259" s="10">
        <v>2014</v>
      </c>
      <c r="B259" s="10">
        <v>8</v>
      </c>
      <c r="C259" s="10" t="s">
        <v>979</v>
      </c>
      <c r="D259" s="10"/>
      <c r="E259" s="10" t="s">
        <v>1001</v>
      </c>
      <c r="F259" s="10" t="s">
        <v>978</v>
      </c>
      <c r="G259" s="10">
        <v>200</v>
      </c>
    </row>
    <row r="260" spans="1:7" x14ac:dyDescent="0.25">
      <c r="A260" s="10">
        <v>2014</v>
      </c>
      <c r="B260" s="10">
        <v>8</v>
      </c>
      <c r="C260" s="10" t="s">
        <v>1005</v>
      </c>
      <c r="D260" s="10"/>
      <c r="E260" s="10" t="s">
        <v>1001</v>
      </c>
      <c r="F260" s="10" t="s">
        <v>1117</v>
      </c>
      <c r="G260" s="10">
        <v>200</v>
      </c>
    </row>
    <row r="261" spans="1:7" x14ac:dyDescent="0.25">
      <c r="A261" s="10">
        <v>2014</v>
      </c>
      <c r="B261" s="10">
        <v>5</v>
      </c>
      <c r="C261" s="10" t="s">
        <v>980</v>
      </c>
      <c r="D261" s="10"/>
      <c r="E261" s="10" t="s">
        <v>1051</v>
      </c>
      <c r="F261" s="10" t="s">
        <v>978</v>
      </c>
      <c r="G261" s="10">
        <v>20</v>
      </c>
    </row>
    <row r="262" spans="1:7" x14ac:dyDescent="0.25">
      <c r="A262" s="10">
        <v>2014</v>
      </c>
      <c r="B262" s="10">
        <v>5</v>
      </c>
      <c r="C262" s="10" t="s">
        <v>1005</v>
      </c>
      <c r="D262" s="10"/>
      <c r="E262" s="10" t="s">
        <v>1124</v>
      </c>
      <c r="F262" s="10" t="s">
        <v>1107</v>
      </c>
      <c r="G262" s="10">
        <v>600</v>
      </c>
    </row>
    <row r="263" spans="1:7" x14ac:dyDescent="0.25">
      <c r="A263" s="10">
        <v>2014</v>
      </c>
      <c r="B263" s="10">
        <v>9</v>
      </c>
      <c r="C263" s="10" t="s">
        <v>980</v>
      </c>
      <c r="D263" s="10"/>
      <c r="E263" s="10" t="s">
        <v>1338</v>
      </c>
      <c r="F263" s="10" t="s">
        <v>978</v>
      </c>
      <c r="G263" s="10">
        <f>5 * 18</f>
        <v>90</v>
      </c>
    </row>
    <row r="264" spans="1:7" x14ac:dyDescent="0.25">
      <c r="A264" s="10">
        <v>2014</v>
      </c>
      <c r="B264" s="10">
        <v>4</v>
      </c>
      <c r="C264" s="10" t="s">
        <v>980</v>
      </c>
      <c r="D264" s="10"/>
      <c r="E264" s="10" t="s">
        <v>1027</v>
      </c>
      <c r="F264" s="10" t="s">
        <v>978</v>
      </c>
      <c r="G264" s="10">
        <v>20</v>
      </c>
    </row>
    <row r="265" spans="1:7" x14ac:dyDescent="0.25">
      <c r="A265" s="10">
        <v>2014</v>
      </c>
      <c r="B265" s="10">
        <v>3</v>
      </c>
      <c r="C265" s="10" t="s">
        <v>980</v>
      </c>
      <c r="D265" s="10">
        <v>2250</v>
      </c>
      <c r="E265" s="10" t="s">
        <v>306</v>
      </c>
      <c r="F265" s="10" t="s">
        <v>978</v>
      </c>
      <c r="G265" s="10">
        <v>60</v>
      </c>
    </row>
    <row r="266" spans="1:7" x14ac:dyDescent="0.25">
      <c r="A266" s="10">
        <v>2014</v>
      </c>
      <c r="B266" s="10">
        <v>7</v>
      </c>
      <c r="C266" s="10" t="s">
        <v>979</v>
      </c>
      <c r="D266" s="10">
        <v>2250</v>
      </c>
      <c r="E266" s="10" t="s">
        <v>306</v>
      </c>
      <c r="F266" s="10" t="s">
        <v>1241</v>
      </c>
      <c r="G266" s="10">
        <v>500</v>
      </c>
    </row>
    <row r="267" spans="1:7" x14ac:dyDescent="0.25">
      <c r="A267" s="10">
        <v>2014</v>
      </c>
      <c r="B267" s="10">
        <v>8</v>
      </c>
      <c r="C267" s="10" t="s">
        <v>979</v>
      </c>
      <c r="D267" s="10">
        <v>2250</v>
      </c>
      <c r="E267" s="10" t="s">
        <v>306</v>
      </c>
      <c r="F267" s="10" t="s">
        <v>1241</v>
      </c>
      <c r="G267" s="10">
        <v>80</v>
      </c>
    </row>
    <row r="268" spans="1:7" x14ac:dyDescent="0.25">
      <c r="A268" s="10">
        <v>2014</v>
      </c>
      <c r="B268" s="10">
        <v>10</v>
      </c>
      <c r="C268" s="10" t="s">
        <v>980</v>
      </c>
      <c r="D268" s="10">
        <v>2250</v>
      </c>
      <c r="E268" s="10" t="s">
        <v>306</v>
      </c>
      <c r="F268" s="10" t="s">
        <v>1107</v>
      </c>
      <c r="G268" s="10">
        <v>30</v>
      </c>
    </row>
    <row r="269" spans="1:7" x14ac:dyDescent="0.25">
      <c r="A269" s="10">
        <v>2014</v>
      </c>
      <c r="B269" s="10">
        <v>6</v>
      </c>
      <c r="C269" s="10" t="s">
        <v>1005</v>
      </c>
      <c r="D269" s="10">
        <v>2250</v>
      </c>
      <c r="E269" s="10" t="s">
        <v>306</v>
      </c>
      <c r="F269" s="10" t="s">
        <v>1254</v>
      </c>
      <c r="G269" s="10">
        <v>500</v>
      </c>
    </row>
    <row r="270" spans="1:7" x14ac:dyDescent="0.25">
      <c r="A270" s="10">
        <v>2014</v>
      </c>
      <c r="B270" s="10">
        <v>7</v>
      </c>
      <c r="C270" s="10" t="s">
        <v>1005</v>
      </c>
      <c r="D270" s="10">
        <v>2250</v>
      </c>
      <c r="E270" s="10" t="s">
        <v>306</v>
      </c>
      <c r="F270" s="10" t="s">
        <v>1241</v>
      </c>
      <c r="G270" s="10">
        <v>500</v>
      </c>
    </row>
    <row r="271" spans="1:7" x14ac:dyDescent="0.25">
      <c r="A271" s="10">
        <v>2014</v>
      </c>
      <c r="B271" s="10">
        <v>7</v>
      </c>
      <c r="C271" s="10" t="s">
        <v>1005</v>
      </c>
      <c r="D271" s="10">
        <v>2250</v>
      </c>
      <c r="E271" s="10" t="s">
        <v>306</v>
      </c>
      <c r="F271" s="10" t="s">
        <v>1255</v>
      </c>
      <c r="G271" s="10">
        <v>500</v>
      </c>
    </row>
    <row r="272" spans="1:7" x14ac:dyDescent="0.25">
      <c r="A272" s="10">
        <v>2014</v>
      </c>
      <c r="B272" s="10">
        <v>8</v>
      </c>
      <c r="C272" s="10" t="s">
        <v>1005</v>
      </c>
      <c r="D272" s="10">
        <v>2250</v>
      </c>
      <c r="E272" s="10" t="s">
        <v>306</v>
      </c>
      <c r="F272" s="10" t="s">
        <v>1096</v>
      </c>
      <c r="G272" s="10">
        <v>80</v>
      </c>
    </row>
    <row r="273" spans="1:7" x14ac:dyDescent="0.25">
      <c r="A273" s="10">
        <v>2014</v>
      </c>
      <c r="B273" s="10">
        <v>8</v>
      </c>
      <c r="C273" s="10" t="s">
        <v>1005</v>
      </c>
      <c r="D273" s="10">
        <v>2250</v>
      </c>
      <c r="E273" s="10" t="s">
        <v>306</v>
      </c>
      <c r="F273" s="10" t="s">
        <v>1117</v>
      </c>
      <c r="G273" s="10">
        <v>500</v>
      </c>
    </row>
    <row r="274" spans="1:7" x14ac:dyDescent="0.25">
      <c r="A274" s="10">
        <v>2014</v>
      </c>
      <c r="B274" s="10">
        <v>8</v>
      </c>
      <c r="C274" s="10" t="s">
        <v>1005</v>
      </c>
      <c r="D274" s="10">
        <v>2250</v>
      </c>
      <c r="E274" s="10" t="s">
        <v>306</v>
      </c>
      <c r="F274" s="10" t="s">
        <v>1255</v>
      </c>
      <c r="G274" s="10">
        <v>500</v>
      </c>
    </row>
    <row r="275" spans="1:7" x14ac:dyDescent="0.25">
      <c r="A275" s="10">
        <v>2014</v>
      </c>
      <c r="B275" s="10">
        <v>10</v>
      </c>
      <c r="C275" s="10" t="s">
        <v>980</v>
      </c>
      <c r="D275" s="10"/>
      <c r="E275" s="10" t="s">
        <v>1104</v>
      </c>
      <c r="F275" s="10" t="s">
        <v>1246</v>
      </c>
      <c r="G275" s="10">
        <f>5 * 18</f>
        <v>90</v>
      </c>
    </row>
    <row r="276" spans="1:7" x14ac:dyDescent="0.25">
      <c r="A276" s="10">
        <v>2014</v>
      </c>
      <c r="B276" s="10">
        <v>5</v>
      </c>
      <c r="C276" s="10" t="s">
        <v>979</v>
      </c>
      <c r="D276" s="10"/>
      <c r="E276" s="10" t="s">
        <v>1024</v>
      </c>
      <c r="F276" s="10" t="s">
        <v>1240</v>
      </c>
      <c r="G276" s="10">
        <v>350</v>
      </c>
    </row>
    <row r="277" spans="1:7" x14ac:dyDescent="0.25">
      <c r="A277" s="10">
        <v>2014</v>
      </c>
      <c r="B277" s="10">
        <v>5</v>
      </c>
      <c r="C277" s="10" t="s">
        <v>980</v>
      </c>
      <c r="D277" s="10"/>
      <c r="E277" s="10" t="s">
        <v>1118</v>
      </c>
      <c r="F277" s="10" t="s">
        <v>978</v>
      </c>
      <c r="G277" s="10">
        <v>80</v>
      </c>
    </row>
    <row r="278" spans="1:7" x14ac:dyDescent="0.25">
      <c r="A278" s="10">
        <v>2014</v>
      </c>
      <c r="B278" s="10">
        <v>5</v>
      </c>
      <c r="C278" s="10" t="s">
        <v>980</v>
      </c>
      <c r="D278" s="10"/>
      <c r="E278" s="10" t="s">
        <v>1118</v>
      </c>
      <c r="F278" s="10" t="s">
        <v>978</v>
      </c>
      <c r="G278" s="10">
        <v>20</v>
      </c>
    </row>
    <row r="279" spans="1:7" x14ac:dyDescent="0.25">
      <c r="A279" s="10">
        <v>2014</v>
      </c>
      <c r="B279" s="10">
        <v>10</v>
      </c>
      <c r="C279" s="10" t="s">
        <v>980</v>
      </c>
      <c r="D279" s="10"/>
      <c r="E279" s="10" t="s">
        <v>1118</v>
      </c>
      <c r="F279" s="10" t="s">
        <v>1115</v>
      </c>
      <c r="G279" s="10">
        <v>20</v>
      </c>
    </row>
    <row r="280" spans="1:7" x14ac:dyDescent="0.25">
      <c r="A280" s="10">
        <v>2014</v>
      </c>
      <c r="B280" s="10">
        <v>5</v>
      </c>
      <c r="C280" s="10" t="s">
        <v>980</v>
      </c>
      <c r="D280" s="10">
        <v>2300</v>
      </c>
      <c r="E280" s="10" t="s">
        <v>1010</v>
      </c>
      <c r="F280" s="10" t="s">
        <v>1238</v>
      </c>
      <c r="G280" s="10">
        <f>5*20</f>
        <v>100</v>
      </c>
    </row>
    <row r="281" spans="1:7" x14ac:dyDescent="0.25">
      <c r="A281" s="10">
        <v>2014</v>
      </c>
      <c r="B281" s="10">
        <v>6</v>
      </c>
      <c r="C281" s="10" t="s">
        <v>979</v>
      </c>
      <c r="D281" s="10">
        <v>2300</v>
      </c>
      <c r="E281" s="10" t="s">
        <v>1010</v>
      </c>
      <c r="F281" s="10" t="s">
        <v>1115</v>
      </c>
      <c r="G281" s="10"/>
    </row>
    <row r="282" spans="1:7" x14ac:dyDescent="0.25">
      <c r="A282" s="10">
        <v>2014</v>
      </c>
      <c r="B282" s="10">
        <v>7</v>
      </c>
      <c r="C282" s="10" t="s">
        <v>980</v>
      </c>
      <c r="D282" s="10">
        <v>2300</v>
      </c>
      <c r="E282" s="10" t="s">
        <v>1010</v>
      </c>
      <c r="F282" s="10" t="s">
        <v>1241</v>
      </c>
      <c r="G282" s="10">
        <v>300</v>
      </c>
    </row>
    <row r="283" spans="1:7" x14ac:dyDescent="0.25">
      <c r="A283" s="10">
        <v>2014</v>
      </c>
      <c r="B283" s="10">
        <v>8</v>
      </c>
      <c r="C283" s="10" t="s">
        <v>980</v>
      </c>
      <c r="D283" s="10">
        <v>2300</v>
      </c>
      <c r="E283" s="10" t="s">
        <v>1010</v>
      </c>
      <c r="F283" s="10" t="s">
        <v>1201</v>
      </c>
      <c r="G283" s="10"/>
    </row>
    <row r="284" spans="1:7" x14ac:dyDescent="0.25">
      <c r="A284" s="10">
        <v>2014</v>
      </c>
      <c r="B284" s="10">
        <v>9</v>
      </c>
      <c r="C284" s="10" t="s">
        <v>979</v>
      </c>
      <c r="D284" s="10">
        <v>2300</v>
      </c>
      <c r="E284" s="10" t="s">
        <v>1010</v>
      </c>
      <c r="F284" s="10" t="s">
        <v>1052</v>
      </c>
      <c r="G284" s="10">
        <v>60</v>
      </c>
    </row>
    <row r="285" spans="1:7" x14ac:dyDescent="0.25">
      <c r="A285" s="10">
        <v>2014</v>
      </c>
      <c r="B285" s="10">
        <v>2</v>
      </c>
      <c r="C285" s="10" t="s">
        <v>981</v>
      </c>
      <c r="D285" s="10">
        <v>2300</v>
      </c>
      <c r="E285" s="10" t="s">
        <v>1010</v>
      </c>
      <c r="F285" s="10" t="s">
        <v>1247</v>
      </c>
      <c r="G285" s="10">
        <v>20</v>
      </c>
    </row>
    <row r="286" spans="1:7" x14ac:dyDescent="0.25">
      <c r="A286" s="10">
        <v>2014</v>
      </c>
      <c r="B286" s="10">
        <v>4</v>
      </c>
      <c r="C286" s="10" t="s">
        <v>981</v>
      </c>
      <c r="D286" s="10">
        <v>2300</v>
      </c>
      <c r="E286" s="10" t="s">
        <v>1010</v>
      </c>
      <c r="F286" s="10" t="s">
        <v>978</v>
      </c>
      <c r="G286" s="10">
        <v>16</v>
      </c>
    </row>
    <row r="287" spans="1:7" x14ac:dyDescent="0.25">
      <c r="A287" s="10">
        <v>2014</v>
      </c>
      <c r="B287" s="10">
        <v>7</v>
      </c>
      <c r="C287" s="10" t="s">
        <v>981</v>
      </c>
      <c r="D287" s="10">
        <v>2300</v>
      </c>
      <c r="E287" s="10" t="s">
        <v>1010</v>
      </c>
      <c r="F287" s="10" t="s">
        <v>989</v>
      </c>
      <c r="G287" s="10">
        <v>32</v>
      </c>
    </row>
    <row r="288" spans="1:7" x14ac:dyDescent="0.25">
      <c r="A288" s="10">
        <v>2014</v>
      </c>
      <c r="B288" s="10">
        <v>8</v>
      </c>
      <c r="C288" s="10" t="s">
        <v>1005</v>
      </c>
      <c r="D288" s="10">
        <v>2300</v>
      </c>
      <c r="E288" s="10" t="s">
        <v>1010</v>
      </c>
      <c r="F288" s="10" t="s">
        <v>1201</v>
      </c>
      <c r="G288" s="10"/>
    </row>
    <row r="289" spans="1:7" x14ac:dyDescent="0.25">
      <c r="A289" s="10">
        <v>2014</v>
      </c>
      <c r="B289" s="10">
        <v>5</v>
      </c>
      <c r="C289" s="10" t="s">
        <v>980</v>
      </c>
      <c r="D289" s="10">
        <v>2260</v>
      </c>
      <c r="E289" s="10" t="s">
        <v>982</v>
      </c>
      <c r="F289" s="10" t="s">
        <v>1237</v>
      </c>
      <c r="G289" s="10">
        <v>150</v>
      </c>
    </row>
    <row r="290" spans="1:7" x14ac:dyDescent="0.25">
      <c r="A290" s="10">
        <v>2014</v>
      </c>
      <c r="B290" s="10">
        <v>6</v>
      </c>
      <c r="C290" s="10" t="s">
        <v>980</v>
      </c>
      <c r="D290" s="10">
        <v>2260</v>
      </c>
      <c r="E290" s="10" t="s">
        <v>982</v>
      </c>
      <c r="F290" s="10" t="s">
        <v>978</v>
      </c>
      <c r="G290" s="10">
        <v>25</v>
      </c>
    </row>
    <row r="291" spans="1:7" x14ac:dyDescent="0.25">
      <c r="A291" s="10">
        <v>2014</v>
      </c>
      <c r="B291" s="10">
        <v>8</v>
      </c>
      <c r="C291" s="10" t="s">
        <v>981</v>
      </c>
      <c r="D291" s="10">
        <v>2260</v>
      </c>
      <c r="E291" s="10" t="s">
        <v>982</v>
      </c>
      <c r="F291" s="10" t="s">
        <v>1252</v>
      </c>
      <c r="G291" s="10">
        <v>42</v>
      </c>
    </row>
    <row r="292" spans="1:7" x14ac:dyDescent="0.25">
      <c r="A292" s="10">
        <v>2014</v>
      </c>
      <c r="B292" s="10">
        <v>5</v>
      </c>
      <c r="C292" s="10" t="s">
        <v>980</v>
      </c>
      <c r="D292" s="10"/>
      <c r="E292" s="10" t="s">
        <v>1022</v>
      </c>
      <c r="F292" s="10" t="s">
        <v>978</v>
      </c>
      <c r="G292" s="10">
        <f>20*6</f>
        <v>120</v>
      </c>
    </row>
    <row r="293" spans="1:7" x14ac:dyDescent="0.25">
      <c r="A293" s="10">
        <v>2015</v>
      </c>
      <c r="B293" s="10">
        <v>6</v>
      </c>
      <c r="C293" s="10" t="s">
        <v>1002</v>
      </c>
      <c r="D293" s="10">
        <v>2490</v>
      </c>
      <c r="E293" s="10" t="s">
        <v>1125</v>
      </c>
      <c r="F293" s="10" t="s">
        <v>978</v>
      </c>
      <c r="G293" s="10">
        <v>20</v>
      </c>
    </row>
    <row r="294" spans="1:7" x14ac:dyDescent="0.25">
      <c r="A294" s="10">
        <v>2015</v>
      </c>
      <c r="B294" s="10">
        <v>8</v>
      </c>
      <c r="C294" s="10" t="s">
        <v>981</v>
      </c>
      <c r="D294" s="10">
        <v>2340</v>
      </c>
      <c r="E294" s="10" t="s">
        <v>1007</v>
      </c>
      <c r="F294" s="10" t="s">
        <v>1136</v>
      </c>
      <c r="G294" s="10">
        <v>100</v>
      </c>
    </row>
    <row r="295" spans="1:7" x14ac:dyDescent="0.25">
      <c r="A295" s="10">
        <v>2015</v>
      </c>
      <c r="B295" s="10">
        <v>1</v>
      </c>
      <c r="C295" s="10" t="s">
        <v>980</v>
      </c>
      <c r="D295" s="10">
        <v>2530</v>
      </c>
      <c r="E295" s="10" t="s">
        <v>1098</v>
      </c>
      <c r="F295" s="10" t="s">
        <v>978</v>
      </c>
      <c r="G295" s="10">
        <v>40</v>
      </c>
    </row>
    <row r="296" spans="1:7" x14ac:dyDescent="0.25">
      <c r="A296" s="10">
        <v>2015</v>
      </c>
      <c r="B296" s="10">
        <v>2</v>
      </c>
      <c r="C296" s="10" t="s">
        <v>980</v>
      </c>
      <c r="D296" s="10">
        <v>2440</v>
      </c>
      <c r="E296" s="10" t="s">
        <v>1001</v>
      </c>
      <c r="F296" s="10" t="s">
        <v>1230</v>
      </c>
      <c r="G296" s="10">
        <v>30</v>
      </c>
    </row>
    <row r="297" spans="1:7" x14ac:dyDescent="0.25">
      <c r="A297" s="10">
        <v>2015</v>
      </c>
      <c r="B297" s="10">
        <v>8</v>
      </c>
      <c r="C297" s="10" t="s">
        <v>979</v>
      </c>
      <c r="D297" s="10">
        <v>2280</v>
      </c>
      <c r="E297" s="10" t="s">
        <v>1127</v>
      </c>
      <c r="F297" s="10" t="s">
        <v>1230</v>
      </c>
      <c r="G297" s="10">
        <v>15</v>
      </c>
    </row>
    <row r="298" spans="1:7" x14ac:dyDescent="0.25">
      <c r="A298" s="10">
        <v>2015</v>
      </c>
      <c r="B298" s="10">
        <v>11</v>
      </c>
      <c r="C298" s="10" t="s">
        <v>1002</v>
      </c>
      <c r="D298" s="10">
        <v>3500</v>
      </c>
      <c r="E298" s="10" t="s">
        <v>1128</v>
      </c>
      <c r="F298" s="10" t="s">
        <v>986</v>
      </c>
      <c r="G298" s="10"/>
    </row>
    <row r="299" spans="1:7" x14ac:dyDescent="0.25">
      <c r="A299" s="10">
        <v>2015</v>
      </c>
      <c r="B299" s="10">
        <v>3</v>
      </c>
      <c r="C299" s="10" t="s">
        <v>979</v>
      </c>
      <c r="D299" s="10">
        <v>2200</v>
      </c>
      <c r="E299" s="10" t="s">
        <v>304</v>
      </c>
      <c r="F299" s="10" t="s">
        <v>1230</v>
      </c>
      <c r="G299" s="10">
        <v>20</v>
      </c>
    </row>
    <row r="300" spans="1:7" x14ac:dyDescent="0.25">
      <c r="A300" s="10">
        <v>2015</v>
      </c>
      <c r="B300" s="10">
        <v>5</v>
      </c>
      <c r="C300" s="10" t="s">
        <v>979</v>
      </c>
      <c r="D300" s="10">
        <v>2200</v>
      </c>
      <c r="E300" s="10" t="s">
        <v>304</v>
      </c>
      <c r="F300" s="10" t="s">
        <v>1230</v>
      </c>
      <c r="G300" s="10">
        <v>20</v>
      </c>
    </row>
    <row r="301" spans="1:7" x14ac:dyDescent="0.25">
      <c r="A301" s="10">
        <v>2015</v>
      </c>
      <c r="B301" s="10">
        <v>5</v>
      </c>
      <c r="C301" s="10" t="s">
        <v>980</v>
      </c>
      <c r="D301" s="10">
        <v>2200</v>
      </c>
      <c r="E301" s="10" t="s">
        <v>304</v>
      </c>
      <c r="F301" s="10" t="s">
        <v>989</v>
      </c>
      <c r="G301" s="10">
        <v>10</v>
      </c>
    </row>
    <row r="302" spans="1:7" x14ac:dyDescent="0.25">
      <c r="A302" s="10">
        <v>2015</v>
      </c>
      <c r="B302" s="10">
        <v>6</v>
      </c>
      <c r="C302" s="10" t="s">
        <v>980</v>
      </c>
      <c r="D302" s="10">
        <v>2200</v>
      </c>
      <c r="E302" s="10" t="s">
        <v>304</v>
      </c>
      <c r="F302" s="10" t="s">
        <v>986</v>
      </c>
      <c r="G302" s="10">
        <v>15</v>
      </c>
    </row>
    <row r="303" spans="1:7" x14ac:dyDescent="0.25">
      <c r="A303" s="10">
        <v>2015</v>
      </c>
      <c r="B303" s="10">
        <v>6</v>
      </c>
      <c r="C303" s="10" t="s">
        <v>979</v>
      </c>
      <c r="D303" s="10">
        <v>2200</v>
      </c>
      <c r="E303" s="10" t="s">
        <v>304</v>
      </c>
      <c r="F303" s="10" t="s">
        <v>1130</v>
      </c>
      <c r="G303" s="10">
        <v>100</v>
      </c>
    </row>
    <row r="304" spans="1:7" x14ac:dyDescent="0.25">
      <c r="A304" s="10">
        <v>2015</v>
      </c>
      <c r="B304" s="10">
        <v>9</v>
      </c>
      <c r="C304" s="10" t="s">
        <v>980</v>
      </c>
      <c r="D304" s="10">
        <v>2200</v>
      </c>
      <c r="E304" s="10" t="s">
        <v>304</v>
      </c>
      <c r="F304" s="10" t="s">
        <v>989</v>
      </c>
      <c r="G304" s="10">
        <v>200</v>
      </c>
    </row>
    <row r="305" spans="1:7" x14ac:dyDescent="0.25">
      <c r="A305" s="10">
        <v>2015</v>
      </c>
      <c r="B305" s="10">
        <v>11</v>
      </c>
      <c r="C305" s="10" t="s">
        <v>1002</v>
      </c>
      <c r="D305" s="10">
        <v>2200</v>
      </c>
      <c r="E305" s="10" t="s">
        <v>304</v>
      </c>
      <c r="F305" s="10" t="s">
        <v>978</v>
      </c>
      <c r="G305" s="10">
        <v>15</v>
      </c>
    </row>
    <row r="306" spans="1:7" x14ac:dyDescent="0.25">
      <c r="A306" s="10">
        <v>2015</v>
      </c>
      <c r="B306" s="10">
        <v>8</v>
      </c>
      <c r="C306" s="10" t="s">
        <v>981</v>
      </c>
      <c r="D306" s="10">
        <v>2200</v>
      </c>
      <c r="E306" s="10" t="s">
        <v>304</v>
      </c>
      <c r="F306" s="10" t="s">
        <v>1135</v>
      </c>
      <c r="G306" s="10">
        <v>10</v>
      </c>
    </row>
    <row r="307" spans="1:7" x14ac:dyDescent="0.25">
      <c r="A307" s="10">
        <v>2015</v>
      </c>
      <c r="B307" s="10">
        <v>4</v>
      </c>
      <c r="C307" s="10" t="s">
        <v>981</v>
      </c>
      <c r="D307" s="10">
        <v>2200</v>
      </c>
      <c r="E307" s="10" t="s">
        <v>304</v>
      </c>
      <c r="F307" s="10" t="s">
        <v>1230</v>
      </c>
      <c r="G307" s="10">
        <v>32</v>
      </c>
    </row>
    <row r="308" spans="1:7" x14ac:dyDescent="0.25">
      <c r="A308" s="10">
        <v>2015</v>
      </c>
      <c r="B308" s="10">
        <v>7</v>
      </c>
      <c r="C308" s="10" t="s">
        <v>981</v>
      </c>
      <c r="D308" s="10">
        <v>2200</v>
      </c>
      <c r="E308" s="10" t="s">
        <v>304</v>
      </c>
      <c r="F308" s="10" t="s">
        <v>1230</v>
      </c>
      <c r="G308" s="10">
        <v>32</v>
      </c>
    </row>
    <row r="309" spans="1:7" x14ac:dyDescent="0.25">
      <c r="A309" s="10">
        <v>2015</v>
      </c>
      <c r="B309" s="10">
        <v>8</v>
      </c>
      <c r="C309" s="10" t="s">
        <v>981</v>
      </c>
      <c r="D309" s="10">
        <v>2200</v>
      </c>
      <c r="E309" s="10" t="s">
        <v>304</v>
      </c>
      <c r="F309" s="10" t="s">
        <v>1230</v>
      </c>
      <c r="G309" s="10">
        <v>32</v>
      </c>
    </row>
    <row r="310" spans="1:7" x14ac:dyDescent="0.25">
      <c r="A310" s="10">
        <v>2015</v>
      </c>
      <c r="B310" s="10">
        <v>7</v>
      </c>
      <c r="C310" s="10" t="s">
        <v>981</v>
      </c>
      <c r="D310" s="10">
        <v>2200</v>
      </c>
      <c r="E310" s="10" t="s">
        <v>304</v>
      </c>
      <c r="F310" s="10" t="s">
        <v>1230</v>
      </c>
      <c r="G310" s="10"/>
    </row>
    <row r="311" spans="1:7" x14ac:dyDescent="0.25">
      <c r="A311" s="10">
        <v>2015</v>
      </c>
      <c r="B311" s="10">
        <v>12</v>
      </c>
      <c r="C311" s="10" t="s">
        <v>1005</v>
      </c>
      <c r="D311" s="10">
        <v>2200</v>
      </c>
      <c r="E311" s="10" t="s">
        <v>304</v>
      </c>
      <c r="F311" s="10" t="s">
        <v>1139</v>
      </c>
      <c r="G311" s="10">
        <v>400</v>
      </c>
    </row>
    <row r="312" spans="1:7" x14ac:dyDescent="0.25">
      <c r="A312" s="10">
        <v>2015</v>
      </c>
      <c r="B312" s="10">
        <v>8</v>
      </c>
      <c r="C312" s="10" t="s">
        <v>1005</v>
      </c>
      <c r="D312" s="10"/>
      <c r="E312" s="10" t="s">
        <v>1001</v>
      </c>
      <c r="F312" s="10" t="s">
        <v>1117</v>
      </c>
      <c r="G312" s="10">
        <v>150</v>
      </c>
    </row>
    <row r="313" spans="1:7" x14ac:dyDescent="0.25">
      <c r="A313" s="10">
        <v>2015</v>
      </c>
      <c r="B313" s="10">
        <v>7</v>
      </c>
      <c r="C313" s="10" t="s">
        <v>980</v>
      </c>
      <c r="D313" s="10"/>
      <c r="E313" s="10" t="s">
        <v>1051</v>
      </c>
      <c r="F313" s="10" t="s">
        <v>986</v>
      </c>
      <c r="G313" s="10">
        <v>30</v>
      </c>
    </row>
    <row r="314" spans="1:7" x14ac:dyDescent="0.25">
      <c r="A314" s="10">
        <v>2015</v>
      </c>
      <c r="B314" s="10">
        <v>4</v>
      </c>
      <c r="C314" s="10" t="s">
        <v>980</v>
      </c>
      <c r="D314" s="10"/>
      <c r="E314" s="10" t="s">
        <v>1124</v>
      </c>
      <c r="F314" s="10" t="s">
        <v>986</v>
      </c>
      <c r="G314" s="10">
        <v>20</v>
      </c>
    </row>
    <row r="315" spans="1:7" x14ac:dyDescent="0.25">
      <c r="A315" s="10">
        <v>2015</v>
      </c>
      <c r="B315" s="10">
        <v>3</v>
      </c>
      <c r="C315" s="10" t="s">
        <v>1012</v>
      </c>
      <c r="D315" s="10">
        <v>2390</v>
      </c>
      <c r="E315" s="10" t="s">
        <v>1104</v>
      </c>
      <c r="F315" s="10" t="s">
        <v>989</v>
      </c>
      <c r="G315" s="10">
        <v>50</v>
      </c>
    </row>
    <row r="316" spans="1:7" x14ac:dyDescent="0.25">
      <c r="A316" s="10">
        <v>2015</v>
      </c>
      <c r="B316" s="10">
        <v>4</v>
      </c>
      <c r="C316" s="10" t="s">
        <v>1012</v>
      </c>
      <c r="D316" s="10">
        <v>2390</v>
      </c>
      <c r="E316" s="10" t="s">
        <v>1104</v>
      </c>
      <c r="F316" s="10" t="s">
        <v>989</v>
      </c>
      <c r="G316" s="10">
        <v>50</v>
      </c>
    </row>
    <row r="317" spans="1:7" x14ac:dyDescent="0.25">
      <c r="A317" s="10">
        <v>2015</v>
      </c>
      <c r="B317" s="10">
        <v>4</v>
      </c>
      <c r="C317" s="10" t="s">
        <v>1012</v>
      </c>
      <c r="D317" s="10">
        <v>2390</v>
      </c>
      <c r="E317" s="10" t="s">
        <v>1104</v>
      </c>
      <c r="F317" s="10" t="s">
        <v>978</v>
      </c>
      <c r="G317" s="10">
        <v>25</v>
      </c>
    </row>
    <row r="318" spans="1:7" x14ac:dyDescent="0.25">
      <c r="A318" s="10">
        <v>2015</v>
      </c>
      <c r="B318" s="10">
        <v>4</v>
      </c>
      <c r="C318" s="10" t="s">
        <v>1012</v>
      </c>
      <c r="D318" s="10">
        <v>2390</v>
      </c>
      <c r="E318" s="10" t="s">
        <v>1104</v>
      </c>
      <c r="F318" s="10" t="s">
        <v>978</v>
      </c>
      <c r="G318" s="10">
        <v>25</v>
      </c>
    </row>
    <row r="319" spans="1:7" x14ac:dyDescent="0.25">
      <c r="A319" s="10">
        <v>2015</v>
      </c>
      <c r="B319" s="10">
        <v>5</v>
      </c>
      <c r="C319" s="10" t="s">
        <v>1012</v>
      </c>
      <c r="D319" s="10">
        <v>2390</v>
      </c>
      <c r="E319" s="10" t="s">
        <v>1104</v>
      </c>
      <c r="F319" s="10" t="s">
        <v>989</v>
      </c>
      <c r="G319" s="10">
        <v>50</v>
      </c>
    </row>
    <row r="320" spans="1:7" x14ac:dyDescent="0.25">
      <c r="A320" s="10">
        <v>2015</v>
      </c>
      <c r="B320" s="10">
        <v>5</v>
      </c>
      <c r="C320" s="10" t="s">
        <v>1012</v>
      </c>
      <c r="D320" s="10">
        <v>2390</v>
      </c>
      <c r="E320" s="10" t="s">
        <v>1104</v>
      </c>
      <c r="F320" s="10" t="s">
        <v>989</v>
      </c>
      <c r="G320" s="10">
        <v>50</v>
      </c>
    </row>
    <row r="321" spans="1:7" x14ac:dyDescent="0.25">
      <c r="A321" s="10">
        <v>2015</v>
      </c>
      <c r="B321" s="10">
        <v>9</v>
      </c>
      <c r="C321" s="10" t="s">
        <v>1012</v>
      </c>
      <c r="D321" s="10">
        <v>2390</v>
      </c>
      <c r="E321" s="10" t="s">
        <v>1104</v>
      </c>
      <c r="F321" s="10" t="s">
        <v>989</v>
      </c>
      <c r="G321" s="10">
        <v>50</v>
      </c>
    </row>
    <row r="322" spans="1:7" x14ac:dyDescent="0.25">
      <c r="A322" s="10">
        <v>2015</v>
      </c>
      <c r="B322" s="10">
        <v>9</v>
      </c>
      <c r="C322" s="10" t="s">
        <v>1012</v>
      </c>
      <c r="D322" s="10">
        <v>2390</v>
      </c>
      <c r="E322" s="10" t="s">
        <v>1104</v>
      </c>
      <c r="F322" s="10" t="s">
        <v>989</v>
      </c>
      <c r="G322" s="10">
        <v>50</v>
      </c>
    </row>
    <row r="323" spans="1:7" x14ac:dyDescent="0.25">
      <c r="A323" s="10">
        <v>2015</v>
      </c>
      <c r="B323" s="10">
        <v>10</v>
      </c>
      <c r="C323" s="10" t="s">
        <v>1012</v>
      </c>
      <c r="D323" s="10">
        <v>2390</v>
      </c>
      <c r="E323" s="10" t="s">
        <v>1104</v>
      </c>
      <c r="F323" s="10" t="s">
        <v>989</v>
      </c>
      <c r="G323" s="10">
        <v>50</v>
      </c>
    </row>
    <row r="324" spans="1:7" x14ac:dyDescent="0.25">
      <c r="A324" s="10">
        <v>2015</v>
      </c>
      <c r="B324" s="10">
        <v>10</v>
      </c>
      <c r="C324" s="10" t="s">
        <v>1012</v>
      </c>
      <c r="D324" s="10">
        <v>2390</v>
      </c>
      <c r="E324" s="10" t="s">
        <v>1104</v>
      </c>
      <c r="F324" s="10" t="s">
        <v>989</v>
      </c>
      <c r="G324" s="10">
        <v>50</v>
      </c>
    </row>
    <row r="325" spans="1:7" x14ac:dyDescent="0.25">
      <c r="A325" s="10">
        <v>2015</v>
      </c>
      <c r="B325" s="10">
        <v>10</v>
      </c>
      <c r="C325" s="10" t="s">
        <v>1012</v>
      </c>
      <c r="D325" s="10">
        <v>2390</v>
      </c>
      <c r="E325" s="10" t="s">
        <v>1104</v>
      </c>
      <c r="F325" s="10" t="s">
        <v>1132</v>
      </c>
      <c r="G325" s="10">
        <v>80</v>
      </c>
    </row>
    <row r="326" spans="1:7" x14ac:dyDescent="0.25">
      <c r="A326" s="10">
        <v>2015</v>
      </c>
      <c r="B326" s="10">
        <v>6</v>
      </c>
      <c r="C326" s="10" t="s">
        <v>979</v>
      </c>
      <c r="D326" s="10"/>
      <c r="E326" s="10" t="s">
        <v>1025</v>
      </c>
      <c r="F326" s="10" t="s">
        <v>978</v>
      </c>
      <c r="G326" s="10">
        <v>100</v>
      </c>
    </row>
    <row r="327" spans="1:7" x14ac:dyDescent="0.25">
      <c r="A327" s="10">
        <v>2015</v>
      </c>
      <c r="B327" s="10">
        <v>8</v>
      </c>
      <c r="C327" s="10" t="s">
        <v>1005</v>
      </c>
      <c r="D327" s="10"/>
      <c r="E327" s="10" t="s">
        <v>1025</v>
      </c>
      <c r="F327" s="10" t="s">
        <v>1137</v>
      </c>
      <c r="G327" s="10">
        <v>2000</v>
      </c>
    </row>
    <row r="328" spans="1:7" x14ac:dyDescent="0.25">
      <c r="A328" s="10">
        <v>2015</v>
      </c>
      <c r="B328" s="10">
        <v>8</v>
      </c>
      <c r="C328" s="10" t="s">
        <v>979</v>
      </c>
      <c r="D328" s="10">
        <v>2250</v>
      </c>
      <c r="E328" s="10" t="s">
        <v>306</v>
      </c>
      <c r="F328" s="10" t="s">
        <v>1130</v>
      </c>
      <c r="G328" s="10">
        <v>50</v>
      </c>
    </row>
    <row r="329" spans="1:7" x14ac:dyDescent="0.25">
      <c r="A329" s="10">
        <v>2015</v>
      </c>
      <c r="B329" s="10">
        <v>8</v>
      </c>
      <c r="C329" s="10" t="s">
        <v>979</v>
      </c>
      <c r="D329" s="10">
        <v>2250</v>
      </c>
      <c r="E329" s="10" t="s">
        <v>306</v>
      </c>
      <c r="F329" s="10" t="s">
        <v>635</v>
      </c>
      <c r="G329" s="10">
        <v>400</v>
      </c>
    </row>
    <row r="330" spans="1:7" x14ac:dyDescent="0.25">
      <c r="A330" s="10">
        <v>2015</v>
      </c>
      <c r="B330" s="10">
        <v>8</v>
      </c>
      <c r="C330" s="10" t="s">
        <v>1005</v>
      </c>
      <c r="D330" s="10">
        <v>2250</v>
      </c>
      <c r="E330" s="10" t="s">
        <v>306</v>
      </c>
      <c r="F330" s="10" t="s">
        <v>1117</v>
      </c>
      <c r="G330" s="10">
        <v>80</v>
      </c>
    </row>
    <row r="331" spans="1:7" x14ac:dyDescent="0.25">
      <c r="A331" s="10">
        <v>2015</v>
      </c>
      <c r="B331" s="10">
        <v>8</v>
      </c>
      <c r="C331" s="10" t="s">
        <v>1005</v>
      </c>
      <c r="D331" s="10">
        <v>2250</v>
      </c>
      <c r="E331" s="10" t="s">
        <v>306</v>
      </c>
      <c r="F331" s="10" t="s">
        <v>1117</v>
      </c>
      <c r="G331" s="10">
        <v>100</v>
      </c>
    </row>
    <row r="332" spans="1:7" x14ac:dyDescent="0.25">
      <c r="A332" s="10">
        <v>2015</v>
      </c>
      <c r="B332" s="10">
        <v>8</v>
      </c>
      <c r="C332" s="10" t="s">
        <v>1005</v>
      </c>
      <c r="D332" s="10">
        <v>2250</v>
      </c>
      <c r="E332" s="10" t="s">
        <v>306</v>
      </c>
      <c r="F332" s="10" t="s">
        <v>1108</v>
      </c>
      <c r="G332" s="10">
        <v>100</v>
      </c>
    </row>
    <row r="333" spans="1:7" x14ac:dyDescent="0.25">
      <c r="A333" s="10">
        <v>2015</v>
      </c>
      <c r="B333" s="10">
        <v>5</v>
      </c>
      <c r="C333" s="10" t="s">
        <v>979</v>
      </c>
      <c r="D333" s="10"/>
      <c r="E333" s="10" t="s">
        <v>1024</v>
      </c>
      <c r="F333" s="10" t="s">
        <v>1129</v>
      </c>
      <c r="G333" s="10">
        <v>100</v>
      </c>
    </row>
    <row r="334" spans="1:7" x14ac:dyDescent="0.25">
      <c r="A334" s="10">
        <v>2015</v>
      </c>
      <c r="B334" s="10">
        <v>11</v>
      </c>
      <c r="C334" s="10" t="s">
        <v>980</v>
      </c>
      <c r="D334" s="10"/>
      <c r="E334" s="10" t="s">
        <v>1118</v>
      </c>
      <c r="F334" s="10" t="s">
        <v>635</v>
      </c>
      <c r="G334" s="10">
        <v>20</v>
      </c>
    </row>
    <row r="335" spans="1:7" x14ac:dyDescent="0.25">
      <c r="A335" s="10">
        <v>2015</v>
      </c>
      <c r="B335" s="10">
        <v>11</v>
      </c>
      <c r="C335" s="10" t="s">
        <v>1005</v>
      </c>
      <c r="D335" s="10"/>
      <c r="E335" s="10" t="s">
        <v>1105</v>
      </c>
      <c r="F335" s="10" t="s">
        <v>1138</v>
      </c>
      <c r="G335" s="10">
        <v>1500</v>
      </c>
    </row>
    <row r="336" spans="1:7" x14ac:dyDescent="0.25">
      <c r="A336" s="10">
        <v>2015</v>
      </c>
      <c r="B336" s="10">
        <v>9</v>
      </c>
      <c r="C336" s="10" t="s">
        <v>980</v>
      </c>
      <c r="D336" s="10"/>
      <c r="E336" s="10" t="s">
        <v>1051</v>
      </c>
      <c r="F336" s="10" t="s">
        <v>1115</v>
      </c>
      <c r="G336" s="10">
        <v>20</v>
      </c>
    </row>
    <row r="337" spans="1:7" x14ac:dyDescent="0.25">
      <c r="A337" s="10">
        <v>2015</v>
      </c>
      <c r="B337" s="10">
        <v>5</v>
      </c>
      <c r="C337" s="10" t="s">
        <v>979</v>
      </c>
      <c r="D337" s="10">
        <v>2300</v>
      </c>
      <c r="E337" s="10" t="s">
        <v>1010</v>
      </c>
      <c r="F337" s="10" t="s">
        <v>989</v>
      </c>
      <c r="G337" s="10">
        <v>50</v>
      </c>
    </row>
    <row r="338" spans="1:7" x14ac:dyDescent="0.25">
      <c r="A338" s="10">
        <v>2015</v>
      </c>
      <c r="B338" s="10">
        <v>7</v>
      </c>
      <c r="C338" s="10" t="s">
        <v>979</v>
      </c>
      <c r="D338" s="10">
        <v>2300</v>
      </c>
      <c r="E338" s="10" t="s">
        <v>1010</v>
      </c>
      <c r="F338" s="10" t="s">
        <v>1131</v>
      </c>
      <c r="G338" s="10">
        <v>250</v>
      </c>
    </row>
    <row r="339" spans="1:7" x14ac:dyDescent="0.25">
      <c r="A339" s="10">
        <v>2015</v>
      </c>
      <c r="B339" s="10">
        <v>4</v>
      </c>
      <c r="C339" s="10" t="s">
        <v>981</v>
      </c>
      <c r="D339" s="10">
        <v>2300</v>
      </c>
      <c r="E339" s="10" t="s">
        <v>1010</v>
      </c>
      <c r="F339" s="10" t="s">
        <v>1230</v>
      </c>
      <c r="G339" s="10">
        <v>32</v>
      </c>
    </row>
    <row r="340" spans="1:7" x14ac:dyDescent="0.25">
      <c r="A340" s="10">
        <v>2015</v>
      </c>
      <c r="B340" s="10">
        <v>7</v>
      </c>
      <c r="C340" s="10" t="s">
        <v>981</v>
      </c>
      <c r="D340" s="10">
        <v>2300</v>
      </c>
      <c r="E340" s="10" t="s">
        <v>1010</v>
      </c>
      <c r="F340" s="10" t="s">
        <v>1133</v>
      </c>
      <c r="G340" s="10">
        <v>32</v>
      </c>
    </row>
    <row r="341" spans="1:7" x14ac:dyDescent="0.25">
      <c r="A341" s="10">
        <v>2015</v>
      </c>
      <c r="B341" s="10">
        <v>9</v>
      </c>
      <c r="C341" s="10" t="s">
        <v>1005</v>
      </c>
      <c r="D341" s="10">
        <v>2300</v>
      </c>
      <c r="E341" s="10" t="s">
        <v>1010</v>
      </c>
      <c r="F341" s="10" t="s">
        <v>1111</v>
      </c>
      <c r="G341" s="10">
        <v>5000</v>
      </c>
    </row>
    <row r="342" spans="1:7" x14ac:dyDescent="0.25">
      <c r="A342" s="10">
        <v>2015</v>
      </c>
      <c r="B342" s="10">
        <v>6</v>
      </c>
      <c r="C342" s="10" t="s">
        <v>979</v>
      </c>
      <c r="D342" s="10"/>
      <c r="E342" s="10" t="s">
        <v>1126</v>
      </c>
      <c r="F342" s="10" t="s">
        <v>1115</v>
      </c>
      <c r="G342" s="10">
        <v>200</v>
      </c>
    </row>
    <row r="343" spans="1:7" x14ac:dyDescent="0.25">
      <c r="A343" s="10">
        <v>2015</v>
      </c>
      <c r="B343" s="10">
        <v>8</v>
      </c>
      <c r="C343" s="10" t="s">
        <v>981</v>
      </c>
      <c r="D343" s="10">
        <v>2260</v>
      </c>
      <c r="E343" s="10" t="s">
        <v>982</v>
      </c>
      <c r="F343" s="10" t="s">
        <v>1134</v>
      </c>
      <c r="G343" s="10">
        <v>42</v>
      </c>
    </row>
    <row r="344" spans="1:7" x14ac:dyDescent="0.25">
      <c r="A344" s="10">
        <v>2016</v>
      </c>
      <c r="B344" s="10">
        <v>6</v>
      </c>
      <c r="C344" s="10" t="s">
        <v>979</v>
      </c>
      <c r="D344" s="10">
        <v>2370</v>
      </c>
      <c r="E344" s="10" t="s">
        <v>1173</v>
      </c>
      <c r="F344" s="10" t="s">
        <v>1115</v>
      </c>
      <c r="G344" s="10">
        <v>150</v>
      </c>
    </row>
    <row r="345" spans="1:7" x14ac:dyDescent="0.25">
      <c r="A345" s="10">
        <v>2016</v>
      </c>
      <c r="B345" s="10">
        <v>4</v>
      </c>
      <c r="C345" s="10" t="s">
        <v>979</v>
      </c>
      <c r="D345" s="10">
        <v>2530</v>
      </c>
      <c r="E345" s="10" t="s">
        <v>1098</v>
      </c>
      <c r="F345" s="10" t="s">
        <v>1135</v>
      </c>
      <c r="G345" s="10">
        <v>100</v>
      </c>
    </row>
    <row r="346" spans="1:7" x14ac:dyDescent="0.25">
      <c r="A346" s="10">
        <v>2016</v>
      </c>
      <c r="B346" s="10">
        <v>5</v>
      </c>
      <c r="C346" s="10" t="s">
        <v>980</v>
      </c>
      <c r="D346" s="10">
        <v>2930</v>
      </c>
      <c r="E346" s="10" t="s">
        <v>1119</v>
      </c>
      <c r="F346" s="10" t="s">
        <v>978</v>
      </c>
      <c r="G346" s="10">
        <f>22*4</f>
        <v>88</v>
      </c>
    </row>
    <row r="347" spans="1:7" x14ac:dyDescent="0.25">
      <c r="A347" s="10">
        <v>2016</v>
      </c>
      <c r="B347" s="10">
        <v>3</v>
      </c>
      <c r="C347" s="10" t="s">
        <v>980</v>
      </c>
      <c r="D347" s="10">
        <v>2960</v>
      </c>
      <c r="E347" s="10" t="s">
        <v>1141</v>
      </c>
      <c r="F347" s="10" t="s">
        <v>986</v>
      </c>
      <c r="G347" s="10">
        <f>18*2</f>
        <v>36</v>
      </c>
    </row>
    <row r="348" spans="1:7" x14ac:dyDescent="0.25">
      <c r="A348" s="10">
        <v>2016</v>
      </c>
      <c r="B348" s="10"/>
      <c r="C348" s="10" t="s">
        <v>1005</v>
      </c>
      <c r="D348" s="10">
        <v>2440</v>
      </c>
      <c r="E348" s="10" t="s">
        <v>1001</v>
      </c>
      <c r="F348" s="10" t="s">
        <v>1259</v>
      </c>
      <c r="G348" s="10">
        <v>100</v>
      </c>
    </row>
    <row r="349" spans="1:7" x14ac:dyDescent="0.25">
      <c r="A349" s="10">
        <v>2016</v>
      </c>
      <c r="B349" s="10">
        <v>1</v>
      </c>
      <c r="C349" s="10" t="s">
        <v>980</v>
      </c>
      <c r="D349" s="10">
        <v>2980</v>
      </c>
      <c r="E349" s="10" t="s">
        <v>1046</v>
      </c>
      <c r="F349" s="10" t="s">
        <v>978</v>
      </c>
      <c r="G349" s="10">
        <v>8</v>
      </c>
    </row>
    <row r="350" spans="1:7" x14ac:dyDescent="0.25">
      <c r="A350" s="10">
        <v>2016</v>
      </c>
      <c r="B350" s="10">
        <v>3</v>
      </c>
      <c r="C350" s="10" t="s">
        <v>980</v>
      </c>
      <c r="D350" s="10">
        <v>2980</v>
      </c>
      <c r="E350" s="10" t="s">
        <v>1046</v>
      </c>
      <c r="F350" s="10" t="s">
        <v>978</v>
      </c>
      <c r="G350" s="10">
        <f>4*15</f>
        <v>60</v>
      </c>
    </row>
    <row r="351" spans="1:7" x14ac:dyDescent="0.25">
      <c r="A351" s="10">
        <v>2016</v>
      </c>
      <c r="B351" s="10">
        <v>3</v>
      </c>
      <c r="C351" s="10" t="s">
        <v>980</v>
      </c>
      <c r="D351" s="10">
        <v>2200</v>
      </c>
      <c r="E351" s="10" t="s">
        <v>304</v>
      </c>
      <c r="F351" s="10" t="s">
        <v>978</v>
      </c>
      <c r="G351" s="10">
        <v>20</v>
      </c>
    </row>
    <row r="352" spans="1:7" x14ac:dyDescent="0.25">
      <c r="A352" s="10">
        <v>2016</v>
      </c>
      <c r="B352" s="10">
        <v>4</v>
      </c>
      <c r="C352" s="10" t="s">
        <v>980</v>
      </c>
      <c r="D352" s="10">
        <v>2200</v>
      </c>
      <c r="E352" s="10" t="s">
        <v>304</v>
      </c>
      <c r="F352" s="10" t="s">
        <v>989</v>
      </c>
      <c r="G352" s="10">
        <f>18+21+20+22</f>
        <v>81</v>
      </c>
    </row>
    <row r="353" spans="1:7" x14ac:dyDescent="0.25">
      <c r="A353" s="10">
        <v>2016</v>
      </c>
      <c r="B353" s="10">
        <v>6</v>
      </c>
      <c r="C353" s="10" t="s">
        <v>980</v>
      </c>
      <c r="D353" s="10">
        <v>2200</v>
      </c>
      <c r="E353" s="10" t="s">
        <v>304</v>
      </c>
      <c r="F353" s="10" t="s">
        <v>1259</v>
      </c>
      <c r="G353" s="10">
        <f>4*20</f>
        <v>80</v>
      </c>
    </row>
    <row r="354" spans="1:7" x14ac:dyDescent="0.25">
      <c r="A354" s="10">
        <v>2016</v>
      </c>
      <c r="B354" s="10">
        <v>9</v>
      </c>
      <c r="C354" s="10" t="s">
        <v>980</v>
      </c>
      <c r="D354" s="10">
        <v>2200</v>
      </c>
      <c r="E354" s="10" t="s">
        <v>304</v>
      </c>
      <c r="F354" s="10" t="s">
        <v>1264</v>
      </c>
      <c r="G354" s="10">
        <f>10*20</f>
        <v>200</v>
      </c>
    </row>
    <row r="355" spans="1:7" x14ac:dyDescent="0.25">
      <c r="A355" s="10">
        <v>2016</v>
      </c>
      <c r="B355" s="10">
        <v>11</v>
      </c>
      <c r="C355" s="10" t="s">
        <v>980</v>
      </c>
      <c r="D355" s="10">
        <v>2200</v>
      </c>
      <c r="E355" s="10" t="s">
        <v>304</v>
      </c>
      <c r="F355" s="10" t="s">
        <v>978</v>
      </c>
      <c r="G355" s="10">
        <v>50</v>
      </c>
    </row>
    <row r="356" spans="1:7" x14ac:dyDescent="0.25">
      <c r="A356" s="10">
        <v>2016</v>
      </c>
      <c r="B356" s="10">
        <v>3</v>
      </c>
      <c r="C356" s="10" t="s">
        <v>981</v>
      </c>
      <c r="D356" s="10">
        <v>2200</v>
      </c>
      <c r="E356" s="10" t="s">
        <v>304</v>
      </c>
      <c r="F356" s="10" t="s">
        <v>978</v>
      </c>
      <c r="G356" s="10">
        <v>14</v>
      </c>
    </row>
    <row r="357" spans="1:7" x14ac:dyDescent="0.25">
      <c r="A357" s="10">
        <v>2016</v>
      </c>
      <c r="B357" s="10">
        <v>7</v>
      </c>
      <c r="C357" s="10" t="s">
        <v>981</v>
      </c>
      <c r="D357" s="10">
        <v>2200</v>
      </c>
      <c r="E357" s="10" t="s">
        <v>304</v>
      </c>
      <c r="F357" s="10" t="s">
        <v>1271</v>
      </c>
      <c r="G357" s="10">
        <v>43</v>
      </c>
    </row>
    <row r="358" spans="1:7" x14ac:dyDescent="0.25">
      <c r="A358" s="10">
        <v>2016</v>
      </c>
      <c r="B358" s="10">
        <v>7</v>
      </c>
      <c r="C358" s="10" t="s">
        <v>981</v>
      </c>
      <c r="D358" s="10">
        <v>2200</v>
      </c>
      <c r="E358" s="10" t="s">
        <v>304</v>
      </c>
      <c r="F358" s="10" t="s">
        <v>1146</v>
      </c>
      <c r="G358" s="10">
        <v>25</v>
      </c>
    </row>
    <row r="359" spans="1:7" x14ac:dyDescent="0.25">
      <c r="A359" s="10">
        <v>2016</v>
      </c>
      <c r="B359" s="10">
        <v>7</v>
      </c>
      <c r="C359" s="10" t="s">
        <v>981</v>
      </c>
      <c r="D359" s="10">
        <v>2200</v>
      </c>
      <c r="E359" s="10" t="s">
        <v>304</v>
      </c>
      <c r="F359" s="10" t="s">
        <v>1147</v>
      </c>
      <c r="G359" s="10">
        <v>16</v>
      </c>
    </row>
    <row r="360" spans="1:7" x14ac:dyDescent="0.25">
      <c r="A360" s="10">
        <v>2016</v>
      </c>
      <c r="B360" s="10">
        <v>7</v>
      </c>
      <c r="C360" s="10" t="s">
        <v>981</v>
      </c>
      <c r="D360" s="10">
        <v>2200</v>
      </c>
      <c r="E360" s="10" t="s">
        <v>304</v>
      </c>
      <c r="F360" s="10" t="s">
        <v>1148</v>
      </c>
      <c r="G360" s="10">
        <v>8</v>
      </c>
    </row>
    <row r="361" spans="1:7" x14ac:dyDescent="0.25">
      <c r="A361" s="10">
        <v>2016</v>
      </c>
      <c r="B361" s="10">
        <v>8</v>
      </c>
      <c r="C361" s="10" t="s">
        <v>981</v>
      </c>
      <c r="D361" s="10">
        <v>2200</v>
      </c>
      <c r="E361" s="10" t="s">
        <v>304</v>
      </c>
      <c r="F361" s="10" t="s">
        <v>1149</v>
      </c>
      <c r="G361" s="10">
        <v>17</v>
      </c>
    </row>
    <row r="362" spans="1:7" x14ac:dyDescent="0.25">
      <c r="A362" s="10">
        <v>2016</v>
      </c>
      <c r="B362" s="10">
        <v>8</v>
      </c>
      <c r="C362" s="10" t="s">
        <v>981</v>
      </c>
      <c r="D362" s="10">
        <v>2200</v>
      </c>
      <c r="E362" s="10" t="s">
        <v>304</v>
      </c>
      <c r="F362" s="10" t="s">
        <v>1150</v>
      </c>
      <c r="G362" s="10">
        <v>19</v>
      </c>
    </row>
    <row r="363" spans="1:7" x14ac:dyDescent="0.25">
      <c r="A363" s="10">
        <v>2016</v>
      </c>
      <c r="B363" s="10"/>
      <c r="C363" s="10" t="s">
        <v>1005</v>
      </c>
      <c r="D363" s="10">
        <v>2200</v>
      </c>
      <c r="E363" s="10" t="s">
        <v>304</v>
      </c>
      <c r="F363" s="10" t="s">
        <v>978</v>
      </c>
      <c r="G363" s="10">
        <v>200</v>
      </c>
    </row>
    <row r="364" spans="1:7" x14ac:dyDescent="0.25">
      <c r="A364" s="10">
        <v>2016</v>
      </c>
      <c r="B364" s="10"/>
      <c r="C364" s="10" t="s">
        <v>1005</v>
      </c>
      <c r="D364" s="10">
        <v>2200</v>
      </c>
      <c r="E364" s="10" t="s">
        <v>304</v>
      </c>
      <c r="F364" s="10" t="s">
        <v>978</v>
      </c>
      <c r="G364" s="10">
        <v>50</v>
      </c>
    </row>
    <row r="365" spans="1:7" x14ac:dyDescent="0.25">
      <c r="A365" s="10">
        <v>2016</v>
      </c>
      <c r="B365" s="10">
        <v>8</v>
      </c>
      <c r="C365" s="10" t="s">
        <v>980</v>
      </c>
      <c r="D365" s="10">
        <v>2270</v>
      </c>
      <c r="E365" s="10" t="s">
        <v>1122</v>
      </c>
      <c r="F365" s="10" t="s">
        <v>978</v>
      </c>
      <c r="G365" s="10">
        <v>15</v>
      </c>
    </row>
    <row r="366" spans="1:7" x14ac:dyDescent="0.25">
      <c r="A366" s="10">
        <v>2016</v>
      </c>
      <c r="B366" s="10">
        <v>9</v>
      </c>
      <c r="C366" s="10" t="s">
        <v>979</v>
      </c>
      <c r="D366" s="10">
        <v>2270</v>
      </c>
      <c r="E366" s="10" t="s">
        <v>1122</v>
      </c>
      <c r="F366" s="10" t="s">
        <v>978</v>
      </c>
      <c r="G366" s="10">
        <v>40</v>
      </c>
    </row>
    <row r="367" spans="1:7" x14ac:dyDescent="0.25">
      <c r="A367" s="10">
        <v>2016</v>
      </c>
      <c r="B367" s="10">
        <v>9</v>
      </c>
      <c r="C367" s="10" t="s">
        <v>979</v>
      </c>
      <c r="D367" s="10">
        <v>2230</v>
      </c>
      <c r="E367" s="10" t="s">
        <v>1116</v>
      </c>
      <c r="F367" s="10" t="s">
        <v>1262</v>
      </c>
      <c r="G367" s="10">
        <v>200</v>
      </c>
    </row>
    <row r="368" spans="1:7" x14ac:dyDescent="0.25">
      <c r="A368" s="10">
        <v>2016</v>
      </c>
      <c r="B368" s="10"/>
      <c r="C368" s="10" t="s">
        <v>1005</v>
      </c>
      <c r="D368" s="10">
        <v>2230</v>
      </c>
      <c r="E368" s="10" t="s">
        <v>1116</v>
      </c>
      <c r="F368" s="10" t="s">
        <v>1143</v>
      </c>
      <c r="G368" s="10">
        <v>3000</v>
      </c>
    </row>
    <row r="369" spans="1:7" x14ac:dyDescent="0.25">
      <c r="A369" s="10">
        <v>2016</v>
      </c>
      <c r="B369" s="10">
        <v>11</v>
      </c>
      <c r="C369" s="10" t="s">
        <v>980</v>
      </c>
      <c r="D369" s="10">
        <v>3550</v>
      </c>
      <c r="E369" s="10" t="s">
        <v>1142</v>
      </c>
      <c r="F369" s="10" t="s">
        <v>986</v>
      </c>
      <c r="G369" s="10">
        <v>30</v>
      </c>
    </row>
    <row r="370" spans="1:7" x14ac:dyDescent="0.25">
      <c r="A370" s="10">
        <v>2016</v>
      </c>
      <c r="B370" s="10">
        <v>5</v>
      </c>
      <c r="C370" s="10" t="s">
        <v>980</v>
      </c>
      <c r="D370" s="10"/>
      <c r="E370" s="10" t="s">
        <v>1339</v>
      </c>
      <c r="F370" s="10" t="s">
        <v>978</v>
      </c>
      <c r="G370" s="10">
        <v>150</v>
      </c>
    </row>
    <row r="371" spans="1:7" x14ac:dyDescent="0.25">
      <c r="A371" s="10">
        <v>2016</v>
      </c>
      <c r="B371" s="10"/>
      <c r="C371" s="10" t="s">
        <v>1005</v>
      </c>
      <c r="D371" s="10"/>
      <c r="E371" s="10" t="s">
        <v>1339</v>
      </c>
      <c r="F371" s="10" t="s">
        <v>1276</v>
      </c>
      <c r="G371" s="10">
        <v>450</v>
      </c>
    </row>
    <row r="372" spans="1:7" x14ac:dyDescent="0.25">
      <c r="A372" s="10">
        <v>2016</v>
      </c>
      <c r="B372" s="10">
        <v>5</v>
      </c>
      <c r="C372" s="10" t="s">
        <v>979</v>
      </c>
      <c r="D372" s="10"/>
      <c r="E372" s="10" t="s">
        <v>1258</v>
      </c>
      <c r="F372" s="10" t="s">
        <v>978</v>
      </c>
      <c r="G372" s="10">
        <v>100</v>
      </c>
    </row>
    <row r="373" spans="1:7" x14ac:dyDescent="0.25">
      <c r="A373" s="10">
        <v>2016</v>
      </c>
      <c r="B373" s="10"/>
      <c r="C373" s="10" t="s">
        <v>1005</v>
      </c>
      <c r="D373" s="10"/>
      <c r="E373" s="10" t="s">
        <v>1258</v>
      </c>
      <c r="F373" s="10" t="s">
        <v>1117</v>
      </c>
      <c r="G373" s="10">
        <v>500</v>
      </c>
    </row>
    <row r="374" spans="1:7" x14ac:dyDescent="0.25">
      <c r="A374" s="10">
        <v>2016</v>
      </c>
      <c r="B374" s="10">
        <v>2</v>
      </c>
      <c r="C374" s="10" t="s">
        <v>980</v>
      </c>
      <c r="D374" s="10"/>
      <c r="E374" s="10" t="s">
        <v>1025</v>
      </c>
      <c r="F374" s="10" t="s">
        <v>978</v>
      </c>
      <c r="G374" s="10">
        <v>40</v>
      </c>
    </row>
    <row r="375" spans="1:7" x14ac:dyDescent="0.25">
      <c r="A375" s="10">
        <v>2016</v>
      </c>
      <c r="B375" s="10">
        <v>11</v>
      </c>
      <c r="C375" s="10" t="s">
        <v>980</v>
      </c>
      <c r="D375" s="10"/>
      <c r="E375" s="10" t="s">
        <v>1268</v>
      </c>
      <c r="F375" s="10" t="s">
        <v>1230</v>
      </c>
      <c r="G375" s="10">
        <v>30</v>
      </c>
    </row>
    <row r="376" spans="1:7" x14ac:dyDescent="0.25">
      <c r="A376" s="10">
        <v>2016</v>
      </c>
      <c r="B376" s="10">
        <v>2</v>
      </c>
      <c r="C376" s="10" t="s">
        <v>980</v>
      </c>
      <c r="D376" s="10"/>
      <c r="E376" s="10" t="s">
        <v>309</v>
      </c>
      <c r="F376" s="10" t="s">
        <v>978</v>
      </c>
      <c r="G376" s="10">
        <v>20</v>
      </c>
    </row>
    <row r="377" spans="1:7" x14ac:dyDescent="0.25">
      <c r="A377" s="10">
        <v>2016</v>
      </c>
      <c r="B377" s="10">
        <v>9</v>
      </c>
      <c r="C377" s="10" t="s">
        <v>980</v>
      </c>
      <c r="D377" s="10"/>
      <c r="E377" s="10" t="s">
        <v>309</v>
      </c>
      <c r="F377" s="10" t="s">
        <v>986</v>
      </c>
      <c r="G377" s="10">
        <v>50</v>
      </c>
    </row>
    <row r="378" spans="1:7" x14ac:dyDescent="0.25">
      <c r="A378" s="10">
        <v>2016</v>
      </c>
      <c r="B378" s="10"/>
      <c r="C378" s="10" t="s">
        <v>1005</v>
      </c>
      <c r="D378" s="10"/>
      <c r="E378" s="10" t="s">
        <v>309</v>
      </c>
      <c r="F378" s="10" t="s">
        <v>1275</v>
      </c>
      <c r="G378" s="10">
        <v>1000</v>
      </c>
    </row>
    <row r="379" spans="1:7" x14ac:dyDescent="0.25">
      <c r="A379" s="10">
        <v>2016</v>
      </c>
      <c r="B379" s="10">
        <v>8</v>
      </c>
      <c r="C379" s="10" t="s">
        <v>981</v>
      </c>
      <c r="D379" s="10"/>
      <c r="E379" s="10" t="s">
        <v>1194</v>
      </c>
      <c r="F379" s="10" t="s">
        <v>1269</v>
      </c>
      <c r="G379" s="10">
        <v>38</v>
      </c>
    </row>
    <row r="380" spans="1:7" x14ac:dyDescent="0.25">
      <c r="A380" s="10">
        <v>2016</v>
      </c>
      <c r="B380" s="10">
        <v>2</v>
      </c>
      <c r="C380" s="10" t="s">
        <v>980</v>
      </c>
      <c r="D380" s="10">
        <v>2390</v>
      </c>
      <c r="E380" s="10" t="s">
        <v>1104</v>
      </c>
      <c r="F380" s="10" t="s">
        <v>978</v>
      </c>
      <c r="G380" s="10">
        <v>48</v>
      </c>
    </row>
    <row r="381" spans="1:7" x14ac:dyDescent="0.25">
      <c r="A381" s="10">
        <v>2016</v>
      </c>
      <c r="B381" s="10">
        <v>2</v>
      </c>
      <c r="C381" s="10" t="s">
        <v>980</v>
      </c>
      <c r="D381" s="10">
        <v>2390</v>
      </c>
      <c r="E381" s="10" t="s">
        <v>1104</v>
      </c>
      <c r="F381" s="10" t="s">
        <v>978</v>
      </c>
      <c r="G381" s="10">
        <v>20</v>
      </c>
    </row>
    <row r="382" spans="1:7" x14ac:dyDescent="0.25">
      <c r="A382" s="10">
        <v>2016</v>
      </c>
      <c r="B382" s="10">
        <v>3</v>
      </c>
      <c r="C382" s="10" t="s">
        <v>980</v>
      </c>
      <c r="D382" s="10">
        <v>2390</v>
      </c>
      <c r="E382" s="10" t="s">
        <v>1104</v>
      </c>
      <c r="F382" s="10" t="s">
        <v>978</v>
      </c>
      <c r="G382" s="10">
        <v>30</v>
      </c>
    </row>
    <row r="383" spans="1:7" x14ac:dyDescent="0.25">
      <c r="A383" s="10">
        <v>2016</v>
      </c>
      <c r="B383" s="10">
        <v>3</v>
      </c>
      <c r="C383" s="10" t="s">
        <v>980</v>
      </c>
      <c r="D383" s="10">
        <v>2390</v>
      </c>
      <c r="E383" s="10" t="s">
        <v>1104</v>
      </c>
      <c r="F383" s="10" t="s">
        <v>978</v>
      </c>
      <c r="G383" s="10">
        <v>45</v>
      </c>
    </row>
    <row r="384" spans="1:7" x14ac:dyDescent="0.25">
      <c r="A384" s="10">
        <v>2016</v>
      </c>
      <c r="B384" s="10">
        <v>3</v>
      </c>
      <c r="C384" s="10" t="s">
        <v>980</v>
      </c>
      <c r="D384" s="10">
        <v>2390</v>
      </c>
      <c r="E384" s="10" t="s">
        <v>1104</v>
      </c>
      <c r="F384" s="10" t="s">
        <v>978</v>
      </c>
      <c r="G384" s="10">
        <v>40</v>
      </c>
    </row>
    <row r="385" spans="1:7" x14ac:dyDescent="0.25">
      <c r="A385" s="10">
        <v>2016</v>
      </c>
      <c r="B385" s="10">
        <v>3</v>
      </c>
      <c r="C385" s="10" t="s">
        <v>980</v>
      </c>
      <c r="D385" s="10">
        <v>2390</v>
      </c>
      <c r="E385" s="10" t="s">
        <v>1104</v>
      </c>
      <c r="F385" s="10" t="s">
        <v>978</v>
      </c>
      <c r="G385" s="10">
        <v>60</v>
      </c>
    </row>
    <row r="386" spans="1:7" x14ac:dyDescent="0.25">
      <c r="A386" s="10">
        <v>2016</v>
      </c>
      <c r="B386" s="10">
        <v>5</v>
      </c>
      <c r="C386" s="10" t="s">
        <v>980</v>
      </c>
      <c r="D386" s="10">
        <v>2390</v>
      </c>
      <c r="E386" s="10" t="s">
        <v>1104</v>
      </c>
      <c r="F386" s="10" t="s">
        <v>1143</v>
      </c>
      <c r="G386" s="10">
        <v>38</v>
      </c>
    </row>
    <row r="387" spans="1:7" x14ac:dyDescent="0.25">
      <c r="A387" s="10">
        <v>2016</v>
      </c>
      <c r="B387" s="10">
        <v>4</v>
      </c>
      <c r="C387" s="10" t="s">
        <v>980</v>
      </c>
      <c r="D387" s="10">
        <v>2390</v>
      </c>
      <c r="E387" s="10" t="s">
        <v>1104</v>
      </c>
      <c r="F387" s="10" t="s">
        <v>1143</v>
      </c>
      <c r="G387" s="10">
        <v>50</v>
      </c>
    </row>
    <row r="388" spans="1:7" x14ac:dyDescent="0.25">
      <c r="A388" s="10">
        <v>2016</v>
      </c>
      <c r="B388" s="10">
        <v>4</v>
      </c>
      <c r="C388" s="10" t="s">
        <v>980</v>
      </c>
      <c r="D388" s="10">
        <v>2390</v>
      </c>
      <c r="E388" s="10" t="s">
        <v>1104</v>
      </c>
      <c r="F388" s="10" t="s">
        <v>1143</v>
      </c>
      <c r="G388" s="10">
        <v>30</v>
      </c>
    </row>
    <row r="389" spans="1:7" x14ac:dyDescent="0.25">
      <c r="A389" s="10">
        <v>2016</v>
      </c>
      <c r="B389" s="10">
        <v>5</v>
      </c>
      <c r="C389" s="10" t="s">
        <v>980</v>
      </c>
      <c r="D389" s="10">
        <v>2390</v>
      </c>
      <c r="E389" s="10" t="s">
        <v>1104</v>
      </c>
      <c r="F389" s="10" t="s">
        <v>1143</v>
      </c>
      <c r="G389" s="10">
        <v>50</v>
      </c>
    </row>
    <row r="390" spans="1:7" x14ac:dyDescent="0.25">
      <c r="A390" s="10">
        <v>2016</v>
      </c>
      <c r="B390" s="10">
        <v>5</v>
      </c>
      <c r="C390" s="10" t="s">
        <v>980</v>
      </c>
      <c r="D390" s="10">
        <v>2390</v>
      </c>
      <c r="E390" s="10" t="s">
        <v>1104</v>
      </c>
      <c r="F390" s="10" t="s">
        <v>978</v>
      </c>
      <c r="G390" s="10">
        <v>75</v>
      </c>
    </row>
    <row r="391" spans="1:7" x14ac:dyDescent="0.25">
      <c r="A391" s="10">
        <v>2016</v>
      </c>
      <c r="B391" s="10">
        <v>5</v>
      </c>
      <c r="C391" s="10" t="s">
        <v>980</v>
      </c>
      <c r="D391" s="10">
        <v>2390</v>
      </c>
      <c r="E391" s="10" t="s">
        <v>1104</v>
      </c>
      <c r="F391" s="10" t="s">
        <v>1143</v>
      </c>
      <c r="G391" s="10">
        <v>35</v>
      </c>
    </row>
    <row r="392" spans="1:7" x14ac:dyDescent="0.25">
      <c r="A392" s="10">
        <v>2016</v>
      </c>
      <c r="B392" s="10">
        <v>10</v>
      </c>
      <c r="C392" s="10" t="s">
        <v>980</v>
      </c>
      <c r="D392" s="10">
        <v>2390</v>
      </c>
      <c r="E392" s="10" t="s">
        <v>1104</v>
      </c>
      <c r="F392" s="10" t="s">
        <v>1266</v>
      </c>
      <c r="G392" s="10">
        <v>80</v>
      </c>
    </row>
    <row r="393" spans="1:7" x14ac:dyDescent="0.25">
      <c r="A393" s="10">
        <v>2016</v>
      </c>
      <c r="B393" s="10">
        <v>11</v>
      </c>
      <c r="C393" s="10" t="s">
        <v>980</v>
      </c>
      <c r="D393" s="10">
        <v>2390</v>
      </c>
      <c r="E393" s="10" t="s">
        <v>1104</v>
      </c>
      <c r="F393" s="10" t="s">
        <v>1241</v>
      </c>
      <c r="G393" s="10">
        <f>12*20</f>
        <v>240</v>
      </c>
    </row>
    <row r="394" spans="1:7" x14ac:dyDescent="0.25">
      <c r="A394" s="10">
        <v>2016</v>
      </c>
      <c r="B394" s="10">
        <v>4</v>
      </c>
      <c r="C394" s="10" t="s">
        <v>980</v>
      </c>
      <c r="D394" s="10"/>
      <c r="E394" s="10" t="s">
        <v>997</v>
      </c>
      <c r="F394" s="10" t="s">
        <v>1257</v>
      </c>
      <c r="G394" s="10">
        <f>20*6</f>
        <v>120</v>
      </c>
    </row>
    <row r="395" spans="1:7" x14ac:dyDescent="0.25">
      <c r="A395" s="10">
        <v>2016</v>
      </c>
      <c r="B395" s="10"/>
      <c r="C395" s="10" t="s">
        <v>1005</v>
      </c>
      <c r="D395" s="10"/>
      <c r="E395" s="10" t="s">
        <v>997</v>
      </c>
      <c r="F395" s="10" t="s">
        <v>1117</v>
      </c>
      <c r="G395" s="10">
        <v>1100</v>
      </c>
    </row>
    <row r="396" spans="1:7" x14ac:dyDescent="0.25">
      <c r="A396" s="10">
        <v>2016</v>
      </c>
      <c r="B396" s="10">
        <v>6</v>
      </c>
      <c r="C396" s="10" t="s">
        <v>980</v>
      </c>
      <c r="D396" s="10">
        <v>2250</v>
      </c>
      <c r="E396" s="10" t="s">
        <v>306</v>
      </c>
      <c r="F396" s="10" t="s">
        <v>978</v>
      </c>
      <c r="G396" s="10">
        <v>20</v>
      </c>
    </row>
    <row r="397" spans="1:7" x14ac:dyDescent="0.25">
      <c r="A397" s="10">
        <v>2016</v>
      </c>
      <c r="B397" s="10">
        <v>8</v>
      </c>
      <c r="C397" s="10" t="s">
        <v>979</v>
      </c>
      <c r="D397" s="10">
        <v>2250</v>
      </c>
      <c r="E397" s="10" t="s">
        <v>306</v>
      </c>
      <c r="F397" s="10" t="s">
        <v>1261</v>
      </c>
      <c r="G397" s="10">
        <v>400</v>
      </c>
    </row>
    <row r="398" spans="1:7" x14ac:dyDescent="0.25">
      <c r="A398" s="10">
        <v>2016</v>
      </c>
      <c r="B398" s="10">
        <v>8</v>
      </c>
      <c r="C398" s="10" t="s">
        <v>981</v>
      </c>
      <c r="D398" s="10">
        <v>2250</v>
      </c>
      <c r="E398" s="10" t="s">
        <v>306</v>
      </c>
      <c r="F398" s="10" t="s">
        <v>1270</v>
      </c>
      <c r="G398" s="10">
        <v>32</v>
      </c>
    </row>
    <row r="399" spans="1:7" x14ac:dyDescent="0.25">
      <c r="A399" s="10">
        <v>2016</v>
      </c>
      <c r="B399" s="10"/>
      <c r="C399" s="10" t="s">
        <v>1005</v>
      </c>
      <c r="D399" s="10">
        <v>2250</v>
      </c>
      <c r="E399" s="10" t="s">
        <v>306</v>
      </c>
      <c r="F399" s="10" t="s">
        <v>1152</v>
      </c>
      <c r="G399" s="10">
        <v>2000</v>
      </c>
    </row>
    <row r="400" spans="1:7" x14ac:dyDescent="0.25">
      <c r="A400" s="10">
        <v>2016</v>
      </c>
      <c r="B400" s="10"/>
      <c r="C400" s="10" t="s">
        <v>1005</v>
      </c>
      <c r="D400" s="10">
        <v>2250</v>
      </c>
      <c r="E400" s="10" t="s">
        <v>306</v>
      </c>
      <c r="F400" s="10" t="s">
        <v>1153</v>
      </c>
      <c r="G400" s="10">
        <v>500</v>
      </c>
    </row>
    <row r="401" spans="1:7" x14ac:dyDescent="0.25">
      <c r="A401" s="10">
        <v>2016</v>
      </c>
      <c r="B401" s="10"/>
      <c r="C401" s="10" t="s">
        <v>1005</v>
      </c>
      <c r="D401" s="10">
        <v>2250</v>
      </c>
      <c r="E401" s="10" t="s">
        <v>306</v>
      </c>
      <c r="F401" s="10" t="s">
        <v>1272</v>
      </c>
      <c r="G401" s="10">
        <v>1500</v>
      </c>
    </row>
    <row r="402" spans="1:7" x14ac:dyDescent="0.25">
      <c r="A402" s="10">
        <v>2016</v>
      </c>
      <c r="B402" s="10"/>
      <c r="C402" s="10" t="s">
        <v>1005</v>
      </c>
      <c r="D402" s="10"/>
      <c r="E402" s="10" t="s">
        <v>1125</v>
      </c>
      <c r="F402" s="10" t="s">
        <v>1274</v>
      </c>
      <c r="G402" s="10"/>
    </row>
    <row r="403" spans="1:7" x14ac:dyDescent="0.25">
      <c r="A403" s="10">
        <v>2016</v>
      </c>
      <c r="B403" s="10">
        <v>8</v>
      </c>
      <c r="C403" s="10" t="s">
        <v>980</v>
      </c>
      <c r="D403" s="10"/>
      <c r="E403" s="10" t="s">
        <v>1024</v>
      </c>
      <c r="F403" s="10" t="s">
        <v>978</v>
      </c>
      <c r="G403" s="10">
        <f>30+20+15+20</f>
        <v>85</v>
      </c>
    </row>
    <row r="404" spans="1:7" x14ac:dyDescent="0.25">
      <c r="A404" s="10">
        <v>2016</v>
      </c>
      <c r="B404" s="10">
        <v>9</v>
      </c>
      <c r="C404" s="10" t="s">
        <v>980</v>
      </c>
      <c r="D404" s="10"/>
      <c r="E404" s="10" t="s">
        <v>1024</v>
      </c>
      <c r="F404" s="10" t="s">
        <v>1263</v>
      </c>
      <c r="G404" s="10">
        <v>40</v>
      </c>
    </row>
    <row r="405" spans="1:7" x14ac:dyDescent="0.25">
      <c r="A405" s="10">
        <v>2016</v>
      </c>
      <c r="B405" s="10">
        <v>10</v>
      </c>
      <c r="C405" s="10" t="s">
        <v>979</v>
      </c>
      <c r="D405" s="10"/>
      <c r="E405" s="10" t="s">
        <v>1024</v>
      </c>
      <c r="F405" s="10" t="s">
        <v>1265</v>
      </c>
      <c r="G405" s="10"/>
    </row>
    <row r="406" spans="1:7" x14ac:dyDescent="0.25">
      <c r="A406" s="10">
        <v>2016</v>
      </c>
      <c r="B406" s="10">
        <v>3</v>
      </c>
      <c r="C406" s="10" t="s">
        <v>980</v>
      </c>
      <c r="D406" s="10">
        <v>2300</v>
      </c>
      <c r="E406" s="10" t="s">
        <v>1010</v>
      </c>
      <c r="F406" s="10" t="s">
        <v>986</v>
      </c>
      <c r="G406" s="10">
        <v>12</v>
      </c>
    </row>
    <row r="407" spans="1:7" x14ac:dyDescent="0.25">
      <c r="A407" s="10">
        <v>2016</v>
      </c>
      <c r="B407" s="10">
        <v>6</v>
      </c>
      <c r="C407" s="10" t="s">
        <v>979</v>
      </c>
      <c r="D407" s="10">
        <v>2300</v>
      </c>
      <c r="E407" s="10" t="s">
        <v>1010</v>
      </c>
      <c r="F407" s="10" t="s">
        <v>1115</v>
      </c>
      <c r="G407" s="10">
        <v>150</v>
      </c>
    </row>
    <row r="408" spans="1:7" x14ac:dyDescent="0.25">
      <c r="A408" s="10">
        <v>2016</v>
      </c>
      <c r="B408" s="10">
        <v>7</v>
      </c>
      <c r="C408" s="10" t="s">
        <v>979</v>
      </c>
      <c r="D408" s="10">
        <v>2300</v>
      </c>
      <c r="E408" s="10" t="s">
        <v>1010</v>
      </c>
      <c r="F408" s="10" t="s">
        <v>1260</v>
      </c>
      <c r="G408" s="10">
        <v>300</v>
      </c>
    </row>
    <row r="409" spans="1:7" x14ac:dyDescent="0.25">
      <c r="A409" s="10">
        <v>2016</v>
      </c>
      <c r="B409" s="10">
        <v>7</v>
      </c>
      <c r="C409" s="10" t="s">
        <v>981</v>
      </c>
      <c r="D409" s="10">
        <v>2300</v>
      </c>
      <c r="E409" s="10" t="s">
        <v>1010</v>
      </c>
      <c r="F409" s="10" t="s">
        <v>1145</v>
      </c>
      <c r="G409" s="10"/>
    </row>
    <row r="410" spans="1:7" x14ac:dyDescent="0.25">
      <c r="A410" s="10">
        <v>2016</v>
      </c>
      <c r="B410" s="10"/>
      <c r="C410" s="10" t="s">
        <v>1005</v>
      </c>
      <c r="D410" s="10">
        <v>2300</v>
      </c>
      <c r="E410" s="10" t="s">
        <v>1010</v>
      </c>
      <c r="F410" s="10" t="s">
        <v>1259</v>
      </c>
      <c r="G410" s="10">
        <v>500</v>
      </c>
    </row>
    <row r="411" spans="1:7" x14ac:dyDescent="0.25">
      <c r="A411" s="10">
        <v>2016</v>
      </c>
      <c r="B411" s="10"/>
      <c r="C411" s="10" t="s">
        <v>1005</v>
      </c>
      <c r="D411" s="10">
        <v>2300</v>
      </c>
      <c r="E411" s="10" t="s">
        <v>1010</v>
      </c>
      <c r="F411" s="10" t="s">
        <v>1274</v>
      </c>
      <c r="G411" s="10"/>
    </row>
    <row r="412" spans="1:7" x14ac:dyDescent="0.25">
      <c r="A412" s="10">
        <v>2016</v>
      </c>
      <c r="B412" s="10">
        <v>11</v>
      </c>
      <c r="C412" s="10" t="s">
        <v>980</v>
      </c>
      <c r="D412" s="10"/>
      <c r="E412" s="10" t="s">
        <v>1045</v>
      </c>
      <c r="F412" s="10" t="s">
        <v>1267</v>
      </c>
      <c r="G412" s="10"/>
    </row>
    <row r="413" spans="1:7" x14ac:dyDescent="0.25">
      <c r="A413" s="10">
        <v>2016</v>
      </c>
      <c r="B413" s="10"/>
      <c r="C413" s="10" t="s">
        <v>1005</v>
      </c>
      <c r="D413" s="10"/>
      <c r="E413" s="10" t="s">
        <v>1045</v>
      </c>
      <c r="F413" s="10" t="s">
        <v>1267</v>
      </c>
      <c r="G413" s="10"/>
    </row>
    <row r="414" spans="1:7" x14ac:dyDescent="0.25">
      <c r="A414" s="10">
        <v>2016</v>
      </c>
      <c r="B414" s="10"/>
      <c r="C414" s="10" t="s">
        <v>1005</v>
      </c>
      <c r="D414" s="10"/>
      <c r="E414" s="10" t="s">
        <v>1126</v>
      </c>
      <c r="F414" s="10" t="s">
        <v>1151</v>
      </c>
      <c r="G414" s="10">
        <v>500</v>
      </c>
    </row>
    <row r="415" spans="1:7" x14ac:dyDescent="0.25">
      <c r="A415" s="10">
        <v>2016</v>
      </c>
      <c r="B415" s="10">
        <v>7</v>
      </c>
      <c r="C415" s="10" t="s">
        <v>979</v>
      </c>
      <c r="D415" s="10">
        <v>2260</v>
      </c>
      <c r="E415" s="10" t="s">
        <v>982</v>
      </c>
      <c r="F415" s="10" t="s">
        <v>1144</v>
      </c>
      <c r="G415" s="10">
        <v>100</v>
      </c>
    </row>
    <row r="416" spans="1:7" x14ac:dyDescent="0.25">
      <c r="A416" s="10">
        <v>2016</v>
      </c>
      <c r="B416" s="10">
        <v>6</v>
      </c>
      <c r="C416" s="10" t="s">
        <v>980</v>
      </c>
      <c r="D416" s="10"/>
      <c r="E416" s="10" t="s">
        <v>1022</v>
      </c>
      <c r="F416" s="10" t="s">
        <v>978</v>
      </c>
      <c r="G416" s="10">
        <f>20+20</f>
        <v>40</v>
      </c>
    </row>
    <row r="417" spans="1:7" x14ac:dyDescent="0.25">
      <c r="A417" s="10">
        <v>2016</v>
      </c>
      <c r="B417" s="10">
        <v>4</v>
      </c>
      <c r="C417" s="10" t="s">
        <v>980</v>
      </c>
      <c r="D417" s="10"/>
      <c r="E417" s="10" t="s">
        <v>1046</v>
      </c>
      <c r="F417" s="10" t="s">
        <v>1143</v>
      </c>
      <c r="G417" s="10">
        <f>6*18</f>
        <v>108</v>
      </c>
    </row>
    <row r="418" spans="1:7" x14ac:dyDescent="0.25">
      <c r="A418" s="10">
        <v>2016</v>
      </c>
      <c r="B418" s="10">
        <v>10</v>
      </c>
      <c r="C418" s="10" t="s">
        <v>980</v>
      </c>
      <c r="D418" s="10"/>
      <c r="E418" s="10" t="s">
        <v>1046</v>
      </c>
      <c r="F418" s="10" t="s">
        <v>978</v>
      </c>
      <c r="G418" s="10">
        <f>7*18</f>
        <v>126</v>
      </c>
    </row>
    <row r="419" spans="1:7" x14ac:dyDescent="0.25">
      <c r="A419" s="10">
        <v>2017</v>
      </c>
      <c r="B419" s="10">
        <v>7</v>
      </c>
      <c r="C419" s="10" t="s">
        <v>981</v>
      </c>
      <c r="D419" s="10">
        <v>2275</v>
      </c>
      <c r="E419" s="10" t="s">
        <v>1167</v>
      </c>
      <c r="F419" s="10" t="s">
        <v>1135</v>
      </c>
      <c r="G419" s="10">
        <v>20</v>
      </c>
    </row>
    <row r="420" spans="1:7" x14ac:dyDescent="0.25">
      <c r="A420" s="10">
        <v>2017</v>
      </c>
      <c r="B420" s="10">
        <v>4</v>
      </c>
      <c r="C420" s="10" t="s">
        <v>979</v>
      </c>
      <c r="D420" s="10">
        <v>2820</v>
      </c>
      <c r="E420" s="10" t="s">
        <v>1154</v>
      </c>
      <c r="F420" s="10" t="s">
        <v>1157</v>
      </c>
      <c r="G420" s="10">
        <v>200</v>
      </c>
    </row>
    <row r="421" spans="1:7" x14ac:dyDescent="0.25">
      <c r="A421" s="10">
        <v>2017</v>
      </c>
      <c r="B421" s="10">
        <v>9</v>
      </c>
      <c r="C421" s="10" t="s">
        <v>980</v>
      </c>
      <c r="D421" s="10">
        <v>2275</v>
      </c>
      <c r="E421" s="10" t="s">
        <v>309</v>
      </c>
      <c r="F421" s="10" t="s">
        <v>986</v>
      </c>
      <c r="G421" s="10">
        <v>50</v>
      </c>
    </row>
    <row r="422" spans="1:7" x14ac:dyDescent="0.25">
      <c r="A422" s="10">
        <v>2017</v>
      </c>
      <c r="B422" s="10">
        <v>4</v>
      </c>
      <c r="C422" s="10" t="s">
        <v>1012</v>
      </c>
      <c r="D422" s="10">
        <v>2275</v>
      </c>
      <c r="E422" s="10" t="s">
        <v>309</v>
      </c>
      <c r="F422" s="10" t="s">
        <v>1157</v>
      </c>
      <c r="G422" s="10">
        <f>2*16</f>
        <v>32</v>
      </c>
    </row>
    <row r="423" spans="1:7" x14ac:dyDescent="0.25">
      <c r="A423" s="10">
        <v>2017</v>
      </c>
      <c r="B423" s="10">
        <v>8</v>
      </c>
      <c r="C423" s="10" t="s">
        <v>979</v>
      </c>
      <c r="D423" s="10">
        <v>2275</v>
      </c>
      <c r="E423" s="10" t="s">
        <v>309</v>
      </c>
      <c r="F423" s="10" t="s">
        <v>1161</v>
      </c>
      <c r="G423" s="10">
        <v>200</v>
      </c>
    </row>
    <row r="424" spans="1:7" x14ac:dyDescent="0.25">
      <c r="A424" s="10">
        <v>2017</v>
      </c>
      <c r="B424" s="10">
        <v>4</v>
      </c>
      <c r="C424" s="10" t="s">
        <v>1012</v>
      </c>
      <c r="D424" s="10">
        <v>2200</v>
      </c>
      <c r="E424" s="10" t="s">
        <v>304</v>
      </c>
      <c r="F424" s="10" t="s">
        <v>986</v>
      </c>
      <c r="G424" s="10">
        <v>35</v>
      </c>
    </row>
    <row r="425" spans="1:7" x14ac:dyDescent="0.25">
      <c r="A425" s="10">
        <v>2017</v>
      </c>
      <c r="B425" s="10">
        <v>5</v>
      </c>
      <c r="C425" s="10" t="s">
        <v>980</v>
      </c>
      <c r="D425" s="10">
        <v>2200</v>
      </c>
      <c r="E425" s="10" t="s">
        <v>304</v>
      </c>
      <c r="F425" s="10" t="s">
        <v>986</v>
      </c>
      <c r="G425" s="10">
        <v>30</v>
      </c>
    </row>
    <row r="426" spans="1:7" x14ac:dyDescent="0.25">
      <c r="A426" s="10">
        <v>2017</v>
      </c>
      <c r="B426" s="10">
        <v>6</v>
      </c>
      <c r="C426" s="10" t="s">
        <v>1012</v>
      </c>
      <c r="D426" s="10">
        <v>2200</v>
      </c>
      <c r="E426" s="10" t="s">
        <v>304</v>
      </c>
      <c r="F426" s="10" t="s">
        <v>1159</v>
      </c>
      <c r="G426" s="10">
        <v>120</v>
      </c>
    </row>
    <row r="427" spans="1:7" x14ac:dyDescent="0.25">
      <c r="A427" s="10">
        <v>2017</v>
      </c>
      <c r="B427" s="10">
        <v>4</v>
      </c>
      <c r="C427" s="10" t="s">
        <v>979</v>
      </c>
      <c r="D427" s="10">
        <v>2200</v>
      </c>
      <c r="E427" s="10" t="s">
        <v>304</v>
      </c>
      <c r="F427" s="10" t="s">
        <v>1230</v>
      </c>
      <c r="G427" s="10">
        <v>200</v>
      </c>
    </row>
    <row r="428" spans="1:7" x14ac:dyDescent="0.25">
      <c r="A428" s="10">
        <v>2017</v>
      </c>
      <c r="B428" s="10">
        <v>9</v>
      </c>
      <c r="C428" s="10" t="s">
        <v>979</v>
      </c>
      <c r="D428" s="10">
        <v>2200</v>
      </c>
      <c r="E428" s="10" t="s">
        <v>304</v>
      </c>
      <c r="F428" s="10" t="s">
        <v>1164</v>
      </c>
      <c r="G428" s="10">
        <v>200</v>
      </c>
    </row>
    <row r="429" spans="1:7" x14ac:dyDescent="0.25">
      <c r="A429" s="10">
        <v>2017</v>
      </c>
      <c r="B429" s="10">
        <v>9</v>
      </c>
      <c r="C429" s="10" t="s">
        <v>980</v>
      </c>
      <c r="D429" s="10">
        <v>2200</v>
      </c>
      <c r="E429" s="10" t="s">
        <v>304</v>
      </c>
      <c r="F429" s="10" t="s">
        <v>986</v>
      </c>
      <c r="G429" s="10">
        <v>15</v>
      </c>
    </row>
    <row r="430" spans="1:7" x14ac:dyDescent="0.25">
      <c r="A430" s="10">
        <v>2017</v>
      </c>
      <c r="B430" s="10">
        <v>9</v>
      </c>
      <c r="C430" s="10" t="s">
        <v>979</v>
      </c>
      <c r="D430" s="10">
        <v>2200</v>
      </c>
      <c r="E430" s="10" t="s">
        <v>304</v>
      </c>
      <c r="F430" s="10" t="s">
        <v>1157</v>
      </c>
      <c r="G430" s="10">
        <v>100</v>
      </c>
    </row>
    <row r="431" spans="1:7" x14ac:dyDescent="0.25">
      <c r="A431" s="10">
        <v>2017</v>
      </c>
      <c r="B431" s="10">
        <v>9</v>
      </c>
      <c r="C431" s="10" t="s">
        <v>979</v>
      </c>
      <c r="D431" s="10">
        <v>2200</v>
      </c>
      <c r="E431" s="10" t="s">
        <v>304</v>
      </c>
      <c r="F431" s="10" t="s">
        <v>1165</v>
      </c>
      <c r="G431" s="10">
        <v>400</v>
      </c>
    </row>
    <row r="432" spans="1:7" x14ac:dyDescent="0.25">
      <c r="A432" s="10">
        <v>2017</v>
      </c>
      <c r="B432" s="10">
        <v>10</v>
      </c>
      <c r="C432" s="10" t="s">
        <v>980</v>
      </c>
      <c r="D432" s="10">
        <v>2200</v>
      </c>
      <c r="E432" s="10" t="s">
        <v>304</v>
      </c>
      <c r="F432" s="10" t="s">
        <v>978</v>
      </c>
      <c r="G432" s="10">
        <v>10</v>
      </c>
    </row>
    <row r="433" spans="1:7" x14ac:dyDescent="0.25">
      <c r="A433" s="10">
        <v>2017</v>
      </c>
      <c r="B433" s="10">
        <v>4</v>
      </c>
      <c r="C433" s="10" t="s">
        <v>981</v>
      </c>
      <c r="D433" s="10">
        <v>2200</v>
      </c>
      <c r="E433" s="10" t="s">
        <v>304</v>
      </c>
      <c r="F433" s="10" t="s">
        <v>1230</v>
      </c>
      <c r="G433" s="10">
        <v>10</v>
      </c>
    </row>
    <row r="434" spans="1:7" x14ac:dyDescent="0.25">
      <c r="A434" s="10">
        <v>2017</v>
      </c>
      <c r="B434" s="10">
        <v>7</v>
      </c>
      <c r="C434" s="10" t="s">
        <v>981</v>
      </c>
      <c r="D434" s="10">
        <v>2200</v>
      </c>
      <c r="E434" s="10" t="s">
        <v>304</v>
      </c>
      <c r="F434" s="10" t="s">
        <v>1277</v>
      </c>
      <c r="G434" s="10">
        <v>42</v>
      </c>
    </row>
    <row r="435" spans="1:7" x14ac:dyDescent="0.25">
      <c r="A435" s="10">
        <v>2017</v>
      </c>
      <c r="B435" s="10">
        <v>7</v>
      </c>
      <c r="C435" s="10" t="s">
        <v>981</v>
      </c>
      <c r="D435" s="10">
        <v>2200</v>
      </c>
      <c r="E435" s="10" t="s">
        <v>304</v>
      </c>
      <c r="F435" s="10" t="s">
        <v>1170</v>
      </c>
      <c r="G435" s="10">
        <v>20</v>
      </c>
    </row>
    <row r="436" spans="1:7" x14ac:dyDescent="0.25">
      <c r="A436" s="10">
        <v>2017</v>
      </c>
      <c r="B436" s="10">
        <v>7</v>
      </c>
      <c r="C436" s="10" t="s">
        <v>981</v>
      </c>
      <c r="D436" s="10">
        <v>2200</v>
      </c>
      <c r="E436" s="10" t="s">
        <v>304</v>
      </c>
      <c r="F436" s="10" t="s">
        <v>1170</v>
      </c>
      <c r="G436" s="10">
        <v>20</v>
      </c>
    </row>
    <row r="437" spans="1:7" x14ac:dyDescent="0.25">
      <c r="A437" s="10">
        <v>2017</v>
      </c>
      <c r="B437" s="10">
        <v>7</v>
      </c>
      <c r="C437" s="10" t="s">
        <v>981</v>
      </c>
      <c r="D437" s="10">
        <v>2200</v>
      </c>
      <c r="E437" s="10" t="s">
        <v>304</v>
      </c>
      <c r="F437" s="10" t="s">
        <v>989</v>
      </c>
      <c r="G437" s="10">
        <v>10</v>
      </c>
    </row>
    <row r="438" spans="1:7" x14ac:dyDescent="0.25">
      <c r="A438" s="10">
        <v>2017</v>
      </c>
      <c r="B438" s="10">
        <v>8</v>
      </c>
      <c r="C438" s="10" t="s">
        <v>981</v>
      </c>
      <c r="D438" s="10">
        <v>2200</v>
      </c>
      <c r="E438" s="10" t="s">
        <v>304</v>
      </c>
      <c r="F438" s="10" t="s">
        <v>1171</v>
      </c>
      <c r="G438" s="10">
        <v>20</v>
      </c>
    </row>
    <row r="439" spans="1:7" x14ac:dyDescent="0.25">
      <c r="A439" s="10">
        <v>2017</v>
      </c>
      <c r="B439" s="10">
        <v>8</v>
      </c>
      <c r="C439" s="10" t="s">
        <v>981</v>
      </c>
      <c r="D439" s="10">
        <v>2200</v>
      </c>
      <c r="E439" s="10" t="s">
        <v>304</v>
      </c>
      <c r="F439" s="10" t="s">
        <v>1172</v>
      </c>
      <c r="G439" s="10">
        <v>20</v>
      </c>
    </row>
    <row r="440" spans="1:7" x14ac:dyDescent="0.25">
      <c r="A440" s="10">
        <v>2017</v>
      </c>
      <c r="B440" s="10">
        <v>9</v>
      </c>
      <c r="C440" s="10" t="s">
        <v>1005</v>
      </c>
      <c r="D440" s="10">
        <v>2200</v>
      </c>
      <c r="E440" s="10" t="s">
        <v>304</v>
      </c>
      <c r="F440" s="10" t="s">
        <v>1241</v>
      </c>
      <c r="G440" s="10">
        <v>205</v>
      </c>
    </row>
    <row r="441" spans="1:7" x14ac:dyDescent="0.25">
      <c r="A441" s="10">
        <v>2017</v>
      </c>
      <c r="B441" s="10">
        <v>9</v>
      </c>
      <c r="C441" s="10" t="s">
        <v>1005</v>
      </c>
      <c r="D441" s="10">
        <v>2200</v>
      </c>
      <c r="E441" s="10" t="s">
        <v>304</v>
      </c>
      <c r="F441" s="10" t="s">
        <v>1278</v>
      </c>
      <c r="G441" s="10">
        <v>65</v>
      </c>
    </row>
    <row r="442" spans="1:7" x14ac:dyDescent="0.25">
      <c r="A442" s="10">
        <v>2017</v>
      </c>
      <c r="B442" s="10">
        <v>9</v>
      </c>
      <c r="C442" s="10" t="s">
        <v>1005</v>
      </c>
      <c r="D442" s="10">
        <v>2200</v>
      </c>
      <c r="E442" s="10" t="s">
        <v>304</v>
      </c>
      <c r="F442" s="10" t="s">
        <v>1230</v>
      </c>
      <c r="G442" s="10">
        <v>270</v>
      </c>
    </row>
    <row r="443" spans="1:7" x14ac:dyDescent="0.25">
      <c r="A443" s="10">
        <v>2017</v>
      </c>
      <c r="B443" s="10">
        <v>10</v>
      </c>
      <c r="C443" s="10" t="s">
        <v>1005</v>
      </c>
      <c r="D443" s="10">
        <v>2200</v>
      </c>
      <c r="E443" s="10" t="s">
        <v>304</v>
      </c>
      <c r="F443" s="10" t="s">
        <v>1281</v>
      </c>
      <c r="G443" s="10">
        <v>270</v>
      </c>
    </row>
    <row r="444" spans="1:7" x14ac:dyDescent="0.25">
      <c r="A444" s="10">
        <v>2017</v>
      </c>
      <c r="B444" s="10">
        <v>9</v>
      </c>
      <c r="C444" s="10" t="s">
        <v>980</v>
      </c>
      <c r="D444" s="10">
        <v>2230</v>
      </c>
      <c r="E444" s="10" t="s">
        <v>1116</v>
      </c>
      <c r="F444" s="10" t="s">
        <v>1163</v>
      </c>
      <c r="G444" s="10">
        <v>500</v>
      </c>
    </row>
    <row r="445" spans="1:7" x14ac:dyDescent="0.25">
      <c r="A445" s="10">
        <v>2017</v>
      </c>
      <c r="B445" s="10">
        <v>8</v>
      </c>
      <c r="C445" s="10" t="s">
        <v>981</v>
      </c>
      <c r="D445" s="10">
        <v>2230</v>
      </c>
      <c r="E445" s="10" t="s">
        <v>1116</v>
      </c>
      <c r="F445" s="10" t="s">
        <v>1169</v>
      </c>
      <c r="G445" s="10">
        <v>22</v>
      </c>
    </row>
    <row r="446" spans="1:7" x14ac:dyDescent="0.25">
      <c r="A446" s="10">
        <v>2017</v>
      </c>
      <c r="B446" s="10">
        <v>9</v>
      </c>
      <c r="C446" s="10" t="s">
        <v>1005</v>
      </c>
      <c r="D446" s="10">
        <v>2230</v>
      </c>
      <c r="E446" s="10" t="s">
        <v>1116</v>
      </c>
      <c r="F446" s="10" t="s">
        <v>1230</v>
      </c>
      <c r="G446" s="10">
        <v>150</v>
      </c>
    </row>
    <row r="447" spans="1:7" x14ac:dyDescent="0.25">
      <c r="A447" s="10">
        <v>2017</v>
      </c>
      <c r="B447" s="10">
        <v>12</v>
      </c>
      <c r="C447" s="10" t="s">
        <v>979</v>
      </c>
      <c r="D447" s="10"/>
      <c r="E447" s="10" t="s">
        <v>1167</v>
      </c>
      <c r="F447" s="10" t="s">
        <v>1230</v>
      </c>
      <c r="G447" s="10">
        <v>50</v>
      </c>
    </row>
    <row r="448" spans="1:7" x14ac:dyDescent="0.25">
      <c r="A448" s="10">
        <v>2017</v>
      </c>
      <c r="B448" s="10">
        <v>1</v>
      </c>
      <c r="C448" s="10" t="s">
        <v>980</v>
      </c>
      <c r="D448" s="10"/>
      <c r="E448" s="10" t="s">
        <v>1102</v>
      </c>
      <c r="F448" s="10" t="s">
        <v>1157</v>
      </c>
      <c r="G448" s="10">
        <v>35</v>
      </c>
    </row>
    <row r="449" spans="1:7" x14ac:dyDescent="0.25">
      <c r="A449" s="10">
        <v>2017</v>
      </c>
      <c r="B449" s="10">
        <v>4</v>
      </c>
      <c r="C449" s="10" t="s">
        <v>980</v>
      </c>
      <c r="D449" s="10"/>
      <c r="E449" s="10" t="s">
        <v>309</v>
      </c>
      <c r="F449" s="10" t="s">
        <v>986</v>
      </c>
      <c r="G449" s="10">
        <f>2*15</f>
        <v>30</v>
      </c>
    </row>
    <row r="450" spans="1:7" x14ac:dyDescent="0.25">
      <c r="A450" s="10">
        <v>2017</v>
      </c>
      <c r="B450" s="10">
        <v>8</v>
      </c>
      <c r="C450" s="10" t="s">
        <v>981</v>
      </c>
      <c r="D450" s="10"/>
      <c r="E450" s="10" t="s">
        <v>1194</v>
      </c>
      <c r="F450" s="10" t="s">
        <v>1168</v>
      </c>
      <c r="G450" s="10">
        <v>30</v>
      </c>
    </row>
    <row r="451" spans="1:7" x14ac:dyDescent="0.25">
      <c r="A451" s="10">
        <v>2017</v>
      </c>
      <c r="B451" s="10">
        <v>2</v>
      </c>
      <c r="C451" s="10" t="s">
        <v>1012</v>
      </c>
      <c r="D451" s="10">
        <v>2390</v>
      </c>
      <c r="E451" s="10" t="s">
        <v>1104</v>
      </c>
      <c r="F451" s="10" t="s">
        <v>1166</v>
      </c>
      <c r="G451" s="10">
        <v>45</v>
      </c>
    </row>
    <row r="452" spans="1:7" x14ac:dyDescent="0.25">
      <c r="A452" s="10">
        <v>2017</v>
      </c>
      <c r="B452" s="10">
        <v>3</v>
      </c>
      <c r="C452" s="10" t="s">
        <v>1012</v>
      </c>
      <c r="D452" s="10">
        <v>2390</v>
      </c>
      <c r="E452" s="10" t="s">
        <v>1104</v>
      </c>
      <c r="F452" s="10" t="s">
        <v>1166</v>
      </c>
      <c r="G452" s="10">
        <v>45</v>
      </c>
    </row>
    <row r="453" spans="1:7" x14ac:dyDescent="0.25">
      <c r="A453" s="10">
        <v>2017</v>
      </c>
      <c r="B453" s="10">
        <v>3</v>
      </c>
      <c r="C453" s="10" t="s">
        <v>1012</v>
      </c>
      <c r="D453" s="10">
        <v>2390</v>
      </c>
      <c r="E453" s="10" t="s">
        <v>1104</v>
      </c>
      <c r="F453" s="10" t="s">
        <v>1166</v>
      </c>
      <c r="G453" s="10">
        <v>60</v>
      </c>
    </row>
    <row r="454" spans="1:7" x14ac:dyDescent="0.25">
      <c r="A454" s="10">
        <v>2017</v>
      </c>
      <c r="B454" s="10">
        <v>4</v>
      </c>
      <c r="C454" s="10" t="s">
        <v>1012</v>
      </c>
      <c r="D454" s="10">
        <v>2390</v>
      </c>
      <c r="E454" s="10" t="s">
        <v>1104</v>
      </c>
      <c r="F454" s="10" t="s">
        <v>1166</v>
      </c>
      <c r="G454" s="10">
        <v>60</v>
      </c>
    </row>
    <row r="455" spans="1:7" x14ac:dyDescent="0.25">
      <c r="A455" s="10">
        <v>2017</v>
      </c>
      <c r="B455" s="10">
        <v>4</v>
      </c>
      <c r="C455" s="10" t="s">
        <v>1012</v>
      </c>
      <c r="D455" s="10">
        <v>2390</v>
      </c>
      <c r="E455" s="10" t="s">
        <v>1104</v>
      </c>
      <c r="F455" s="10" t="s">
        <v>1166</v>
      </c>
      <c r="G455" s="10">
        <v>80</v>
      </c>
    </row>
    <row r="456" spans="1:7" x14ac:dyDescent="0.25">
      <c r="A456" s="10">
        <v>2017</v>
      </c>
      <c r="B456" s="10">
        <v>5</v>
      </c>
      <c r="C456" s="10" t="s">
        <v>1012</v>
      </c>
      <c r="D456" s="10">
        <v>2390</v>
      </c>
      <c r="E456" s="10" t="s">
        <v>1104</v>
      </c>
      <c r="F456" s="10" t="s">
        <v>1166</v>
      </c>
      <c r="G456" s="10">
        <v>60</v>
      </c>
    </row>
    <row r="457" spans="1:7" x14ac:dyDescent="0.25">
      <c r="A457" s="10">
        <v>2017</v>
      </c>
      <c r="B457" s="10">
        <v>5</v>
      </c>
      <c r="C457" s="10" t="s">
        <v>1012</v>
      </c>
      <c r="D457" s="10">
        <v>2390</v>
      </c>
      <c r="E457" s="10" t="s">
        <v>1104</v>
      </c>
      <c r="F457" s="10" t="s">
        <v>1166</v>
      </c>
      <c r="G457" s="10">
        <v>80</v>
      </c>
    </row>
    <row r="458" spans="1:7" x14ac:dyDescent="0.25">
      <c r="A458" s="10">
        <v>2017</v>
      </c>
      <c r="B458" s="10">
        <v>5</v>
      </c>
      <c r="C458" s="10" t="s">
        <v>1012</v>
      </c>
      <c r="D458" s="10">
        <v>2390</v>
      </c>
      <c r="E458" s="10" t="s">
        <v>1104</v>
      </c>
      <c r="F458" s="10" t="s">
        <v>1166</v>
      </c>
      <c r="G458" s="10">
        <v>80</v>
      </c>
    </row>
    <row r="459" spans="1:7" x14ac:dyDescent="0.25">
      <c r="A459" s="10">
        <v>2017</v>
      </c>
      <c r="B459" s="10">
        <v>5</v>
      </c>
      <c r="C459" s="10" t="s">
        <v>1012</v>
      </c>
      <c r="D459" s="10">
        <v>2390</v>
      </c>
      <c r="E459" s="10" t="s">
        <v>1104</v>
      </c>
      <c r="F459" s="10" t="s">
        <v>1166</v>
      </c>
      <c r="G459" s="10">
        <v>80</v>
      </c>
    </row>
    <row r="460" spans="1:7" x14ac:dyDescent="0.25">
      <c r="A460" s="10">
        <v>2017</v>
      </c>
      <c r="B460" s="10">
        <v>5</v>
      </c>
      <c r="C460" s="10" t="s">
        <v>1012</v>
      </c>
      <c r="D460" s="10">
        <v>2390</v>
      </c>
      <c r="E460" s="10" t="s">
        <v>1104</v>
      </c>
      <c r="F460" s="10" t="s">
        <v>1166</v>
      </c>
      <c r="G460" s="10">
        <v>80</v>
      </c>
    </row>
    <row r="461" spans="1:7" x14ac:dyDescent="0.25">
      <c r="A461" s="10">
        <v>2017</v>
      </c>
      <c r="B461" s="10">
        <v>6</v>
      </c>
      <c r="C461" s="10" t="s">
        <v>1012</v>
      </c>
      <c r="D461" s="10">
        <v>2390</v>
      </c>
      <c r="E461" s="10" t="s">
        <v>1104</v>
      </c>
      <c r="F461" s="10" t="s">
        <v>1166</v>
      </c>
      <c r="G461" s="10">
        <v>25</v>
      </c>
    </row>
    <row r="462" spans="1:7" x14ac:dyDescent="0.25">
      <c r="A462" s="10">
        <v>2017</v>
      </c>
      <c r="B462" s="10">
        <v>11</v>
      </c>
      <c r="C462" s="10" t="s">
        <v>980</v>
      </c>
      <c r="D462" s="10">
        <v>2390</v>
      </c>
      <c r="E462" s="10" t="s">
        <v>1104</v>
      </c>
      <c r="F462" s="10" t="s">
        <v>1107</v>
      </c>
      <c r="G462" s="10">
        <v>100</v>
      </c>
    </row>
    <row r="463" spans="1:7" x14ac:dyDescent="0.25">
      <c r="A463" s="10">
        <v>2017</v>
      </c>
      <c r="B463" s="10">
        <v>9</v>
      </c>
      <c r="C463" s="10" t="s">
        <v>1012</v>
      </c>
      <c r="D463" s="10">
        <v>2390</v>
      </c>
      <c r="E463" s="10" t="s">
        <v>1104</v>
      </c>
      <c r="F463" s="10" t="s">
        <v>1166</v>
      </c>
      <c r="G463" s="10">
        <v>100</v>
      </c>
    </row>
    <row r="464" spans="1:7" x14ac:dyDescent="0.25">
      <c r="A464" s="10">
        <v>2017</v>
      </c>
      <c r="B464" s="10">
        <v>9</v>
      </c>
      <c r="C464" s="10" t="s">
        <v>1012</v>
      </c>
      <c r="D464" s="10">
        <v>2390</v>
      </c>
      <c r="E464" s="10" t="s">
        <v>1104</v>
      </c>
      <c r="F464" s="10" t="s">
        <v>1166</v>
      </c>
      <c r="G464" s="10">
        <v>90</v>
      </c>
    </row>
    <row r="465" spans="1:7" x14ac:dyDescent="0.25">
      <c r="A465" s="10">
        <v>2017</v>
      </c>
      <c r="B465" s="10">
        <v>10</v>
      </c>
      <c r="C465" s="10" t="s">
        <v>1012</v>
      </c>
      <c r="D465" s="10">
        <v>2390</v>
      </c>
      <c r="E465" s="10" t="s">
        <v>1104</v>
      </c>
      <c r="F465" s="10" t="s">
        <v>1166</v>
      </c>
      <c r="G465" s="10">
        <v>80</v>
      </c>
    </row>
    <row r="466" spans="1:7" x14ac:dyDescent="0.25">
      <c r="A466" s="10">
        <v>2017</v>
      </c>
      <c r="B466" s="10">
        <v>10</v>
      </c>
      <c r="C466" s="10" t="s">
        <v>1012</v>
      </c>
      <c r="D466" s="10">
        <v>2390</v>
      </c>
      <c r="E466" s="10" t="s">
        <v>1104</v>
      </c>
      <c r="F466" s="10" t="s">
        <v>1166</v>
      </c>
      <c r="G466" s="10">
        <v>36</v>
      </c>
    </row>
    <row r="467" spans="1:7" x14ac:dyDescent="0.25">
      <c r="A467" s="10">
        <v>2017</v>
      </c>
      <c r="B467" s="10">
        <v>10</v>
      </c>
      <c r="C467" s="10" t="s">
        <v>1012</v>
      </c>
      <c r="D467" s="10">
        <v>2390</v>
      </c>
      <c r="E467" s="10" t="s">
        <v>1104</v>
      </c>
      <c r="F467" s="10" t="s">
        <v>1166</v>
      </c>
      <c r="G467" s="10">
        <v>50</v>
      </c>
    </row>
    <row r="468" spans="1:7" x14ac:dyDescent="0.25">
      <c r="A468" s="10">
        <v>2017</v>
      </c>
      <c r="B468" s="10">
        <v>11</v>
      </c>
      <c r="C468" s="10" t="s">
        <v>1012</v>
      </c>
      <c r="D468" s="10">
        <v>2390</v>
      </c>
      <c r="E468" s="10" t="s">
        <v>1104</v>
      </c>
      <c r="F468" s="10" t="s">
        <v>1166</v>
      </c>
      <c r="G468" s="10">
        <v>66</v>
      </c>
    </row>
    <row r="469" spans="1:7" x14ac:dyDescent="0.25">
      <c r="A469" s="10">
        <v>2017</v>
      </c>
      <c r="B469" s="10">
        <v>11</v>
      </c>
      <c r="C469" s="10" t="s">
        <v>1012</v>
      </c>
      <c r="D469" s="10">
        <v>2390</v>
      </c>
      <c r="E469" s="10" t="s">
        <v>1104</v>
      </c>
      <c r="F469" s="10" t="s">
        <v>1166</v>
      </c>
      <c r="G469" s="10">
        <v>51</v>
      </c>
    </row>
    <row r="470" spans="1:7" x14ac:dyDescent="0.25">
      <c r="A470" s="10">
        <v>2017</v>
      </c>
      <c r="B470" s="10">
        <v>11</v>
      </c>
      <c r="C470" s="10" t="s">
        <v>1012</v>
      </c>
      <c r="D470" s="10">
        <v>2390</v>
      </c>
      <c r="E470" s="10" t="s">
        <v>1104</v>
      </c>
      <c r="F470" s="10" t="s">
        <v>1166</v>
      </c>
      <c r="G470" s="10">
        <v>60</v>
      </c>
    </row>
    <row r="471" spans="1:7" x14ac:dyDescent="0.25">
      <c r="A471" s="10">
        <v>2017</v>
      </c>
      <c r="B471" s="10">
        <v>12</v>
      </c>
      <c r="C471" s="10" t="s">
        <v>1012</v>
      </c>
      <c r="D471" s="10">
        <v>2390</v>
      </c>
      <c r="E471" s="10" t="s">
        <v>1104</v>
      </c>
      <c r="F471" s="10" t="s">
        <v>1166</v>
      </c>
      <c r="G471" s="10">
        <v>40</v>
      </c>
    </row>
    <row r="472" spans="1:7" x14ac:dyDescent="0.25">
      <c r="A472" s="10">
        <v>2017</v>
      </c>
      <c r="B472" s="10">
        <v>9</v>
      </c>
      <c r="C472" s="10" t="s">
        <v>1012</v>
      </c>
      <c r="D472" s="10"/>
      <c r="E472" s="10" t="s">
        <v>1027</v>
      </c>
      <c r="F472" s="10" t="s">
        <v>986</v>
      </c>
      <c r="G472" s="10">
        <v>40</v>
      </c>
    </row>
    <row r="473" spans="1:7" x14ac:dyDescent="0.25">
      <c r="A473" s="10">
        <v>2017</v>
      </c>
      <c r="B473" s="10">
        <v>9</v>
      </c>
      <c r="C473" s="10" t="s">
        <v>979</v>
      </c>
      <c r="D473" s="10"/>
      <c r="E473" s="10" t="s">
        <v>1025</v>
      </c>
      <c r="F473" s="10" t="s">
        <v>1135</v>
      </c>
      <c r="G473" s="10">
        <v>400</v>
      </c>
    </row>
    <row r="474" spans="1:7" x14ac:dyDescent="0.25">
      <c r="A474" s="10">
        <v>2017</v>
      </c>
      <c r="B474" s="10">
        <v>8</v>
      </c>
      <c r="C474" s="10" t="s">
        <v>979</v>
      </c>
      <c r="D474" s="10">
        <v>2250</v>
      </c>
      <c r="E474" s="10" t="s">
        <v>306</v>
      </c>
      <c r="F474" s="10" t="s">
        <v>1162</v>
      </c>
      <c r="G474" s="10">
        <v>300</v>
      </c>
    </row>
    <row r="475" spans="1:7" x14ac:dyDescent="0.25">
      <c r="A475" s="10">
        <v>2017</v>
      </c>
      <c r="B475" s="10">
        <v>3</v>
      </c>
      <c r="C475" s="10" t="s">
        <v>1005</v>
      </c>
      <c r="D475" s="10">
        <v>2250</v>
      </c>
      <c r="E475" s="10" t="s">
        <v>306</v>
      </c>
      <c r="F475" s="10" t="s">
        <v>1230</v>
      </c>
      <c r="G475" s="10">
        <v>205</v>
      </c>
    </row>
    <row r="476" spans="1:7" x14ac:dyDescent="0.25">
      <c r="A476" s="10">
        <v>2017</v>
      </c>
      <c r="B476" s="10">
        <v>8</v>
      </c>
      <c r="C476" s="10" t="s">
        <v>1005</v>
      </c>
      <c r="D476" s="10">
        <v>2250</v>
      </c>
      <c r="E476" s="10" t="s">
        <v>306</v>
      </c>
      <c r="F476" s="10" t="s">
        <v>1230</v>
      </c>
      <c r="G476" s="10">
        <v>180</v>
      </c>
    </row>
    <row r="477" spans="1:7" x14ac:dyDescent="0.25">
      <c r="A477" s="10">
        <v>2017</v>
      </c>
      <c r="B477" s="10">
        <v>10</v>
      </c>
      <c r="C477" s="10" t="s">
        <v>1005</v>
      </c>
      <c r="D477" s="10">
        <v>2250</v>
      </c>
      <c r="E477" s="10" t="s">
        <v>306</v>
      </c>
      <c r="F477" s="10" t="s">
        <v>1279</v>
      </c>
      <c r="G477" s="10">
        <v>200</v>
      </c>
    </row>
    <row r="478" spans="1:7" x14ac:dyDescent="0.25">
      <c r="A478" s="10">
        <v>2017</v>
      </c>
      <c r="B478" s="10">
        <v>5</v>
      </c>
      <c r="C478" s="10" t="s">
        <v>979</v>
      </c>
      <c r="D478" s="10"/>
      <c r="E478" s="10" t="s">
        <v>1024</v>
      </c>
      <c r="F478" s="10" t="s">
        <v>1157</v>
      </c>
      <c r="G478" s="10">
        <v>200</v>
      </c>
    </row>
    <row r="479" spans="1:7" x14ac:dyDescent="0.25">
      <c r="A479" s="10">
        <v>2017</v>
      </c>
      <c r="B479" s="10">
        <v>8</v>
      </c>
      <c r="C479" s="10" t="s">
        <v>980</v>
      </c>
      <c r="D479" s="10"/>
      <c r="E479" s="10" t="s">
        <v>1022</v>
      </c>
      <c r="F479" s="10" t="s">
        <v>986</v>
      </c>
      <c r="G479" s="10">
        <v>12</v>
      </c>
    </row>
    <row r="480" spans="1:7" x14ac:dyDescent="0.25">
      <c r="A480" s="10">
        <v>2017</v>
      </c>
      <c r="B480" s="10">
        <v>8</v>
      </c>
      <c r="C480" s="10" t="s">
        <v>980</v>
      </c>
      <c r="D480" s="10"/>
      <c r="E480" s="10" t="s">
        <v>1022</v>
      </c>
      <c r="F480" s="10" t="s">
        <v>986</v>
      </c>
      <c r="G480" s="10">
        <v>12</v>
      </c>
    </row>
    <row r="481" spans="1:7" x14ac:dyDescent="0.25">
      <c r="A481" s="10">
        <v>2017</v>
      </c>
      <c r="B481" s="10">
        <v>2</v>
      </c>
      <c r="C481" s="10" t="s">
        <v>980</v>
      </c>
      <c r="D481" s="10"/>
      <c r="E481" s="10" t="s">
        <v>1118</v>
      </c>
      <c r="F481" s="10" t="s">
        <v>1157</v>
      </c>
      <c r="G481" s="10">
        <v>20</v>
      </c>
    </row>
    <row r="482" spans="1:7" x14ac:dyDescent="0.25">
      <c r="A482" s="10">
        <v>2017</v>
      </c>
      <c r="B482" s="10">
        <v>3</v>
      </c>
      <c r="C482" s="10" t="s">
        <v>979</v>
      </c>
      <c r="D482" s="10">
        <v>2300</v>
      </c>
      <c r="E482" s="10" t="s">
        <v>1010</v>
      </c>
      <c r="F482" s="10" t="s">
        <v>1158</v>
      </c>
      <c r="G482" s="10">
        <f>7*21</f>
        <v>147</v>
      </c>
    </row>
    <row r="483" spans="1:7" x14ac:dyDescent="0.25">
      <c r="A483" s="10">
        <v>2017</v>
      </c>
      <c r="B483" s="10">
        <v>7</v>
      </c>
      <c r="C483" s="10" t="s">
        <v>979</v>
      </c>
      <c r="D483" s="10">
        <v>2300</v>
      </c>
      <c r="E483" s="10" t="s">
        <v>1010</v>
      </c>
      <c r="F483" s="10" t="s">
        <v>1160</v>
      </c>
      <c r="G483" s="10">
        <v>600</v>
      </c>
    </row>
    <row r="484" spans="1:7" x14ac:dyDescent="0.25">
      <c r="A484" s="10">
        <v>2017</v>
      </c>
      <c r="B484" s="10">
        <v>7</v>
      </c>
      <c r="C484" s="10" t="s">
        <v>981</v>
      </c>
      <c r="D484" s="10">
        <v>2300</v>
      </c>
      <c r="E484" s="10" t="s">
        <v>1010</v>
      </c>
      <c r="F484" s="10" t="s">
        <v>986</v>
      </c>
      <c r="G484" s="10">
        <v>10</v>
      </c>
    </row>
    <row r="485" spans="1:7" x14ac:dyDescent="0.25">
      <c r="A485" s="10">
        <v>2017</v>
      </c>
      <c r="B485" s="10">
        <v>11</v>
      </c>
      <c r="C485" s="10" t="s">
        <v>979</v>
      </c>
      <c r="D485" s="10"/>
      <c r="E485" s="10" t="s">
        <v>1045</v>
      </c>
      <c r="F485" s="10" t="s">
        <v>1139</v>
      </c>
      <c r="G485" s="10">
        <v>100</v>
      </c>
    </row>
    <row r="486" spans="1:7" x14ac:dyDescent="0.25">
      <c r="A486" s="10">
        <v>2017</v>
      </c>
      <c r="B486" s="10">
        <v>11</v>
      </c>
      <c r="C486" s="10" t="s">
        <v>1005</v>
      </c>
      <c r="D486" s="10"/>
      <c r="E486" s="10" t="s">
        <v>1045</v>
      </c>
      <c r="F486" s="10" t="s">
        <v>1280</v>
      </c>
      <c r="G486" s="10">
        <v>95</v>
      </c>
    </row>
    <row r="487" spans="1:7" x14ac:dyDescent="0.25">
      <c r="A487" s="10">
        <v>2017</v>
      </c>
      <c r="B487" s="10">
        <v>2</v>
      </c>
      <c r="C487" s="10" t="s">
        <v>980</v>
      </c>
      <c r="D487" s="10">
        <v>2260</v>
      </c>
      <c r="E487" s="10" t="s">
        <v>982</v>
      </c>
      <c r="F487" s="10" t="s">
        <v>1157</v>
      </c>
      <c r="G487" s="10">
        <v>30</v>
      </c>
    </row>
    <row r="488" spans="1:7" x14ac:dyDescent="0.25">
      <c r="A488" s="10">
        <v>2017</v>
      </c>
      <c r="B488" s="10">
        <v>4</v>
      </c>
      <c r="C488" s="10" t="s">
        <v>979</v>
      </c>
      <c r="D488" s="10">
        <v>2260</v>
      </c>
      <c r="E488" s="10" t="s">
        <v>982</v>
      </c>
      <c r="F488" s="10" t="s">
        <v>1157</v>
      </c>
      <c r="G488" s="10">
        <v>100</v>
      </c>
    </row>
    <row r="489" spans="1:7" x14ac:dyDescent="0.25">
      <c r="A489" s="10">
        <v>2017</v>
      </c>
      <c r="B489" s="10">
        <v>10</v>
      </c>
      <c r="C489" s="10" t="s">
        <v>1012</v>
      </c>
      <c r="D489" s="10"/>
      <c r="E489" s="10" t="s">
        <v>1046</v>
      </c>
      <c r="F489" s="10" t="s">
        <v>1115</v>
      </c>
      <c r="G489" s="10">
        <v>120</v>
      </c>
    </row>
    <row r="490" spans="1:7" x14ac:dyDescent="0.25">
      <c r="A490" s="10">
        <v>2018</v>
      </c>
      <c r="B490" s="10"/>
      <c r="C490" s="10" t="s">
        <v>1005</v>
      </c>
      <c r="D490" s="10"/>
      <c r="E490" s="10" t="s">
        <v>1230</v>
      </c>
      <c r="F490" s="10" t="s">
        <v>1201</v>
      </c>
      <c r="G490" s="10">
        <v>300</v>
      </c>
    </row>
    <row r="491" spans="1:7" x14ac:dyDescent="0.25">
      <c r="A491" s="10">
        <v>2018</v>
      </c>
      <c r="B491" s="10"/>
      <c r="C491" s="10" t="s">
        <v>1005</v>
      </c>
      <c r="D491" s="10">
        <v>2275</v>
      </c>
      <c r="E491" s="10" t="s">
        <v>1167</v>
      </c>
      <c r="F491" s="10" t="s">
        <v>1230</v>
      </c>
      <c r="G491" s="10">
        <v>150</v>
      </c>
    </row>
    <row r="492" spans="1:7" x14ac:dyDescent="0.25">
      <c r="A492" s="10">
        <v>2018</v>
      </c>
      <c r="B492" s="10">
        <v>2</v>
      </c>
      <c r="C492" s="10" t="s">
        <v>980</v>
      </c>
      <c r="D492" s="10">
        <v>2370</v>
      </c>
      <c r="E492" s="10" t="s">
        <v>1173</v>
      </c>
      <c r="F492" s="10" t="s">
        <v>1230</v>
      </c>
      <c r="G492" s="10"/>
    </row>
    <row r="493" spans="1:7" x14ac:dyDescent="0.25">
      <c r="A493" s="10">
        <v>2018</v>
      </c>
      <c r="B493" s="10">
        <v>1</v>
      </c>
      <c r="C493" s="10" t="s">
        <v>1002</v>
      </c>
      <c r="D493" s="10">
        <v>2340</v>
      </c>
      <c r="E493" s="10" t="s">
        <v>1007</v>
      </c>
      <c r="F493" s="10" t="s">
        <v>1052</v>
      </c>
      <c r="G493" s="10"/>
    </row>
    <row r="494" spans="1:7" x14ac:dyDescent="0.25">
      <c r="A494" s="10">
        <v>2018</v>
      </c>
      <c r="B494" s="10">
        <v>7</v>
      </c>
      <c r="C494" s="10" t="s">
        <v>980</v>
      </c>
      <c r="D494" s="10">
        <v>2340</v>
      </c>
      <c r="E494" s="10" t="s">
        <v>1007</v>
      </c>
      <c r="F494" s="10" t="s">
        <v>1115</v>
      </c>
      <c r="G494" s="10"/>
    </row>
    <row r="495" spans="1:7" x14ac:dyDescent="0.25">
      <c r="A495" s="10">
        <v>2018</v>
      </c>
      <c r="B495" s="10"/>
      <c r="C495" s="10" t="s">
        <v>1005</v>
      </c>
      <c r="D495" s="10">
        <v>2930</v>
      </c>
      <c r="E495" s="10" t="s">
        <v>1119</v>
      </c>
      <c r="F495" s="10" t="s">
        <v>1230</v>
      </c>
      <c r="G495" s="10">
        <v>300</v>
      </c>
    </row>
    <row r="496" spans="1:7" x14ac:dyDescent="0.25">
      <c r="A496" s="10">
        <v>2018</v>
      </c>
      <c r="B496" s="10">
        <v>6</v>
      </c>
      <c r="C496" s="10" t="s">
        <v>980</v>
      </c>
      <c r="D496" s="10">
        <v>2275</v>
      </c>
      <c r="E496" s="10" t="s">
        <v>309</v>
      </c>
      <c r="F496" s="10" t="s">
        <v>1115</v>
      </c>
      <c r="G496" s="10"/>
    </row>
    <row r="497" spans="1:7" x14ac:dyDescent="0.25">
      <c r="A497" s="10">
        <v>2018</v>
      </c>
      <c r="B497" s="10">
        <v>8</v>
      </c>
      <c r="C497" s="10" t="s">
        <v>980</v>
      </c>
      <c r="D497" s="10">
        <v>2275</v>
      </c>
      <c r="E497" s="10" t="s">
        <v>309</v>
      </c>
      <c r="F497" s="10" t="s">
        <v>1187</v>
      </c>
      <c r="G497" s="10"/>
    </row>
    <row r="498" spans="1:7" x14ac:dyDescent="0.25">
      <c r="A498" s="10">
        <v>2018</v>
      </c>
      <c r="B498" s="10"/>
      <c r="C498" s="10" t="s">
        <v>1005</v>
      </c>
      <c r="D498" s="10">
        <v>2275</v>
      </c>
      <c r="E498" s="10" t="s">
        <v>309</v>
      </c>
      <c r="F498" s="10" t="s">
        <v>1230</v>
      </c>
      <c r="G498" s="10">
        <v>500</v>
      </c>
    </row>
    <row r="499" spans="1:7" x14ac:dyDescent="0.25">
      <c r="A499" s="10">
        <v>2018</v>
      </c>
      <c r="B499" s="10">
        <v>7</v>
      </c>
      <c r="C499" s="10" t="s">
        <v>980</v>
      </c>
      <c r="D499" s="10">
        <v>2280</v>
      </c>
      <c r="E499" s="10" t="s">
        <v>1127</v>
      </c>
      <c r="F499" s="10" t="s">
        <v>1115</v>
      </c>
      <c r="G499" s="10"/>
    </row>
    <row r="500" spans="1:7" x14ac:dyDescent="0.25">
      <c r="A500" s="10">
        <v>2018</v>
      </c>
      <c r="B500" s="10">
        <v>4</v>
      </c>
      <c r="C500" s="10" t="s">
        <v>980</v>
      </c>
      <c r="D500" s="10">
        <v>2280</v>
      </c>
      <c r="E500" s="10" t="s">
        <v>1127</v>
      </c>
      <c r="F500" s="10" t="s">
        <v>1135</v>
      </c>
      <c r="G500" s="10"/>
    </row>
    <row r="501" spans="1:7" x14ac:dyDescent="0.25">
      <c r="A501" s="10">
        <v>2018</v>
      </c>
      <c r="B501" s="10">
        <v>3</v>
      </c>
      <c r="C501" s="10" t="s">
        <v>980</v>
      </c>
      <c r="D501" s="10">
        <v>2200</v>
      </c>
      <c r="E501" s="10" t="s">
        <v>304</v>
      </c>
      <c r="F501" s="10" t="s">
        <v>978</v>
      </c>
      <c r="G501" s="10"/>
    </row>
    <row r="502" spans="1:7" x14ac:dyDescent="0.25">
      <c r="A502" s="10">
        <v>2018</v>
      </c>
      <c r="B502" s="10">
        <v>3</v>
      </c>
      <c r="C502" s="10" t="s">
        <v>980</v>
      </c>
      <c r="D502" s="10">
        <v>2200</v>
      </c>
      <c r="E502" s="10" t="s">
        <v>304</v>
      </c>
      <c r="F502" s="10" t="s">
        <v>1179</v>
      </c>
      <c r="G502" s="10"/>
    </row>
    <row r="503" spans="1:7" x14ac:dyDescent="0.25">
      <c r="A503" s="10">
        <v>2018</v>
      </c>
      <c r="B503" s="10">
        <v>5</v>
      </c>
      <c r="C503" s="10" t="s">
        <v>1002</v>
      </c>
      <c r="D503" s="10">
        <v>2200</v>
      </c>
      <c r="E503" s="10" t="s">
        <v>304</v>
      </c>
      <c r="F503" s="10" t="s">
        <v>635</v>
      </c>
      <c r="G503" s="10"/>
    </row>
    <row r="504" spans="1:7" x14ac:dyDescent="0.25">
      <c r="A504" s="10">
        <v>2018</v>
      </c>
      <c r="B504" s="10">
        <v>6</v>
      </c>
      <c r="C504" s="10" t="s">
        <v>980</v>
      </c>
      <c r="D504" s="10">
        <v>2200</v>
      </c>
      <c r="E504" s="10" t="s">
        <v>304</v>
      </c>
      <c r="F504" s="10" t="s">
        <v>1115</v>
      </c>
      <c r="G504" s="10"/>
    </row>
    <row r="505" spans="1:7" x14ac:dyDescent="0.25">
      <c r="A505" s="10">
        <v>2018</v>
      </c>
      <c r="B505" s="10">
        <v>9</v>
      </c>
      <c r="C505" s="10" t="s">
        <v>980</v>
      </c>
      <c r="D505" s="10">
        <v>2200</v>
      </c>
      <c r="E505" s="10" t="s">
        <v>304</v>
      </c>
      <c r="F505" s="10" t="s">
        <v>986</v>
      </c>
      <c r="G505" s="10"/>
    </row>
    <row r="506" spans="1:7" x14ac:dyDescent="0.25">
      <c r="A506" s="10">
        <v>2018</v>
      </c>
      <c r="B506" s="10">
        <v>9</v>
      </c>
      <c r="C506" s="10" t="s">
        <v>980</v>
      </c>
      <c r="D506" s="10">
        <v>2200</v>
      </c>
      <c r="E506" s="10" t="s">
        <v>304</v>
      </c>
      <c r="F506" s="10" t="s">
        <v>986</v>
      </c>
      <c r="G506" s="10"/>
    </row>
    <row r="507" spans="1:7" x14ac:dyDescent="0.25">
      <c r="A507" s="10">
        <v>2018</v>
      </c>
      <c r="B507" s="10">
        <v>10</v>
      </c>
      <c r="C507" s="10" t="s">
        <v>980</v>
      </c>
      <c r="D507" s="10">
        <v>2200</v>
      </c>
      <c r="E507" s="10" t="s">
        <v>304</v>
      </c>
      <c r="F507" s="10" t="s">
        <v>986</v>
      </c>
      <c r="G507" s="10"/>
    </row>
    <row r="508" spans="1:7" x14ac:dyDescent="0.25">
      <c r="A508" s="10">
        <v>2018</v>
      </c>
      <c r="B508" s="10">
        <v>8</v>
      </c>
      <c r="C508" s="10" t="s">
        <v>981</v>
      </c>
      <c r="D508" s="10">
        <v>2200</v>
      </c>
      <c r="E508" s="10" t="s">
        <v>304</v>
      </c>
      <c r="F508" s="10" t="s">
        <v>1107</v>
      </c>
      <c r="G508" s="10">
        <v>30</v>
      </c>
    </row>
    <row r="509" spans="1:7" x14ac:dyDescent="0.25">
      <c r="A509" s="10">
        <v>2018</v>
      </c>
      <c r="B509" s="10">
        <v>10</v>
      </c>
      <c r="C509" s="10" t="s">
        <v>981</v>
      </c>
      <c r="D509" s="10">
        <v>2200</v>
      </c>
      <c r="E509" s="10" t="s">
        <v>304</v>
      </c>
      <c r="F509" s="10" t="s">
        <v>635</v>
      </c>
      <c r="G509" s="10">
        <v>12</v>
      </c>
    </row>
    <row r="510" spans="1:7" x14ac:dyDescent="0.25">
      <c r="A510" s="10">
        <v>2018</v>
      </c>
      <c r="B510" s="10">
        <v>8</v>
      </c>
      <c r="C510" s="10" t="s">
        <v>981</v>
      </c>
      <c r="D510" s="10">
        <v>2200</v>
      </c>
      <c r="E510" s="10" t="s">
        <v>304</v>
      </c>
      <c r="F510" s="10" t="s">
        <v>1282</v>
      </c>
      <c r="G510" s="10">
        <v>47</v>
      </c>
    </row>
    <row r="511" spans="1:7" x14ac:dyDescent="0.25">
      <c r="A511" s="10">
        <v>2018</v>
      </c>
      <c r="B511" s="10"/>
      <c r="C511" s="10" t="s">
        <v>1005</v>
      </c>
      <c r="D511" s="10">
        <v>2200</v>
      </c>
      <c r="E511" s="10" t="s">
        <v>304</v>
      </c>
      <c r="F511" s="10" t="s">
        <v>1230</v>
      </c>
      <c r="G511" s="10">
        <v>300</v>
      </c>
    </row>
    <row r="512" spans="1:7" x14ac:dyDescent="0.25">
      <c r="A512" s="10">
        <v>2018</v>
      </c>
      <c r="B512" s="10">
        <v>8</v>
      </c>
      <c r="C512" s="10" t="s">
        <v>980</v>
      </c>
      <c r="D512" s="10">
        <v>2270</v>
      </c>
      <c r="E512" s="10" t="s">
        <v>1122</v>
      </c>
      <c r="F512" s="10" t="s">
        <v>1190</v>
      </c>
      <c r="G512" s="10"/>
    </row>
    <row r="513" spans="1:7" x14ac:dyDescent="0.25">
      <c r="A513" s="10">
        <v>2018</v>
      </c>
      <c r="B513" s="10">
        <v>11</v>
      </c>
      <c r="C513" s="10" t="s">
        <v>980</v>
      </c>
      <c r="D513" s="10">
        <v>2270</v>
      </c>
      <c r="E513" s="10" t="s">
        <v>1122</v>
      </c>
      <c r="F513" s="10" t="s">
        <v>1230</v>
      </c>
      <c r="G513" s="10"/>
    </row>
    <row r="514" spans="1:7" x14ac:dyDescent="0.25">
      <c r="A514" s="10">
        <v>2018</v>
      </c>
      <c r="B514" s="10">
        <v>6</v>
      </c>
      <c r="C514" s="10" t="s">
        <v>980</v>
      </c>
      <c r="D514" s="10">
        <v>2200</v>
      </c>
      <c r="E514" s="10" t="s">
        <v>304</v>
      </c>
      <c r="F514" s="10" t="s">
        <v>978</v>
      </c>
      <c r="G514" s="10"/>
    </row>
    <row r="515" spans="1:7" x14ac:dyDescent="0.25">
      <c r="A515" s="10">
        <v>2018</v>
      </c>
      <c r="B515" s="10">
        <v>9</v>
      </c>
      <c r="C515" s="10" t="s">
        <v>980</v>
      </c>
      <c r="D515" s="10">
        <v>2230</v>
      </c>
      <c r="E515" s="10" t="s">
        <v>1116</v>
      </c>
      <c r="F515" s="10" t="s">
        <v>1191</v>
      </c>
      <c r="G515" s="10"/>
    </row>
    <row r="516" spans="1:7" x14ac:dyDescent="0.25">
      <c r="A516" s="10">
        <v>2018</v>
      </c>
      <c r="B516" s="10">
        <v>7</v>
      </c>
      <c r="C516" s="10" t="s">
        <v>981</v>
      </c>
      <c r="D516" s="10">
        <v>2230</v>
      </c>
      <c r="E516" s="10" t="s">
        <v>1116</v>
      </c>
      <c r="F516" s="10" t="s">
        <v>1195</v>
      </c>
      <c r="G516" s="10">
        <v>32</v>
      </c>
    </row>
    <row r="517" spans="1:7" x14ac:dyDescent="0.25">
      <c r="A517" s="10">
        <v>2018</v>
      </c>
      <c r="B517" s="10"/>
      <c r="C517" s="10" t="s">
        <v>1005</v>
      </c>
      <c r="D517" s="10">
        <v>2230</v>
      </c>
      <c r="E517" s="10" t="s">
        <v>1116</v>
      </c>
      <c r="F517" s="10" t="s">
        <v>1202</v>
      </c>
      <c r="G517" s="10">
        <v>800</v>
      </c>
    </row>
    <row r="518" spans="1:7" x14ac:dyDescent="0.25">
      <c r="A518" s="10">
        <v>2018</v>
      </c>
      <c r="B518" s="10">
        <v>5</v>
      </c>
      <c r="C518" s="10" t="s">
        <v>980</v>
      </c>
      <c r="D518" s="10"/>
      <c r="E518" s="10" t="s">
        <v>1301</v>
      </c>
      <c r="F518" s="10" t="s">
        <v>1179</v>
      </c>
      <c r="G518" s="10"/>
    </row>
    <row r="519" spans="1:7" x14ac:dyDescent="0.25">
      <c r="A519" s="10">
        <v>2018</v>
      </c>
      <c r="B519" s="10">
        <v>5</v>
      </c>
      <c r="C519" s="10" t="s">
        <v>1002</v>
      </c>
      <c r="D519" s="10"/>
      <c r="E519" s="10" t="s">
        <v>1339</v>
      </c>
      <c r="F519" s="10" t="s">
        <v>986</v>
      </c>
      <c r="G519" s="10"/>
    </row>
    <row r="520" spans="1:7" x14ac:dyDescent="0.25">
      <c r="A520" s="10">
        <v>2018</v>
      </c>
      <c r="B520" s="10">
        <v>6</v>
      </c>
      <c r="C520" s="10" t="s">
        <v>980</v>
      </c>
      <c r="D520" s="10"/>
      <c r="E520" s="10" t="s">
        <v>1339</v>
      </c>
      <c r="F520" s="10" t="s">
        <v>1115</v>
      </c>
      <c r="G520" s="10"/>
    </row>
    <row r="521" spans="1:7" x14ac:dyDescent="0.25">
      <c r="A521" s="10">
        <v>2018</v>
      </c>
      <c r="B521" s="10">
        <v>8</v>
      </c>
      <c r="C521" s="10" t="s">
        <v>980</v>
      </c>
      <c r="D521" s="10"/>
      <c r="E521" s="10" t="s">
        <v>1339</v>
      </c>
      <c r="F521" s="10" t="s">
        <v>1188</v>
      </c>
      <c r="G521" s="10"/>
    </row>
    <row r="522" spans="1:7" x14ac:dyDescent="0.25">
      <c r="A522" s="10">
        <v>2018</v>
      </c>
      <c r="B522" s="10">
        <v>6</v>
      </c>
      <c r="C522" s="10" t="s">
        <v>1002</v>
      </c>
      <c r="D522" s="10"/>
      <c r="E522" s="10" t="s">
        <v>1040</v>
      </c>
      <c r="F522" s="10" t="s">
        <v>986</v>
      </c>
      <c r="G522" s="10"/>
    </row>
    <row r="523" spans="1:7" x14ac:dyDescent="0.25">
      <c r="A523" s="10">
        <v>2018</v>
      </c>
      <c r="B523" s="10">
        <v>5</v>
      </c>
      <c r="C523" s="10" t="s">
        <v>980</v>
      </c>
      <c r="D523" s="10"/>
      <c r="E523" s="10" t="s">
        <v>1051</v>
      </c>
      <c r="F523" s="10" t="s">
        <v>1181</v>
      </c>
      <c r="G523" s="10"/>
    </row>
    <row r="524" spans="1:7" x14ac:dyDescent="0.25">
      <c r="A524" s="10">
        <v>2018</v>
      </c>
      <c r="B524" s="10"/>
      <c r="C524" s="10" t="s">
        <v>1005</v>
      </c>
      <c r="D524" s="10"/>
      <c r="E524" s="10" t="s">
        <v>309</v>
      </c>
      <c r="F524" s="10" t="s">
        <v>1201</v>
      </c>
      <c r="G524" s="10">
        <v>450</v>
      </c>
    </row>
    <row r="525" spans="1:7" x14ac:dyDescent="0.25">
      <c r="A525" s="10">
        <v>2018</v>
      </c>
      <c r="B525" s="10">
        <v>8</v>
      </c>
      <c r="C525" s="10" t="s">
        <v>981</v>
      </c>
      <c r="D525" s="10"/>
      <c r="E525" s="10" t="s">
        <v>1194</v>
      </c>
      <c r="F525" s="10" t="s">
        <v>1196</v>
      </c>
      <c r="G525" s="10">
        <v>30</v>
      </c>
    </row>
    <row r="526" spans="1:7" x14ac:dyDescent="0.25">
      <c r="A526" s="10">
        <v>2018</v>
      </c>
      <c r="B526" s="10">
        <v>6</v>
      </c>
      <c r="C526" s="10" t="s">
        <v>1012</v>
      </c>
      <c r="D526" s="10">
        <v>2390</v>
      </c>
      <c r="E526" s="10" t="s">
        <v>1104</v>
      </c>
      <c r="F526" s="10" t="s">
        <v>1182</v>
      </c>
      <c r="G526" s="10"/>
    </row>
    <row r="527" spans="1:7" x14ac:dyDescent="0.25">
      <c r="A527" s="10">
        <v>2018</v>
      </c>
      <c r="B527" s="10">
        <v>10</v>
      </c>
      <c r="C527" s="10" t="s">
        <v>980</v>
      </c>
      <c r="D527" s="10">
        <v>2390</v>
      </c>
      <c r="E527" s="10" t="s">
        <v>1104</v>
      </c>
      <c r="F527" s="10" t="s">
        <v>1095</v>
      </c>
      <c r="G527" s="10"/>
    </row>
    <row r="528" spans="1:7" x14ac:dyDescent="0.25">
      <c r="A528" s="10">
        <v>2018</v>
      </c>
      <c r="B528" s="10">
        <v>11</v>
      </c>
      <c r="C528" s="10" t="s">
        <v>980</v>
      </c>
      <c r="D528" s="10">
        <v>2390</v>
      </c>
      <c r="E528" s="10" t="s">
        <v>1104</v>
      </c>
      <c r="F528" s="10" t="s">
        <v>1230</v>
      </c>
      <c r="G528" s="10"/>
    </row>
    <row r="529" spans="1:7" x14ac:dyDescent="0.25">
      <c r="A529" s="10">
        <v>2018</v>
      </c>
      <c r="B529" s="10">
        <v>9</v>
      </c>
      <c r="C529" s="10" t="s">
        <v>980</v>
      </c>
      <c r="D529" s="10"/>
      <c r="E529" s="10" t="s">
        <v>1338</v>
      </c>
      <c r="F529" s="10" t="s">
        <v>986</v>
      </c>
      <c r="G529" s="10"/>
    </row>
    <row r="530" spans="1:7" x14ac:dyDescent="0.25">
      <c r="A530" s="10">
        <v>2018</v>
      </c>
      <c r="B530" s="10"/>
      <c r="C530" s="10" t="s">
        <v>1005</v>
      </c>
      <c r="D530" s="10"/>
      <c r="E530" s="10" t="s">
        <v>1338</v>
      </c>
      <c r="F530" s="10" t="s">
        <v>1230</v>
      </c>
      <c r="G530" s="10">
        <v>300</v>
      </c>
    </row>
    <row r="531" spans="1:7" x14ac:dyDescent="0.25">
      <c r="A531" s="10">
        <v>2018</v>
      </c>
      <c r="B531" s="10"/>
      <c r="C531" s="10" t="s">
        <v>1005</v>
      </c>
      <c r="D531" s="10"/>
      <c r="E531" s="10" t="s">
        <v>997</v>
      </c>
      <c r="F531" s="10" t="s">
        <v>1202</v>
      </c>
      <c r="G531" s="10">
        <v>300</v>
      </c>
    </row>
    <row r="532" spans="1:7" x14ac:dyDescent="0.25">
      <c r="A532" s="10">
        <v>2018</v>
      </c>
      <c r="B532" s="10"/>
      <c r="C532" s="10" t="s">
        <v>1005</v>
      </c>
      <c r="D532" s="10"/>
      <c r="E532" s="10" t="s">
        <v>997</v>
      </c>
      <c r="F532" s="10" t="s">
        <v>1202</v>
      </c>
      <c r="G532" s="10">
        <v>100</v>
      </c>
    </row>
    <row r="533" spans="1:7" x14ac:dyDescent="0.25">
      <c r="A533" s="10">
        <v>2018</v>
      </c>
      <c r="B533" s="10"/>
      <c r="C533" s="10" t="s">
        <v>1005</v>
      </c>
      <c r="D533" s="10"/>
      <c r="E533" s="10" t="s">
        <v>1333</v>
      </c>
      <c r="F533" s="10" t="s">
        <v>1230</v>
      </c>
      <c r="G533" s="10">
        <v>400</v>
      </c>
    </row>
    <row r="534" spans="1:7" x14ac:dyDescent="0.25">
      <c r="A534" s="10">
        <v>2018</v>
      </c>
      <c r="B534" s="10">
        <v>4</v>
      </c>
      <c r="C534" s="10" t="s">
        <v>980</v>
      </c>
      <c r="D534" s="10"/>
      <c r="E534" s="10" t="s">
        <v>1025</v>
      </c>
      <c r="F534" s="10" t="s">
        <v>635</v>
      </c>
      <c r="G534" s="10"/>
    </row>
    <row r="535" spans="1:7" x14ac:dyDescent="0.25">
      <c r="A535" s="10">
        <v>2018</v>
      </c>
      <c r="B535" s="10">
        <v>7</v>
      </c>
      <c r="C535" s="10" t="s">
        <v>980</v>
      </c>
      <c r="D535" s="10"/>
      <c r="E535" s="10" t="s">
        <v>1025</v>
      </c>
      <c r="F535" s="10" t="s">
        <v>635</v>
      </c>
      <c r="G535" s="10"/>
    </row>
    <row r="536" spans="1:7" x14ac:dyDescent="0.25">
      <c r="A536" s="10">
        <v>2018</v>
      </c>
      <c r="B536" s="10">
        <v>9</v>
      </c>
      <c r="C536" s="10" t="s">
        <v>980</v>
      </c>
      <c r="D536" s="10"/>
      <c r="E536" s="10" t="s">
        <v>1025</v>
      </c>
      <c r="F536" s="10" t="s">
        <v>1135</v>
      </c>
      <c r="G536" s="10"/>
    </row>
    <row r="537" spans="1:7" x14ac:dyDescent="0.25">
      <c r="A537" s="10">
        <v>2018</v>
      </c>
      <c r="B537" s="10">
        <v>4</v>
      </c>
      <c r="C537" s="10" t="s">
        <v>980</v>
      </c>
      <c r="D537" s="10">
        <v>2250</v>
      </c>
      <c r="E537" s="10" t="s">
        <v>306</v>
      </c>
      <c r="F537" s="10" t="s">
        <v>1180</v>
      </c>
      <c r="G537" s="10"/>
    </row>
    <row r="538" spans="1:7" x14ac:dyDescent="0.25">
      <c r="A538" s="10">
        <v>2018</v>
      </c>
      <c r="B538" s="10">
        <v>8</v>
      </c>
      <c r="C538" s="10" t="s">
        <v>980</v>
      </c>
      <c r="D538" s="10">
        <v>2250</v>
      </c>
      <c r="E538" s="10" t="s">
        <v>306</v>
      </c>
      <c r="F538" s="10" t="s">
        <v>1189</v>
      </c>
      <c r="G538" s="10"/>
    </row>
    <row r="539" spans="1:7" x14ac:dyDescent="0.25">
      <c r="A539" s="10">
        <v>2018</v>
      </c>
      <c r="B539" s="10">
        <v>8</v>
      </c>
      <c r="C539" s="10" t="s">
        <v>981</v>
      </c>
      <c r="D539" s="10">
        <v>2250</v>
      </c>
      <c r="E539" s="10" t="s">
        <v>306</v>
      </c>
      <c r="F539" s="10" t="s">
        <v>1197</v>
      </c>
      <c r="G539" s="10">
        <v>12</v>
      </c>
    </row>
    <row r="540" spans="1:7" x14ac:dyDescent="0.25">
      <c r="A540" s="10">
        <v>2018</v>
      </c>
      <c r="B540" s="10">
        <v>8</v>
      </c>
      <c r="C540" s="10" t="s">
        <v>980</v>
      </c>
      <c r="D540" s="10"/>
      <c r="E540" s="10" t="s">
        <v>1022</v>
      </c>
      <c r="F540" s="10" t="s">
        <v>986</v>
      </c>
      <c r="G540" s="10"/>
    </row>
    <row r="541" spans="1:7" x14ac:dyDescent="0.25">
      <c r="A541" s="10">
        <v>2018</v>
      </c>
      <c r="B541" s="10">
        <v>5</v>
      </c>
      <c r="C541" s="10" t="s">
        <v>980</v>
      </c>
      <c r="D541" s="10"/>
      <c r="E541" s="10" t="s">
        <v>1116</v>
      </c>
      <c r="F541" s="10" t="s">
        <v>1052</v>
      </c>
      <c r="G541" s="10"/>
    </row>
    <row r="542" spans="1:7" x14ac:dyDescent="0.25">
      <c r="A542" s="10">
        <v>2018</v>
      </c>
      <c r="B542" s="10"/>
      <c r="C542" s="10" t="s">
        <v>1005</v>
      </c>
      <c r="D542" s="10"/>
      <c r="E542" s="10" t="s">
        <v>1199</v>
      </c>
      <c r="F542" s="10" t="s">
        <v>1283</v>
      </c>
      <c r="G542" s="10">
        <v>350</v>
      </c>
    </row>
    <row r="543" spans="1:7" x14ac:dyDescent="0.25">
      <c r="A543" s="10">
        <v>2018</v>
      </c>
      <c r="B543" s="10">
        <v>6</v>
      </c>
      <c r="C543" s="10" t="s">
        <v>980</v>
      </c>
      <c r="D543" s="10">
        <v>2300</v>
      </c>
      <c r="E543" s="10" t="s">
        <v>1010</v>
      </c>
      <c r="F543" s="10" t="s">
        <v>1183</v>
      </c>
      <c r="G543" s="10"/>
    </row>
    <row r="544" spans="1:7" x14ac:dyDescent="0.25">
      <c r="A544" s="10">
        <v>2018</v>
      </c>
      <c r="B544" s="10">
        <v>7</v>
      </c>
      <c r="C544" s="10" t="s">
        <v>980</v>
      </c>
      <c r="D544" s="10">
        <v>2300</v>
      </c>
      <c r="E544" s="10" t="s">
        <v>1010</v>
      </c>
      <c r="F544" s="10" t="s">
        <v>1185</v>
      </c>
      <c r="G544" s="10"/>
    </row>
    <row r="545" spans="1:7" x14ac:dyDescent="0.25">
      <c r="A545" s="10">
        <v>2018</v>
      </c>
      <c r="B545" s="10">
        <v>7</v>
      </c>
      <c r="C545" s="10" t="s">
        <v>980</v>
      </c>
      <c r="D545" s="10">
        <v>2300</v>
      </c>
      <c r="E545" s="10" t="s">
        <v>1010</v>
      </c>
      <c r="F545" s="10" t="s">
        <v>1186</v>
      </c>
      <c r="G545" s="10"/>
    </row>
    <row r="546" spans="1:7" x14ac:dyDescent="0.25">
      <c r="A546" s="10">
        <v>2018</v>
      </c>
      <c r="B546" s="10">
        <v>8</v>
      </c>
      <c r="C546" s="10" t="s">
        <v>980</v>
      </c>
      <c r="D546" s="10">
        <v>2300</v>
      </c>
      <c r="E546" s="10" t="s">
        <v>1010</v>
      </c>
      <c r="F546" s="10" t="s">
        <v>986</v>
      </c>
      <c r="G546" s="10"/>
    </row>
    <row r="547" spans="1:7" x14ac:dyDescent="0.25">
      <c r="A547" s="10">
        <v>2018</v>
      </c>
      <c r="B547" s="10">
        <v>9</v>
      </c>
      <c r="C547" s="10" t="s">
        <v>980</v>
      </c>
      <c r="D547" s="10">
        <v>2300</v>
      </c>
      <c r="E547" s="10" t="s">
        <v>1010</v>
      </c>
      <c r="F547" s="10" t="s">
        <v>1192</v>
      </c>
      <c r="G547" s="10"/>
    </row>
    <row r="548" spans="1:7" x14ac:dyDescent="0.25">
      <c r="A548" s="10">
        <v>2018</v>
      </c>
      <c r="B548" s="10">
        <v>9</v>
      </c>
      <c r="C548" s="10" t="s">
        <v>980</v>
      </c>
      <c r="D548" s="10">
        <v>2300</v>
      </c>
      <c r="E548" s="10" t="s">
        <v>1010</v>
      </c>
      <c r="F548" s="10" t="s">
        <v>1193</v>
      </c>
      <c r="G548" s="10"/>
    </row>
    <row r="549" spans="1:7" x14ac:dyDescent="0.25">
      <c r="A549" s="10">
        <v>2018</v>
      </c>
      <c r="B549" s="10">
        <v>11</v>
      </c>
      <c r="C549" s="10" t="s">
        <v>979</v>
      </c>
      <c r="D549" s="10">
        <v>2300</v>
      </c>
      <c r="E549" s="10" t="s">
        <v>1010</v>
      </c>
      <c r="F549" s="10" t="s">
        <v>1230</v>
      </c>
      <c r="G549" s="10"/>
    </row>
    <row r="550" spans="1:7" x14ac:dyDescent="0.25">
      <c r="A550" s="10">
        <v>2018</v>
      </c>
      <c r="B550" s="10">
        <v>4</v>
      </c>
      <c r="C550" s="10" t="s">
        <v>981</v>
      </c>
      <c r="D550" s="10">
        <v>2300</v>
      </c>
      <c r="E550" s="10" t="s">
        <v>1010</v>
      </c>
      <c r="F550" s="10" t="s">
        <v>1198</v>
      </c>
      <c r="G550" s="10">
        <v>27</v>
      </c>
    </row>
    <row r="551" spans="1:7" x14ac:dyDescent="0.25">
      <c r="A551" s="10">
        <v>2018</v>
      </c>
      <c r="B551" s="10">
        <v>8</v>
      </c>
      <c r="C551" s="10" t="s">
        <v>981</v>
      </c>
      <c r="D551" s="10">
        <v>2300</v>
      </c>
      <c r="E551" s="10" t="s">
        <v>1010</v>
      </c>
      <c r="F551" s="10" t="s">
        <v>1115</v>
      </c>
      <c r="G551" s="10">
        <v>35</v>
      </c>
    </row>
    <row r="552" spans="1:7" x14ac:dyDescent="0.25">
      <c r="A552" s="10">
        <v>2018</v>
      </c>
      <c r="B552" s="10"/>
      <c r="C552" s="10" t="s">
        <v>1005</v>
      </c>
      <c r="D552" s="10">
        <v>2300</v>
      </c>
      <c r="E552" s="10" t="s">
        <v>1010</v>
      </c>
      <c r="F552" s="10" t="s">
        <v>1202</v>
      </c>
      <c r="G552" s="10">
        <v>1000</v>
      </c>
    </row>
    <row r="553" spans="1:7" x14ac:dyDescent="0.25">
      <c r="A553" s="10">
        <v>2018</v>
      </c>
      <c r="B553" s="10">
        <v>3</v>
      </c>
      <c r="C553" s="10" t="s">
        <v>980</v>
      </c>
      <c r="D553" s="10"/>
      <c r="E553" s="10" t="s">
        <v>1045</v>
      </c>
      <c r="F553" s="10" t="s">
        <v>1161</v>
      </c>
      <c r="G553" s="10"/>
    </row>
    <row r="554" spans="1:7" x14ac:dyDescent="0.25">
      <c r="A554" s="10">
        <v>2018</v>
      </c>
      <c r="B554" s="10">
        <v>7</v>
      </c>
      <c r="C554" s="10" t="s">
        <v>980</v>
      </c>
      <c r="D554" s="10"/>
      <c r="E554" s="10" t="s">
        <v>1045</v>
      </c>
      <c r="F554" s="10" t="s">
        <v>1184</v>
      </c>
      <c r="G554" s="10"/>
    </row>
    <row r="555" spans="1:7" x14ac:dyDescent="0.25">
      <c r="A555" s="10">
        <v>2018</v>
      </c>
      <c r="B555" s="10"/>
      <c r="C555" s="10" t="s">
        <v>1005</v>
      </c>
      <c r="D555" s="10"/>
      <c r="E555" s="10" t="s">
        <v>1200</v>
      </c>
      <c r="F555" s="10" t="s">
        <v>1202</v>
      </c>
      <c r="G555" s="10">
        <v>600</v>
      </c>
    </row>
    <row r="556" spans="1:7" x14ac:dyDescent="0.25">
      <c r="A556" s="10">
        <v>2018</v>
      </c>
      <c r="B556" s="10">
        <v>7</v>
      </c>
      <c r="C556" s="10" t="s">
        <v>980</v>
      </c>
      <c r="D556" s="10">
        <v>2260</v>
      </c>
      <c r="E556" s="10" t="s">
        <v>982</v>
      </c>
      <c r="F556" s="10" t="s">
        <v>635</v>
      </c>
      <c r="G556" s="10"/>
    </row>
    <row r="557" spans="1:7" x14ac:dyDescent="0.25">
      <c r="A557" s="10">
        <v>2018</v>
      </c>
      <c r="B557" s="10">
        <v>4</v>
      </c>
      <c r="C557" s="10" t="s">
        <v>980</v>
      </c>
      <c r="D557" s="10"/>
      <c r="E557" s="10" t="s">
        <v>1104</v>
      </c>
      <c r="F557" s="10" t="s">
        <v>1161</v>
      </c>
      <c r="G557" s="10"/>
    </row>
    <row r="558" spans="1:7" x14ac:dyDescent="0.25">
      <c r="A558" s="10">
        <v>2018</v>
      </c>
      <c r="B558" s="10">
        <v>9</v>
      </c>
      <c r="C558" s="10" t="s">
        <v>980</v>
      </c>
      <c r="D558" s="10"/>
      <c r="E558" s="10" t="s">
        <v>1167</v>
      </c>
      <c r="F558" s="10" t="s">
        <v>986</v>
      </c>
      <c r="G558" s="10"/>
    </row>
    <row r="559" spans="1:7" x14ac:dyDescent="0.25">
      <c r="A559" s="10">
        <v>2018</v>
      </c>
      <c r="B559" s="10">
        <v>3</v>
      </c>
      <c r="C559" s="10" t="s">
        <v>980</v>
      </c>
      <c r="D559" s="10"/>
      <c r="E559" s="10" t="s">
        <v>1022</v>
      </c>
      <c r="F559" s="10" t="s">
        <v>1035</v>
      </c>
      <c r="G559" s="10"/>
    </row>
    <row r="560" spans="1:7" x14ac:dyDescent="0.25">
      <c r="A560" s="10">
        <v>2018</v>
      </c>
      <c r="B560" s="10">
        <v>10</v>
      </c>
      <c r="C560" s="10" t="s">
        <v>980</v>
      </c>
      <c r="D560" s="10"/>
      <c r="E560" s="10" t="s">
        <v>1046</v>
      </c>
      <c r="F560" s="10" t="s">
        <v>1115</v>
      </c>
      <c r="G560" s="10"/>
    </row>
    <row r="561" spans="1:7" x14ac:dyDescent="0.25">
      <c r="A561" s="10">
        <v>2019</v>
      </c>
      <c r="B561" s="10">
        <v>8</v>
      </c>
      <c r="C561" s="10" t="s">
        <v>1005</v>
      </c>
      <c r="D561" s="10">
        <v>2275</v>
      </c>
      <c r="E561" s="10" t="s">
        <v>1167</v>
      </c>
      <c r="F561" s="10" t="s">
        <v>1227</v>
      </c>
      <c r="G561" s="10">
        <v>1000</v>
      </c>
    </row>
    <row r="562" spans="1:7" x14ac:dyDescent="0.25">
      <c r="A562" s="10">
        <v>2019</v>
      </c>
      <c r="B562" s="10">
        <v>3</v>
      </c>
      <c r="C562" s="10" t="s">
        <v>980</v>
      </c>
      <c r="D562" s="10">
        <v>2490</v>
      </c>
      <c r="E562" s="10" t="s">
        <v>1125</v>
      </c>
      <c r="F562" s="10" t="s">
        <v>986</v>
      </c>
      <c r="G562" s="10">
        <v>25</v>
      </c>
    </row>
    <row r="563" spans="1:7" x14ac:dyDescent="0.25">
      <c r="A563" s="10">
        <v>2019</v>
      </c>
      <c r="B563" s="10">
        <v>6</v>
      </c>
      <c r="C563" s="10" t="s">
        <v>979</v>
      </c>
      <c r="D563" s="10">
        <v>2340</v>
      </c>
      <c r="E563" s="10" t="s">
        <v>1007</v>
      </c>
      <c r="F563" s="10" t="s">
        <v>1208</v>
      </c>
      <c r="G563" s="10">
        <v>50</v>
      </c>
    </row>
    <row r="564" spans="1:7" x14ac:dyDescent="0.25">
      <c r="A564" s="10">
        <v>2019</v>
      </c>
      <c r="B564" s="10">
        <v>7</v>
      </c>
      <c r="C564" s="10" t="s">
        <v>979</v>
      </c>
      <c r="D564" s="10">
        <v>2340</v>
      </c>
      <c r="E564" s="10" t="s">
        <v>1007</v>
      </c>
      <c r="F564" s="10" t="s">
        <v>1216</v>
      </c>
      <c r="G564" s="10">
        <v>10</v>
      </c>
    </row>
    <row r="565" spans="1:7" x14ac:dyDescent="0.25">
      <c r="A565" s="10">
        <v>2019</v>
      </c>
      <c r="B565" s="10">
        <v>11</v>
      </c>
      <c r="C565" s="10" t="s">
        <v>1005</v>
      </c>
      <c r="D565" s="10">
        <v>2340</v>
      </c>
      <c r="E565" s="10" t="s">
        <v>1007</v>
      </c>
      <c r="F565" s="10" t="s">
        <v>1230</v>
      </c>
      <c r="G565" s="10">
        <v>500</v>
      </c>
    </row>
    <row r="566" spans="1:7" x14ac:dyDescent="0.25">
      <c r="A566" s="10">
        <v>2019</v>
      </c>
      <c r="B566" s="10">
        <v>10</v>
      </c>
      <c r="C566" s="10" t="s">
        <v>980</v>
      </c>
      <c r="D566" s="10">
        <v>2590</v>
      </c>
      <c r="E566" s="10" t="s">
        <v>996</v>
      </c>
      <c r="F566" s="10" t="s">
        <v>986</v>
      </c>
      <c r="G566" s="10">
        <v>45</v>
      </c>
    </row>
    <row r="567" spans="1:7" x14ac:dyDescent="0.25">
      <c r="A567" s="10">
        <v>2019</v>
      </c>
      <c r="B567" s="10">
        <v>8</v>
      </c>
      <c r="C567" s="10" t="s">
        <v>980</v>
      </c>
      <c r="D567" s="10">
        <v>2288</v>
      </c>
      <c r="E567" s="10" t="s">
        <v>1127</v>
      </c>
      <c r="F567" s="10" t="s">
        <v>1221</v>
      </c>
      <c r="G567" s="10">
        <v>30</v>
      </c>
    </row>
    <row r="568" spans="1:7" x14ac:dyDescent="0.25">
      <c r="A568" s="10">
        <v>2019</v>
      </c>
      <c r="B568" s="10">
        <v>6</v>
      </c>
      <c r="C568" s="10" t="s">
        <v>979</v>
      </c>
      <c r="D568" s="10">
        <v>2440</v>
      </c>
      <c r="E568" s="10" t="s">
        <v>1001</v>
      </c>
      <c r="F568" s="10" t="s">
        <v>1115</v>
      </c>
      <c r="G568" s="10">
        <v>50</v>
      </c>
    </row>
    <row r="569" spans="1:7" x14ac:dyDescent="0.25">
      <c r="A569" s="10">
        <v>2019</v>
      </c>
      <c r="B569" s="10">
        <v>7</v>
      </c>
      <c r="C569" s="10" t="s">
        <v>980</v>
      </c>
      <c r="D569" s="10">
        <v>2440</v>
      </c>
      <c r="E569" s="10" t="s">
        <v>1001</v>
      </c>
      <c r="F569" s="10" t="s">
        <v>1287</v>
      </c>
      <c r="G569" s="10">
        <v>77</v>
      </c>
    </row>
    <row r="570" spans="1:7" x14ac:dyDescent="0.25">
      <c r="A570" s="10">
        <v>2019</v>
      </c>
      <c r="B570" s="10">
        <v>8</v>
      </c>
      <c r="C570" s="10" t="s">
        <v>979</v>
      </c>
      <c r="D570" s="10">
        <v>2440</v>
      </c>
      <c r="E570" s="10" t="s">
        <v>1001</v>
      </c>
      <c r="F570" s="10" t="s">
        <v>1219</v>
      </c>
      <c r="G570" s="10">
        <v>100</v>
      </c>
    </row>
    <row r="571" spans="1:7" x14ac:dyDescent="0.25">
      <c r="A571" s="10">
        <v>2019</v>
      </c>
      <c r="B571" s="10">
        <v>7</v>
      </c>
      <c r="C571" s="10" t="s">
        <v>1005</v>
      </c>
      <c r="D571" s="10">
        <v>2440</v>
      </c>
      <c r="E571" s="10" t="s">
        <v>1001</v>
      </c>
      <c r="F571" s="10" t="s">
        <v>1230</v>
      </c>
      <c r="G571" s="10">
        <v>77</v>
      </c>
    </row>
    <row r="572" spans="1:7" x14ac:dyDescent="0.25">
      <c r="A572" s="10">
        <v>2019</v>
      </c>
      <c r="B572" s="10">
        <v>8</v>
      </c>
      <c r="C572" s="10" t="s">
        <v>979</v>
      </c>
      <c r="D572" s="10">
        <v>2275</v>
      </c>
      <c r="E572" s="10" t="s">
        <v>309</v>
      </c>
      <c r="F572" s="10" t="s">
        <v>1161</v>
      </c>
      <c r="G572" s="10">
        <v>100</v>
      </c>
    </row>
    <row r="573" spans="1:7" x14ac:dyDescent="0.25">
      <c r="A573" s="10">
        <v>2019</v>
      </c>
      <c r="B573" s="10">
        <v>8</v>
      </c>
      <c r="C573" s="10" t="s">
        <v>1005</v>
      </c>
      <c r="D573" s="10">
        <v>2275</v>
      </c>
      <c r="E573" s="10" t="s">
        <v>309</v>
      </c>
      <c r="F573" s="10" t="s">
        <v>1230</v>
      </c>
      <c r="G573" s="10">
        <v>250</v>
      </c>
    </row>
    <row r="574" spans="1:7" x14ac:dyDescent="0.25">
      <c r="A574" s="10">
        <v>2019</v>
      </c>
      <c r="B574" s="10">
        <v>8</v>
      </c>
      <c r="C574" s="10" t="s">
        <v>980</v>
      </c>
      <c r="D574" s="10">
        <v>2280</v>
      </c>
      <c r="E574" s="10" t="s">
        <v>1127</v>
      </c>
      <c r="F574" s="10" t="s">
        <v>1217</v>
      </c>
      <c r="G574" s="10">
        <v>60</v>
      </c>
    </row>
    <row r="575" spans="1:7" x14ac:dyDescent="0.25">
      <c r="A575" s="10">
        <v>2019</v>
      </c>
      <c r="B575" s="10">
        <v>6</v>
      </c>
      <c r="C575" s="10" t="s">
        <v>979</v>
      </c>
      <c r="D575" s="10">
        <v>2220</v>
      </c>
      <c r="E575" s="10" t="s">
        <v>1301</v>
      </c>
      <c r="F575" s="10" t="s">
        <v>1115</v>
      </c>
      <c r="G575" s="10">
        <v>50</v>
      </c>
    </row>
    <row r="576" spans="1:7" x14ac:dyDescent="0.25">
      <c r="A576" s="10">
        <v>2019</v>
      </c>
      <c r="B576" s="10">
        <v>2</v>
      </c>
      <c r="C576" s="10" t="s">
        <v>980</v>
      </c>
      <c r="D576" s="10">
        <v>2200</v>
      </c>
      <c r="E576" s="10" t="s">
        <v>304</v>
      </c>
      <c r="F576" s="10" t="s">
        <v>986</v>
      </c>
      <c r="G576" s="10">
        <v>25</v>
      </c>
    </row>
    <row r="577" spans="1:7" x14ac:dyDescent="0.25">
      <c r="A577" s="10">
        <v>2019</v>
      </c>
      <c r="B577" s="10">
        <v>6</v>
      </c>
      <c r="C577" s="10" t="s">
        <v>980</v>
      </c>
      <c r="D577" s="10">
        <v>2200</v>
      </c>
      <c r="E577" s="10" t="s">
        <v>304</v>
      </c>
      <c r="F577" s="10" t="s">
        <v>1286</v>
      </c>
      <c r="G577" s="10">
        <v>40</v>
      </c>
    </row>
    <row r="578" spans="1:7" x14ac:dyDescent="0.25">
      <c r="A578" s="10">
        <v>2019</v>
      </c>
      <c r="B578" s="10">
        <v>6</v>
      </c>
      <c r="C578" s="10" t="s">
        <v>980</v>
      </c>
      <c r="D578" s="10">
        <v>2200</v>
      </c>
      <c r="E578" s="10" t="s">
        <v>304</v>
      </c>
      <c r="F578" s="10" t="s">
        <v>1212</v>
      </c>
      <c r="G578" s="10">
        <v>450</v>
      </c>
    </row>
    <row r="579" spans="1:7" x14ac:dyDescent="0.25">
      <c r="A579" s="10">
        <v>2019</v>
      </c>
      <c r="B579" s="10">
        <v>6</v>
      </c>
      <c r="C579" s="10" t="s">
        <v>979</v>
      </c>
      <c r="D579" s="10">
        <v>2200</v>
      </c>
      <c r="E579" s="10" t="s">
        <v>304</v>
      </c>
      <c r="F579" s="10" t="s">
        <v>1208</v>
      </c>
      <c r="G579" s="10">
        <v>50</v>
      </c>
    </row>
    <row r="580" spans="1:7" x14ac:dyDescent="0.25">
      <c r="A580" s="10">
        <v>2019</v>
      </c>
      <c r="B580" s="10">
        <v>8</v>
      </c>
      <c r="C580" s="10" t="s">
        <v>979</v>
      </c>
      <c r="D580" s="10">
        <v>2200</v>
      </c>
      <c r="E580" s="10" t="s">
        <v>304</v>
      </c>
      <c r="F580" s="10" t="s">
        <v>1218</v>
      </c>
      <c r="G580" s="10">
        <v>100</v>
      </c>
    </row>
    <row r="581" spans="1:7" x14ac:dyDescent="0.25">
      <c r="A581" s="10">
        <v>2019</v>
      </c>
      <c r="B581" s="10">
        <v>9</v>
      </c>
      <c r="C581" s="10" t="s">
        <v>979</v>
      </c>
      <c r="D581" s="10">
        <v>2200</v>
      </c>
      <c r="E581" s="10" t="s">
        <v>304</v>
      </c>
      <c r="F581" s="10" t="s">
        <v>1115</v>
      </c>
      <c r="G581" s="10">
        <v>200</v>
      </c>
    </row>
    <row r="582" spans="1:7" x14ac:dyDescent="0.25">
      <c r="A582" s="10">
        <v>2019</v>
      </c>
      <c r="B582" s="10">
        <v>12</v>
      </c>
      <c r="C582" s="10" t="s">
        <v>980</v>
      </c>
      <c r="D582" s="10">
        <v>2200</v>
      </c>
      <c r="E582" s="10" t="s">
        <v>304</v>
      </c>
      <c r="F582" s="10" t="s">
        <v>986</v>
      </c>
      <c r="G582" s="10">
        <v>30</v>
      </c>
    </row>
    <row r="583" spans="1:7" x14ac:dyDescent="0.25">
      <c r="A583" s="10">
        <v>2019</v>
      </c>
      <c r="B583" s="10">
        <v>8</v>
      </c>
      <c r="C583" s="10" t="s">
        <v>981</v>
      </c>
      <c r="D583" s="10">
        <v>2200</v>
      </c>
      <c r="E583" s="10" t="s">
        <v>304</v>
      </c>
      <c r="F583" s="10" t="s">
        <v>1230</v>
      </c>
      <c r="G583" s="10">
        <v>24</v>
      </c>
    </row>
    <row r="584" spans="1:7" x14ac:dyDescent="0.25">
      <c r="A584" s="10">
        <v>2019</v>
      </c>
      <c r="B584" s="10">
        <v>8</v>
      </c>
      <c r="C584" s="10" t="s">
        <v>981</v>
      </c>
      <c r="D584" s="10">
        <v>2200</v>
      </c>
      <c r="E584" s="10" t="s">
        <v>304</v>
      </c>
      <c r="F584" s="10" t="s">
        <v>1230</v>
      </c>
      <c r="G584" s="10">
        <v>65</v>
      </c>
    </row>
    <row r="585" spans="1:7" x14ac:dyDescent="0.25">
      <c r="A585" s="10">
        <v>2019</v>
      </c>
      <c r="B585" s="10">
        <v>6</v>
      </c>
      <c r="C585" s="10" t="s">
        <v>1005</v>
      </c>
      <c r="D585" s="10">
        <v>2200</v>
      </c>
      <c r="E585" s="10" t="s">
        <v>304</v>
      </c>
      <c r="F585" s="10" t="s">
        <v>1115</v>
      </c>
      <c r="G585" s="10">
        <v>40</v>
      </c>
    </row>
    <row r="586" spans="1:7" x14ac:dyDescent="0.25">
      <c r="A586" s="10">
        <v>2019</v>
      </c>
      <c r="B586" s="10">
        <v>9</v>
      </c>
      <c r="C586" s="10" t="s">
        <v>1005</v>
      </c>
      <c r="D586" s="10">
        <v>2200</v>
      </c>
      <c r="E586" s="10" t="s">
        <v>304</v>
      </c>
      <c r="F586" s="10" t="s">
        <v>1228</v>
      </c>
      <c r="G586" s="10">
        <v>250</v>
      </c>
    </row>
    <row r="587" spans="1:7" x14ac:dyDescent="0.25">
      <c r="A587" s="10">
        <v>2019</v>
      </c>
      <c r="B587" s="10">
        <v>10</v>
      </c>
      <c r="C587" s="10" t="s">
        <v>1005</v>
      </c>
      <c r="D587" s="10">
        <v>2200</v>
      </c>
      <c r="E587" s="10" t="s">
        <v>304</v>
      </c>
      <c r="F587" s="10" t="s">
        <v>1229</v>
      </c>
      <c r="G587" s="10">
        <v>350</v>
      </c>
    </row>
    <row r="588" spans="1:7" x14ac:dyDescent="0.25">
      <c r="A588" s="10">
        <v>2019</v>
      </c>
      <c r="B588" s="10">
        <v>8</v>
      </c>
      <c r="C588" s="10" t="s">
        <v>981</v>
      </c>
      <c r="D588" s="10">
        <v>2230</v>
      </c>
      <c r="E588" s="10" t="s">
        <v>1116</v>
      </c>
      <c r="F588" s="10" t="s">
        <v>1224</v>
      </c>
      <c r="G588" s="10">
        <v>30</v>
      </c>
    </row>
    <row r="589" spans="1:7" x14ac:dyDescent="0.25">
      <c r="A589" s="10">
        <v>2019</v>
      </c>
      <c r="B589" s="10">
        <v>5</v>
      </c>
      <c r="C589" s="10" t="s">
        <v>980</v>
      </c>
      <c r="D589" s="10"/>
      <c r="E589" s="10" t="s">
        <v>1301</v>
      </c>
      <c r="F589" s="10" t="s">
        <v>986</v>
      </c>
      <c r="G589" s="10">
        <v>100</v>
      </c>
    </row>
    <row r="590" spans="1:7" x14ac:dyDescent="0.25">
      <c r="A590" s="10">
        <v>2019</v>
      </c>
      <c r="B590" s="10">
        <v>8</v>
      </c>
      <c r="C590" s="10" t="s">
        <v>980</v>
      </c>
      <c r="D590" s="10"/>
      <c r="E590" s="10" t="s">
        <v>1051</v>
      </c>
      <c r="F590" s="10" t="s">
        <v>1220</v>
      </c>
      <c r="G590" s="10">
        <v>80</v>
      </c>
    </row>
    <row r="591" spans="1:7" x14ac:dyDescent="0.25">
      <c r="A591" s="10">
        <v>2019</v>
      </c>
      <c r="B591" s="10">
        <v>7</v>
      </c>
      <c r="C591" s="10" t="s">
        <v>1002</v>
      </c>
      <c r="D591" s="10"/>
      <c r="E591" s="10" t="s">
        <v>1040</v>
      </c>
      <c r="F591" s="10" t="s">
        <v>986</v>
      </c>
      <c r="G591" s="10">
        <v>16</v>
      </c>
    </row>
    <row r="592" spans="1:7" x14ac:dyDescent="0.25">
      <c r="A592" s="10">
        <v>2019</v>
      </c>
      <c r="B592" s="10">
        <v>3</v>
      </c>
      <c r="C592" s="10" t="s">
        <v>980</v>
      </c>
      <c r="D592" s="10"/>
      <c r="E592" s="10" t="s">
        <v>1051</v>
      </c>
      <c r="F592" s="10" t="s">
        <v>1208</v>
      </c>
      <c r="G592" s="10">
        <v>35</v>
      </c>
    </row>
    <row r="593" spans="1:7" x14ac:dyDescent="0.25">
      <c r="A593" s="10">
        <v>2019</v>
      </c>
      <c r="B593" s="10">
        <v>6</v>
      </c>
      <c r="C593" s="10" t="s">
        <v>979</v>
      </c>
      <c r="D593" s="10"/>
      <c r="E593" s="10" t="s">
        <v>1051</v>
      </c>
      <c r="F593" s="10" t="s">
        <v>1211</v>
      </c>
      <c r="G593" s="10">
        <v>250</v>
      </c>
    </row>
    <row r="594" spans="1:7" x14ac:dyDescent="0.25">
      <c r="A594" s="10">
        <v>2019</v>
      </c>
      <c r="B594" s="10">
        <v>6</v>
      </c>
      <c r="C594" s="10" t="s">
        <v>980</v>
      </c>
      <c r="D594" s="10">
        <v>2390</v>
      </c>
      <c r="E594" s="10" t="s">
        <v>1104</v>
      </c>
      <c r="F594" s="10" t="s">
        <v>1210</v>
      </c>
      <c r="G594" s="10">
        <v>464</v>
      </c>
    </row>
    <row r="595" spans="1:7" x14ac:dyDescent="0.25">
      <c r="A595" s="10">
        <v>2019</v>
      </c>
      <c r="B595" s="10">
        <v>11</v>
      </c>
      <c r="C595" s="10" t="s">
        <v>980</v>
      </c>
      <c r="D595" s="10">
        <v>2390</v>
      </c>
      <c r="E595" s="10" t="s">
        <v>1104</v>
      </c>
      <c r="F595" s="10" t="s">
        <v>1288</v>
      </c>
      <c r="G595" s="10">
        <v>336</v>
      </c>
    </row>
    <row r="596" spans="1:7" x14ac:dyDescent="0.25">
      <c r="A596" s="10">
        <v>2019</v>
      </c>
      <c r="B596" s="10">
        <v>10</v>
      </c>
      <c r="C596" s="10" t="s">
        <v>980</v>
      </c>
      <c r="D596" s="10">
        <v>2390</v>
      </c>
      <c r="E596" s="10" t="s">
        <v>1104</v>
      </c>
      <c r="F596" s="10" t="s">
        <v>1095</v>
      </c>
      <c r="G596" s="10">
        <v>80</v>
      </c>
    </row>
    <row r="597" spans="1:7" x14ac:dyDescent="0.25">
      <c r="A597" s="10">
        <v>2019</v>
      </c>
      <c r="B597" s="10">
        <v>4</v>
      </c>
      <c r="C597" s="10" t="s">
        <v>980</v>
      </c>
      <c r="D597" s="10"/>
      <c r="E597" s="10" t="s">
        <v>1025</v>
      </c>
      <c r="F597" s="10" t="s">
        <v>1115</v>
      </c>
      <c r="G597" s="10">
        <v>20</v>
      </c>
    </row>
    <row r="598" spans="1:7" x14ac:dyDescent="0.25">
      <c r="A598" s="10">
        <v>2019</v>
      </c>
      <c r="B598" s="10">
        <v>6</v>
      </c>
      <c r="C598" s="10" t="s">
        <v>979</v>
      </c>
      <c r="D598" s="10"/>
      <c r="E598" s="10" t="s">
        <v>1025</v>
      </c>
      <c r="F598" s="10" t="s">
        <v>1208</v>
      </c>
      <c r="G598" s="10">
        <v>20</v>
      </c>
    </row>
    <row r="599" spans="1:7" x14ac:dyDescent="0.25">
      <c r="A599" s="10">
        <v>2019</v>
      </c>
      <c r="B599" s="10">
        <v>4</v>
      </c>
      <c r="C599" s="10" t="s">
        <v>980</v>
      </c>
      <c r="D599" s="10"/>
      <c r="E599" s="10" t="s">
        <v>1001</v>
      </c>
      <c r="F599" s="10" t="s">
        <v>1115</v>
      </c>
      <c r="G599" s="10">
        <v>30</v>
      </c>
    </row>
    <row r="600" spans="1:7" x14ac:dyDescent="0.25">
      <c r="A600" s="10">
        <v>2019</v>
      </c>
      <c r="B600" s="10">
        <v>4</v>
      </c>
      <c r="C600" s="10" t="s">
        <v>980</v>
      </c>
      <c r="D600" s="10"/>
      <c r="E600" s="10" t="s">
        <v>1024</v>
      </c>
      <c r="F600" s="10" t="s">
        <v>1192</v>
      </c>
      <c r="G600" s="10">
        <v>80</v>
      </c>
    </row>
    <row r="601" spans="1:7" x14ac:dyDescent="0.25">
      <c r="A601" s="10">
        <v>2019</v>
      </c>
      <c r="B601" s="10">
        <v>4</v>
      </c>
      <c r="C601" s="10" t="s">
        <v>1005</v>
      </c>
      <c r="D601" s="10"/>
      <c r="E601" s="10" t="s">
        <v>1024</v>
      </c>
      <c r="F601" s="10" t="s">
        <v>978</v>
      </c>
      <c r="G601" s="10">
        <v>80</v>
      </c>
    </row>
    <row r="602" spans="1:7" x14ac:dyDescent="0.25">
      <c r="A602" s="10">
        <v>2019</v>
      </c>
      <c r="B602" s="10">
        <v>8</v>
      </c>
      <c r="C602" s="10" t="s">
        <v>980</v>
      </c>
      <c r="D602" s="10"/>
      <c r="E602" s="10" t="s">
        <v>1022</v>
      </c>
      <c r="F602" s="10" t="s">
        <v>986</v>
      </c>
      <c r="G602" s="10">
        <v>15</v>
      </c>
    </row>
    <row r="603" spans="1:7" x14ac:dyDescent="0.25">
      <c r="A603" s="10">
        <v>2019</v>
      </c>
      <c r="B603" s="10">
        <v>6</v>
      </c>
      <c r="C603" s="10" t="s">
        <v>980</v>
      </c>
      <c r="D603" s="10"/>
      <c r="E603" s="10" t="s">
        <v>1022</v>
      </c>
      <c r="F603" s="10" t="s">
        <v>986</v>
      </c>
      <c r="G603" s="10">
        <v>80</v>
      </c>
    </row>
    <row r="604" spans="1:7" x14ac:dyDescent="0.25">
      <c r="A604" s="10">
        <v>2019</v>
      </c>
      <c r="B604" s="10">
        <v>4</v>
      </c>
      <c r="C604" s="10" t="s">
        <v>980</v>
      </c>
      <c r="D604" s="10"/>
      <c r="E604" s="10" t="s">
        <v>1105</v>
      </c>
      <c r="F604" s="10" t="s">
        <v>1284</v>
      </c>
      <c r="G604" s="10">
        <v>30</v>
      </c>
    </row>
    <row r="605" spans="1:7" x14ac:dyDescent="0.25">
      <c r="A605" s="10">
        <v>2019</v>
      </c>
      <c r="B605" s="10">
        <v>7</v>
      </c>
      <c r="C605" s="10" t="s">
        <v>980</v>
      </c>
      <c r="D605" s="10"/>
      <c r="E605" s="10" t="s">
        <v>1105</v>
      </c>
      <c r="F605" s="10" t="s">
        <v>1208</v>
      </c>
      <c r="G605" s="10">
        <v>30</v>
      </c>
    </row>
    <row r="606" spans="1:7" x14ac:dyDescent="0.25">
      <c r="A606" s="10">
        <v>2019</v>
      </c>
      <c r="B606" s="10">
        <v>7</v>
      </c>
      <c r="C606" s="10" t="s">
        <v>979</v>
      </c>
      <c r="D606" s="10"/>
      <c r="E606" s="10" t="s">
        <v>1105</v>
      </c>
      <c r="F606" s="10" t="s">
        <v>1161</v>
      </c>
      <c r="G606" s="10">
        <v>50</v>
      </c>
    </row>
    <row r="607" spans="1:7" x14ac:dyDescent="0.25">
      <c r="A607" s="10">
        <v>2019</v>
      </c>
      <c r="B607" s="10">
        <v>7</v>
      </c>
      <c r="C607" s="10" t="s">
        <v>980</v>
      </c>
      <c r="D607" s="10"/>
      <c r="E607" s="10" t="s">
        <v>1105</v>
      </c>
      <c r="F607" s="10" t="s">
        <v>1208</v>
      </c>
      <c r="G607" s="10">
        <v>20</v>
      </c>
    </row>
    <row r="608" spans="1:7" x14ac:dyDescent="0.25">
      <c r="A608" s="10">
        <v>2019</v>
      </c>
      <c r="B608" s="10">
        <v>5</v>
      </c>
      <c r="C608" s="10" t="s">
        <v>980</v>
      </c>
      <c r="D608" s="10"/>
      <c r="E608" s="10" t="s">
        <v>1203</v>
      </c>
      <c r="F608" s="10" t="s">
        <v>1208</v>
      </c>
      <c r="G608" s="10">
        <v>15</v>
      </c>
    </row>
    <row r="609" spans="1:7" x14ac:dyDescent="0.25">
      <c r="A609" s="10">
        <v>2019</v>
      </c>
      <c r="B609" s="10">
        <v>5</v>
      </c>
      <c r="C609" s="10" t="s">
        <v>980</v>
      </c>
      <c r="D609" s="10">
        <v>2300</v>
      </c>
      <c r="E609" s="10" t="s">
        <v>1010</v>
      </c>
      <c r="F609" s="10" t="s">
        <v>1115</v>
      </c>
      <c r="G609" s="10">
        <v>120</v>
      </c>
    </row>
    <row r="610" spans="1:7" x14ac:dyDescent="0.25">
      <c r="A610" s="10">
        <v>2019</v>
      </c>
      <c r="B610" s="10">
        <v>5</v>
      </c>
      <c r="C610" s="10" t="s">
        <v>980</v>
      </c>
      <c r="D610" s="10">
        <v>2300</v>
      </c>
      <c r="E610" s="10" t="s">
        <v>1010</v>
      </c>
      <c r="F610" s="10" t="s">
        <v>986</v>
      </c>
      <c r="G610" s="10">
        <f>9*20</f>
        <v>180</v>
      </c>
    </row>
    <row r="611" spans="1:7" x14ac:dyDescent="0.25">
      <c r="A611" s="10">
        <v>2019</v>
      </c>
      <c r="B611" s="10">
        <v>6</v>
      </c>
      <c r="C611" s="10" t="s">
        <v>979</v>
      </c>
      <c r="D611" s="10">
        <v>2300</v>
      </c>
      <c r="E611" s="10" t="s">
        <v>1010</v>
      </c>
      <c r="F611" s="10" t="s">
        <v>1115</v>
      </c>
      <c r="G611" s="10">
        <v>25</v>
      </c>
    </row>
    <row r="612" spans="1:7" x14ac:dyDescent="0.25">
      <c r="A612" s="10">
        <v>2019</v>
      </c>
      <c r="B612" s="10">
        <v>6</v>
      </c>
      <c r="C612" s="10" t="s">
        <v>980</v>
      </c>
      <c r="D612" s="10">
        <v>2300</v>
      </c>
      <c r="E612" s="10" t="s">
        <v>1010</v>
      </c>
      <c r="F612" s="10" t="s">
        <v>1213</v>
      </c>
      <c r="G612" s="10">
        <v>35</v>
      </c>
    </row>
    <row r="613" spans="1:7" x14ac:dyDescent="0.25">
      <c r="A613" s="10">
        <v>2019</v>
      </c>
      <c r="B613" s="10">
        <v>6</v>
      </c>
      <c r="C613" s="10" t="s">
        <v>979</v>
      </c>
      <c r="D613" s="10">
        <v>2300</v>
      </c>
      <c r="E613" s="10" t="s">
        <v>1010</v>
      </c>
      <c r="F613" s="10" t="s">
        <v>1208</v>
      </c>
      <c r="G613" s="10">
        <v>50</v>
      </c>
    </row>
    <row r="614" spans="1:7" x14ac:dyDescent="0.25">
      <c r="A614" s="10">
        <v>2019</v>
      </c>
      <c r="B614" s="10">
        <v>7</v>
      </c>
      <c r="C614" s="10" t="s">
        <v>979</v>
      </c>
      <c r="D614" s="10">
        <v>2300</v>
      </c>
      <c r="E614" s="10" t="s">
        <v>1010</v>
      </c>
      <c r="F614" s="10" t="s">
        <v>1214</v>
      </c>
      <c r="G614" s="10">
        <v>150</v>
      </c>
    </row>
    <row r="615" spans="1:7" x14ac:dyDescent="0.25">
      <c r="A615" s="10">
        <v>2019</v>
      </c>
      <c r="B615" s="10">
        <v>6</v>
      </c>
      <c r="C615" s="10" t="s">
        <v>979</v>
      </c>
      <c r="D615" s="10">
        <v>2300</v>
      </c>
      <c r="E615" s="10" t="s">
        <v>1010</v>
      </c>
      <c r="F615" s="10" t="s">
        <v>1215</v>
      </c>
      <c r="G615" s="10">
        <v>100</v>
      </c>
    </row>
    <row r="616" spans="1:7" x14ac:dyDescent="0.25">
      <c r="A616" s="10">
        <v>2019</v>
      </c>
      <c r="B616" s="10">
        <v>8</v>
      </c>
      <c r="C616" s="10" t="s">
        <v>980</v>
      </c>
      <c r="D616" s="10">
        <v>2300</v>
      </c>
      <c r="E616" s="10" t="s">
        <v>1010</v>
      </c>
      <c r="F616" s="10" t="s">
        <v>986</v>
      </c>
      <c r="G616" s="10">
        <v>18</v>
      </c>
    </row>
    <row r="617" spans="1:7" x14ac:dyDescent="0.25">
      <c r="A617" s="10">
        <v>2019</v>
      </c>
      <c r="B617" s="10">
        <v>9</v>
      </c>
      <c r="C617" s="10" t="s">
        <v>979</v>
      </c>
      <c r="D617" s="10">
        <v>2300</v>
      </c>
      <c r="E617" s="10" t="s">
        <v>1010</v>
      </c>
      <c r="F617" s="10" t="s">
        <v>1230</v>
      </c>
      <c r="G617" s="10">
        <v>400</v>
      </c>
    </row>
    <row r="618" spans="1:7" x14ac:dyDescent="0.25">
      <c r="A618" s="10">
        <v>2019</v>
      </c>
      <c r="B618" s="10">
        <v>9</v>
      </c>
      <c r="C618" s="10" t="s">
        <v>980</v>
      </c>
      <c r="D618" s="10">
        <v>2300</v>
      </c>
      <c r="E618" s="10" t="s">
        <v>1010</v>
      </c>
      <c r="F618" s="10" t="s">
        <v>1223</v>
      </c>
      <c r="G618" s="10">
        <v>60</v>
      </c>
    </row>
    <row r="619" spans="1:7" x14ac:dyDescent="0.25">
      <c r="A619" s="10">
        <v>2019</v>
      </c>
      <c r="B619" s="10">
        <v>9</v>
      </c>
      <c r="C619" s="10" t="s">
        <v>979</v>
      </c>
      <c r="D619" s="10">
        <v>2300</v>
      </c>
      <c r="E619" s="10" t="s">
        <v>1010</v>
      </c>
      <c r="F619" s="10" t="s">
        <v>986</v>
      </c>
      <c r="G619" s="10">
        <v>80</v>
      </c>
    </row>
    <row r="620" spans="1:7" x14ac:dyDescent="0.25">
      <c r="A620" s="10">
        <v>2019</v>
      </c>
      <c r="B620" s="10">
        <v>9</v>
      </c>
      <c r="C620" s="10" t="s">
        <v>979</v>
      </c>
      <c r="D620" s="10">
        <v>2300</v>
      </c>
      <c r="E620" s="10" t="s">
        <v>1010</v>
      </c>
      <c r="F620" s="10" t="s">
        <v>1115</v>
      </c>
      <c r="G620" s="10">
        <v>100</v>
      </c>
    </row>
    <row r="621" spans="1:7" x14ac:dyDescent="0.25">
      <c r="A621" s="10">
        <v>2019</v>
      </c>
      <c r="B621" s="10">
        <v>12</v>
      </c>
      <c r="C621" s="10" t="s">
        <v>980</v>
      </c>
      <c r="D621" s="10">
        <v>2300</v>
      </c>
      <c r="E621" s="10" t="s">
        <v>1010</v>
      </c>
      <c r="F621" s="10" t="s">
        <v>986</v>
      </c>
      <c r="G621" s="10">
        <v>17</v>
      </c>
    </row>
    <row r="622" spans="1:7" x14ac:dyDescent="0.25">
      <c r="A622" s="10">
        <v>2019</v>
      </c>
      <c r="B622" s="10">
        <v>10</v>
      </c>
      <c r="C622" s="10" t="s">
        <v>980</v>
      </c>
      <c r="D622" s="10">
        <v>2300</v>
      </c>
      <c r="E622" s="10" t="s">
        <v>1010</v>
      </c>
      <c r="F622" s="10" t="s">
        <v>1115</v>
      </c>
      <c r="G622" s="10">
        <v>40</v>
      </c>
    </row>
    <row r="623" spans="1:7" x14ac:dyDescent="0.25">
      <c r="A623" s="10">
        <v>2019</v>
      </c>
      <c r="B623" s="10">
        <v>12</v>
      </c>
      <c r="C623" s="10" t="s">
        <v>980</v>
      </c>
      <c r="D623" s="10">
        <v>2300</v>
      </c>
      <c r="E623" s="10" t="s">
        <v>1010</v>
      </c>
      <c r="F623" s="10" t="s">
        <v>986</v>
      </c>
      <c r="G623" s="10">
        <v>22</v>
      </c>
    </row>
    <row r="624" spans="1:7" x14ac:dyDescent="0.25">
      <c r="A624" s="10">
        <v>2019</v>
      </c>
      <c r="B624" s="10">
        <v>12</v>
      </c>
      <c r="C624" s="10" t="s">
        <v>979</v>
      </c>
      <c r="D624" s="10">
        <v>2300</v>
      </c>
      <c r="E624" s="10" t="s">
        <v>1010</v>
      </c>
      <c r="F624" s="10" t="s">
        <v>1289</v>
      </c>
      <c r="G624" s="10">
        <v>450</v>
      </c>
    </row>
    <row r="625" spans="1:7" x14ac:dyDescent="0.25">
      <c r="A625" s="10">
        <v>2019</v>
      </c>
      <c r="B625" s="10">
        <v>4</v>
      </c>
      <c r="C625" s="10" t="s">
        <v>981</v>
      </c>
      <c r="D625" s="10">
        <v>2300</v>
      </c>
      <c r="E625" s="10" t="s">
        <v>1010</v>
      </c>
      <c r="F625" s="10" t="s">
        <v>1225</v>
      </c>
      <c r="G625" s="10">
        <v>35</v>
      </c>
    </row>
    <row r="626" spans="1:7" x14ac:dyDescent="0.25">
      <c r="A626" s="10">
        <v>2019</v>
      </c>
      <c r="B626" s="10">
        <v>8</v>
      </c>
      <c r="C626" s="10" t="s">
        <v>981</v>
      </c>
      <c r="D626" s="10">
        <v>2300</v>
      </c>
      <c r="E626" s="10" t="s">
        <v>1010</v>
      </c>
      <c r="F626" s="10" t="s">
        <v>1226</v>
      </c>
      <c r="G626" s="10">
        <v>44</v>
      </c>
    </row>
    <row r="627" spans="1:7" x14ac:dyDescent="0.25">
      <c r="A627" s="10">
        <v>2019</v>
      </c>
      <c r="B627" s="10">
        <v>6</v>
      </c>
      <c r="C627" s="10" t="s">
        <v>1005</v>
      </c>
      <c r="D627" s="10">
        <v>2300</v>
      </c>
      <c r="E627" s="10" t="s">
        <v>1010</v>
      </c>
      <c r="F627" s="10" t="s">
        <v>1230</v>
      </c>
      <c r="G627" s="10">
        <v>300</v>
      </c>
    </row>
    <row r="628" spans="1:7" x14ac:dyDescent="0.25">
      <c r="A628" s="10">
        <v>2019</v>
      </c>
      <c r="B628" s="10">
        <v>4</v>
      </c>
      <c r="C628" s="10" t="s">
        <v>980</v>
      </c>
      <c r="D628" s="10"/>
      <c r="E628" s="10" t="s">
        <v>1045</v>
      </c>
      <c r="F628" s="10" t="s">
        <v>1209</v>
      </c>
      <c r="G628" s="10">
        <v>300</v>
      </c>
    </row>
    <row r="629" spans="1:7" x14ac:dyDescent="0.25">
      <c r="A629" s="10">
        <v>2019</v>
      </c>
      <c r="B629" s="10">
        <v>2</v>
      </c>
      <c r="C629" s="10" t="s">
        <v>1005</v>
      </c>
      <c r="D629" s="10"/>
      <c r="E629" s="10" t="s">
        <v>1045</v>
      </c>
      <c r="F629" s="10" t="s">
        <v>1230</v>
      </c>
      <c r="G629" s="10">
        <v>200</v>
      </c>
    </row>
    <row r="630" spans="1:7" x14ac:dyDescent="0.25">
      <c r="A630" s="10">
        <v>2019</v>
      </c>
      <c r="B630" s="10">
        <v>8</v>
      </c>
      <c r="C630" s="10" t="s">
        <v>980</v>
      </c>
      <c r="D630" s="10"/>
      <c r="E630" s="10" t="s">
        <v>1126</v>
      </c>
      <c r="F630" s="10" t="s">
        <v>1216</v>
      </c>
      <c r="G630" s="10">
        <v>40</v>
      </c>
    </row>
    <row r="631" spans="1:7" x14ac:dyDescent="0.25">
      <c r="A631" s="10">
        <v>2019</v>
      </c>
      <c r="B631" s="10">
        <v>7</v>
      </c>
      <c r="C631" s="10" t="s">
        <v>1005</v>
      </c>
      <c r="D631" s="10"/>
      <c r="E631" s="10" t="s">
        <v>1200</v>
      </c>
      <c r="F631" s="10" t="s">
        <v>1108</v>
      </c>
      <c r="G631" s="10">
        <v>500</v>
      </c>
    </row>
    <row r="632" spans="1:7" x14ac:dyDescent="0.25">
      <c r="A632" s="10">
        <v>2019</v>
      </c>
      <c r="B632" s="10">
        <v>7</v>
      </c>
      <c r="C632" s="10" t="s">
        <v>980</v>
      </c>
      <c r="D632" s="10">
        <v>2260</v>
      </c>
      <c r="E632" s="10" t="s">
        <v>982</v>
      </c>
      <c r="F632" s="10" t="s">
        <v>986</v>
      </c>
      <c r="G632" s="10">
        <v>15</v>
      </c>
    </row>
    <row r="633" spans="1:7" x14ac:dyDescent="0.25">
      <c r="A633" s="10">
        <v>2019</v>
      </c>
      <c r="B633" s="10">
        <v>10</v>
      </c>
      <c r="C633" s="10" t="s">
        <v>979</v>
      </c>
      <c r="D633" s="10">
        <v>2260</v>
      </c>
      <c r="E633" s="10" t="s">
        <v>982</v>
      </c>
      <c r="F633" s="10" t="s">
        <v>1222</v>
      </c>
      <c r="G633" s="10">
        <v>200</v>
      </c>
    </row>
    <row r="634" spans="1:7" x14ac:dyDescent="0.25">
      <c r="A634" s="10">
        <v>2019</v>
      </c>
      <c r="B634" s="10">
        <v>10</v>
      </c>
      <c r="C634" s="10" t="s">
        <v>980</v>
      </c>
      <c r="D634" s="10"/>
      <c r="E634" s="10" t="s">
        <v>1046</v>
      </c>
      <c r="F634" s="10" t="s">
        <v>1115</v>
      </c>
      <c r="G634" s="10">
        <f>7*18</f>
        <v>126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abSelected="1" workbookViewId="0">
      <selection activeCell="H1" sqref="H1:H629"/>
    </sheetView>
  </sheetViews>
  <sheetFormatPr defaultColWidth="11.42578125" defaultRowHeight="15" x14ac:dyDescent="0.25"/>
  <cols>
    <col min="1" max="2" width="11.42578125" style="10"/>
    <col min="3" max="3" width="18.42578125" style="10" customWidth="1"/>
    <col min="4" max="4" width="13.85546875" style="10" customWidth="1"/>
    <col min="5" max="5" width="8.85546875" style="10"/>
    <col min="6" max="6" width="11.42578125" style="10"/>
    <col min="8" max="8" width="49" customWidth="1"/>
  </cols>
  <sheetData>
    <row r="1" spans="1:8" x14ac:dyDescent="0.25">
      <c r="A1" s="10" t="s">
        <v>973</v>
      </c>
      <c r="B1" s="10" t="s">
        <v>974</v>
      </c>
      <c r="C1" s="10" t="s">
        <v>975</v>
      </c>
      <c r="D1" s="10" t="s">
        <v>976</v>
      </c>
      <c r="E1" s="10" t="s">
        <v>984</v>
      </c>
      <c r="F1" s="104" t="s">
        <v>1340</v>
      </c>
      <c r="H1" t="str">
        <f>CONCATENATE(F1,",",B1,",",C1,",",D1,",",E1,)</f>
        <v>Schooljaar beginjaar,Maand,Type,Gemeente,Bereik</v>
      </c>
    </row>
    <row r="2" spans="1:8" x14ac:dyDescent="0.25">
      <c r="A2" s="10">
        <v>2008</v>
      </c>
      <c r="B2" s="10">
        <v>1</v>
      </c>
      <c r="C2" s="10" t="s">
        <v>980</v>
      </c>
      <c r="D2" s="10" t="s">
        <v>1230</v>
      </c>
      <c r="E2" s="10">
        <v>20</v>
      </c>
      <c r="F2" s="105">
        <f>IF(B2&lt;9,A2,A2+1)</f>
        <v>2008</v>
      </c>
      <c r="H2" s="10" t="str">
        <f>CONCATENATE(F2,",",B2,",",C2,",",D2,",",E2,)</f>
        <v>2008,1,workshop,,20</v>
      </c>
    </row>
    <row r="3" spans="1:8" x14ac:dyDescent="0.25">
      <c r="A3" s="10">
        <v>2008</v>
      </c>
      <c r="B3" s="10">
        <v>1</v>
      </c>
      <c r="C3" s="10" t="s">
        <v>980</v>
      </c>
      <c r="D3" s="10" t="s">
        <v>1230</v>
      </c>
      <c r="E3" s="10">
        <v>20</v>
      </c>
      <c r="F3" s="105">
        <f t="shared" ref="F3:F66" si="0">IF(B3&lt;9,A3,A3+1)</f>
        <v>2008</v>
      </c>
      <c r="H3" s="10" t="str">
        <f t="shared" ref="H3:H66" si="1">CONCATENATE(F3,",",B3,",",C3,",",D3,",",E3,)</f>
        <v>2008,1,workshop,,20</v>
      </c>
    </row>
    <row r="4" spans="1:8" x14ac:dyDescent="0.25">
      <c r="A4" s="10">
        <v>2008</v>
      </c>
      <c r="B4" s="10">
        <v>1</v>
      </c>
      <c r="C4" s="10" t="s">
        <v>980</v>
      </c>
      <c r="D4" s="10" t="s">
        <v>1230</v>
      </c>
      <c r="E4" s="10">
        <v>40</v>
      </c>
      <c r="F4" s="105">
        <f t="shared" si="0"/>
        <v>2008</v>
      </c>
      <c r="H4" s="10" t="str">
        <f t="shared" si="1"/>
        <v>2008,1,workshop,,40</v>
      </c>
    </row>
    <row r="5" spans="1:8" x14ac:dyDescent="0.25">
      <c r="A5" s="10">
        <v>2008</v>
      </c>
      <c r="B5" s="10">
        <v>9</v>
      </c>
      <c r="C5" s="10" t="s">
        <v>980</v>
      </c>
      <c r="D5" s="10" t="s">
        <v>1230</v>
      </c>
      <c r="E5" s="10">
        <v>250</v>
      </c>
      <c r="F5" s="105">
        <f t="shared" si="0"/>
        <v>2009</v>
      </c>
      <c r="H5" s="10" t="str">
        <f t="shared" si="1"/>
        <v>2009,9,workshop,,250</v>
      </c>
    </row>
    <row r="6" spans="1:8" x14ac:dyDescent="0.25">
      <c r="A6" s="10">
        <v>2008</v>
      </c>
      <c r="B6" s="10">
        <v>12</v>
      </c>
      <c r="C6" s="10" t="s">
        <v>980</v>
      </c>
      <c r="D6" s="10" t="s">
        <v>983</v>
      </c>
      <c r="E6" s="10">
        <v>15</v>
      </c>
      <c r="F6" s="105">
        <f t="shared" si="0"/>
        <v>2009</v>
      </c>
      <c r="H6" s="10" t="str">
        <f t="shared" si="1"/>
        <v>2009,12,workshop,anderlecht,15</v>
      </c>
    </row>
    <row r="7" spans="1:8" x14ac:dyDescent="0.25">
      <c r="A7" s="10">
        <v>2008</v>
      </c>
      <c r="B7" s="10">
        <v>5</v>
      </c>
      <c r="C7" s="10" t="s">
        <v>979</v>
      </c>
      <c r="D7" s="10" t="s">
        <v>304</v>
      </c>
      <c r="E7" s="10">
        <v>16</v>
      </c>
      <c r="F7" s="105">
        <f t="shared" si="0"/>
        <v>2008</v>
      </c>
      <c r="H7" s="10" t="str">
        <f t="shared" si="1"/>
        <v>2008,5,open initiatie,herentals,16</v>
      </c>
    </row>
    <row r="8" spans="1:8" x14ac:dyDescent="0.25">
      <c r="A8" s="10">
        <v>2008</v>
      </c>
      <c r="B8" s="10">
        <v>7</v>
      </c>
      <c r="C8" s="10" t="s">
        <v>980</v>
      </c>
      <c r="D8" s="10" t="s">
        <v>304</v>
      </c>
      <c r="E8" s="10">
        <v>80</v>
      </c>
      <c r="F8" s="105">
        <f t="shared" si="0"/>
        <v>2008</v>
      </c>
      <c r="H8" s="10" t="str">
        <f t="shared" si="1"/>
        <v>2008,7,workshop,herentals,80</v>
      </c>
    </row>
    <row r="9" spans="1:8" x14ac:dyDescent="0.25">
      <c r="A9" s="10">
        <v>2008</v>
      </c>
      <c r="B9" s="10">
        <v>8</v>
      </c>
      <c r="C9" s="10" t="s">
        <v>979</v>
      </c>
      <c r="D9" s="10" t="s">
        <v>304</v>
      </c>
      <c r="E9" s="10">
        <v>40</v>
      </c>
      <c r="F9" s="105">
        <f t="shared" si="0"/>
        <v>2008</v>
      </c>
      <c r="H9" s="10" t="str">
        <f t="shared" si="1"/>
        <v>2008,8,open initiatie,herentals,40</v>
      </c>
    </row>
    <row r="10" spans="1:8" x14ac:dyDescent="0.25">
      <c r="A10" s="10">
        <v>2008</v>
      </c>
      <c r="B10" s="10">
        <v>9</v>
      </c>
      <c r="C10" s="10" t="s">
        <v>980</v>
      </c>
      <c r="D10" s="10" t="s">
        <v>304</v>
      </c>
      <c r="E10" s="10">
        <v>20</v>
      </c>
      <c r="F10" s="105">
        <f t="shared" si="0"/>
        <v>2009</v>
      </c>
      <c r="H10" s="10" t="str">
        <f t="shared" si="1"/>
        <v>2009,9,workshop,herentals,20</v>
      </c>
    </row>
    <row r="11" spans="1:8" x14ac:dyDescent="0.25">
      <c r="A11" s="10">
        <v>2008</v>
      </c>
      <c r="B11" s="10">
        <v>11</v>
      </c>
      <c r="C11" s="10" t="s">
        <v>980</v>
      </c>
      <c r="D11" s="10" t="s">
        <v>304</v>
      </c>
      <c r="E11" s="10">
        <v>20</v>
      </c>
      <c r="F11" s="105">
        <f t="shared" si="0"/>
        <v>2009</v>
      </c>
      <c r="H11" s="10" t="str">
        <f t="shared" si="1"/>
        <v>2009,11,workshop,herentals,20</v>
      </c>
    </row>
    <row r="12" spans="1:8" x14ac:dyDescent="0.25">
      <c r="A12" s="10">
        <v>2008</v>
      </c>
      <c r="B12" s="10">
        <v>12</v>
      </c>
      <c r="C12" s="10" t="s">
        <v>980</v>
      </c>
      <c r="D12" s="10" t="s">
        <v>304</v>
      </c>
      <c r="E12" s="10">
        <v>160</v>
      </c>
      <c r="F12" s="105">
        <f t="shared" si="0"/>
        <v>2009</v>
      </c>
      <c r="H12" s="10" t="str">
        <f t="shared" si="1"/>
        <v>2009,12,workshop,herentals,160</v>
      </c>
    </row>
    <row r="13" spans="1:8" x14ac:dyDescent="0.25">
      <c r="A13" s="10">
        <v>2008</v>
      </c>
      <c r="B13" s="10">
        <v>3</v>
      </c>
      <c r="C13" s="10" t="s">
        <v>981</v>
      </c>
      <c r="D13" s="10" t="s">
        <v>304</v>
      </c>
      <c r="E13" s="10">
        <v>20</v>
      </c>
      <c r="F13" s="105">
        <f t="shared" si="0"/>
        <v>2008</v>
      </c>
      <c r="H13" s="10" t="str">
        <f t="shared" si="1"/>
        <v>2008,3,kamp,herentals,20</v>
      </c>
    </row>
    <row r="14" spans="1:8" x14ac:dyDescent="0.25">
      <c r="A14" s="10">
        <v>2008</v>
      </c>
      <c r="B14" s="10">
        <v>6</v>
      </c>
      <c r="C14" s="10" t="s">
        <v>980</v>
      </c>
      <c r="D14" s="10" t="s">
        <v>306</v>
      </c>
      <c r="E14" s="10">
        <v>20</v>
      </c>
      <c r="F14" s="105">
        <f t="shared" si="0"/>
        <v>2008</v>
      </c>
      <c r="H14" s="10" t="str">
        <f t="shared" si="1"/>
        <v>2008,6,workshop,olen,20</v>
      </c>
    </row>
    <row r="15" spans="1:8" x14ac:dyDescent="0.25">
      <c r="A15" s="10">
        <v>2008</v>
      </c>
      <c r="B15" s="10">
        <v>10</v>
      </c>
      <c r="C15" s="10" t="s">
        <v>980</v>
      </c>
      <c r="D15" s="10" t="s">
        <v>306</v>
      </c>
      <c r="E15" s="10">
        <v>20</v>
      </c>
      <c r="F15" s="105">
        <f t="shared" si="0"/>
        <v>2009</v>
      </c>
      <c r="H15" s="10" t="str">
        <f t="shared" si="1"/>
        <v>2009,10,workshop,olen,20</v>
      </c>
    </row>
    <row r="16" spans="1:8" x14ac:dyDescent="0.25">
      <c r="A16" s="10">
        <v>2008</v>
      </c>
      <c r="B16" s="10">
        <v>8</v>
      </c>
      <c r="C16" s="10" t="s">
        <v>981</v>
      </c>
      <c r="D16" s="10" t="s">
        <v>982</v>
      </c>
      <c r="E16" s="10">
        <v>120</v>
      </c>
      <c r="F16" s="105">
        <f t="shared" si="0"/>
        <v>2008</v>
      </c>
      <c r="H16" s="10" t="str">
        <f t="shared" si="1"/>
        <v>2008,8,kamp,westerlo,120</v>
      </c>
    </row>
    <row r="17" spans="1:8" x14ac:dyDescent="0.25">
      <c r="A17" s="10">
        <v>2008</v>
      </c>
      <c r="B17" s="10">
        <v>1</v>
      </c>
      <c r="C17" s="10" t="s">
        <v>980</v>
      </c>
      <c r="E17" s="10">
        <v>20</v>
      </c>
      <c r="F17" s="105">
        <f t="shared" si="0"/>
        <v>2008</v>
      </c>
      <c r="H17" s="10" t="str">
        <f t="shared" si="1"/>
        <v>2008,1,workshop,,20</v>
      </c>
    </row>
    <row r="18" spans="1:8" x14ac:dyDescent="0.25">
      <c r="A18" s="10">
        <v>2009</v>
      </c>
      <c r="B18" s="10">
        <v>3</v>
      </c>
      <c r="C18" s="10" t="s">
        <v>980</v>
      </c>
      <c r="D18" s="10" t="s">
        <v>994</v>
      </c>
      <c r="E18" s="10">
        <v>76</v>
      </c>
      <c r="F18" s="105">
        <f t="shared" si="0"/>
        <v>2009</v>
      </c>
      <c r="H18" s="10" t="str">
        <f t="shared" si="1"/>
        <v>2009,3,workshop,alsemberg,76</v>
      </c>
    </row>
    <row r="19" spans="1:8" x14ac:dyDescent="0.25">
      <c r="A19" s="10">
        <v>2009</v>
      </c>
      <c r="B19" s="10">
        <v>3</v>
      </c>
      <c r="C19" s="10" t="s">
        <v>980</v>
      </c>
      <c r="D19" s="10" t="s">
        <v>996</v>
      </c>
      <c r="E19" s="10">
        <v>68</v>
      </c>
      <c r="F19" s="105">
        <f t="shared" si="0"/>
        <v>2009</v>
      </c>
      <c r="H19" s="10" t="str">
        <f t="shared" si="1"/>
        <v>2009,3,workshop,berlaar,68</v>
      </c>
    </row>
    <row r="20" spans="1:8" x14ac:dyDescent="0.25">
      <c r="A20" s="10">
        <v>2009</v>
      </c>
      <c r="B20" s="10">
        <v>10</v>
      </c>
      <c r="C20" s="10" t="s">
        <v>1002</v>
      </c>
      <c r="D20" s="10" t="s">
        <v>1001</v>
      </c>
      <c r="E20" s="10">
        <v>21</v>
      </c>
      <c r="F20" s="105">
        <f t="shared" si="0"/>
        <v>2010</v>
      </c>
      <c r="H20" s="10" t="str">
        <f t="shared" si="1"/>
        <v>2010,10,bijscholing,geel,21</v>
      </c>
    </row>
    <row r="21" spans="1:8" x14ac:dyDescent="0.25">
      <c r="A21" s="10">
        <v>2009</v>
      </c>
      <c r="B21" s="10">
        <v>5</v>
      </c>
      <c r="C21" s="10" t="s">
        <v>1005</v>
      </c>
      <c r="D21" s="10" t="s">
        <v>1006</v>
      </c>
      <c r="E21" s="10">
        <v>5000</v>
      </c>
      <c r="F21" s="105">
        <f t="shared" si="0"/>
        <v>2009</v>
      </c>
      <c r="H21" s="10" t="str">
        <f t="shared" si="1"/>
        <v>2009,5,animatie,genk,5000</v>
      </c>
    </row>
    <row r="22" spans="1:8" x14ac:dyDescent="0.25">
      <c r="A22" s="10">
        <v>2009</v>
      </c>
      <c r="B22" s="10">
        <v>4</v>
      </c>
      <c r="C22" s="10" t="s">
        <v>980</v>
      </c>
      <c r="D22" s="10" t="s">
        <v>304</v>
      </c>
      <c r="E22" s="10">
        <v>42</v>
      </c>
      <c r="F22" s="105">
        <f t="shared" si="0"/>
        <v>2009</v>
      </c>
      <c r="H22" s="10" t="str">
        <f t="shared" si="1"/>
        <v>2009,4,workshop,herentals,42</v>
      </c>
    </row>
    <row r="23" spans="1:8" x14ac:dyDescent="0.25">
      <c r="A23" s="10">
        <v>2009</v>
      </c>
      <c r="B23" s="10">
        <v>2</v>
      </c>
      <c r="C23" s="10" t="s">
        <v>980</v>
      </c>
      <c r="D23" s="10" t="s">
        <v>304</v>
      </c>
      <c r="E23" s="10">
        <v>16</v>
      </c>
      <c r="F23" s="105">
        <f t="shared" si="0"/>
        <v>2009</v>
      </c>
      <c r="H23" s="10" t="str">
        <f t="shared" si="1"/>
        <v>2009,2,workshop,herentals,16</v>
      </c>
    </row>
    <row r="24" spans="1:8" x14ac:dyDescent="0.25">
      <c r="A24" s="10">
        <v>2009</v>
      </c>
      <c r="B24" s="10">
        <v>5</v>
      </c>
      <c r="C24" s="10" t="s">
        <v>980</v>
      </c>
      <c r="D24" s="10" t="s">
        <v>304</v>
      </c>
      <c r="E24" s="10">
        <v>17</v>
      </c>
      <c r="F24" s="105">
        <f t="shared" si="0"/>
        <v>2009</v>
      </c>
      <c r="H24" s="10" t="str">
        <f t="shared" si="1"/>
        <v>2009,5,workshop,herentals,17</v>
      </c>
    </row>
    <row r="25" spans="1:8" x14ac:dyDescent="0.25">
      <c r="A25" s="10">
        <v>2009</v>
      </c>
      <c r="B25" s="10">
        <v>6</v>
      </c>
      <c r="C25" s="10" t="s">
        <v>979</v>
      </c>
      <c r="D25" s="10" t="s">
        <v>304</v>
      </c>
      <c r="E25" s="10">
        <v>80</v>
      </c>
      <c r="F25" s="105">
        <f t="shared" si="0"/>
        <v>2009</v>
      </c>
      <c r="H25" s="10" t="str">
        <f t="shared" si="1"/>
        <v>2009,6,open initiatie,herentals,80</v>
      </c>
    </row>
    <row r="26" spans="1:8" x14ac:dyDescent="0.25">
      <c r="A26" s="10">
        <v>2009</v>
      </c>
      <c r="B26" s="10">
        <v>6</v>
      </c>
      <c r="C26" s="10" t="s">
        <v>979</v>
      </c>
      <c r="D26" s="10" t="s">
        <v>304</v>
      </c>
      <c r="E26" s="10">
        <v>140</v>
      </c>
      <c r="F26" s="105">
        <f t="shared" si="0"/>
        <v>2009</v>
      </c>
      <c r="H26" s="10" t="str">
        <f t="shared" si="1"/>
        <v>2009,6,open initiatie,herentals,140</v>
      </c>
    </row>
    <row r="27" spans="1:8" x14ac:dyDescent="0.25">
      <c r="A27" s="10">
        <v>2009</v>
      </c>
      <c r="B27" s="10">
        <v>6</v>
      </c>
      <c r="C27" s="10" t="s">
        <v>979</v>
      </c>
      <c r="D27" s="10" t="s">
        <v>304</v>
      </c>
      <c r="E27" s="10">
        <v>100</v>
      </c>
      <c r="F27" s="105">
        <f t="shared" si="0"/>
        <v>2009</v>
      </c>
      <c r="H27" s="10" t="str">
        <f t="shared" si="1"/>
        <v>2009,6,open initiatie,herentals,100</v>
      </c>
    </row>
    <row r="28" spans="1:8" x14ac:dyDescent="0.25">
      <c r="A28" s="10">
        <v>2009</v>
      </c>
      <c r="B28" s="10">
        <v>6</v>
      </c>
      <c r="C28" s="10" t="s">
        <v>979</v>
      </c>
      <c r="D28" s="10" t="s">
        <v>304</v>
      </c>
      <c r="E28" s="10">
        <v>10</v>
      </c>
      <c r="F28" s="105">
        <f t="shared" si="0"/>
        <v>2009</v>
      </c>
      <c r="H28" s="10" t="str">
        <f t="shared" si="1"/>
        <v>2009,6,open initiatie,herentals,10</v>
      </c>
    </row>
    <row r="29" spans="1:8" x14ac:dyDescent="0.25">
      <c r="A29" s="10">
        <v>2009</v>
      </c>
      <c r="B29" s="10">
        <v>7</v>
      </c>
      <c r="C29" s="10" t="s">
        <v>979</v>
      </c>
      <c r="D29" s="10" t="s">
        <v>304</v>
      </c>
      <c r="E29" s="10">
        <v>110</v>
      </c>
      <c r="F29" s="105">
        <f t="shared" si="0"/>
        <v>2009</v>
      </c>
      <c r="H29" s="10" t="str">
        <f t="shared" si="1"/>
        <v>2009,7,open initiatie,herentals,110</v>
      </c>
    </row>
    <row r="30" spans="1:8" x14ac:dyDescent="0.25">
      <c r="A30" s="10">
        <v>2009</v>
      </c>
      <c r="B30" s="10">
        <v>9</v>
      </c>
      <c r="C30" s="10" t="s">
        <v>980</v>
      </c>
      <c r="D30" s="10" t="s">
        <v>304</v>
      </c>
      <c r="E30" s="10">
        <v>120</v>
      </c>
      <c r="F30" s="105">
        <f t="shared" si="0"/>
        <v>2010</v>
      </c>
      <c r="H30" s="10" t="str">
        <f t="shared" si="1"/>
        <v>2010,9,workshop,herentals,120</v>
      </c>
    </row>
    <row r="31" spans="1:8" x14ac:dyDescent="0.25">
      <c r="A31" s="10">
        <v>2009</v>
      </c>
      <c r="B31" s="10">
        <v>10</v>
      </c>
      <c r="C31" s="10" t="s">
        <v>979</v>
      </c>
      <c r="D31" s="10" t="s">
        <v>304</v>
      </c>
      <c r="E31" s="10">
        <v>50</v>
      </c>
      <c r="F31" s="105">
        <f t="shared" si="0"/>
        <v>2010</v>
      </c>
      <c r="H31" s="10" t="str">
        <f t="shared" si="1"/>
        <v>2010,10,open initiatie,herentals,50</v>
      </c>
    </row>
    <row r="32" spans="1:8" x14ac:dyDescent="0.25">
      <c r="A32" s="10">
        <v>2009</v>
      </c>
      <c r="B32" s="10">
        <v>4</v>
      </c>
      <c r="C32" s="10" t="s">
        <v>981</v>
      </c>
      <c r="D32" s="10" t="s">
        <v>304</v>
      </c>
      <c r="E32" s="10">
        <v>30</v>
      </c>
      <c r="F32" s="105">
        <f t="shared" si="0"/>
        <v>2009</v>
      </c>
      <c r="H32" s="10" t="str">
        <f t="shared" si="1"/>
        <v>2009,4,kamp,herentals,30</v>
      </c>
    </row>
    <row r="33" spans="1:8" x14ac:dyDescent="0.25">
      <c r="A33" s="10">
        <v>2009</v>
      </c>
      <c r="B33" s="10">
        <v>7</v>
      </c>
      <c r="C33" s="10" t="s">
        <v>981</v>
      </c>
      <c r="D33" s="10" t="s">
        <v>304</v>
      </c>
      <c r="E33" s="10">
        <v>30</v>
      </c>
      <c r="F33" s="105">
        <f t="shared" si="0"/>
        <v>2009</v>
      </c>
      <c r="H33" s="10" t="str">
        <f t="shared" si="1"/>
        <v>2009,7,kamp,herentals,30</v>
      </c>
    </row>
    <row r="34" spans="1:8" x14ac:dyDescent="0.25">
      <c r="A34" s="10">
        <v>2009</v>
      </c>
      <c r="B34" s="10">
        <v>7</v>
      </c>
      <c r="C34" s="10" t="s">
        <v>981</v>
      </c>
      <c r="D34" s="10" t="s">
        <v>304</v>
      </c>
      <c r="E34" s="10">
        <v>30</v>
      </c>
      <c r="F34" s="105">
        <f t="shared" si="0"/>
        <v>2009</v>
      </c>
      <c r="H34" s="10" t="str">
        <f t="shared" si="1"/>
        <v>2009,7,kamp,herentals,30</v>
      </c>
    </row>
    <row r="35" spans="1:8" x14ac:dyDescent="0.25">
      <c r="A35" s="10">
        <v>2009</v>
      </c>
      <c r="B35" s="10">
        <v>8</v>
      </c>
      <c r="C35" s="10" t="s">
        <v>981</v>
      </c>
      <c r="D35" s="10" t="s">
        <v>304</v>
      </c>
      <c r="E35" s="10">
        <v>30</v>
      </c>
      <c r="F35" s="105">
        <f t="shared" si="0"/>
        <v>2009</v>
      </c>
      <c r="H35" s="10" t="str">
        <f t="shared" si="1"/>
        <v>2009,8,kamp,herentals,30</v>
      </c>
    </row>
    <row r="36" spans="1:8" x14ac:dyDescent="0.25">
      <c r="A36" s="10">
        <v>2009</v>
      </c>
      <c r="B36" s="10">
        <v>10</v>
      </c>
      <c r="C36" s="10" t="s">
        <v>1005</v>
      </c>
      <c r="D36" s="10" t="s">
        <v>304</v>
      </c>
      <c r="E36" s="10">
        <v>300</v>
      </c>
      <c r="F36" s="105">
        <f t="shared" si="0"/>
        <v>2010</v>
      </c>
      <c r="H36" s="10" t="str">
        <f t="shared" si="1"/>
        <v>2010,10,animatie,herentals,300</v>
      </c>
    </row>
    <row r="37" spans="1:8" x14ac:dyDescent="0.25">
      <c r="A37" s="10">
        <v>2009</v>
      </c>
      <c r="B37" s="10">
        <v>1</v>
      </c>
      <c r="C37" s="10" t="s">
        <v>980</v>
      </c>
      <c r="D37" s="10" t="s">
        <v>985</v>
      </c>
      <c r="E37" s="10">
        <v>35</v>
      </c>
      <c r="F37" s="105">
        <f t="shared" si="0"/>
        <v>2009</v>
      </c>
      <c r="H37" s="10" t="str">
        <f t="shared" si="1"/>
        <v>2009,1,workshop,heverlee,35</v>
      </c>
    </row>
    <row r="38" spans="1:8" x14ac:dyDescent="0.25">
      <c r="A38" s="10">
        <v>2009</v>
      </c>
      <c r="B38" s="10">
        <v>8</v>
      </c>
      <c r="C38" s="10" t="s">
        <v>980</v>
      </c>
      <c r="D38" s="10" t="s">
        <v>992</v>
      </c>
      <c r="E38" s="10">
        <v>60</v>
      </c>
      <c r="F38" s="105">
        <f t="shared" si="0"/>
        <v>2009</v>
      </c>
      <c r="H38" s="10" t="str">
        <f t="shared" si="1"/>
        <v>2009,8,workshop,laakdal,60</v>
      </c>
    </row>
    <row r="39" spans="1:8" x14ac:dyDescent="0.25">
      <c r="A39" s="10">
        <v>2009</v>
      </c>
      <c r="B39" s="10">
        <v>9</v>
      </c>
      <c r="C39" s="10" t="s">
        <v>980</v>
      </c>
      <c r="D39" s="10" t="s">
        <v>1000</v>
      </c>
      <c r="E39" s="10">
        <v>20</v>
      </c>
      <c r="F39" s="105">
        <f t="shared" si="0"/>
        <v>2010</v>
      </c>
      <c r="H39" s="10" t="str">
        <f t="shared" si="1"/>
        <v>2010,9,workshop,lichtaart,20</v>
      </c>
    </row>
    <row r="40" spans="1:8" x14ac:dyDescent="0.25">
      <c r="A40" s="10">
        <v>2009</v>
      </c>
      <c r="B40" s="10">
        <v>4</v>
      </c>
      <c r="C40" s="10" t="s">
        <v>979</v>
      </c>
      <c r="D40" s="10" t="s">
        <v>997</v>
      </c>
      <c r="E40" s="10">
        <v>60</v>
      </c>
      <c r="F40" s="105">
        <f t="shared" si="0"/>
        <v>2009</v>
      </c>
      <c r="H40" s="10" t="str">
        <f t="shared" si="1"/>
        <v>2009,4,open initiatie,mol,60</v>
      </c>
    </row>
    <row r="41" spans="1:8" x14ac:dyDescent="0.25">
      <c r="A41" s="10">
        <v>2009</v>
      </c>
      <c r="B41" s="10">
        <v>10</v>
      </c>
      <c r="C41" s="10" t="s">
        <v>980</v>
      </c>
      <c r="D41" s="10" t="s">
        <v>999</v>
      </c>
      <c r="E41" s="10">
        <v>70</v>
      </c>
      <c r="F41" s="105">
        <f t="shared" si="0"/>
        <v>2010</v>
      </c>
      <c r="H41" s="10" t="str">
        <f t="shared" si="1"/>
        <v>2010,10,workshop,pullaar,70</v>
      </c>
    </row>
    <row r="42" spans="1:8" x14ac:dyDescent="0.25">
      <c r="A42" s="10">
        <v>2009</v>
      </c>
      <c r="B42" s="10">
        <v>2</v>
      </c>
      <c r="C42" s="10" t="s">
        <v>980</v>
      </c>
      <c r="D42" s="10" t="s">
        <v>987</v>
      </c>
      <c r="E42" s="10">
        <v>150</v>
      </c>
      <c r="F42" s="105">
        <f t="shared" si="0"/>
        <v>2009</v>
      </c>
      <c r="H42" s="10" t="str">
        <f t="shared" si="1"/>
        <v>2009,2,workshop,sint michielsgestel (nederland),150</v>
      </c>
    </row>
    <row r="43" spans="1:8" x14ac:dyDescent="0.25">
      <c r="A43" s="10">
        <v>2009</v>
      </c>
      <c r="B43" s="10">
        <v>3</v>
      </c>
      <c r="C43" s="10" t="s">
        <v>980</v>
      </c>
      <c r="D43" s="10" t="s">
        <v>995</v>
      </c>
      <c r="E43" s="10">
        <v>100</v>
      </c>
      <c r="F43" s="105">
        <f t="shared" si="0"/>
        <v>2009</v>
      </c>
      <c r="H43" s="10" t="str">
        <f t="shared" si="1"/>
        <v>2009,3,workshop,tessenderlo,100</v>
      </c>
    </row>
    <row r="44" spans="1:8" x14ac:dyDescent="0.25">
      <c r="A44" s="10">
        <v>2009</v>
      </c>
      <c r="B44" s="10">
        <v>8</v>
      </c>
      <c r="C44" s="10" t="s">
        <v>981</v>
      </c>
      <c r="D44" s="10" t="s">
        <v>982</v>
      </c>
      <c r="E44" s="10">
        <v>40</v>
      </c>
      <c r="F44" s="105">
        <f t="shared" si="0"/>
        <v>2009</v>
      </c>
      <c r="H44" s="10" t="str">
        <f t="shared" si="1"/>
        <v>2009,8,kamp,westerlo,40</v>
      </c>
    </row>
    <row r="45" spans="1:8" x14ac:dyDescent="0.25">
      <c r="A45" s="10">
        <v>2009</v>
      </c>
      <c r="B45" s="10">
        <v>2</v>
      </c>
      <c r="C45" s="10" t="s">
        <v>980</v>
      </c>
      <c r="D45" s="10" t="s">
        <v>993</v>
      </c>
      <c r="E45" s="10">
        <v>27</v>
      </c>
      <c r="F45" s="105">
        <f t="shared" si="0"/>
        <v>2009</v>
      </c>
      <c r="H45" s="10" t="str">
        <f t="shared" si="1"/>
        <v>2009,2,workshop,wezemaal,27</v>
      </c>
    </row>
    <row r="46" spans="1:8" x14ac:dyDescent="0.25">
      <c r="A46" s="10">
        <v>2009</v>
      </c>
      <c r="B46" s="10">
        <v>5</v>
      </c>
      <c r="C46" s="10" t="s">
        <v>980</v>
      </c>
      <c r="D46" s="10" t="s">
        <v>998</v>
      </c>
      <c r="E46" s="10">
        <v>95</v>
      </c>
      <c r="F46" s="105">
        <f t="shared" si="0"/>
        <v>2009</v>
      </c>
      <c r="H46" s="10" t="str">
        <f t="shared" si="1"/>
        <v>2009,5,workshop,zaventem,95</v>
      </c>
    </row>
    <row r="47" spans="1:8" x14ac:dyDescent="0.25">
      <c r="A47" s="10">
        <v>2010</v>
      </c>
      <c r="B47" s="10">
        <v>2</v>
      </c>
      <c r="C47" s="10" t="s">
        <v>981</v>
      </c>
      <c r="D47" s="10" t="s">
        <v>1007</v>
      </c>
      <c r="E47" s="10">
        <v>24</v>
      </c>
      <c r="F47" s="105">
        <f t="shared" si="0"/>
        <v>2010</v>
      </c>
      <c r="H47" s="10" t="str">
        <f t="shared" si="1"/>
        <v>2010,2,kamp,beerse,24</v>
      </c>
    </row>
    <row r="48" spans="1:8" x14ac:dyDescent="0.25">
      <c r="A48" s="10">
        <v>2010</v>
      </c>
      <c r="B48" s="10">
        <v>2</v>
      </c>
      <c r="C48" s="10" t="s">
        <v>979</v>
      </c>
      <c r="D48" s="10" t="s">
        <v>1001</v>
      </c>
      <c r="E48" s="10">
        <v>70</v>
      </c>
      <c r="F48" s="105">
        <f t="shared" si="0"/>
        <v>2010</v>
      </c>
      <c r="H48" s="10" t="str">
        <f t="shared" si="1"/>
        <v>2010,2,open initiatie,geel,70</v>
      </c>
    </row>
    <row r="49" spans="1:8" x14ac:dyDescent="0.25">
      <c r="A49" s="10">
        <v>2010</v>
      </c>
      <c r="B49" s="10">
        <v>11</v>
      </c>
      <c r="C49" s="10" t="s">
        <v>1012</v>
      </c>
      <c r="D49" s="10" t="s">
        <v>304</v>
      </c>
      <c r="E49" s="10">
        <v>14</v>
      </c>
      <c r="F49" s="105">
        <f t="shared" si="0"/>
        <v>2011</v>
      </c>
      <c r="H49" s="10" t="str">
        <f t="shared" si="1"/>
        <v>2011,11,schoolactiviteit,herentals,14</v>
      </c>
    </row>
    <row r="50" spans="1:8" x14ac:dyDescent="0.25">
      <c r="A50" s="10">
        <v>2010</v>
      </c>
      <c r="B50" s="10">
        <v>10</v>
      </c>
      <c r="C50" s="10" t="s">
        <v>1012</v>
      </c>
      <c r="D50" s="10" t="s">
        <v>304</v>
      </c>
      <c r="E50" s="10">
        <v>30</v>
      </c>
      <c r="F50" s="105">
        <f t="shared" si="0"/>
        <v>2011</v>
      </c>
      <c r="H50" s="10" t="str">
        <f t="shared" si="1"/>
        <v>2011,10,schoolactiviteit,herentals,30</v>
      </c>
    </row>
    <row r="51" spans="1:8" x14ac:dyDescent="0.25">
      <c r="A51" s="10">
        <v>2010</v>
      </c>
      <c r="B51" s="10">
        <v>4</v>
      </c>
      <c r="C51" s="10" t="s">
        <v>1002</v>
      </c>
      <c r="D51" s="10" t="s">
        <v>304</v>
      </c>
      <c r="E51" s="10">
        <v>12</v>
      </c>
      <c r="F51" s="105">
        <f t="shared" si="0"/>
        <v>2010</v>
      </c>
      <c r="H51" s="10" t="str">
        <f t="shared" si="1"/>
        <v>2010,4,bijscholing,herentals,12</v>
      </c>
    </row>
    <row r="52" spans="1:8" x14ac:dyDescent="0.25">
      <c r="A52" s="10">
        <v>2010</v>
      </c>
      <c r="B52" s="10">
        <v>1</v>
      </c>
      <c r="C52" s="10" t="s">
        <v>1012</v>
      </c>
      <c r="D52" s="10" t="s">
        <v>304</v>
      </c>
      <c r="E52" s="10">
        <v>30</v>
      </c>
      <c r="F52" s="105">
        <f t="shared" si="0"/>
        <v>2010</v>
      </c>
      <c r="H52" s="10" t="str">
        <f t="shared" si="1"/>
        <v>2010,1,schoolactiviteit,herentals,30</v>
      </c>
    </row>
    <row r="53" spans="1:8" x14ac:dyDescent="0.25">
      <c r="A53" s="10">
        <v>2010</v>
      </c>
      <c r="B53" s="10">
        <v>7</v>
      </c>
      <c r="C53" s="10" t="s">
        <v>979</v>
      </c>
      <c r="D53" s="10" t="s">
        <v>304</v>
      </c>
      <c r="E53" s="10">
        <v>14</v>
      </c>
      <c r="F53" s="105">
        <f t="shared" si="0"/>
        <v>2010</v>
      </c>
      <c r="H53" s="10" t="str">
        <f t="shared" si="1"/>
        <v>2010,7,open initiatie,herentals,14</v>
      </c>
    </row>
    <row r="54" spans="1:8" x14ac:dyDescent="0.25">
      <c r="A54" s="10">
        <v>2010</v>
      </c>
      <c r="B54" s="10">
        <v>7</v>
      </c>
      <c r="C54" s="10" t="s">
        <v>979</v>
      </c>
      <c r="D54" s="10" t="s">
        <v>304</v>
      </c>
      <c r="E54" s="10">
        <v>200</v>
      </c>
      <c r="F54" s="105">
        <f t="shared" si="0"/>
        <v>2010</v>
      </c>
      <c r="H54" s="10" t="str">
        <f t="shared" si="1"/>
        <v>2010,7,open initiatie,herentals,200</v>
      </c>
    </row>
    <row r="55" spans="1:8" x14ac:dyDescent="0.25">
      <c r="A55" s="10">
        <v>2010</v>
      </c>
      <c r="B55" s="10">
        <v>9</v>
      </c>
      <c r="C55" s="10" t="s">
        <v>1012</v>
      </c>
      <c r="D55" s="10" t="s">
        <v>304</v>
      </c>
      <c r="E55" s="10">
        <v>120</v>
      </c>
      <c r="F55" s="105">
        <f t="shared" si="0"/>
        <v>2011</v>
      </c>
      <c r="H55" s="10" t="str">
        <f t="shared" si="1"/>
        <v>2011,9,schoolactiviteit,herentals,120</v>
      </c>
    </row>
    <row r="56" spans="1:8" x14ac:dyDescent="0.25">
      <c r="A56" s="10">
        <v>2010</v>
      </c>
      <c r="B56" s="10">
        <v>12</v>
      </c>
      <c r="C56" s="10" t="s">
        <v>979</v>
      </c>
      <c r="D56" s="10" t="s">
        <v>304</v>
      </c>
      <c r="E56" s="10">
        <v>50</v>
      </c>
      <c r="F56" s="105">
        <f t="shared" si="0"/>
        <v>2011</v>
      </c>
      <c r="H56" s="10" t="str">
        <f t="shared" si="1"/>
        <v>2011,12,open initiatie,herentals,50</v>
      </c>
    </row>
    <row r="57" spans="1:8" x14ac:dyDescent="0.25">
      <c r="A57" s="10">
        <v>2010</v>
      </c>
      <c r="B57" s="10">
        <v>4</v>
      </c>
      <c r="C57" s="10" t="s">
        <v>981</v>
      </c>
      <c r="D57" s="10" t="s">
        <v>304</v>
      </c>
      <c r="E57" s="10">
        <v>30</v>
      </c>
      <c r="F57" s="105">
        <f t="shared" si="0"/>
        <v>2010</v>
      </c>
      <c r="H57" s="10" t="str">
        <f t="shared" si="1"/>
        <v>2010,4,kamp,herentals,30</v>
      </c>
    </row>
    <row r="58" spans="1:8" x14ac:dyDescent="0.25">
      <c r="A58" s="10">
        <v>2010</v>
      </c>
      <c r="B58" s="10">
        <v>7</v>
      </c>
      <c r="C58" s="10" t="s">
        <v>981</v>
      </c>
      <c r="D58" s="10" t="s">
        <v>304</v>
      </c>
      <c r="E58" s="10">
        <v>30</v>
      </c>
      <c r="F58" s="105">
        <f t="shared" si="0"/>
        <v>2010</v>
      </c>
      <c r="H58" s="10" t="str">
        <f t="shared" si="1"/>
        <v>2010,7,kamp,herentals,30</v>
      </c>
    </row>
    <row r="59" spans="1:8" x14ac:dyDescent="0.25">
      <c r="A59" s="10">
        <v>2010</v>
      </c>
      <c r="B59" s="10">
        <v>8</v>
      </c>
      <c r="C59" s="10" t="s">
        <v>981</v>
      </c>
      <c r="D59" s="10" t="s">
        <v>304</v>
      </c>
      <c r="E59" s="10">
        <v>30</v>
      </c>
      <c r="F59" s="105">
        <f t="shared" si="0"/>
        <v>2010</v>
      </c>
      <c r="H59" s="10" t="str">
        <f t="shared" si="1"/>
        <v>2010,8,kamp,herentals,30</v>
      </c>
    </row>
    <row r="60" spans="1:8" x14ac:dyDescent="0.25">
      <c r="A60" s="10">
        <v>2010</v>
      </c>
      <c r="B60" s="10">
        <v>7</v>
      </c>
      <c r="C60" s="10" t="s">
        <v>981</v>
      </c>
      <c r="D60" s="10" t="s">
        <v>304</v>
      </c>
      <c r="E60" s="10">
        <v>30</v>
      </c>
      <c r="F60" s="105">
        <f t="shared" si="0"/>
        <v>2010</v>
      </c>
      <c r="H60" s="10" t="str">
        <f t="shared" si="1"/>
        <v>2010,7,kamp,herentals,30</v>
      </c>
    </row>
    <row r="61" spans="1:8" x14ac:dyDescent="0.25">
      <c r="A61" s="10">
        <v>2010</v>
      </c>
      <c r="B61" s="10">
        <v>7</v>
      </c>
      <c r="C61" s="10" t="s">
        <v>981</v>
      </c>
      <c r="D61" s="10" t="s">
        <v>304</v>
      </c>
      <c r="E61" s="10">
        <v>30</v>
      </c>
      <c r="F61" s="105">
        <f t="shared" si="0"/>
        <v>2010</v>
      </c>
      <c r="H61" s="10" t="str">
        <f t="shared" si="1"/>
        <v>2010,7,kamp,herentals,30</v>
      </c>
    </row>
    <row r="62" spans="1:8" x14ac:dyDescent="0.25">
      <c r="A62" s="10">
        <v>2010</v>
      </c>
      <c r="B62" s="10">
        <v>7</v>
      </c>
      <c r="C62" s="10" t="s">
        <v>981</v>
      </c>
      <c r="D62" s="10" t="s">
        <v>304</v>
      </c>
      <c r="E62" s="10">
        <v>30</v>
      </c>
      <c r="F62" s="105">
        <f t="shared" si="0"/>
        <v>2010</v>
      </c>
      <c r="H62" s="10" t="str">
        <f t="shared" si="1"/>
        <v>2010,7,kamp,herentals,30</v>
      </c>
    </row>
    <row r="63" spans="1:8" x14ac:dyDescent="0.25">
      <c r="A63" s="10">
        <v>2010</v>
      </c>
      <c r="B63" s="10">
        <v>1</v>
      </c>
      <c r="C63" s="10" t="s">
        <v>1005</v>
      </c>
      <c r="D63" s="10" t="s">
        <v>304</v>
      </c>
      <c r="E63" s="10">
        <v>500</v>
      </c>
      <c r="F63" s="105">
        <f t="shared" si="0"/>
        <v>2010</v>
      </c>
      <c r="H63" s="10" t="str">
        <f t="shared" si="1"/>
        <v>2010,1,animatie,herentals,500</v>
      </c>
    </row>
    <row r="64" spans="1:8" x14ac:dyDescent="0.25">
      <c r="A64" s="10">
        <v>2010</v>
      </c>
      <c r="B64" s="10">
        <v>3</v>
      </c>
      <c r="C64" s="10" t="s">
        <v>1005</v>
      </c>
      <c r="D64" s="10" t="s">
        <v>304</v>
      </c>
      <c r="E64" s="10">
        <v>1500</v>
      </c>
      <c r="F64" s="105">
        <f t="shared" si="0"/>
        <v>2010</v>
      </c>
      <c r="H64" s="10" t="str">
        <f t="shared" si="1"/>
        <v>2010,3,animatie,herentals,1500</v>
      </c>
    </row>
    <row r="65" spans="1:8" x14ac:dyDescent="0.25">
      <c r="A65" s="10">
        <v>2010</v>
      </c>
      <c r="B65" s="10">
        <v>4</v>
      </c>
      <c r="C65" s="10" t="s">
        <v>1005</v>
      </c>
      <c r="D65" s="10" t="s">
        <v>304</v>
      </c>
      <c r="E65" s="10">
        <v>4500</v>
      </c>
      <c r="F65" s="105">
        <f t="shared" si="0"/>
        <v>2010</v>
      </c>
      <c r="H65" s="10" t="str">
        <f t="shared" si="1"/>
        <v>2010,4,animatie,herentals,4500</v>
      </c>
    </row>
    <row r="66" spans="1:8" x14ac:dyDescent="0.25">
      <c r="A66" s="10">
        <v>2010</v>
      </c>
      <c r="B66" s="10">
        <v>12</v>
      </c>
      <c r="C66" s="10" t="s">
        <v>1005</v>
      </c>
      <c r="D66" s="10" t="s">
        <v>304</v>
      </c>
      <c r="E66" s="10">
        <v>2000</v>
      </c>
      <c r="F66" s="105">
        <f t="shared" si="0"/>
        <v>2011</v>
      </c>
      <c r="H66" s="10" t="str">
        <f t="shared" si="1"/>
        <v>2011,12,animatie,herentals,2000</v>
      </c>
    </row>
    <row r="67" spans="1:8" x14ac:dyDescent="0.25">
      <c r="A67" s="10">
        <v>2010</v>
      </c>
      <c r="B67" s="10">
        <v>4</v>
      </c>
      <c r="C67" s="10" t="s">
        <v>1012</v>
      </c>
      <c r="D67" s="10" t="s">
        <v>1009</v>
      </c>
      <c r="E67" s="10">
        <v>130</v>
      </c>
      <c r="F67" s="105">
        <f t="shared" ref="F67:F130" si="2">IF(B67&lt;9,A67,A67+1)</f>
        <v>2010</v>
      </c>
      <c r="H67" s="10" t="str">
        <f t="shared" ref="H67:H130" si="3">CONCATENATE(F67,",",B67,",",C67,",",D67,",",E67,)</f>
        <v>2010,4,schoolactiviteit,kessel,130</v>
      </c>
    </row>
    <row r="68" spans="1:8" x14ac:dyDescent="0.25">
      <c r="A68" s="10">
        <v>2010</v>
      </c>
      <c r="B68" s="10">
        <v>4</v>
      </c>
      <c r="C68" s="10" t="s">
        <v>979</v>
      </c>
      <c r="D68" s="10" t="s">
        <v>306</v>
      </c>
      <c r="E68" s="10">
        <v>50</v>
      </c>
      <c r="F68" s="105">
        <f t="shared" si="2"/>
        <v>2010</v>
      </c>
      <c r="H68" s="10" t="str">
        <f t="shared" si="3"/>
        <v>2010,4,open initiatie,olen,50</v>
      </c>
    </row>
    <row r="69" spans="1:8" x14ac:dyDescent="0.25">
      <c r="A69" s="10">
        <v>2010</v>
      </c>
      <c r="B69" s="10">
        <v>6</v>
      </c>
      <c r="C69" s="10" t="s">
        <v>1012</v>
      </c>
      <c r="D69" s="10" t="s">
        <v>306</v>
      </c>
      <c r="E69" s="10">
        <v>80</v>
      </c>
      <c r="F69" s="105">
        <f t="shared" si="2"/>
        <v>2010</v>
      </c>
      <c r="H69" s="10" t="str">
        <f t="shared" si="3"/>
        <v>2010,6,schoolactiviteit,olen,80</v>
      </c>
    </row>
    <row r="70" spans="1:8" x14ac:dyDescent="0.25">
      <c r="A70" s="10">
        <v>2010</v>
      </c>
      <c r="B70" s="10">
        <v>8</v>
      </c>
      <c r="C70" s="10" t="s">
        <v>979</v>
      </c>
      <c r="D70" s="10" t="s">
        <v>306</v>
      </c>
      <c r="E70" s="10">
        <v>100</v>
      </c>
      <c r="F70" s="105">
        <f t="shared" si="2"/>
        <v>2010</v>
      </c>
      <c r="H70" s="10" t="str">
        <f t="shared" si="3"/>
        <v>2010,8,open initiatie,olen,100</v>
      </c>
    </row>
    <row r="71" spans="1:8" x14ac:dyDescent="0.25">
      <c r="A71" s="10">
        <v>2010</v>
      </c>
      <c r="B71" s="10">
        <v>11</v>
      </c>
      <c r="C71" s="10" t="s">
        <v>979</v>
      </c>
      <c r="D71" s="10" t="s">
        <v>306</v>
      </c>
      <c r="E71" s="10">
        <v>60</v>
      </c>
      <c r="F71" s="105">
        <f t="shared" si="2"/>
        <v>2011</v>
      </c>
      <c r="H71" s="10" t="str">
        <f t="shared" si="3"/>
        <v>2011,11,open initiatie,olen,60</v>
      </c>
    </row>
    <row r="72" spans="1:8" x14ac:dyDescent="0.25">
      <c r="A72" s="10">
        <v>2010</v>
      </c>
      <c r="B72" s="10">
        <v>4</v>
      </c>
      <c r="C72" s="10" t="s">
        <v>981</v>
      </c>
      <c r="D72" s="10" t="s">
        <v>1008</v>
      </c>
      <c r="E72" s="10">
        <v>15</v>
      </c>
      <c r="F72" s="105">
        <f t="shared" si="2"/>
        <v>2010</v>
      </c>
      <c r="H72" s="10" t="str">
        <f t="shared" si="3"/>
        <v>2010,4,kamp,peer,15</v>
      </c>
    </row>
    <row r="73" spans="1:8" x14ac:dyDescent="0.25">
      <c r="A73" s="10">
        <v>2010</v>
      </c>
      <c r="B73" s="10">
        <v>7</v>
      </c>
      <c r="C73" s="10" t="s">
        <v>981</v>
      </c>
      <c r="D73" s="10" t="s">
        <v>1008</v>
      </c>
      <c r="E73" s="10">
        <v>15</v>
      </c>
      <c r="F73" s="105">
        <f t="shared" si="2"/>
        <v>2010</v>
      </c>
      <c r="H73" s="10" t="str">
        <f t="shared" si="3"/>
        <v>2010,7,kamp,peer,15</v>
      </c>
    </row>
    <row r="74" spans="1:8" x14ac:dyDescent="0.25">
      <c r="A74" s="10">
        <v>2010</v>
      </c>
      <c r="B74" s="10">
        <v>5</v>
      </c>
      <c r="C74" s="10" t="s">
        <v>1012</v>
      </c>
      <c r="D74" s="10" t="s">
        <v>1010</v>
      </c>
      <c r="E74" s="10">
        <v>100</v>
      </c>
      <c r="F74" s="105">
        <f t="shared" si="2"/>
        <v>2010</v>
      </c>
      <c r="H74" s="10" t="str">
        <f t="shared" si="3"/>
        <v>2010,5,schoolactiviteit,turnhout,100</v>
      </c>
    </row>
    <row r="75" spans="1:8" x14ac:dyDescent="0.25">
      <c r="A75" s="10">
        <v>2010</v>
      </c>
      <c r="B75" s="10">
        <v>5</v>
      </c>
      <c r="C75" s="10" t="s">
        <v>979</v>
      </c>
      <c r="D75" s="10" t="s">
        <v>1010</v>
      </c>
      <c r="E75" s="10">
        <v>10</v>
      </c>
      <c r="F75" s="105">
        <f t="shared" si="2"/>
        <v>2010</v>
      </c>
      <c r="H75" s="10" t="str">
        <f t="shared" si="3"/>
        <v>2010,5,open initiatie,turnhout,10</v>
      </c>
    </row>
    <row r="76" spans="1:8" x14ac:dyDescent="0.25">
      <c r="A76" s="10">
        <v>2010</v>
      </c>
      <c r="B76" s="10">
        <v>6</v>
      </c>
      <c r="C76" s="10" t="s">
        <v>979</v>
      </c>
      <c r="D76" s="10" t="s">
        <v>982</v>
      </c>
      <c r="E76" s="10">
        <v>30</v>
      </c>
      <c r="F76" s="105">
        <f t="shared" si="2"/>
        <v>2010</v>
      </c>
      <c r="H76" s="10" t="str">
        <f t="shared" si="3"/>
        <v>2010,6,open initiatie,westerlo,30</v>
      </c>
    </row>
    <row r="77" spans="1:8" x14ac:dyDescent="0.25">
      <c r="A77" s="10">
        <v>2010</v>
      </c>
      <c r="B77" s="10">
        <v>7</v>
      </c>
      <c r="C77" s="10" t="s">
        <v>981</v>
      </c>
      <c r="D77" s="10" t="s">
        <v>982</v>
      </c>
      <c r="E77" s="10">
        <v>40</v>
      </c>
      <c r="F77" s="105">
        <f t="shared" si="2"/>
        <v>2010</v>
      </c>
      <c r="H77" s="10" t="str">
        <f t="shared" si="3"/>
        <v>2010,7,kamp,westerlo,40</v>
      </c>
    </row>
    <row r="78" spans="1:8" x14ac:dyDescent="0.25">
      <c r="A78" s="10">
        <v>2011</v>
      </c>
      <c r="B78" s="10">
        <v>3</v>
      </c>
      <c r="C78" s="10" t="s">
        <v>980</v>
      </c>
      <c r="D78" s="10" t="s">
        <v>1007</v>
      </c>
      <c r="E78" s="10">
        <v>30</v>
      </c>
      <c r="F78" s="105">
        <f t="shared" si="2"/>
        <v>2011</v>
      </c>
      <c r="H78" s="10" t="str">
        <f t="shared" si="3"/>
        <v>2011,3,workshop,beerse,30</v>
      </c>
    </row>
    <row r="79" spans="1:8" x14ac:dyDescent="0.25">
      <c r="A79" s="10">
        <v>2011</v>
      </c>
      <c r="B79" s="10">
        <v>8</v>
      </c>
      <c r="C79" s="10" t="s">
        <v>980</v>
      </c>
      <c r="D79" s="10" t="s">
        <v>1007</v>
      </c>
      <c r="E79" s="10">
        <v>80</v>
      </c>
      <c r="F79" s="105">
        <f t="shared" si="2"/>
        <v>2011</v>
      </c>
      <c r="H79" s="10" t="str">
        <f t="shared" si="3"/>
        <v>2011,8,workshop,beerse,80</v>
      </c>
    </row>
    <row r="80" spans="1:8" x14ac:dyDescent="0.25">
      <c r="A80" s="10">
        <v>2011</v>
      </c>
      <c r="B80" s="10">
        <v>3</v>
      </c>
      <c r="C80" s="10" t="s">
        <v>1005</v>
      </c>
      <c r="D80" s="10" t="s">
        <v>1041</v>
      </c>
      <c r="E80" s="10">
        <v>80</v>
      </c>
      <c r="F80" s="105">
        <f t="shared" si="2"/>
        <v>2011</v>
      </c>
      <c r="H80" s="10" t="str">
        <f t="shared" si="3"/>
        <v>2011,3,animatie,brussel,80</v>
      </c>
    </row>
    <row r="81" spans="1:8" x14ac:dyDescent="0.25">
      <c r="A81" s="10">
        <v>2011</v>
      </c>
      <c r="B81" s="10">
        <v>5</v>
      </c>
      <c r="C81" s="10" t="s">
        <v>979</v>
      </c>
      <c r="D81" s="10" t="s">
        <v>1001</v>
      </c>
      <c r="F81" s="105">
        <f t="shared" si="2"/>
        <v>2011</v>
      </c>
      <c r="H81" s="10" t="str">
        <f t="shared" si="3"/>
        <v>2011,5,open initiatie,geel,</v>
      </c>
    </row>
    <row r="82" spans="1:8" x14ac:dyDescent="0.25">
      <c r="A82" s="10">
        <v>2011</v>
      </c>
      <c r="B82" s="10">
        <v>1</v>
      </c>
      <c r="C82" s="10" t="s">
        <v>1005</v>
      </c>
      <c r="D82" s="10" t="s">
        <v>1039</v>
      </c>
      <c r="E82" s="10">
        <v>250</v>
      </c>
      <c r="F82" s="105">
        <f t="shared" si="2"/>
        <v>2011</v>
      </c>
      <c r="H82" s="10" t="str">
        <f t="shared" si="3"/>
        <v>2011,1,animatie,gent,250</v>
      </c>
    </row>
    <row r="83" spans="1:8" x14ac:dyDescent="0.25">
      <c r="A83" s="10">
        <v>2011</v>
      </c>
      <c r="B83" s="10">
        <v>3</v>
      </c>
      <c r="C83" s="10" t="s">
        <v>980</v>
      </c>
      <c r="D83" s="10" t="s">
        <v>304</v>
      </c>
      <c r="E83" s="10">
        <v>15</v>
      </c>
      <c r="F83" s="105">
        <f t="shared" si="2"/>
        <v>2011</v>
      </c>
      <c r="H83" s="10" t="str">
        <f t="shared" si="3"/>
        <v>2011,3,workshop,herentals,15</v>
      </c>
    </row>
    <row r="84" spans="1:8" x14ac:dyDescent="0.25">
      <c r="A84" s="10">
        <v>2011</v>
      </c>
      <c r="B84" s="10">
        <v>3</v>
      </c>
      <c r="C84" s="10" t="s">
        <v>980</v>
      </c>
      <c r="D84" s="10" t="s">
        <v>304</v>
      </c>
      <c r="E84" s="10">
        <v>25</v>
      </c>
      <c r="F84" s="105">
        <f t="shared" si="2"/>
        <v>2011</v>
      </c>
      <c r="H84" s="10" t="str">
        <f t="shared" si="3"/>
        <v>2011,3,workshop,herentals,25</v>
      </c>
    </row>
    <row r="85" spans="1:8" x14ac:dyDescent="0.25">
      <c r="A85" s="10">
        <v>2011</v>
      </c>
      <c r="B85" s="10">
        <v>4</v>
      </c>
      <c r="C85" s="10" t="s">
        <v>979</v>
      </c>
      <c r="D85" s="10" t="s">
        <v>304</v>
      </c>
      <c r="E85" s="10">
        <v>75</v>
      </c>
      <c r="F85" s="105">
        <f t="shared" si="2"/>
        <v>2011</v>
      </c>
      <c r="H85" s="10" t="str">
        <f t="shared" si="3"/>
        <v>2011,4,open initiatie,herentals,75</v>
      </c>
    </row>
    <row r="86" spans="1:8" x14ac:dyDescent="0.25">
      <c r="A86" s="10">
        <v>2011</v>
      </c>
      <c r="B86" s="10">
        <v>4</v>
      </c>
      <c r="C86" s="10" t="s">
        <v>980</v>
      </c>
      <c r="D86" s="10" t="s">
        <v>304</v>
      </c>
      <c r="E86" s="10">
        <v>160</v>
      </c>
      <c r="F86" s="105">
        <f t="shared" si="2"/>
        <v>2011</v>
      </c>
      <c r="H86" s="10" t="str">
        <f t="shared" si="3"/>
        <v>2011,4,workshop,herentals,160</v>
      </c>
    </row>
    <row r="87" spans="1:8" x14ac:dyDescent="0.25">
      <c r="A87" s="10">
        <v>2011</v>
      </c>
      <c r="B87" s="10">
        <v>6</v>
      </c>
      <c r="C87" s="10" t="s">
        <v>980</v>
      </c>
      <c r="D87" s="10" t="s">
        <v>304</v>
      </c>
      <c r="E87" s="10">
        <v>40</v>
      </c>
      <c r="F87" s="105">
        <f t="shared" si="2"/>
        <v>2011</v>
      </c>
      <c r="H87" s="10" t="str">
        <f t="shared" si="3"/>
        <v>2011,6,workshop,herentals,40</v>
      </c>
    </row>
    <row r="88" spans="1:8" x14ac:dyDescent="0.25">
      <c r="A88" s="10">
        <v>2011</v>
      </c>
      <c r="B88" s="10">
        <v>6</v>
      </c>
      <c r="C88" s="10" t="s">
        <v>979</v>
      </c>
      <c r="D88" s="10" t="s">
        <v>304</v>
      </c>
      <c r="E88" s="10">
        <v>50</v>
      </c>
      <c r="F88" s="105">
        <f t="shared" si="2"/>
        <v>2011</v>
      </c>
      <c r="H88" s="10" t="str">
        <f t="shared" si="3"/>
        <v>2011,6,open initiatie,herentals,50</v>
      </c>
    </row>
    <row r="89" spans="1:8" x14ac:dyDescent="0.25">
      <c r="A89" s="10">
        <v>2011</v>
      </c>
      <c r="B89" s="10">
        <v>7</v>
      </c>
      <c r="C89" s="10" t="s">
        <v>979</v>
      </c>
      <c r="D89" s="10" t="s">
        <v>304</v>
      </c>
      <c r="E89" s="10">
        <v>60</v>
      </c>
      <c r="F89" s="105">
        <f t="shared" si="2"/>
        <v>2011</v>
      </c>
      <c r="H89" s="10" t="str">
        <f t="shared" si="3"/>
        <v>2011,7,open initiatie,herentals,60</v>
      </c>
    </row>
    <row r="90" spans="1:8" x14ac:dyDescent="0.25">
      <c r="A90" s="10">
        <v>2011</v>
      </c>
      <c r="B90" s="10">
        <v>9</v>
      </c>
      <c r="C90" s="10" t="s">
        <v>980</v>
      </c>
      <c r="D90" s="10" t="s">
        <v>304</v>
      </c>
      <c r="E90" s="10">
        <v>120</v>
      </c>
      <c r="F90" s="105">
        <f t="shared" si="2"/>
        <v>2012</v>
      </c>
      <c r="H90" s="10" t="str">
        <f t="shared" si="3"/>
        <v>2012,9,workshop,herentals,120</v>
      </c>
    </row>
    <row r="91" spans="1:8" x14ac:dyDescent="0.25">
      <c r="A91" s="10">
        <v>2011</v>
      </c>
      <c r="B91" s="10">
        <v>10</v>
      </c>
      <c r="C91" s="10" t="s">
        <v>980</v>
      </c>
      <c r="D91" s="10" t="s">
        <v>304</v>
      </c>
      <c r="E91" s="10">
        <v>75</v>
      </c>
      <c r="F91" s="105">
        <f t="shared" si="2"/>
        <v>2012</v>
      </c>
      <c r="H91" s="10" t="str">
        <f t="shared" si="3"/>
        <v>2012,10,workshop,herentals,75</v>
      </c>
    </row>
    <row r="92" spans="1:8" x14ac:dyDescent="0.25">
      <c r="A92" s="10">
        <v>2011</v>
      </c>
      <c r="B92" s="10">
        <v>11</v>
      </c>
      <c r="C92" s="10" t="s">
        <v>980</v>
      </c>
      <c r="D92" s="10" t="s">
        <v>304</v>
      </c>
      <c r="E92" s="10">
        <v>15</v>
      </c>
      <c r="F92" s="105">
        <f t="shared" si="2"/>
        <v>2012</v>
      </c>
      <c r="H92" s="10" t="str">
        <f t="shared" si="3"/>
        <v>2012,11,workshop,herentals,15</v>
      </c>
    </row>
    <row r="93" spans="1:8" x14ac:dyDescent="0.25">
      <c r="A93" s="10">
        <v>2011</v>
      </c>
      <c r="B93" s="10">
        <v>4</v>
      </c>
      <c r="C93" s="10" t="s">
        <v>981</v>
      </c>
      <c r="D93" s="10" t="s">
        <v>304</v>
      </c>
      <c r="E93" s="10">
        <v>30</v>
      </c>
      <c r="F93" s="105">
        <f t="shared" si="2"/>
        <v>2011</v>
      </c>
      <c r="H93" s="10" t="str">
        <f t="shared" si="3"/>
        <v>2011,4,kamp,herentals,30</v>
      </c>
    </row>
    <row r="94" spans="1:8" x14ac:dyDescent="0.25">
      <c r="A94" s="10">
        <v>2011</v>
      </c>
      <c r="B94" s="10">
        <v>7</v>
      </c>
      <c r="C94" s="10" t="s">
        <v>981</v>
      </c>
      <c r="D94" s="10" t="s">
        <v>304</v>
      </c>
      <c r="E94" s="10">
        <v>30</v>
      </c>
      <c r="F94" s="105">
        <f t="shared" si="2"/>
        <v>2011</v>
      </c>
      <c r="H94" s="10" t="str">
        <f t="shared" si="3"/>
        <v>2011,7,kamp,herentals,30</v>
      </c>
    </row>
    <row r="95" spans="1:8" x14ac:dyDescent="0.25">
      <c r="A95" s="10">
        <v>2011</v>
      </c>
      <c r="B95" s="10">
        <v>7</v>
      </c>
      <c r="C95" s="10" t="s">
        <v>981</v>
      </c>
      <c r="D95" s="10" t="s">
        <v>304</v>
      </c>
      <c r="E95" s="10">
        <v>32</v>
      </c>
      <c r="F95" s="105">
        <f t="shared" si="2"/>
        <v>2011</v>
      </c>
      <c r="H95" s="10" t="str">
        <f t="shared" si="3"/>
        <v>2011,7,kamp,herentals,32</v>
      </c>
    </row>
    <row r="96" spans="1:8" x14ac:dyDescent="0.25">
      <c r="A96" s="10">
        <v>2011</v>
      </c>
      <c r="B96" s="10">
        <v>7</v>
      </c>
      <c r="C96" s="10" t="s">
        <v>981</v>
      </c>
      <c r="D96" s="10" t="s">
        <v>304</v>
      </c>
      <c r="E96" s="10">
        <v>32</v>
      </c>
      <c r="F96" s="105">
        <f t="shared" si="2"/>
        <v>2011</v>
      </c>
      <c r="H96" s="10" t="str">
        <f t="shared" si="3"/>
        <v>2011,7,kamp,herentals,32</v>
      </c>
    </row>
    <row r="97" spans="1:8" x14ac:dyDescent="0.25">
      <c r="A97" s="10">
        <v>2011</v>
      </c>
      <c r="B97" s="10">
        <v>8</v>
      </c>
      <c r="C97" s="10" t="s">
        <v>981</v>
      </c>
      <c r="D97" s="10" t="s">
        <v>304</v>
      </c>
      <c r="E97" s="10">
        <v>40</v>
      </c>
      <c r="F97" s="105">
        <f t="shared" si="2"/>
        <v>2011</v>
      </c>
      <c r="H97" s="10" t="str">
        <f t="shared" si="3"/>
        <v>2011,8,kamp,herentals,40</v>
      </c>
    </row>
    <row r="98" spans="1:8" x14ac:dyDescent="0.25">
      <c r="A98" s="10">
        <v>2011</v>
      </c>
      <c r="B98" s="10">
        <v>8</v>
      </c>
      <c r="C98" s="10" t="s">
        <v>981</v>
      </c>
      <c r="D98" s="10" t="s">
        <v>304</v>
      </c>
      <c r="E98" s="10">
        <v>35</v>
      </c>
      <c r="F98" s="105">
        <f t="shared" si="2"/>
        <v>2011</v>
      </c>
      <c r="H98" s="10" t="str">
        <f t="shared" si="3"/>
        <v>2011,8,kamp,herentals,35</v>
      </c>
    </row>
    <row r="99" spans="1:8" x14ac:dyDescent="0.25">
      <c r="A99" s="10">
        <v>2011</v>
      </c>
      <c r="B99" s="10">
        <v>8</v>
      </c>
      <c r="C99" s="10" t="s">
        <v>981</v>
      </c>
      <c r="D99" s="10" t="s">
        <v>304</v>
      </c>
      <c r="E99" s="10">
        <v>18</v>
      </c>
      <c r="F99" s="105">
        <f t="shared" si="2"/>
        <v>2011</v>
      </c>
      <c r="H99" s="10" t="str">
        <f t="shared" si="3"/>
        <v>2011,8,kamp,herentals,18</v>
      </c>
    </row>
    <row r="100" spans="1:8" x14ac:dyDescent="0.25">
      <c r="A100" s="10">
        <v>2011</v>
      </c>
      <c r="B100" s="10">
        <v>7</v>
      </c>
      <c r="C100" s="10" t="s">
        <v>981</v>
      </c>
      <c r="D100" s="10" t="s">
        <v>304</v>
      </c>
      <c r="E100" s="10">
        <v>18</v>
      </c>
      <c r="F100" s="105">
        <f t="shared" si="2"/>
        <v>2011</v>
      </c>
      <c r="H100" s="10" t="str">
        <f t="shared" si="3"/>
        <v>2011,7,kamp,herentals,18</v>
      </c>
    </row>
    <row r="101" spans="1:8" x14ac:dyDescent="0.25">
      <c r="A101" s="10">
        <v>2011</v>
      </c>
      <c r="B101" s="10">
        <v>8</v>
      </c>
      <c r="C101" s="10" t="s">
        <v>981</v>
      </c>
      <c r="D101" s="10" t="s">
        <v>304</v>
      </c>
      <c r="E101" s="10">
        <v>20</v>
      </c>
      <c r="F101" s="105">
        <f t="shared" si="2"/>
        <v>2011</v>
      </c>
      <c r="H101" s="10" t="str">
        <f t="shared" si="3"/>
        <v>2011,8,kamp,herentals,20</v>
      </c>
    </row>
    <row r="102" spans="1:8" x14ac:dyDescent="0.25">
      <c r="A102" s="10">
        <v>2011</v>
      </c>
      <c r="B102" s="10">
        <v>3</v>
      </c>
      <c r="C102" s="10" t="s">
        <v>1005</v>
      </c>
      <c r="D102" s="10" t="s">
        <v>304</v>
      </c>
      <c r="E102" s="10">
        <v>550</v>
      </c>
      <c r="F102" s="105">
        <f t="shared" si="2"/>
        <v>2011</v>
      </c>
      <c r="H102" s="10" t="str">
        <f t="shared" si="3"/>
        <v>2011,3,animatie,herentals,550</v>
      </c>
    </row>
    <row r="103" spans="1:8" x14ac:dyDescent="0.25">
      <c r="A103" s="10">
        <v>2011</v>
      </c>
      <c r="B103" s="10">
        <v>11</v>
      </c>
      <c r="C103" s="10" t="s">
        <v>980</v>
      </c>
      <c r="D103" s="10" t="s">
        <v>1028</v>
      </c>
      <c r="E103" s="10">
        <v>70</v>
      </c>
      <c r="F103" s="105">
        <f t="shared" si="2"/>
        <v>2012</v>
      </c>
      <c r="H103" s="10" t="str">
        <f t="shared" si="3"/>
        <v>2012,11,workshop,hulshout,70</v>
      </c>
    </row>
    <row r="104" spans="1:8" x14ac:dyDescent="0.25">
      <c r="A104" s="10">
        <v>2011</v>
      </c>
      <c r="B104" s="10">
        <v>3</v>
      </c>
      <c r="C104" s="10" t="s">
        <v>1002</v>
      </c>
      <c r="D104" s="10" t="s">
        <v>1009</v>
      </c>
      <c r="E104" s="10">
        <v>20</v>
      </c>
      <c r="F104" s="105">
        <f t="shared" si="2"/>
        <v>2011</v>
      </c>
      <c r="H104" s="10" t="str">
        <f t="shared" si="3"/>
        <v>2011,3,bijscholing,kessel,20</v>
      </c>
    </row>
    <row r="105" spans="1:8" x14ac:dyDescent="0.25">
      <c r="A105" s="10">
        <v>2011</v>
      </c>
      <c r="B105" s="10">
        <v>2</v>
      </c>
      <c r="C105" s="10" t="s">
        <v>1005</v>
      </c>
      <c r="D105" s="10" t="s">
        <v>1040</v>
      </c>
      <c r="E105" s="10">
        <v>250</v>
      </c>
      <c r="F105" s="105">
        <f t="shared" si="2"/>
        <v>2011</v>
      </c>
      <c r="H105" s="10" t="str">
        <f t="shared" si="3"/>
        <v>2011,2,animatie,leuven,250</v>
      </c>
    </row>
    <row r="106" spans="1:8" x14ac:dyDescent="0.25">
      <c r="A106" s="10">
        <v>2011</v>
      </c>
      <c r="B106" s="10">
        <v>3</v>
      </c>
      <c r="C106" s="10" t="s">
        <v>1012</v>
      </c>
      <c r="D106" s="10" t="s">
        <v>1000</v>
      </c>
      <c r="E106" s="10">
        <v>80</v>
      </c>
      <c r="F106" s="105">
        <f t="shared" si="2"/>
        <v>2011</v>
      </c>
      <c r="H106" s="10" t="str">
        <f t="shared" si="3"/>
        <v>2011,3,schoolactiviteit,lichtaart,80</v>
      </c>
    </row>
    <row r="107" spans="1:8" x14ac:dyDescent="0.25">
      <c r="A107" s="10">
        <v>2011</v>
      </c>
      <c r="B107" s="10">
        <v>4</v>
      </c>
      <c r="C107" s="10" t="s">
        <v>1012</v>
      </c>
      <c r="D107" s="10" t="s">
        <v>1000</v>
      </c>
      <c r="E107" s="10">
        <v>80</v>
      </c>
      <c r="F107" s="105">
        <f t="shared" si="2"/>
        <v>2011</v>
      </c>
      <c r="H107" s="10" t="str">
        <f t="shared" si="3"/>
        <v>2011,4,schoolactiviteit,lichtaart,80</v>
      </c>
    </row>
    <row r="108" spans="1:8" x14ac:dyDescent="0.25">
      <c r="A108" s="10">
        <v>2011</v>
      </c>
      <c r="B108" s="10">
        <v>5</v>
      </c>
      <c r="C108" s="10" t="s">
        <v>979</v>
      </c>
      <c r="D108" s="10" t="s">
        <v>1000</v>
      </c>
      <c r="E108" s="10">
        <v>125</v>
      </c>
      <c r="F108" s="105">
        <f t="shared" si="2"/>
        <v>2011</v>
      </c>
      <c r="H108" s="10" t="str">
        <f t="shared" si="3"/>
        <v>2011,5,open initiatie,lichtaart,125</v>
      </c>
    </row>
    <row r="109" spans="1:8" x14ac:dyDescent="0.25">
      <c r="A109" s="10">
        <v>2011</v>
      </c>
      <c r="B109" s="10">
        <v>9</v>
      </c>
      <c r="C109" s="10" t="s">
        <v>979</v>
      </c>
      <c r="D109" s="10" t="s">
        <v>1000</v>
      </c>
      <c r="E109" s="10">
        <v>150</v>
      </c>
      <c r="F109" s="105">
        <f t="shared" si="2"/>
        <v>2012</v>
      </c>
      <c r="H109" s="10" t="str">
        <f t="shared" si="3"/>
        <v>2012,9,open initiatie,lichtaart,150</v>
      </c>
    </row>
    <row r="110" spans="1:8" x14ac:dyDescent="0.25">
      <c r="A110" s="10">
        <v>2011</v>
      </c>
      <c r="B110" s="10">
        <v>4</v>
      </c>
      <c r="C110" s="10" t="s">
        <v>1005</v>
      </c>
      <c r="D110" s="10" t="s">
        <v>1000</v>
      </c>
      <c r="E110" s="10">
        <v>500</v>
      </c>
      <c r="F110" s="105">
        <f t="shared" si="2"/>
        <v>2011</v>
      </c>
      <c r="H110" s="10" t="str">
        <f t="shared" si="3"/>
        <v>2011,4,animatie,lichtaart,500</v>
      </c>
    </row>
    <row r="111" spans="1:8" x14ac:dyDescent="0.25">
      <c r="A111" s="10">
        <v>2011</v>
      </c>
      <c r="B111" s="10">
        <v>9</v>
      </c>
      <c r="C111" s="10" t="s">
        <v>980</v>
      </c>
      <c r="D111" s="10" t="s">
        <v>1026</v>
      </c>
      <c r="E111" s="10">
        <v>250</v>
      </c>
      <c r="F111" s="105">
        <f t="shared" si="2"/>
        <v>2012</v>
      </c>
      <c r="H111" s="10" t="str">
        <f t="shared" si="3"/>
        <v>2012,9,workshop,meerhout,250</v>
      </c>
    </row>
    <row r="112" spans="1:8" x14ac:dyDescent="0.25">
      <c r="A112" s="10">
        <v>2011</v>
      </c>
      <c r="B112" s="10">
        <v>10</v>
      </c>
      <c r="C112" s="10" t="s">
        <v>980</v>
      </c>
      <c r="D112" s="10" t="s">
        <v>1027</v>
      </c>
      <c r="E112" s="10">
        <v>45</v>
      </c>
      <c r="F112" s="105">
        <f t="shared" si="2"/>
        <v>2012</v>
      </c>
      <c r="H112" s="10" t="str">
        <f t="shared" si="3"/>
        <v>2012,10,workshop,merksplas,45</v>
      </c>
    </row>
    <row r="113" spans="1:8" x14ac:dyDescent="0.25">
      <c r="A113" s="10">
        <v>2011</v>
      </c>
      <c r="B113" s="10">
        <v>9</v>
      </c>
      <c r="C113" s="10" t="s">
        <v>1005</v>
      </c>
      <c r="D113" s="10" t="s">
        <v>1042</v>
      </c>
      <c r="E113" s="10">
        <v>400</v>
      </c>
      <c r="F113" s="105">
        <f t="shared" si="2"/>
        <v>2012</v>
      </c>
      <c r="H113" s="10" t="str">
        <f t="shared" si="3"/>
        <v>2012,9,animatie,neerpelt,400</v>
      </c>
    </row>
    <row r="114" spans="1:8" x14ac:dyDescent="0.25">
      <c r="A114" s="10">
        <v>2011</v>
      </c>
      <c r="B114" s="10">
        <v>7</v>
      </c>
      <c r="C114" s="10" t="s">
        <v>980</v>
      </c>
      <c r="D114" s="10" t="s">
        <v>1025</v>
      </c>
      <c r="E114" s="10">
        <v>18</v>
      </c>
      <c r="F114" s="105">
        <f t="shared" si="2"/>
        <v>2011</v>
      </c>
      <c r="H114" s="10" t="str">
        <f t="shared" si="3"/>
        <v>2011,7,workshop,nijlen,18</v>
      </c>
    </row>
    <row r="115" spans="1:8" x14ac:dyDescent="0.25">
      <c r="A115" s="10">
        <v>2011</v>
      </c>
      <c r="B115" s="10">
        <v>4</v>
      </c>
      <c r="C115" s="10" t="s">
        <v>979</v>
      </c>
      <c r="D115" s="10" t="s">
        <v>1021</v>
      </c>
      <c r="E115" s="10">
        <v>75</v>
      </c>
      <c r="F115" s="105">
        <f t="shared" si="2"/>
        <v>2011</v>
      </c>
      <c r="H115" s="10" t="str">
        <f t="shared" si="3"/>
        <v>2011,4,open initiatie,noorderwijk,75</v>
      </c>
    </row>
    <row r="116" spans="1:8" x14ac:dyDescent="0.25">
      <c r="A116" s="10">
        <v>2011</v>
      </c>
      <c r="B116" s="10">
        <v>12</v>
      </c>
      <c r="C116" s="10" t="s">
        <v>1005</v>
      </c>
      <c r="D116" s="10" t="s">
        <v>1043</v>
      </c>
      <c r="E116" s="10">
        <v>200</v>
      </c>
      <c r="F116" s="105">
        <f t="shared" si="2"/>
        <v>2012</v>
      </c>
      <c r="H116" s="10" t="str">
        <f t="shared" si="3"/>
        <v>2012,12,animatie,oevel,200</v>
      </c>
    </row>
    <row r="117" spans="1:8" x14ac:dyDescent="0.25">
      <c r="A117" s="10">
        <v>2011</v>
      </c>
      <c r="B117" s="10">
        <v>3</v>
      </c>
      <c r="C117" s="10" t="s">
        <v>980</v>
      </c>
      <c r="D117" s="10" t="s">
        <v>306</v>
      </c>
      <c r="E117" s="10">
        <v>60</v>
      </c>
      <c r="F117" s="105">
        <f t="shared" si="2"/>
        <v>2011</v>
      </c>
      <c r="H117" s="10" t="str">
        <f t="shared" si="3"/>
        <v>2011,3,workshop,olen,60</v>
      </c>
    </row>
    <row r="118" spans="1:8" x14ac:dyDescent="0.25">
      <c r="A118" s="10">
        <v>2011</v>
      </c>
      <c r="B118" s="10">
        <v>8</v>
      </c>
      <c r="C118" s="10" t="s">
        <v>979</v>
      </c>
      <c r="D118" s="10" t="s">
        <v>306</v>
      </c>
      <c r="E118" s="10">
        <v>200</v>
      </c>
      <c r="F118" s="105">
        <f t="shared" si="2"/>
        <v>2011</v>
      </c>
      <c r="H118" s="10" t="str">
        <f t="shared" si="3"/>
        <v>2011,8,open initiatie,olen,200</v>
      </c>
    </row>
    <row r="119" spans="1:8" x14ac:dyDescent="0.25">
      <c r="A119" s="10">
        <v>2011</v>
      </c>
      <c r="B119" s="10">
        <v>9</v>
      </c>
      <c r="C119" s="10" t="s">
        <v>1005</v>
      </c>
      <c r="D119" s="10" t="s">
        <v>306</v>
      </c>
      <c r="E119" s="10">
        <v>4000</v>
      </c>
      <c r="F119" s="105">
        <f t="shared" si="2"/>
        <v>2012</v>
      </c>
      <c r="H119" s="10" t="str">
        <f t="shared" si="3"/>
        <v>2012,9,animatie,olen,4000</v>
      </c>
    </row>
    <row r="120" spans="1:8" x14ac:dyDescent="0.25">
      <c r="A120" s="10">
        <v>2011</v>
      </c>
      <c r="B120" s="10">
        <v>11</v>
      </c>
      <c r="C120" s="10" t="s">
        <v>1005</v>
      </c>
      <c r="D120" s="10" t="s">
        <v>306</v>
      </c>
      <c r="E120" s="10">
        <v>2200</v>
      </c>
      <c r="F120" s="105">
        <f t="shared" si="2"/>
        <v>2012</v>
      </c>
      <c r="H120" s="10" t="str">
        <f t="shared" si="3"/>
        <v>2012,11,animatie,olen,2200</v>
      </c>
    </row>
    <row r="121" spans="1:8" x14ac:dyDescent="0.25">
      <c r="A121" s="10">
        <v>2011</v>
      </c>
      <c r="B121" s="10">
        <v>12</v>
      </c>
      <c r="C121" s="10" t="s">
        <v>1005</v>
      </c>
      <c r="D121" s="10" t="s">
        <v>306</v>
      </c>
      <c r="E121" s="10">
        <v>250</v>
      </c>
      <c r="F121" s="105">
        <f t="shared" si="2"/>
        <v>2012</v>
      </c>
      <c r="H121" s="10" t="str">
        <f t="shared" si="3"/>
        <v>2012,12,animatie,olen,250</v>
      </c>
    </row>
    <row r="122" spans="1:8" x14ac:dyDescent="0.25">
      <c r="A122" s="10">
        <v>2011</v>
      </c>
      <c r="B122" s="10">
        <v>12</v>
      </c>
      <c r="C122" s="10" t="s">
        <v>1005</v>
      </c>
      <c r="D122" s="10" t="s">
        <v>306</v>
      </c>
      <c r="E122" s="10">
        <v>100</v>
      </c>
      <c r="F122" s="105">
        <f t="shared" si="2"/>
        <v>2012</v>
      </c>
      <c r="H122" s="10" t="str">
        <f t="shared" si="3"/>
        <v>2012,12,animatie,olen,100</v>
      </c>
    </row>
    <row r="123" spans="1:8" x14ac:dyDescent="0.25">
      <c r="A123" s="10">
        <v>2011</v>
      </c>
      <c r="B123" s="10">
        <v>5</v>
      </c>
      <c r="C123" s="10" t="s">
        <v>980</v>
      </c>
      <c r="D123" s="10" t="s">
        <v>1024</v>
      </c>
      <c r="E123" s="10">
        <v>120</v>
      </c>
      <c r="F123" s="105">
        <f t="shared" si="2"/>
        <v>2011</v>
      </c>
      <c r="H123" s="10" t="str">
        <f t="shared" si="3"/>
        <v>2011,5,workshop,oud-turnhout,120</v>
      </c>
    </row>
    <row r="124" spans="1:8" x14ac:dyDescent="0.25">
      <c r="A124" s="10">
        <v>2011</v>
      </c>
      <c r="B124" s="10">
        <v>3</v>
      </c>
      <c r="C124" s="10" t="s">
        <v>979</v>
      </c>
      <c r="D124" s="10" t="s">
        <v>1008</v>
      </c>
      <c r="E124" s="10">
        <v>100</v>
      </c>
      <c r="F124" s="105">
        <f t="shared" si="2"/>
        <v>2011</v>
      </c>
      <c r="H124" s="10" t="str">
        <f t="shared" si="3"/>
        <v>2011,3,open initiatie,peer,100</v>
      </c>
    </row>
    <row r="125" spans="1:8" x14ac:dyDescent="0.25">
      <c r="A125" s="10">
        <v>2011</v>
      </c>
      <c r="B125" s="10">
        <v>4</v>
      </c>
      <c r="C125" s="10" t="s">
        <v>981</v>
      </c>
      <c r="D125" s="10" t="s">
        <v>1008</v>
      </c>
      <c r="E125" s="10">
        <v>15</v>
      </c>
      <c r="F125" s="105">
        <f t="shared" si="2"/>
        <v>2011</v>
      </c>
      <c r="H125" s="10" t="str">
        <f t="shared" si="3"/>
        <v>2011,4,kamp,peer,15</v>
      </c>
    </row>
    <row r="126" spans="1:8" x14ac:dyDescent="0.25">
      <c r="A126" s="10">
        <v>2011</v>
      </c>
      <c r="B126" s="10">
        <v>5</v>
      </c>
      <c r="C126" s="10" t="s">
        <v>979</v>
      </c>
      <c r="D126" s="10" t="s">
        <v>1023</v>
      </c>
      <c r="E126" s="10">
        <v>16</v>
      </c>
      <c r="F126" s="105">
        <f t="shared" si="2"/>
        <v>2011</v>
      </c>
      <c r="H126" s="10" t="str">
        <f t="shared" si="3"/>
        <v>2011,5,open initiatie,rijkevorsel,16</v>
      </c>
    </row>
    <row r="127" spans="1:8" x14ac:dyDescent="0.25">
      <c r="A127" s="10">
        <v>2011</v>
      </c>
      <c r="B127" s="10">
        <v>4</v>
      </c>
      <c r="C127" s="10" t="s">
        <v>979</v>
      </c>
      <c r="D127" s="10" t="s">
        <v>1010</v>
      </c>
      <c r="E127" s="10">
        <v>200</v>
      </c>
      <c r="F127" s="105">
        <f t="shared" si="2"/>
        <v>2011</v>
      </c>
      <c r="H127" s="10" t="str">
        <f t="shared" si="3"/>
        <v>2011,4,open initiatie,turnhout,200</v>
      </c>
    </row>
    <row r="128" spans="1:8" x14ac:dyDescent="0.25">
      <c r="A128" s="10">
        <v>2011</v>
      </c>
      <c r="B128" s="10">
        <v>4</v>
      </c>
      <c r="C128" s="10" t="s">
        <v>1005</v>
      </c>
      <c r="D128" s="10" t="s">
        <v>1010</v>
      </c>
      <c r="E128" s="10">
        <v>200</v>
      </c>
      <c r="F128" s="105">
        <f t="shared" si="2"/>
        <v>2011</v>
      </c>
      <c r="H128" s="10" t="str">
        <f t="shared" si="3"/>
        <v>2011,4,animatie,turnhout,200</v>
      </c>
    </row>
    <row r="129" spans="1:8" x14ac:dyDescent="0.25">
      <c r="A129" s="10">
        <v>2011</v>
      </c>
      <c r="B129" s="10">
        <v>3</v>
      </c>
      <c r="C129" s="10" t="s">
        <v>980</v>
      </c>
      <c r="D129" s="10" t="s">
        <v>1020</v>
      </c>
      <c r="E129" s="10">
        <v>80</v>
      </c>
      <c r="F129" s="105">
        <f t="shared" si="2"/>
        <v>2011</v>
      </c>
      <c r="H129" s="10" t="str">
        <f t="shared" si="3"/>
        <v>2011,3,workshop,weelde,80</v>
      </c>
    </row>
    <row r="130" spans="1:8" x14ac:dyDescent="0.25">
      <c r="A130" s="10">
        <v>2011</v>
      </c>
      <c r="B130" s="10">
        <v>5</v>
      </c>
      <c r="C130" s="10" t="s">
        <v>979</v>
      </c>
      <c r="D130" s="10" t="s">
        <v>982</v>
      </c>
      <c r="E130" s="10">
        <v>200</v>
      </c>
      <c r="F130" s="105">
        <f t="shared" si="2"/>
        <v>2011</v>
      </c>
      <c r="H130" s="10" t="str">
        <f t="shared" si="3"/>
        <v>2011,5,open initiatie,westerlo,200</v>
      </c>
    </row>
    <row r="131" spans="1:8" x14ac:dyDescent="0.25">
      <c r="A131" s="10">
        <v>2011</v>
      </c>
      <c r="B131" s="10">
        <v>8</v>
      </c>
      <c r="C131" s="10" t="s">
        <v>981</v>
      </c>
      <c r="D131" s="10" t="s">
        <v>982</v>
      </c>
      <c r="E131" s="10">
        <v>40</v>
      </c>
      <c r="F131" s="105">
        <f t="shared" ref="F131:F194" si="4">IF(B131&lt;9,A131,A131+1)</f>
        <v>2011</v>
      </c>
      <c r="H131" s="10" t="str">
        <f t="shared" ref="H131:H194" si="5">CONCATENATE(F131,",",B131,",",C131,",",D131,",",E131,)</f>
        <v>2011,8,kamp,westerlo,40</v>
      </c>
    </row>
    <row r="132" spans="1:8" x14ac:dyDescent="0.25">
      <c r="A132" s="10">
        <v>2011</v>
      </c>
      <c r="B132" s="10">
        <v>4</v>
      </c>
      <c r="C132" s="10" t="s">
        <v>980</v>
      </c>
      <c r="D132" s="10" t="s">
        <v>1022</v>
      </c>
      <c r="E132" s="10">
        <v>112</v>
      </c>
      <c r="F132" s="105">
        <f t="shared" si="4"/>
        <v>2011</v>
      </c>
      <c r="H132" s="10" t="str">
        <f t="shared" si="5"/>
        <v>2011,4,workshop,zandhoven,112</v>
      </c>
    </row>
    <row r="133" spans="1:8" x14ac:dyDescent="0.25">
      <c r="A133" s="10">
        <v>2012</v>
      </c>
      <c r="B133" s="10">
        <v>2</v>
      </c>
      <c r="C133" s="10" t="s">
        <v>980</v>
      </c>
      <c r="D133" s="10" t="s">
        <v>1007</v>
      </c>
      <c r="E133" s="10">
        <v>15</v>
      </c>
      <c r="F133" s="105">
        <f t="shared" si="4"/>
        <v>2012</v>
      </c>
      <c r="H133" s="10" t="str">
        <f t="shared" si="5"/>
        <v>2012,2,workshop,beerse,15</v>
      </c>
    </row>
    <row r="134" spans="1:8" x14ac:dyDescent="0.25">
      <c r="A134" s="10">
        <v>2012</v>
      </c>
      <c r="B134" s="10">
        <v>2</v>
      </c>
      <c r="C134" s="10" t="s">
        <v>980</v>
      </c>
      <c r="D134" s="10" t="s">
        <v>1001</v>
      </c>
      <c r="E134" s="10">
        <v>150</v>
      </c>
      <c r="F134" s="105">
        <f t="shared" si="4"/>
        <v>2012</v>
      </c>
      <c r="H134" s="10" t="str">
        <f t="shared" si="5"/>
        <v>2012,2,workshop,geel,150</v>
      </c>
    </row>
    <row r="135" spans="1:8" x14ac:dyDescent="0.25">
      <c r="A135" s="10">
        <v>2012</v>
      </c>
      <c r="B135" s="10">
        <v>5</v>
      </c>
      <c r="C135" s="10" t="s">
        <v>980</v>
      </c>
      <c r="D135" s="10" t="s">
        <v>1047</v>
      </c>
      <c r="E135" s="10">
        <v>25</v>
      </c>
      <c r="F135" s="105">
        <f t="shared" si="4"/>
        <v>2012</v>
      </c>
      <c r="H135" s="10" t="str">
        <f t="shared" si="5"/>
        <v>2012,5,workshop,gierle,25</v>
      </c>
    </row>
    <row r="136" spans="1:8" x14ac:dyDescent="0.25">
      <c r="A136" s="10">
        <v>2012</v>
      </c>
      <c r="B136" s="10">
        <v>8</v>
      </c>
      <c r="C136" s="10" t="s">
        <v>979</v>
      </c>
      <c r="D136" s="10" t="s">
        <v>1047</v>
      </c>
      <c r="E136" s="10">
        <v>75</v>
      </c>
      <c r="F136" s="105">
        <f t="shared" si="4"/>
        <v>2012</v>
      </c>
      <c r="H136" s="10" t="str">
        <f t="shared" si="5"/>
        <v>2012,8,open initiatie,gierle,75</v>
      </c>
    </row>
    <row r="137" spans="1:8" x14ac:dyDescent="0.25">
      <c r="A137" s="10">
        <v>2012</v>
      </c>
      <c r="B137" s="10">
        <v>10</v>
      </c>
      <c r="C137" s="10" t="s">
        <v>980</v>
      </c>
      <c r="D137" s="10" t="s">
        <v>1049</v>
      </c>
      <c r="E137" s="10">
        <v>40</v>
      </c>
      <c r="F137" s="105">
        <f t="shared" si="4"/>
        <v>2013</v>
      </c>
      <c r="H137" s="10" t="str">
        <f t="shared" si="5"/>
        <v>2013,10,workshop,hamont-achel,40</v>
      </c>
    </row>
    <row r="138" spans="1:8" x14ac:dyDescent="0.25">
      <c r="A138" s="10">
        <v>2012</v>
      </c>
      <c r="B138" s="10">
        <v>2</v>
      </c>
      <c r="C138" s="10" t="s">
        <v>980</v>
      </c>
      <c r="D138" s="10" t="s">
        <v>1204</v>
      </c>
      <c r="E138" s="10">
        <v>50</v>
      </c>
      <c r="F138" s="105">
        <f t="shared" si="4"/>
        <v>2012</v>
      </c>
      <c r="H138" s="10" t="str">
        <f t="shared" si="5"/>
        <v>2012,2,workshop,heist-o-d-berg,50</v>
      </c>
    </row>
    <row r="139" spans="1:8" x14ac:dyDescent="0.25">
      <c r="A139" s="10">
        <v>2012</v>
      </c>
      <c r="B139" s="10">
        <v>3</v>
      </c>
      <c r="C139" s="10" t="s">
        <v>979</v>
      </c>
      <c r="D139" s="10" t="s">
        <v>304</v>
      </c>
      <c r="E139" s="10">
        <v>100</v>
      </c>
      <c r="F139" s="105">
        <f t="shared" si="4"/>
        <v>2012</v>
      </c>
      <c r="H139" s="10" t="str">
        <f t="shared" si="5"/>
        <v>2012,3,open initiatie,herentals,100</v>
      </c>
    </row>
    <row r="140" spans="1:8" x14ac:dyDescent="0.25">
      <c r="A140" s="10">
        <v>2012</v>
      </c>
      <c r="B140" s="10">
        <v>4</v>
      </c>
      <c r="C140" s="10" t="s">
        <v>979</v>
      </c>
      <c r="D140" s="10" t="s">
        <v>304</v>
      </c>
      <c r="E140" s="10">
        <v>70</v>
      </c>
      <c r="F140" s="105">
        <f t="shared" si="4"/>
        <v>2012</v>
      </c>
      <c r="H140" s="10" t="str">
        <f t="shared" si="5"/>
        <v>2012,4,open initiatie,herentals,70</v>
      </c>
    </row>
    <row r="141" spans="1:8" x14ac:dyDescent="0.25">
      <c r="A141" s="10">
        <v>2012</v>
      </c>
      <c r="B141" s="10">
        <v>5</v>
      </c>
      <c r="C141" s="10" t="s">
        <v>980</v>
      </c>
      <c r="D141" s="10" t="s">
        <v>304</v>
      </c>
      <c r="E141" s="10">
        <v>125</v>
      </c>
      <c r="F141" s="105">
        <f t="shared" si="4"/>
        <v>2012</v>
      </c>
      <c r="H141" s="10" t="str">
        <f t="shared" si="5"/>
        <v>2012,5,workshop,herentals,125</v>
      </c>
    </row>
    <row r="142" spans="1:8" x14ac:dyDescent="0.25">
      <c r="A142" s="10">
        <v>2012</v>
      </c>
      <c r="B142" s="10">
        <v>5</v>
      </c>
      <c r="C142" s="10" t="s">
        <v>979</v>
      </c>
      <c r="D142" s="10" t="s">
        <v>304</v>
      </c>
      <c r="E142" s="10">
        <v>100</v>
      </c>
      <c r="F142" s="105">
        <f t="shared" si="4"/>
        <v>2012</v>
      </c>
      <c r="H142" s="10" t="str">
        <f t="shared" si="5"/>
        <v>2012,5,open initiatie,herentals,100</v>
      </c>
    </row>
    <row r="143" spans="1:8" x14ac:dyDescent="0.25">
      <c r="A143" s="10">
        <v>2012</v>
      </c>
      <c r="B143" s="10">
        <v>9</v>
      </c>
      <c r="C143" s="10" t="s">
        <v>980</v>
      </c>
      <c r="D143" s="10" t="s">
        <v>304</v>
      </c>
      <c r="E143" s="10">
        <v>12</v>
      </c>
      <c r="F143" s="105">
        <f t="shared" si="4"/>
        <v>2013</v>
      </c>
      <c r="H143" s="10" t="str">
        <f t="shared" si="5"/>
        <v>2013,9,workshop,herentals,12</v>
      </c>
    </row>
    <row r="144" spans="1:8" x14ac:dyDescent="0.25">
      <c r="A144" s="10">
        <v>2012</v>
      </c>
      <c r="B144" s="10">
        <v>9</v>
      </c>
      <c r="C144" s="10" t="s">
        <v>980</v>
      </c>
      <c r="D144" s="10" t="s">
        <v>304</v>
      </c>
      <c r="E144" s="10">
        <v>100</v>
      </c>
      <c r="F144" s="105">
        <f t="shared" si="4"/>
        <v>2013</v>
      </c>
      <c r="H144" s="10" t="str">
        <f t="shared" si="5"/>
        <v>2013,9,workshop,herentals,100</v>
      </c>
    </row>
    <row r="145" spans="1:8" x14ac:dyDescent="0.25">
      <c r="A145" s="10">
        <v>2012</v>
      </c>
      <c r="B145" s="10">
        <v>9</v>
      </c>
      <c r="C145" s="10" t="s">
        <v>980</v>
      </c>
      <c r="D145" s="10" t="s">
        <v>304</v>
      </c>
      <c r="E145" s="10">
        <v>40</v>
      </c>
      <c r="F145" s="105">
        <f t="shared" si="4"/>
        <v>2013</v>
      </c>
      <c r="H145" s="10" t="str">
        <f t="shared" si="5"/>
        <v>2013,9,workshop,herentals,40</v>
      </c>
    </row>
    <row r="146" spans="1:8" x14ac:dyDescent="0.25">
      <c r="A146" s="10">
        <v>2012</v>
      </c>
      <c r="B146" s="10">
        <v>11</v>
      </c>
      <c r="C146" s="10" t="s">
        <v>1002</v>
      </c>
      <c r="D146" s="10" t="s">
        <v>304</v>
      </c>
      <c r="E146" s="10">
        <v>4</v>
      </c>
      <c r="F146" s="105">
        <f t="shared" si="4"/>
        <v>2013</v>
      </c>
      <c r="H146" s="10" t="str">
        <f t="shared" si="5"/>
        <v>2013,11,bijscholing,herentals,4</v>
      </c>
    </row>
    <row r="147" spans="1:8" x14ac:dyDescent="0.25">
      <c r="A147" s="10">
        <v>2012</v>
      </c>
      <c r="B147" s="10">
        <v>11</v>
      </c>
      <c r="C147" s="10" t="s">
        <v>980</v>
      </c>
      <c r="D147" s="10" t="s">
        <v>304</v>
      </c>
      <c r="E147" s="10">
        <v>20</v>
      </c>
      <c r="F147" s="105">
        <f t="shared" si="4"/>
        <v>2013</v>
      </c>
      <c r="H147" s="10" t="str">
        <f t="shared" si="5"/>
        <v>2013,11,workshop,herentals,20</v>
      </c>
    </row>
    <row r="148" spans="1:8" x14ac:dyDescent="0.25">
      <c r="A148" s="10">
        <v>2012</v>
      </c>
      <c r="B148" s="10">
        <v>4</v>
      </c>
      <c r="C148" s="10" t="s">
        <v>981</v>
      </c>
      <c r="D148" s="10" t="s">
        <v>304</v>
      </c>
      <c r="E148" s="10">
        <v>30</v>
      </c>
      <c r="F148" s="105">
        <f t="shared" si="4"/>
        <v>2012</v>
      </c>
      <c r="H148" s="10" t="str">
        <f t="shared" si="5"/>
        <v>2012,4,kamp,herentals,30</v>
      </c>
    </row>
    <row r="149" spans="1:8" x14ac:dyDescent="0.25">
      <c r="A149" s="10">
        <v>2012</v>
      </c>
      <c r="B149" s="10">
        <v>7</v>
      </c>
      <c r="C149" s="10" t="s">
        <v>981</v>
      </c>
      <c r="D149" s="10" t="s">
        <v>304</v>
      </c>
      <c r="E149" s="10">
        <v>38</v>
      </c>
      <c r="F149" s="105">
        <f t="shared" si="4"/>
        <v>2012</v>
      </c>
      <c r="H149" s="10" t="str">
        <f t="shared" si="5"/>
        <v>2012,7,kamp,herentals,38</v>
      </c>
    </row>
    <row r="150" spans="1:8" x14ac:dyDescent="0.25">
      <c r="A150" s="10">
        <v>2012</v>
      </c>
      <c r="B150" s="10">
        <v>7</v>
      </c>
      <c r="C150" s="10" t="s">
        <v>981</v>
      </c>
      <c r="D150" s="10" t="s">
        <v>304</v>
      </c>
      <c r="E150" s="10">
        <v>16</v>
      </c>
      <c r="F150" s="105">
        <f t="shared" si="4"/>
        <v>2012</v>
      </c>
      <c r="H150" s="10" t="str">
        <f t="shared" si="5"/>
        <v>2012,7,kamp,herentals,16</v>
      </c>
    </row>
    <row r="151" spans="1:8" x14ac:dyDescent="0.25">
      <c r="A151" s="10">
        <v>2012</v>
      </c>
      <c r="B151" s="10">
        <v>7</v>
      </c>
      <c r="C151" s="10" t="s">
        <v>981</v>
      </c>
      <c r="D151" s="10" t="s">
        <v>304</v>
      </c>
      <c r="E151" s="10">
        <v>16</v>
      </c>
      <c r="F151" s="105">
        <f t="shared" si="4"/>
        <v>2012</v>
      </c>
      <c r="H151" s="10" t="str">
        <f t="shared" si="5"/>
        <v>2012,7,kamp,herentals,16</v>
      </c>
    </row>
    <row r="152" spans="1:8" x14ac:dyDescent="0.25">
      <c r="A152" s="10">
        <v>2012</v>
      </c>
      <c r="B152" s="10">
        <v>8</v>
      </c>
      <c r="C152" s="10" t="s">
        <v>981</v>
      </c>
      <c r="D152" s="10" t="s">
        <v>304</v>
      </c>
      <c r="E152" s="10">
        <v>16</v>
      </c>
      <c r="F152" s="105">
        <f t="shared" si="4"/>
        <v>2012</v>
      </c>
      <c r="H152" s="10" t="str">
        <f t="shared" si="5"/>
        <v>2012,8,kamp,herentals,16</v>
      </c>
    </row>
    <row r="153" spans="1:8" x14ac:dyDescent="0.25">
      <c r="A153" s="10">
        <v>2012</v>
      </c>
      <c r="B153" s="10">
        <v>8</v>
      </c>
      <c r="C153" s="10" t="s">
        <v>981</v>
      </c>
      <c r="D153" s="10" t="s">
        <v>304</v>
      </c>
      <c r="E153" s="10">
        <v>16</v>
      </c>
      <c r="F153" s="105">
        <f t="shared" si="4"/>
        <v>2012</v>
      </c>
      <c r="H153" s="10" t="str">
        <f t="shared" si="5"/>
        <v>2012,8,kamp,herentals,16</v>
      </c>
    </row>
    <row r="154" spans="1:8" x14ac:dyDescent="0.25">
      <c r="A154" s="10">
        <v>2012</v>
      </c>
      <c r="B154" s="10">
        <v>8</v>
      </c>
      <c r="C154" s="10" t="s">
        <v>981</v>
      </c>
      <c r="D154" s="10" t="s">
        <v>304</v>
      </c>
      <c r="E154" s="10">
        <v>12</v>
      </c>
      <c r="F154" s="105">
        <f t="shared" si="4"/>
        <v>2012</v>
      </c>
      <c r="H154" s="10" t="str">
        <f t="shared" si="5"/>
        <v>2012,8,kamp,herentals,12</v>
      </c>
    </row>
    <row r="155" spans="1:8" x14ac:dyDescent="0.25">
      <c r="A155" s="10">
        <v>2012</v>
      </c>
      <c r="B155" s="10">
        <v>7</v>
      </c>
      <c r="C155" s="10" t="s">
        <v>981</v>
      </c>
      <c r="D155" s="10" t="s">
        <v>304</v>
      </c>
      <c r="E155" s="10">
        <v>30</v>
      </c>
      <c r="F155" s="105">
        <f t="shared" si="4"/>
        <v>2012</v>
      </c>
      <c r="H155" s="10" t="str">
        <f t="shared" si="5"/>
        <v>2012,7,kamp,herentals,30</v>
      </c>
    </row>
    <row r="156" spans="1:8" x14ac:dyDescent="0.25">
      <c r="A156" s="10">
        <v>2012</v>
      </c>
      <c r="B156" s="10">
        <v>8</v>
      </c>
      <c r="C156" s="10" t="s">
        <v>981</v>
      </c>
      <c r="D156" s="10" t="s">
        <v>304</v>
      </c>
      <c r="E156" s="10">
        <v>29</v>
      </c>
      <c r="F156" s="105">
        <f t="shared" si="4"/>
        <v>2012</v>
      </c>
      <c r="H156" s="10" t="str">
        <f t="shared" si="5"/>
        <v>2012,8,kamp,herentals,29</v>
      </c>
    </row>
    <row r="157" spans="1:8" x14ac:dyDescent="0.25">
      <c r="A157" s="10">
        <v>2012</v>
      </c>
      <c r="B157" s="10">
        <v>9</v>
      </c>
      <c r="C157" s="10" t="s">
        <v>1005</v>
      </c>
      <c r="D157" s="10" t="s">
        <v>304</v>
      </c>
      <c r="E157" s="10">
        <v>400</v>
      </c>
      <c r="F157" s="105">
        <f t="shared" si="4"/>
        <v>2013</v>
      </c>
      <c r="H157" s="10" t="str">
        <f t="shared" si="5"/>
        <v>2013,9,animatie,herentals,400</v>
      </c>
    </row>
    <row r="158" spans="1:8" x14ac:dyDescent="0.25">
      <c r="A158" s="10">
        <v>2012</v>
      </c>
      <c r="B158" s="10">
        <v>10</v>
      </c>
      <c r="C158" s="10" t="s">
        <v>1005</v>
      </c>
      <c r="D158" s="10" t="s">
        <v>304</v>
      </c>
      <c r="E158" s="10">
        <v>300</v>
      </c>
      <c r="F158" s="105">
        <f t="shared" si="4"/>
        <v>2013</v>
      </c>
      <c r="H158" s="10" t="str">
        <f t="shared" si="5"/>
        <v>2013,10,animatie,herentals,300</v>
      </c>
    </row>
    <row r="159" spans="1:8" x14ac:dyDescent="0.25">
      <c r="A159" s="10">
        <v>2012</v>
      </c>
      <c r="B159" s="10">
        <v>3</v>
      </c>
      <c r="C159" s="10" t="s">
        <v>980</v>
      </c>
      <c r="D159" s="10" t="s">
        <v>1051</v>
      </c>
      <c r="E159" s="10">
        <v>25</v>
      </c>
      <c r="F159" s="105">
        <f t="shared" si="4"/>
        <v>2012</v>
      </c>
      <c r="H159" s="10" t="str">
        <f t="shared" si="5"/>
        <v>2012,3,workshop,kasterlee,25</v>
      </c>
    </row>
    <row r="160" spans="1:8" x14ac:dyDescent="0.25">
      <c r="A160" s="10">
        <v>2012</v>
      </c>
      <c r="B160" s="10">
        <v>7</v>
      </c>
      <c r="C160" s="10" t="s">
        <v>980</v>
      </c>
      <c r="D160" s="10" t="s">
        <v>1027</v>
      </c>
      <c r="E160" s="10">
        <v>335</v>
      </c>
      <c r="F160" s="105">
        <f t="shared" si="4"/>
        <v>2012</v>
      </c>
      <c r="H160" s="10" t="str">
        <f t="shared" si="5"/>
        <v>2012,7,workshop,merksplas,335</v>
      </c>
    </row>
    <row r="161" spans="1:8" x14ac:dyDescent="0.25">
      <c r="A161" s="10">
        <v>2012</v>
      </c>
      <c r="B161" s="10">
        <v>9</v>
      </c>
      <c r="C161" s="10" t="s">
        <v>980</v>
      </c>
      <c r="D161" s="10" t="s">
        <v>997</v>
      </c>
      <c r="E161" s="10">
        <v>250</v>
      </c>
      <c r="F161" s="105">
        <f t="shared" si="4"/>
        <v>2013</v>
      </c>
      <c r="H161" s="10" t="str">
        <f t="shared" si="5"/>
        <v>2013,9,workshop,mol,250</v>
      </c>
    </row>
    <row r="162" spans="1:8" x14ac:dyDescent="0.25">
      <c r="A162" s="10">
        <v>2012</v>
      </c>
      <c r="B162" s="10">
        <v>4</v>
      </c>
      <c r="C162" s="10" t="s">
        <v>980</v>
      </c>
      <c r="D162" s="10" t="s">
        <v>306</v>
      </c>
      <c r="E162" s="10">
        <v>70</v>
      </c>
      <c r="F162" s="105">
        <f t="shared" si="4"/>
        <v>2012</v>
      </c>
      <c r="H162" s="10" t="str">
        <f t="shared" si="5"/>
        <v>2012,4,workshop,olen,70</v>
      </c>
    </row>
    <row r="163" spans="1:8" x14ac:dyDescent="0.25">
      <c r="A163" s="10">
        <v>2012</v>
      </c>
      <c r="B163" s="10">
        <v>8</v>
      </c>
      <c r="C163" s="10" t="s">
        <v>979</v>
      </c>
      <c r="D163" s="10" t="s">
        <v>306</v>
      </c>
      <c r="E163" s="10">
        <v>120</v>
      </c>
      <c r="F163" s="105">
        <f t="shared" si="4"/>
        <v>2012</v>
      </c>
      <c r="H163" s="10" t="str">
        <f t="shared" si="5"/>
        <v>2012,8,open initiatie,olen,120</v>
      </c>
    </row>
    <row r="164" spans="1:8" x14ac:dyDescent="0.25">
      <c r="A164" s="10">
        <v>2012</v>
      </c>
      <c r="B164" s="10">
        <v>2</v>
      </c>
      <c r="C164" s="10" t="s">
        <v>981</v>
      </c>
      <c r="D164" s="10" t="s">
        <v>306</v>
      </c>
      <c r="E164" s="10">
        <v>60</v>
      </c>
      <c r="F164" s="105">
        <f t="shared" si="4"/>
        <v>2012</v>
      </c>
      <c r="H164" s="10" t="str">
        <f t="shared" si="5"/>
        <v>2012,2,kamp,olen,60</v>
      </c>
    </row>
    <row r="165" spans="1:8" x14ac:dyDescent="0.25">
      <c r="A165" s="10">
        <v>2012</v>
      </c>
      <c r="B165" s="10">
        <v>6</v>
      </c>
      <c r="C165" s="10" t="s">
        <v>1005</v>
      </c>
      <c r="D165" s="10" t="s">
        <v>306</v>
      </c>
      <c r="E165" s="10">
        <v>250</v>
      </c>
      <c r="F165" s="105">
        <f t="shared" si="4"/>
        <v>2012</v>
      </c>
      <c r="H165" s="10" t="str">
        <f t="shared" si="5"/>
        <v>2012,6,animatie,olen,250</v>
      </c>
    </row>
    <row r="166" spans="1:8" x14ac:dyDescent="0.25">
      <c r="A166" s="10">
        <v>2012</v>
      </c>
      <c r="B166" s="10">
        <v>9</v>
      </c>
      <c r="C166" s="10" t="s">
        <v>1005</v>
      </c>
      <c r="D166" s="10" t="s">
        <v>306</v>
      </c>
      <c r="E166" s="10">
        <v>1500</v>
      </c>
      <c r="F166" s="105">
        <f t="shared" si="4"/>
        <v>2013</v>
      </c>
      <c r="H166" s="10" t="str">
        <f t="shared" si="5"/>
        <v>2013,9,animatie,olen,1500</v>
      </c>
    </row>
    <row r="167" spans="1:8" x14ac:dyDescent="0.25">
      <c r="A167" s="10">
        <v>2012</v>
      </c>
      <c r="B167" s="10">
        <v>5</v>
      </c>
      <c r="C167" s="10" t="s">
        <v>1005</v>
      </c>
      <c r="D167" s="10" t="s">
        <v>1023</v>
      </c>
      <c r="E167" s="10">
        <v>60</v>
      </c>
      <c r="F167" s="105">
        <f t="shared" si="4"/>
        <v>2012</v>
      </c>
      <c r="H167" s="10" t="str">
        <f t="shared" si="5"/>
        <v>2012,5,animatie,rijkevorsel,60</v>
      </c>
    </row>
    <row r="168" spans="1:8" x14ac:dyDescent="0.25">
      <c r="A168" s="10">
        <v>2012</v>
      </c>
      <c r="B168" s="10">
        <v>8</v>
      </c>
      <c r="C168" s="10" t="s">
        <v>980</v>
      </c>
      <c r="D168" s="10" t="s">
        <v>307</v>
      </c>
      <c r="E168" s="10">
        <v>45</v>
      </c>
      <c r="F168" s="105">
        <f t="shared" si="4"/>
        <v>2012</v>
      </c>
      <c r="H168" s="10" t="str">
        <f t="shared" si="5"/>
        <v>2012,8,workshop,tielen,45</v>
      </c>
    </row>
    <row r="169" spans="1:8" x14ac:dyDescent="0.25">
      <c r="A169" s="10">
        <v>2012</v>
      </c>
      <c r="B169" s="10">
        <v>2</v>
      </c>
      <c r="C169" s="10" t="s">
        <v>980</v>
      </c>
      <c r="D169" s="10" t="s">
        <v>1010</v>
      </c>
      <c r="E169" s="10">
        <v>125</v>
      </c>
      <c r="F169" s="105">
        <f t="shared" si="4"/>
        <v>2012</v>
      </c>
      <c r="H169" s="10" t="str">
        <f t="shared" si="5"/>
        <v>2012,2,workshop,turnhout,125</v>
      </c>
    </row>
    <row r="170" spans="1:8" x14ac:dyDescent="0.25">
      <c r="A170" s="10">
        <v>2012</v>
      </c>
      <c r="B170" s="10">
        <v>2</v>
      </c>
      <c r="C170" s="10" t="s">
        <v>980</v>
      </c>
      <c r="D170" s="10" t="s">
        <v>1044</v>
      </c>
      <c r="E170" s="10">
        <v>225</v>
      </c>
      <c r="F170" s="105">
        <f t="shared" si="4"/>
        <v>2012</v>
      </c>
      <c r="H170" s="10" t="str">
        <f t="shared" si="5"/>
        <v>2012,2,workshop,veerle-laakdal,225</v>
      </c>
    </row>
    <row r="171" spans="1:8" x14ac:dyDescent="0.25">
      <c r="A171" s="10">
        <v>2012</v>
      </c>
      <c r="B171" s="10">
        <v>3</v>
      </c>
      <c r="C171" s="10" t="s">
        <v>979</v>
      </c>
      <c r="D171" s="10" t="s">
        <v>1045</v>
      </c>
      <c r="E171" s="10">
        <v>100</v>
      </c>
      <c r="F171" s="105">
        <f t="shared" si="4"/>
        <v>2012</v>
      </c>
      <c r="H171" s="10" t="str">
        <f t="shared" si="5"/>
        <v>2012,3,open initiatie,vorselaar,100</v>
      </c>
    </row>
    <row r="172" spans="1:8" x14ac:dyDescent="0.25">
      <c r="A172" s="10">
        <v>2012</v>
      </c>
      <c r="B172" s="10">
        <v>8</v>
      </c>
      <c r="C172" s="10" t="s">
        <v>981</v>
      </c>
      <c r="D172" s="10" t="s">
        <v>982</v>
      </c>
      <c r="E172" s="10">
        <v>40</v>
      </c>
      <c r="F172" s="105">
        <f t="shared" si="4"/>
        <v>2012</v>
      </c>
      <c r="H172" s="10" t="str">
        <f t="shared" si="5"/>
        <v>2012,8,kamp,westerlo,40</v>
      </c>
    </row>
    <row r="173" spans="1:8" x14ac:dyDescent="0.25">
      <c r="A173" s="10">
        <v>2012</v>
      </c>
      <c r="B173" s="10">
        <v>1</v>
      </c>
      <c r="C173" s="10" t="s">
        <v>980</v>
      </c>
      <c r="D173" s="10" t="s">
        <v>1050</v>
      </c>
      <c r="E173" s="10">
        <v>15</v>
      </c>
      <c r="F173" s="105">
        <f t="shared" si="4"/>
        <v>2012</v>
      </c>
      <c r="H173" s="10" t="str">
        <f t="shared" si="5"/>
        <v>2012,1,workshop,wiekevorst,15</v>
      </c>
    </row>
    <row r="174" spans="1:8" x14ac:dyDescent="0.25">
      <c r="A174" s="10">
        <v>2012</v>
      </c>
      <c r="B174" s="10">
        <v>9</v>
      </c>
      <c r="C174" s="10" t="s">
        <v>980</v>
      </c>
      <c r="D174" s="10" t="s">
        <v>1048</v>
      </c>
      <c r="E174" s="10">
        <v>100</v>
      </c>
      <c r="F174" s="105">
        <f t="shared" si="4"/>
        <v>2013</v>
      </c>
      <c r="H174" s="10" t="str">
        <f t="shared" si="5"/>
        <v>2013,9,workshop,zedelgem,100</v>
      </c>
    </row>
    <row r="175" spans="1:8" x14ac:dyDescent="0.25">
      <c r="A175" s="10">
        <v>2012</v>
      </c>
      <c r="B175" s="10">
        <v>9</v>
      </c>
      <c r="C175" s="10" t="s">
        <v>1005</v>
      </c>
      <c r="D175" s="10" t="s">
        <v>1048</v>
      </c>
      <c r="E175" s="10">
        <v>200</v>
      </c>
      <c r="F175" s="105">
        <f t="shared" si="4"/>
        <v>2013</v>
      </c>
      <c r="H175" s="10" t="str">
        <f t="shared" si="5"/>
        <v>2013,9,animatie,zedelgem,200</v>
      </c>
    </row>
    <row r="176" spans="1:8" x14ac:dyDescent="0.25">
      <c r="A176" s="10">
        <v>2012</v>
      </c>
      <c r="B176" s="10">
        <v>4</v>
      </c>
      <c r="C176" s="10" t="s">
        <v>980</v>
      </c>
      <c r="D176" s="10" t="s">
        <v>1046</v>
      </c>
      <c r="E176" s="10">
        <v>126</v>
      </c>
      <c r="F176" s="105">
        <f t="shared" si="4"/>
        <v>2012</v>
      </c>
      <c r="H176" s="10" t="str">
        <f t="shared" si="5"/>
        <v>2012,4,workshop,zoersel,126</v>
      </c>
    </row>
    <row r="177" spans="1:8" x14ac:dyDescent="0.25">
      <c r="A177" s="10">
        <v>2013</v>
      </c>
      <c r="B177" s="10">
        <v>5</v>
      </c>
      <c r="C177" s="10" t="s">
        <v>1097</v>
      </c>
      <c r="D177" s="10" t="s">
        <v>996</v>
      </c>
      <c r="E177" s="10">
        <v>42</v>
      </c>
      <c r="F177" s="105">
        <f t="shared" si="4"/>
        <v>2013</v>
      </c>
      <c r="H177" s="10" t="str">
        <f t="shared" si="5"/>
        <v>2013,5,workshop  ,berlaar,42</v>
      </c>
    </row>
    <row r="178" spans="1:8" x14ac:dyDescent="0.25">
      <c r="A178" s="10">
        <v>2013</v>
      </c>
      <c r="B178" s="10">
        <v>1</v>
      </c>
      <c r="C178" s="10" t="s">
        <v>980</v>
      </c>
      <c r="D178" s="10" t="s">
        <v>1098</v>
      </c>
      <c r="E178" s="10">
        <v>50</v>
      </c>
      <c r="F178" s="105">
        <f t="shared" si="4"/>
        <v>2013</v>
      </c>
      <c r="H178" s="10" t="str">
        <f t="shared" si="5"/>
        <v>2013,1,workshop,boechout,50</v>
      </c>
    </row>
    <row r="179" spans="1:8" x14ac:dyDescent="0.25">
      <c r="A179" s="10">
        <v>2013</v>
      </c>
      <c r="B179" s="10">
        <v>4</v>
      </c>
      <c r="C179" s="10" t="s">
        <v>980</v>
      </c>
      <c r="D179" s="10" t="s">
        <v>1099</v>
      </c>
      <c r="E179" s="10">
        <v>180</v>
      </c>
      <c r="F179" s="105">
        <f t="shared" si="4"/>
        <v>2013</v>
      </c>
      <c r="H179" s="10" t="str">
        <f t="shared" si="5"/>
        <v>2013,4,workshop,booischot,180</v>
      </c>
    </row>
    <row r="180" spans="1:8" x14ac:dyDescent="0.25">
      <c r="A180" s="10">
        <v>2013</v>
      </c>
      <c r="B180" s="10">
        <v>5</v>
      </c>
      <c r="C180" s="10" t="s">
        <v>979</v>
      </c>
      <c r="D180" s="10" t="s">
        <v>1100</v>
      </c>
      <c r="E180" s="10">
        <v>500</v>
      </c>
      <c r="F180" s="105">
        <f t="shared" si="4"/>
        <v>2013</v>
      </c>
      <c r="H180" s="10" t="str">
        <f t="shared" si="5"/>
        <v>2013,5,open initiatie,boom,500</v>
      </c>
    </row>
    <row r="181" spans="1:8" x14ac:dyDescent="0.25">
      <c r="A181" s="10">
        <v>2013</v>
      </c>
      <c r="B181" s="10">
        <v>5</v>
      </c>
      <c r="C181" s="10" t="s">
        <v>1005</v>
      </c>
      <c r="D181" s="10" t="s">
        <v>1100</v>
      </c>
      <c r="E181" s="10">
        <v>500</v>
      </c>
      <c r="F181" s="105">
        <f t="shared" si="4"/>
        <v>2013</v>
      </c>
      <c r="H181" s="10" t="str">
        <f t="shared" si="5"/>
        <v>2013,5,animatie,boom,500</v>
      </c>
    </row>
    <row r="182" spans="1:8" x14ac:dyDescent="0.25">
      <c r="A182" s="10">
        <v>2013</v>
      </c>
      <c r="B182" s="10">
        <v>4</v>
      </c>
      <c r="C182" s="10" t="s">
        <v>980</v>
      </c>
      <c r="D182" s="10" t="s">
        <v>1001</v>
      </c>
      <c r="E182" s="10">
        <v>20</v>
      </c>
      <c r="F182" s="105">
        <f t="shared" si="4"/>
        <v>2013</v>
      </c>
      <c r="H182" s="10" t="str">
        <f t="shared" si="5"/>
        <v>2013,4,workshop,geel,20</v>
      </c>
    </row>
    <row r="183" spans="1:8" x14ac:dyDescent="0.25">
      <c r="A183" s="10">
        <v>2013</v>
      </c>
      <c r="B183" s="10">
        <v>4</v>
      </c>
      <c r="C183" s="10" t="s">
        <v>980</v>
      </c>
      <c r="D183" s="10" t="s">
        <v>1047</v>
      </c>
      <c r="E183" s="10">
        <v>40</v>
      </c>
      <c r="F183" s="105">
        <f t="shared" si="4"/>
        <v>2013</v>
      </c>
      <c r="H183" s="10" t="str">
        <f t="shared" si="5"/>
        <v>2013,4,workshop,gierle,40</v>
      </c>
    </row>
    <row r="184" spans="1:8" x14ac:dyDescent="0.25">
      <c r="A184" s="10">
        <v>2013</v>
      </c>
      <c r="B184" s="10">
        <v>8</v>
      </c>
      <c r="C184" s="10" t="s">
        <v>979</v>
      </c>
      <c r="D184" s="10" t="s">
        <v>1047</v>
      </c>
      <c r="E184" s="10">
        <v>100</v>
      </c>
      <c r="F184" s="105">
        <f t="shared" si="4"/>
        <v>2013</v>
      </c>
      <c r="H184" s="10" t="str">
        <f t="shared" si="5"/>
        <v>2013,8,open initiatie,gierle,100</v>
      </c>
    </row>
    <row r="185" spans="1:8" x14ac:dyDescent="0.25">
      <c r="A185" s="10">
        <v>2013</v>
      </c>
      <c r="B185" s="10">
        <v>1</v>
      </c>
      <c r="C185" s="10" t="s">
        <v>980</v>
      </c>
      <c r="D185" s="10" t="s">
        <v>304</v>
      </c>
      <c r="E185" s="10">
        <v>40</v>
      </c>
      <c r="F185" s="105">
        <f t="shared" si="4"/>
        <v>2013</v>
      </c>
      <c r="H185" s="10" t="str">
        <f t="shared" si="5"/>
        <v>2013,1,workshop,herentals,40</v>
      </c>
    </row>
    <row r="186" spans="1:8" x14ac:dyDescent="0.25">
      <c r="A186" s="10">
        <v>2013</v>
      </c>
      <c r="B186" s="10">
        <v>3</v>
      </c>
      <c r="C186" s="10" t="s">
        <v>980</v>
      </c>
      <c r="D186" s="10" t="s">
        <v>304</v>
      </c>
      <c r="E186" s="10">
        <v>6</v>
      </c>
      <c r="F186" s="105">
        <f t="shared" si="4"/>
        <v>2013</v>
      </c>
      <c r="H186" s="10" t="str">
        <f t="shared" si="5"/>
        <v>2013,3,workshop,herentals,6</v>
      </c>
    </row>
    <row r="187" spans="1:8" x14ac:dyDescent="0.25">
      <c r="A187" s="10">
        <v>2013</v>
      </c>
      <c r="B187" s="10">
        <v>5</v>
      </c>
      <c r="C187" s="10" t="s">
        <v>980</v>
      </c>
      <c r="D187" s="10" t="s">
        <v>304</v>
      </c>
      <c r="E187" s="10">
        <v>200</v>
      </c>
      <c r="F187" s="105">
        <f t="shared" si="4"/>
        <v>2013</v>
      </c>
      <c r="H187" s="10" t="str">
        <f t="shared" si="5"/>
        <v>2013,5,workshop,herentals,200</v>
      </c>
    </row>
    <row r="188" spans="1:8" x14ac:dyDescent="0.25">
      <c r="A188" s="10">
        <v>2013</v>
      </c>
      <c r="B188" s="10">
        <v>5</v>
      </c>
      <c r="C188" s="10" t="s">
        <v>980</v>
      </c>
      <c r="D188" s="10" t="s">
        <v>304</v>
      </c>
      <c r="E188" s="10">
        <v>10</v>
      </c>
      <c r="F188" s="105">
        <f t="shared" si="4"/>
        <v>2013</v>
      </c>
      <c r="H188" s="10" t="str">
        <f t="shared" si="5"/>
        <v>2013,5,workshop,herentals,10</v>
      </c>
    </row>
    <row r="189" spans="1:8" x14ac:dyDescent="0.25">
      <c r="A189" s="10">
        <v>2013</v>
      </c>
      <c r="B189" s="10">
        <v>9</v>
      </c>
      <c r="C189" s="10" t="s">
        <v>979</v>
      </c>
      <c r="D189" s="10" t="s">
        <v>304</v>
      </c>
      <c r="E189" s="10">
        <v>138</v>
      </c>
      <c r="F189" s="105">
        <f t="shared" si="4"/>
        <v>2014</v>
      </c>
      <c r="H189" s="10" t="str">
        <f t="shared" si="5"/>
        <v>2014,9,open initiatie,herentals,138</v>
      </c>
    </row>
    <row r="190" spans="1:8" x14ac:dyDescent="0.25">
      <c r="A190" s="10">
        <v>2013</v>
      </c>
      <c r="B190" s="10">
        <v>9</v>
      </c>
      <c r="C190" s="10" t="s">
        <v>979</v>
      </c>
      <c r="D190" s="10" t="s">
        <v>304</v>
      </c>
      <c r="E190" s="10">
        <v>150</v>
      </c>
      <c r="F190" s="105">
        <f t="shared" si="4"/>
        <v>2014</v>
      </c>
      <c r="H190" s="10" t="str">
        <f t="shared" si="5"/>
        <v>2014,9,open initiatie,herentals,150</v>
      </c>
    </row>
    <row r="191" spans="1:8" x14ac:dyDescent="0.25">
      <c r="A191" s="10">
        <v>2013</v>
      </c>
      <c r="B191" s="10">
        <v>9</v>
      </c>
      <c r="C191" s="10" t="s">
        <v>980</v>
      </c>
      <c r="D191" s="10" t="s">
        <v>304</v>
      </c>
      <c r="E191" s="10">
        <v>250</v>
      </c>
      <c r="F191" s="105">
        <f t="shared" si="4"/>
        <v>2014</v>
      </c>
      <c r="H191" s="10" t="str">
        <f t="shared" si="5"/>
        <v>2014,9,workshop,herentals,250</v>
      </c>
    </row>
    <row r="192" spans="1:8" x14ac:dyDescent="0.25">
      <c r="A192" s="10">
        <v>2013</v>
      </c>
      <c r="B192" s="10">
        <v>10</v>
      </c>
      <c r="C192" s="10" t="s">
        <v>980</v>
      </c>
      <c r="D192" s="10" t="s">
        <v>304</v>
      </c>
      <c r="E192" s="10">
        <v>300</v>
      </c>
      <c r="F192" s="105">
        <f t="shared" si="4"/>
        <v>2014</v>
      </c>
      <c r="H192" s="10" t="str">
        <f t="shared" si="5"/>
        <v>2014,10,workshop,herentals,300</v>
      </c>
    </row>
    <row r="193" spans="1:8" x14ac:dyDescent="0.25">
      <c r="A193" s="10">
        <v>2013</v>
      </c>
      <c r="B193" s="10">
        <v>4</v>
      </c>
      <c r="C193" s="10" t="s">
        <v>981</v>
      </c>
      <c r="D193" s="10" t="s">
        <v>304</v>
      </c>
      <c r="E193" s="10">
        <v>16</v>
      </c>
      <c r="F193" s="105">
        <f t="shared" si="4"/>
        <v>2013</v>
      </c>
      <c r="H193" s="10" t="str">
        <f t="shared" si="5"/>
        <v>2013,4,kamp,herentals,16</v>
      </c>
    </row>
    <row r="194" spans="1:8" x14ac:dyDescent="0.25">
      <c r="A194" s="10">
        <v>2013</v>
      </c>
      <c r="B194" s="10">
        <v>7</v>
      </c>
      <c r="C194" s="10" t="s">
        <v>981</v>
      </c>
      <c r="D194" s="10" t="s">
        <v>304</v>
      </c>
      <c r="E194" s="10">
        <v>36</v>
      </c>
      <c r="F194" s="105">
        <f t="shared" si="4"/>
        <v>2013</v>
      </c>
      <c r="H194" s="10" t="str">
        <f t="shared" si="5"/>
        <v>2013,7,kamp,herentals,36</v>
      </c>
    </row>
    <row r="195" spans="1:8" x14ac:dyDescent="0.25">
      <c r="A195" s="10">
        <v>2013</v>
      </c>
      <c r="B195" s="10">
        <v>7</v>
      </c>
      <c r="C195" s="10" t="s">
        <v>981</v>
      </c>
      <c r="D195" s="10" t="s">
        <v>304</v>
      </c>
      <c r="E195" s="10">
        <v>17</v>
      </c>
      <c r="F195" s="105">
        <f t="shared" ref="F195:F258" si="6">IF(B195&lt;9,A195,A195+1)</f>
        <v>2013</v>
      </c>
      <c r="H195" s="10" t="str">
        <f t="shared" ref="H195:H258" si="7">CONCATENATE(F195,",",B195,",",C195,",",D195,",",E195,)</f>
        <v>2013,7,kamp,herentals,17</v>
      </c>
    </row>
    <row r="196" spans="1:8" x14ac:dyDescent="0.25">
      <c r="A196" s="10">
        <v>2013</v>
      </c>
      <c r="B196" s="10">
        <v>7</v>
      </c>
      <c r="C196" s="10" t="s">
        <v>981</v>
      </c>
      <c r="D196" s="10" t="s">
        <v>304</v>
      </c>
      <c r="E196" s="10">
        <v>18</v>
      </c>
      <c r="F196" s="105">
        <f t="shared" si="6"/>
        <v>2013</v>
      </c>
      <c r="H196" s="10" t="str">
        <f t="shared" si="7"/>
        <v>2013,7,kamp,herentals,18</v>
      </c>
    </row>
    <row r="197" spans="1:8" x14ac:dyDescent="0.25">
      <c r="A197" s="10">
        <v>2013</v>
      </c>
      <c r="B197" s="10">
        <v>7</v>
      </c>
      <c r="C197" s="10" t="s">
        <v>981</v>
      </c>
      <c r="D197" s="10" t="s">
        <v>304</v>
      </c>
      <c r="E197" s="10">
        <v>16</v>
      </c>
      <c r="F197" s="105">
        <f t="shared" si="6"/>
        <v>2013</v>
      </c>
      <c r="H197" s="10" t="str">
        <f t="shared" si="7"/>
        <v>2013,7,kamp,herentals,16</v>
      </c>
    </row>
    <row r="198" spans="1:8" x14ac:dyDescent="0.25">
      <c r="A198" s="10">
        <v>2013</v>
      </c>
      <c r="B198" s="10">
        <v>7</v>
      </c>
      <c r="C198" s="10" t="s">
        <v>981</v>
      </c>
      <c r="D198" s="10" t="s">
        <v>304</v>
      </c>
      <c r="E198" s="10">
        <v>70</v>
      </c>
      <c r="F198" s="105">
        <f t="shared" si="6"/>
        <v>2013</v>
      </c>
      <c r="H198" s="10" t="str">
        <f t="shared" si="7"/>
        <v>2013,7,kamp,herentals,70</v>
      </c>
    </row>
    <row r="199" spans="1:8" x14ac:dyDescent="0.25">
      <c r="A199" s="10">
        <v>2013</v>
      </c>
      <c r="B199" s="10">
        <v>8</v>
      </c>
      <c r="C199" s="10" t="s">
        <v>981</v>
      </c>
      <c r="D199" s="10" t="s">
        <v>304</v>
      </c>
      <c r="E199" s="10">
        <v>20</v>
      </c>
      <c r="F199" s="105">
        <f t="shared" si="6"/>
        <v>2013</v>
      </c>
      <c r="H199" s="10" t="str">
        <f t="shared" si="7"/>
        <v>2013,8,kamp,herentals,20</v>
      </c>
    </row>
    <row r="200" spans="1:8" x14ac:dyDescent="0.25">
      <c r="A200" s="10">
        <v>2013</v>
      </c>
      <c r="B200" s="10">
        <v>7</v>
      </c>
      <c r="C200" s="10" t="s">
        <v>981</v>
      </c>
      <c r="D200" s="10" t="s">
        <v>304</v>
      </c>
      <c r="E200" s="10">
        <v>19</v>
      </c>
      <c r="F200" s="105">
        <f t="shared" si="6"/>
        <v>2013</v>
      </c>
      <c r="H200" s="10" t="str">
        <f t="shared" si="7"/>
        <v>2013,7,kamp,herentals,19</v>
      </c>
    </row>
    <row r="201" spans="1:8" x14ac:dyDescent="0.25">
      <c r="A201" s="10">
        <v>2013</v>
      </c>
      <c r="B201" s="10">
        <v>8</v>
      </c>
      <c r="C201" s="10" t="s">
        <v>981</v>
      </c>
      <c r="D201" s="10" t="s">
        <v>304</v>
      </c>
      <c r="E201" s="10">
        <v>22</v>
      </c>
      <c r="F201" s="105">
        <f t="shared" si="6"/>
        <v>2013</v>
      </c>
      <c r="H201" s="10" t="str">
        <f t="shared" si="7"/>
        <v>2013,8,kamp,herentals,22</v>
      </c>
    </row>
    <row r="202" spans="1:8" x14ac:dyDescent="0.25">
      <c r="A202" s="10">
        <v>2013</v>
      </c>
      <c r="B202" s="10">
        <v>5</v>
      </c>
      <c r="C202" s="10" t="s">
        <v>1005</v>
      </c>
      <c r="D202" s="10" t="s">
        <v>304</v>
      </c>
      <c r="E202" s="10">
        <v>60</v>
      </c>
      <c r="F202" s="105">
        <f t="shared" si="6"/>
        <v>2013</v>
      </c>
      <c r="H202" s="10" t="str">
        <f t="shared" si="7"/>
        <v>2013,5,animatie,herentals,60</v>
      </c>
    </row>
    <row r="203" spans="1:8" x14ac:dyDescent="0.25">
      <c r="A203" s="10">
        <v>2013</v>
      </c>
      <c r="B203" s="10">
        <v>5</v>
      </c>
      <c r="C203" s="10" t="s">
        <v>1005</v>
      </c>
      <c r="D203" s="10" t="s">
        <v>304</v>
      </c>
      <c r="E203" s="10">
        <v>100</v>
      </c>
      <c r="F203" s="105">
        <f t="shared" si="6"/>
        <v>2013</v>
      </c>
      <c r="H203" s="10" t="str">
        <f t="shared" si="7"/>
        <v>2013,5,animatie,herentals,100</v>
      </c>
    </row>
    <row r="204" spans="1:8" x14ac:dyDescent="0.25">
      <c r="A204" s="10">
        <v>2013</v>
      </c>
      <c r="B204" s="10">
        <v>7</v>
      </c>
      <c r="C204" s="10" t="s">
        <v>1005</v>
      </c>
      <c r="D204" s="10" t="s">
        <v>304</v>
      </c>
      <c r="E204" s="10">
        <v>500</v>
      </c>
      <c r="F204" s="105">
        <f t="shared" si="6"/>
        <v>2013</v>
      </c>
      <c r="H204" s="10" t="str">
        <f t="shared" si="7"/>
        <v>2013,7,animatie,herentals,500</v>
      </c>
    </row>
    <row r="205" spans="1:8" x14ac:dyDescent="0.25">
      <c r="A205" s="10">
        <v>2013</v>
      </c>
      <c r="B205" s="10">
        <v>9</v>
      </c>
      <c r="C205" s="10" t="s">
        <v>1005</v>
      </c>
      <c r="D205" s="10" t="s">
        <v>1116</v>
      </c>
      <c r="E205" s="10">
        <v>250</v>
      </c>
      <c r="F205" s="105">
        <f t="shared" si="6"/>
        <v>2014</v>
      </c>
      <c r="H205" s="10" t="str">
        <f t="shared" si="7"/>
        <v>2014,9,animatie,herselt,250</v>
      </c>
    </row>
    <row r="206" spans="1:8" x14ac:dyDescent="0.25">
      <c r="A206" s="10">
        <v>2013</v>
      </c>
      <c r="B206" s="10">
        <v>8</v>
      </c>
      <c r="C206" s="10" t="s">
        <v>979</v>
      </c>
      <c r="D206" s="10" t="s">
        <v>1102</v>
      </c>
      <c r="E206" s="10">
        <v>500</v>
      </c>
      <c r="F206" s="105">
        <f t="shared" si="6"/>
        <v>2013</v>
      </c>
      <c r="H206" s="10" t="str">
        <f t="shared" si="7"/>
        <v>2013,8,open initiatie,hoogstraten,500</v>
      </c>
    </row>
    <row r="207" spans="1:8" x14ac:dyDescent="0.25">
      <c r="A207" s="10">
        <v>2013</v>
      </c>
      <c r="B207" s="10">
        <v>8</v>
      </c>
      <c r="C207" s="10" t="s">
        <v>1005</v>
      </c>
      <c r="D207" s="10" t="s">
        <v>1102</v>
      </c>
      <c r="E207" s="10">
        <v>500</v>
      </c>
      <c r="F207" s="105">
        <f t="shared" si="6"/>
        <v>2013</v>
      </c>
      <c r="H207" s="10" t="str">
        <f t="shared" si="7"/>
        <v>2013,8,animatie,hoogstraten,500</v>
      </c>
    </row>
    <row r="208" spans="1:8" x14ac:dyDescent="0.25">
      <c r="A208" s="10">
        <v>2013</v>
      </c>
      <c r="B208" s="10">
        <v>7</v>
      </c>
      <c r="C208" s="10" t="s">
        <v>1005</v>
      </c>
      <c r="D208" s="10" t="s">
        <v>1102</v>
      </c>
      <c r="E208" s="10">
        <v>100</v>
      </c>
      <c r="F208" s="105">
        <f t="shared" si="6"/>
        <v>2013</v>
      </c>
      <c r="H208" s="10" t="str">
        <f t="shared" si="7"/>
        <v>2013,7,animatie,hoogstraten,100</v>
      </c>
    </row>
    <row r="209" spans="1:8" x14ac:dyDescent="0.25">
      <c r="A209" s="10">
        <v>2013</v>
      </c>
      <c r="B209" s="10">
        <v>1</v>
      </c>
      <c r="C209" s="10" t="s">
        <v>980</v>
      </c>
      <c r="D209" s="10" t="s">
        <v>1051</v>
      </c>
      <c r="E209" s="10">
        <v>60</v>
      </c>
      <c r="F209" s="105">
        <f t="shared" si="6"/>
        <v>2013</v>
      </c>
      <c r="H209" s="10" t="str">
        <f t="shared" si="7"/>
        <v>2013,1,workshop,kasterlee,60</v>
      </c>
    </row>
    <row r="210" spans="1:8" x14ac:dyDescent="0.25">
      <c r="A210" s="10">
        <v>2013</v>
      </c>
      <c r="B210" s="10">
        <v>3</v>
      </c>
      <c r="C210" s="10" t="s">
        <v>980</v>
      </c>
      <c r="D210" s="10" t="s">
        <v>1051</v>
      </c>
      <c r="E210" s="10">
        <v>15</v>
      </c>
      <c r="F210" s="105">
        <f t="shared" si="6"/>
        <v>2013</v>
      </c>
      <c r="H210" s="10" t="str">
        <f t="shared" si="7"/>
        <v>2013,3,workshop,kasterlee,15</v>
      </c>
    </row>
    <row r="211" spans="1:8" x14ac:dyDescent="0.25">
      <c r="A211" s="10">
        <v>2013</v>
      </c>
      <c r="B211" s="10">
        <v>9</v>
      </c>
      <c r="C211" s="10" t="s">
        <v>980</v>
      </c>
      <c r="D211" s="10" t="s">
        <v>309</v>
      </c>
      <c r="E211" s="10">
        <v>16</v>
      </c>
      <c r="F211" s="105">
        <f t="shared" si="6"/>
        <v>2014</v>
      </c>
      <c r="H211" s="10" t="str">
        <f t="shared" si="7"/>
        <v>2014,9,workshop,lille,16</v>
      </c>
    </row>
    <row r="212" spans="1:8" x14ac:dyDescent="0.25">
      <c r="A212" s="10">
        <v>2013</v>
      </c>
      <c r="B212" s="10">
        <v>11</v>
      </c>
      <c r="C212" s="10" t="s">
        <v>980</v>
      </c>
      <c r="D212" s="10" t="s">
        <v>1104</v>
      </c>
      <c r="E212" s="10">
        <v>40</v>
      </c>
      <c r="F212" s="105">
        <f t="shared" si="6"/>
        <v>2014</v>
      </c>
      <c r="H212" s="10" t="str">
        <f t="shared" si="7"/>
        <v>2014,11,workshop,malle,40</v>
      </c>
    </row>
    <row r="213" spans="1:8" x14ac:dyDescent="0.25">
      <c r="A213" s="10">
        <v>2013</v>
      </c>
      <c r="B213" s="10">
        <v>10</v>
      </c>
      <c r="C213" s="10" t="s">
        <v>980</v>
      </c>
      <c r="D213" s="10" t="s">
        <v>1104</v>
      </c>
      <c r="E213" s="10">
        <v>120</v>
      </c>
      <c r="F213" s="105">
        <f t="shared" si="6"/>
        <v>2014</v>
      </c>
      <c r="H213" s="10" t="str">
        <f t="shared" si="7"/>
        <v>2014,10,workshop,malle,120</v>
      </c>
    </row>
    <row r="214" spans="1:8" x14ac:dyDescent="0.25">
      <c r="A214" s="10">
        <v>2013</v>
      </c>
      <c r="B214" s="10">
        <v>6</v>
      </c>
      <c r="C214" s="10" t="s">
        <v>979</v>
      </c>
      <c r="D214" s="10" t="s">
        <v>1101</v>
      </c>
      <c r="E214" s="10">
        <v>120</v>
      </c>
      <c r="F214" s="105">
        <f t="shared" si="6"/>
        <v>2013</v>
      </c>
      <c r="H214" s="10" t="str">
        <f t="shared" si="7"/>
        <v>2013,6,open initiatie,meer,120</v>
      </c>
    </row>
    <row r="215" spans="1:8" x14ac:dyDescent="0.25">
      <c r="A215" s="10">
        <v>2013</v>
      </c>
      <c r="B215" s="10">
        <v>7</v>
      </c>
      <c r="C215" s="10" t="s">
        <v>1005</v>
      </c>
      <c r="D215" s="10" t="s">
        <v>1101</v>
      </c>
      <c r="E215" s="10">
        <v>300</v>
      </c>
      <c r="F215" s="105">
        <f t="shared" si="6"/>
        <v>2013</v>
      </c>
      <c r="H215" s="10" t="str">
        <f t="shared" si="7"/>
        <v>2013,7,animatie,meer,300</v>
      </c>
    </row>
    <row r="216" spans="1:8" x14ac:dyDescent="0.25">
      <c r="A216" s="10">
        <v>2013</v>
      </c>
      <c r="B216" s="10">
        <v>5</v>
      </c>
      <c r="C216" s="10" t="s">
        <v>1005</v>
      </c>
      <c r="D216" s="10" t="s">
        <v>1026</v>
      </c>
      <c r="E216" s="10">
        <v>200</v>
      </c>
      <c r="F216" s="105">
        <f t="shared" si="6"/>
        <v>2013</v>
      </c>
      <c r="H216" s="10" t="str">
        <f t="shared" si="7"/>
        <v>2013,5,animatie,meerhout,200</v>
      </c>
    </row>
    <row r="217" spans="1:8" x14ac:dyDescent="0.25">
      <c r="A217" s="10">
        <v>2013</v>
      </c>
      <c r="B217" s="10">
        <v>2</v>
      </c>
      <c r="C217" s="10" t="s">
        <v>1005</v>
      </c>
      <c r="D217" s="10" t="s">
        <v>1042</v>
      </c>
      <c r="E217" s="10">
        <v>450</v>
      </c>
      <c r="F217" s="105">
        <f t="shared" si="6"/>
        <v>2013</v>
      </c>
      <c r="H217" s="10" t="str">
        <f t="shared" si="7"/>
        <v>2013,2,animatie,neerpelt,450</v>
      </c>
    </row>
    <row r="218" spans="1:8" x14ac:dyDescent="0.25">
      <c r="A218" s="10">
        <v>2013</v>
      </c>
      <c r="B218" s="10">
        <v>4</v>
      </c>
      <c r="C218" s="10" t="s">
        <v>980</v>
      </c>
      <c r="D218" s="10" t="s">
        <v>306</v>
      </c>
      <c r="E218" s="10">
        <v>40</v>
      </c>
      <c r="F218" s="105">
        <f t="shared" si="6"/>
        <v>2013</v>
      </c>
      <c r="H218" s="10" t="str">
        <f t="shared" si="7"/>
        <v>2013,4,workshop,olen,40</v>
      </c>
    </row>
    <row r="219" spans="1:8" x14ac:dyDescent="0.25">
      <c r="A219" s="10">
        <v>2013</v>
      </c>
      <c r="B219" s="10">
        <v>8</v>
      </c>
      <c r="C219" s="10" t="s">
        <v>979</v>
      </c>
      <c r="D219" s="10" t="s">
        <v>306</v>
      </c>
      <c r="E219" s="10">
        <v>200</v>
      </c>
      <c r="F219" s="105">
        <f t="shared" si="6"/>
        <v>2013</v>
      </c>
      <c r="H219" s="10" t="str">
        <f t="shared" si="7"/>
        <v>2013,8,open initiatie,olen,200</v>
      </c>
    </row>
    <row r="220" spans="1:8" x14ac:dyDescent="0.25">
      <c r="A220" s="10">
        <v>2013</v>
      </c>
      <c r="B220" s="10">
        <v>2</v>
      </c>
      <c r="C220" s="10" t="s">
        <v>981</v>
      </c>
      <c r="D220" s="10" t="s">
        <v>306</v>
      </c>
      <c r="E220" s="10">
        <v>40</v>
      </c>
      <c r="F220" s="105">
        <f t="shared" si="6"/>
        <v>2013</v>
      </c>
      <c r="H220" s="10" t="str">
        <f t="shared" si="7"/>
        <v>2013,2,kamp,olen,40</v>
      </c>
    </row>
    <row r="221" spans="1:8" x14ac:dyDescent="0.25">
      <c r="A221" s="10">
        <v>2013</v>
      </c>
      <c r="B221" s="10">
        <v>9</v>
      </c>
      <c r="C221" s="10" t="s">
        <v>1005</v>
      </c>
      <c r="D221" s="10" t="s">
        <v>306</v>
      </c>
      <c r="E221" s="10">
        <v>500</v>
      </c>
      <c r="F221" s="105">
        <f t="shared" si="6"/>
        <v>2014</v>
      </c>
      <c r="H221" s="10" t="str">
        <f t="shared" si="7"/>
        <v>2014,9,animatie,olen,500</v>
      </c>
    </row>
    <row r="222" spans="1:8" x14ac:dyDescent="0.25">
      <c r="A222" s="10">
        <v>2013</v>
      </c>
      <c r="B222" s="10">
        <v>9</v>
      </c>
      <c r="C222" s="10" t="s">
        <v>1005</v>
      </c>
      <c r="D222" s="10" t="s">
        <v>306</v>
      </c>
      <c r="E222" s="10">
        <v>500</v>
      </c>
      <c r="F222" s="105">
        <f t="shared" si="6"/>
        <v>2014</v>
      </c>
      <c r="H222" s="10" t="str">
        <f t="shared" si="7"/>
        <v>2014,9,animatie,olen,500</v>
      </c>
    </row>
    <row r="223" spans="1:8" x14ac:dyDescent="0.25">
      <c r="A223" s="10">
        <v>2013</v>
      </c>
      <c r="B223" s="10">
        <v>11</v>
      </c>
      <c r="C223" s="10" t="s">
        <v>979</v>
      </c>
      <c r="D223" s="10" t="s">
        <v>1105</v>
      </c>
      <c r="E223" s="10">
        <v>80</v>
      </c>
      <c r="F223" s="105">
        <f t="shared" si="6"/>
        <v>2014</v>
      </c>
      <c r="H223" s="10" t="str">
        <f t="shared" si="7"/>
        <v>2014,11,open initiatie,retie,80</v>
      </c>
    </row>
    <row r="224" spans="1:8" x14ac:dyDescent="0.25">
      <c r="A224" s="10">
        <v>2013</v>
      </c>
      <c r="B224" s="10">
        <v>6</v>
      </c>
      <c r="C224" s="10" t="s">
        <v>1005</v>
      </c>
      <c r="D224" s="10" t="s">
        <v>1235</v>
      </c>
      <c r="E224" s="10">
        <v>300</v>
      </c>
      <c r="F224" s="105">
        <f t="shared" si="6"/>
        <v>2013</v>
      </c>
      <c r="H224" s="10" t="str">
        <f t="shared" si="7"/>
        <v>2013,6,animatie,steenhuffel,300</v>
      </c>
    </row>
    <row r="225" spans="1:8" x14ac:dyDescent="0.25">
      <c r="A225" s="10">
        <v>2013</v>
      </c>
      <c r="B225" s="10">
        <v>4</v>
      </c>
      <c r="C225" s="10" t="s">
        <v>980</v>
      </c>
      <c r="D225" s="10" t="s">
        <v>1010</v>
      </c>
      <c r="E225" s="10">
        <v>20</v>
      </c>
      <c r="F225" s="105">
        <f t="shared" si="6"/>
        <v>2013</v>
      </c>
      <c r="H225" s="10" t="str">
        <f t="shared" si="7"/>
        <v>2013,4,workshop,turnhout,20</v>
      </c>
    </row>
    <row r="226" spans="1:8" x14ac:dyDescent="0.25">
      <c r="A226" s="10">
        <v>2013</v>
      </c>
      <c r="B226" s="10">
        <v>1</v>
      </c>
      <c r="C226" s="10" t="s">
        <v>980</v>
      </c>
      <c r="D226" s="10" t="s">
        <v>1010</v>
      </c>
      <c r="E226" s="10">
        <v>20</v>
      </c>
      <c r="F226" s="105">
        <f t="shared" si="6"/>
        <v>2013</v>
      </c>
      <c r="H226" s="10" t="str">
        <f t="shared" si="7"/>
        <v>2013,1,workshop,turnhout,20</v>
      </c>
    </row>
    <row r="227" spans="1:8" x14ac:dyDescent="0.25">
      <c r="A227" s="10">
        <v>2013</v>
      </c>
      <c r="B227" s="10">
        <v>6</v>
      </c>
      <c r="C227" s="10" t="s">
        <v>980</v>
      </c>
      <c r="D227" s="10" t="s">
        <v>1010</v>
      </c>
      <c r="E227" s="10">
        <v>100</v>
      </c>
      <c r="F227" s="105">
        <f t="shared" si="6"/>
        <v>2013</v>
      </c>
      <c r="H227" s="10" t="str">
        <f t="shared" si="7"/>
        <v>2013,6,workshop,turnhout,100</v>
      </c>
    </row>
    <row r="228" spans="1:8" x14ac:dyDescent="0.25">
      <c r="A228" s="10">
        <v>2013</v>
      </c>
      <c r="B228" s="10">
        <v>9</v>
      </c>
      <c r="C228" s="10" t="s">
        <v>979</v>
      </c>
      <c r="D228" s="10" t="s">
        <v>1103</v>
      </c>
      <c r="E228" s="10">
        <v>150</v>
      </c>
      <c r="F228" s="105">
        <f t="shared" si="6"/>
        <v>2014</v>
      </c>
      <c r="H228" s="10" t="str">
        <f t="shared" si="7"/>
        <v>2014,9,open initiatie,vlimmeren,150</v>
      </c>
    </row>
    <row r="229" spans="1:8" x14ac:dyDescent="0.25">
      <c r="A229" s="10">
        <v>2013</v>
      </c>
      <c r="B229" s="10">
        <v>9</v>
      </c>
      <c r="C229" s="10" t="s">
        <v>980</v>
      </c>
      <c r="D229" s="10" t="s">
        <v>1103</v>
      </c>
      <c r="E229" s="10">
        <v>50</v>
      </c>
      <c r="F229" s="105">
        <f t="shared" si="6"/>
        <v>2014</v>
      </c>
      <c r="H229" s="10" t="str">
        <f t="shared" si="7"/>
        <v>2014,9,workshop,vlimmeren,50</v>
      </c>
    </row>
    <row r="230" spans="1:8" x14ac:dyDescent="0.25">
      <c r="A230" s="10">
        <v>2013</v>
      </c>
      <c r="B230" s="10">
        <v>9</v>
      </c>
      <c r="C230" s="10" t="s">
        <v>1005</v>
      </c>
      <c r="D230" s="10" t="s">
        <v>1103</v>
      </c>
      <c r="E230" s="10">
        <v>200</v>
      </c>
      <c r="F230" s="105">
        <f t="shared" si="6"/>
        <v>2014</v>
      </c>
      <c r="H230" s="10" t="str">
        <f t="shared" si="7"/>
        <v>2014,9,animatie,vlimmeren,200</v>
      </c>
    </row>
    <row r="231" spans="1:8" x14ac:dyDescent="0.25">
      <c r="A231" s="10">
        <v>2013</v>
      </c>
      <c r="B231" s="10">
        <v>9</v>
      </c>
      <c r="C231" s="10" t="s">
        <v>1005</v>
      </c>
      <c r="D231" s="10" t="s">
        <v>1103</v>
      </c>
      <c r="F231" s="105">
        <f t="shared" si="6"/>
        <v>2014</v>
      </c>
      <c r="H231" s="10" t="str">
        <f t="shared" si="7"/>
        <v>2014,9,animatie,vlimmeren,</v>
      </c>
    </row>
    <row r="232" spans="1:8" x14ac:dyDescent="0.25">
      <c r="A232" s="10">
        <v>2013</v>
      </c>
      <c r="B232" s="10">
        <v>5</v>
      </c>
      <c r="C232" s="10" t="s">
        <v>979</v>
      </c>
      <c r="D232" s="10" t="s">
        <v>982</v>
      </c>
      <c r="E232" s="10">
        <v>50</v>
      </c>
      <c r="F232" s="105">
        <f t="shared" si="6"/>
        <v>2013</v>
      </c>
      <c r="H232" s="10" t="str">
        <f t="shared" si="7"/>
        <v>2013,5,open initiatie,westerlo,50</v>
      </c>
    </row>
    <row r="233" spans="1:8" x14ac:dyDescent="0.25">
      <c r="A233" s="10">
        <v>2013</v>
      </c>
      <c r="B233" s="10">
        <v>8</v>
      </c>
      <c r="C233" s="10" t="s">
        <v>981</v>
      </c>
      <c r="D233" s="10" t="s">
        <v>982</v>
      </c>
      <c r="E233" s="10">
        <v>42</v>
      </c>
      <c r="F233" s="105">
        <f t="shared" si="6"/>
        <v>2013</v>
      </c>
      <c r="H233" s="10" t="str">
        <f t="shared" si="7"/>
        <v>2013,8,kamp,westerlo,42</v>
      </c>
    </row>
    <row r="234" spans="1:8" x14ac:dyDescent="0.25">
      <c r="A234" s="10">
        <v>2013</v>
      </c>
      <c r="B234" s="10">
        <v>5</v>
      </c>
      <c r="C234" s="10" t="s">
        <v>980</v>
      </c>
      <c r="D234" s="10" t="s">
        <v>1046</v>
      </c>
      <c r="E234" s="10">
        <v>160</v>
      </c>
      <c r="F234" s="105">
        <f t="shared" si="6"/>
        <v>2013</v>
      </c>
      <c r="H234" s="10" t="str">
        <f t="shared" si="7"/>
        <v>2013,5,workshop,zoersel,160</v>
      </c>
    </row>
    <row r="235" spans="1:8" x14ac:dyDescent="0.25">
      <c r="A235" s="10">
        <v>2014</v>
      </c>
      <c r="B235" s="10">
        <v>8</v>
      </c>
      <c r="C235" s="10" t="s">
        <v>979</v>
      </c>
      <c r="D235" s="10" t="s">
        <v>1121</v>
      </c>
      <c r="E235" s="10">
        <v>40</v>
      </c>
      <c r="F235" s="105">
        <f t="shared" si="6"/>
        <v>2014</v>
      </c>
      <c r="H235" s="10" t="str">
        <f t="shared" si="7"/>
        <v>2014,8,open initiatie,beerzel,40</v>
      </c>
    </row>
    <row r="236" spans="1:8" x14ac:dyDescent="0.25">
      <c r="A236" s="10">
        <v>2014</v>
      </c>
      <c r="B236" s="10">
        <v>5</v>
      </c>
      <c r="C236" s="10" t="s">
        <v>980</v>
      </c>
      <c r="D236" s="10" t="s">
        <v>1119</v>
      </c>
      <c r="E236" s="10">
        <v>80</v>
      </c>
      <c r="F236" s="105">
        <f t="shared" si="6"/>
        <v>2014</v>
      </c>
      <c r="H236" s="10" t="str">
        <f t="shared" si="7"/>
        <v>2014,5,workshop,brasschaat,80</v>
      </c>
    </row>
    <row r="237" spans="1:8" x14ac:dyDescent="0.25">
      <c r="A237" s="10">
        <v>2014</v>
      </c>
      <c r="B237" s="10">
        <v>9</v>
      </c>
      <c r="C237" s="10" t="s">
        <v>979</v>
      </c>
      <c r="D237" s="10" t="s">
        <v>1242</v>
      </c>
      <c r="E237" s="10">
        <v>80</v>
      </c>
      <c r="F237" s="105">
        <f t="shared" si="6"/>
        <v>2015</v>
      </c>
      <c r="H237" s="10" t="str">
        <f t="shared" si="7"/>
        <v>2015,9,open initiatie,dessel,80</v>
      </c>
    </row>
    <row r="238" spans="1:8" x14ac:dyDescent="0.25">
      <c r="A238" s="10">
        <v>2014</v>
      </c>
      <c r="B238" s="10">
        <v>9</v>
      </c>
      <c r="C238" s="10" t="s">
        <v>1005</v>
      </c>
      <c r="D238" s="10" t="s">
        <v>1242</v>
      </c>
      <c r="E238" s="10">
        <v>80</v>
      </c>
      <c r="F238" s="105">
        <f t="shared" si="6"/>
        <v>2015</v>
      </c>
      <c r="H238" s="10" t="str">
        <f t="shared" si="7"/>
        <v>2015,9,animatie,dessel,80</v>
      </c>
    </row>
    <row r="239" spans="1:8" x14ac:dyDescent="0.25">
      <c r="A239" s="10">
        <v>2014</v>
      </c>
      <c r="B239" s="10">
        <v>12</v>
      </c>
      <c r="C239" s="10" t="s">
        <v>980</v>
      </c>
      <c r="D239" s="10" t="s">
        <v>1123</v>
      </c>
      <c r="E239" s="10">
        <v>45</v>
      </c>
      <c r="F239" s="105">
        <f t="shared" si="6"/>
        <v>2015</v>
      </c>
      <c r="H239" s="10" t="str">
        <f t="shared" si="7"/>
        <v>2015,12,workshop,diest,45</v>
      </c>
    </row>
    <row r="240" spans="1:8" x14ac:dyDescent="0.25">
      <c r="A240" s="10">
        <v>2014</v>
      </c>
      <c r="B240" s="10">
        <v>12</v>
      </c>
      <c r="C240" s="10" t="s">
        <v>980</v>
      </c>
      <c r="D240" s="10" t="s">
        <v>304</v>
      </c>
      <c r="E240" s="10">
        <v>30</v>
      </c>
      <c r="F240" s="105">
        <f t="shared" si="6"/>
        <v>2015</v>
      </c>
      <c r="H240" s="10" t="str">
        <f t="shared" si="7"/>
        <v>2015,12,workshop,herentals,30</v>
      </c>
    </row>
    <row r="241" spans="1:8" x14ac:dyDescent="0.25">
      <c r="A241" s="10">
        <v>2014</v>
      </c>
      <c r="B241" s="10">
        <v>3</v>
      </c>
      <c r="C241" s="10" t="s">
        <v>980</v>
      </c>
      <c r="D241" s="10" t="s">
        <v>304</v>
      </c>
      <c r="E241" s="10">
        <v>20</v>
      </c>
      <c r="F241" s="105">
        <f t="shared" si="6"/>
        <v>2014</v>
      </c>
      <c r="H241" s="10" t="str">
        <f t="shared" si="7"/>
        <v>2014,3,workshop,herentals,20</v>
      </c>
    </row>
    <row r="242" spans="1:8" x14ac:dyDescent="0.25">
      <c r="A242" s="10">
        <v>2014</v>
      </c>
      <c r="B242" s="10">
        <v>4</v>
      </c>
      <c r="C242" s="10" t="s">
        <v>980</v>
      </c>
      <c r="D242" s="10" t="s">
        <v>304</v>
      </c>
      <c r="E242" s="10">
        <v>15</v>
      </c>
      <c r="F242" s="105">
        <f t="shared" si="6"/>
        <v>2014</v>
      </c>
      <c r="H242" s="10" t="str">
        <f t="shared" si="7"/>
        <v>2014,4,workshop,herentals,15</v>
      </c>
    </row>
    <row r="243" spans="1:8" x14ac:dyDescent="0.25">
      <c r="A243" s="10">
        <v>2014</v>
      </c>
      <c r="B243" s="10">
        <v>5</v>
      </c>
      <c r="C243" s="10" t="s">
        <v>980</v>
      </c>
      <c r="D243" s="10" t="s">
        <v>304</v>
      </c>
      <c r="E243" s="10">
        <v>100</v>
      </c>
      <c r="F243" s="105">
        <f t="shared" si="6"/>
        <v>2014</v>
      </c>
      <c r="H243" s="10" t="str">
        <f t="shared" si="7"/>
        <v>2014,5,workshop,herentals,100</v>
      </c>
    </row>
    <row r="244" spans="1:8" x14ac:dyDescent="0.25">
      <c r="A244" s="10">
        <v>2014</v>
      </c>
      <c r="B244" s="10">
        <v>9</v>
      </c>
      <c r="C244" s="10" t="s">
        <v>979</v>
      </c>
      <c r="D244" s="10" t="s">
        <v>304</v>
      </c>
      <c r="F244" s="105">
        <f t="shared" si="6"/>
        <v>2015</v>
      </c>
      <c r="H244" s="10" t="str">
        <f t="shared" si="7"/>
        <v>2015,9,open initiatie,herentals,</v>
      </c>
    </row>
    <row r="245" spans="1:8" x14ac:dyDescent="0.25">
      <c r="A245" s="10">
        <v>2014</v>
      </c>
      <c r="B245" s="10">
        <v>9</v>
      </c>
      <c r="C245" s="10" t="s">
        <v>980</v>
      </c>
      <c r="D245" s="10" t="s">
        <v>304</v>
      </c>
      <c r="E245" s="10">
        <v>198</v>
      </c>
      <c r="F245" s="105">
        <f t="shared" si="6"/>
        <v>2015</v>
      </c>
      <c r="H245" s="10" t="str">
        <f t="shared" si="7"/>
        <v>2015,9,workshop,herentals,198</v>
      </c>
    </row>
    <row r="246" spans="1:8" x14ac:dyDescent="0.25">
      <c r="A246" s="10">
        <v>2014</v>
      </c>
      <c r="B246" s="10">
        <v>9</v>
      </c>
      <c r="C246" s="10" t="s">
        <v>979</v>
      </c>
      <c r="D246" s="10" t="s">
        <v>304</v>
      </c>
      <c r="E246" s="10">
        <v>500</v>
      </c>
      <c r="F246" s="105">
        <f t="shared" si="6"/>
        <v>2015</v>
      </c>
      <c r="H246" s="10" t="str">
        <f t="shared" si="7"/>
        <v>2015,9,open initiatie,herentals,500</v>
      </c>
    </row>
    <row r="247" spans="1:8" x14ac:dyDescent="0.25">
      <c r="A247" s="10">
        <v>2014</v>
      </c>
      <c r="B247" s="10">
        <v>4</v>
      </c>
      <c r="C247" s="10" t="s">
        <v>981</v>
      </c>
      <c r="D247" s="10" t="s">
        <v>304</v>
      </c>
      <c r="F247" s="105">
        <f t="shared" si="6"/>
        <v>2014</v>
      </c>
      <c r="H247" s="10" t="str">
        <f t="shared" si="7"/>
        <v>2014,4,kamp,herentals,</v>
      </c>
    </row>
    <row r="248" spans="1:8" x14ac:dyDescent="0.25">
      <c r="A248" s="10">
        <v>2014</v>
      </c>
      <c r="B248" s="10">
        <v>7</v>
      </c>
      <c r="C248" s="10" t="s">
        <v>981</v>
      </c>
      <c r="D248" s="10" t="s">
        <v>304</v>
      </c>
      <c r="E248" s="10">
        <v>43</v>
      </c>
      <c r="F248" s="105">
        <f t="shared" si="6"/>
        <v>2014</v>
      </c>
      <c r="H248" s="10" t="str">
        <f t="shared" si="7"/>
        <v>2014,7,kamp,herentals,43</v>
      </c>
    </row>
    <row r="249" spans="1:8" x14ac:dyDescent="0.25">
      <c r="A249" s="10">
        <v>2014</v>
      </c>
      <c r="B249" s="10">
        <v>7</v>
      </c>
      <c r="C249" s="10" t="s">
        <v>981</v>
      </c>
      <c r="D249" s="10" t="s">
        <v>304</v>
      </c>
      <c r="E249" s="10">
        <v>16</v>
      </c>
      <c r="F249" s="105">
        <f t="shared" si="6"/>
        <v>2014</v>
      </c>
      <c r="H249" s="10" t="str">
        <f t="shared" si="7"/>
        <v>2014,7,kamp,herentals,16</v>
      </c>
    </row>
    <row r="250" spans="1:8" x14ac:dyDescent="0.25">
      <c r="A250" s="10">
        <v>2014</v>
      </c>
      <c r="B250" s="10">
        <v>7</v>
      </c>
      <c r="C250" s="10" t="s">
        <v>981</v>
      </c>
      <c r="D250" s="10" t="s">
        <v>304</v>
      </c>
      <c r="E250" s="10">
        <v>16</v>
      </c>
      <c r="F250" s="105">
        <f t="shared" si="6"/>
        <v>2014</v>
      </c>
      <c r="H250" s="10" t="str">
        <f t="shared" si="7"/>
        <v>2014,7,kamp,herentals,16</v>
      </c>
    </row>
    <row r="251" spans="1:8" x14ac:dyDescent="0.25">
      <c r="A251" s="10">
        <v>2014</v>
      </c>
      <c r="B251" s="10">
        <v>7</v>
      </c>
      <c r="C251" s="10" t="s">
        <v>981</v>
      </c>
      <c r="D251" s="10" t="s">
        <v>304</v>
      </c>
      <c r="E251" s="10">
        <v>16</v>
      </c>
      <c r="F251" s="105">
        <f t="shared" si="6"/>
        <v>2014</v>
      </c>
      <c r="H251" s="10" t="str">
        <f t="shared" si="7"/>
        <v>2014,7,kamp,herentals,16</v>
      </c>
    </row>
    <row r="252" spans="1:8" x14ac:dyDescent="0.25">
      <c r="A252" s="10">
        <v>2014</v>
      </c>
      <c r="B252" s="10">
        <v>7</v>
      </c>
      <c r="C252" s="10" t="s">
        <v>981</v>
      </c>
      <c r="D252" s="10" t="s">
        <v>304</v>
      </c>
      <c r="E252" s="10">
        <v>20</v>
      </c>
      <c r="F252" s="105">
        <f t="shared" si="6"/>
        <v>2014</v>
      </c>
      <c r="H252" s="10" t="str">
        <f t="shared" si="7"/>
        <v>2014,7,kamp,herentals,20</v>
      </c>
    </row>
    <row r="253" spans="1:8" x14ac:dyDescent="0.25">
      <c r="A253" s="10">
        <v>2014</v>
      </c>
      <c r="B253" s="10">
        <v>7</v>
      </c>
      <c r="C253" s="10" t="s">
        <v>981</v>
      </c>
      <c r="D253" s="10" t="s">
        <v>304</v>
      </c>
      <c r="E253" s="10">
        <v>25</v>
      </c>
      <c r="F253" s="105">
        <f t="shared" si="6"/>
        <v>2014</v>
      </c>
      <c r="H253" s="10" t="str">
        <f t="shared" si="7"/>
        <v>2014,7,kamp,herentals,25</v>
      </c>
    </row>
    <row r="254" spans="1:8" x14ac:dyDescent="0.25">
      <c r="A254" s="10">
        <v>2014</v>
      </c>
      <c r="B254" s="10">
        <v>8</v>
      </c>
      <c r="C254" s="10" t="s">
        <v>981</v>
      </c>
      <c r="D254" s="10" t="s">
        <v>304</v>
      </c>
      <c r="E254" s="10">
        <v>20</v>
      </c>
      <c r="F254" s="105">
        <f t="shared" si="6"/>
        <v>2014</v>
      </c>
      <c r="H254" s="10" t="str">
        <f t="shared" si="7"/>
        <v>2014,8,kamp,herentals,20</v>
      </c>
    </row>
    <row r="255" spans="1:8" x14ac:dyDescent="0.25">
      <c r="A255" s="10">
        <v>2014</v>
      </c>
      <c r="B255" s="10">
        <v>5</v>
      </c>
      <c r="C255" s="10" t="s">
        <v>1005</v>
      </c>
      <c r="D255" s="10" t="s">
        <v>304</v>
      </c>
      <c r="E255" s="10">
        <v>1500</v>
      </c>
      <c r="F255" s="105">
        <f t="shared" si="6"/>
        <v>2014</v>
      </c>
      <c r="H255" s="10" t="str">
        <f t="shared" si="7"/>
        <v>2014,5,animatie,herentals,1500</v>
      </c>
    </row>
    <row r="256" spans="1:8" x14ac:dyDescent="0.25">
      <c r="A256" s="10">
        <v>2014</v>
      </c>
      <c r="B256" s="10">
        <v>3</v>
      </c>
      <c r="C256" s="10" t="s">
        <v>1005</v>
      </c>
      <c r="D256" s="10" t="s">
        <v>304</v>
      </c>
      <c r="E256" s="10">
        <v>1420</v>
      </c>
      <c r="F256" s="105">
        <f t="shared" si="6"/>
        <v>2014</v>
      </c>
      <c r="H256" s="10" t="str">
        <f t="shared" si="7"/>
        <v>2014,3,animatie,herentals,1420</v>
      </c>
    </row>
    <row r="257" spans="1:8" x14ac:dyDescent="0.25">
      <c r="A257" s="10">
        <v>2014</v>
      </c>
      <c r="B257" s="10">
        <v>12</v>
      </c>
      <c r="C257" s="10" t="s">
        <v>980</v>
      </c>
      <c r="D257" s="10" t="s">
        <v>1122</v>
      </c>
      <c r="E257" s="10">
        <v>15</v>
      </c>
      <c r="F257" s="105">
        <f t="shared" si="6"/>
        <v>2015</v>
      </c>
      <c r="H257" s="10" t="str">
        <f t="shared" si="7"/>
        <v>2015,12,workshop,herenthout,15</v>
      </c>
    </row>
    <row r="258" spans="1:8" x14ac:dyDescent="0.25">
      <c r="A258" s="10">
        <v>2014</v>
      </c>
      <c r="B258" s="10">
        <v>12</v>
      </c>
      <c r="C258" s="10" t="s">
        <v>980</v>
      </c>
      <c r="D258" s="10" t="s">
        <v>1051</v>
      </c>
      <c r="E258" s="10">
        <v>20</v>
      </c>
      <c r="F258" s="105">
        <f t="shared" si="6"/>
        <v>2015</v>
      </c>
      <c r="H258" s="10" t="str">
        <f t="shared" si="7"/>
        <v>2015,12,workshop,kasterlee,20</v>
      </c>
    </row>
    <row r="259" spans="1:8" x14ac:dyDescent="0.25">
      <c r="A259" s="10">
        <v>2014</v>
      </c>
      <c r="B259" s="10">
        <v>8</v>
      </c>
      <c r="C259" s="10" t="s">
        <v>979</v>
      </c>
      <c r="D259" s="10" t="s">
        <v>1120</v>
      </c>
      <c r="E259" s="10">
        <v>200</v>
      </c>
      <c r="F259" s="105">
        <f t="shared" ref="F259:F322" si="8">IF(B259&lt;9,A259,A259+1)</f>
        <v>2014</v>
      </c>
      <c r="H259" s="10" t="str">
        <f t="shared" ref="H259:H322" si="9">CONCATENATE(F259,",",B259,",",C259,",",D259,",",E259,)</f>
        <v>2014,8,open initiatie,larum,200</v>
      </c>
    </row>
    <row r="260" spans="1:8" x14ac:dyDescent="0.25">
      <c r="A260" s="10">
        <v>2014</v>
      </c>
      <c r="B260" s="10">
        <v>8</v>
      </c>
      <c r="C260" s="10" t="s">
        <v>1005</v>
      </c>
      <c r="D260" s="10" t="s">
        <v>1120</v>
      </c>
      <c r="E260" s="10">
        <v>200</v>
      </c>
      <c r="F260" s="105">
        <f t="shared" si="8"/>
        <v>2014</v>
      </c>
      <c r="H260" s="10" t="str">
        <f t="shared" si="9"/>
        <v>2014,8,animatie,larum,200</v>
      </c>
    </row>
    <row r="261" spans="1:8" x14ac:dyDescent="0.25">
      <c r="A261" s="10">
        <v>2014</v>
      </c>
      <c r="B261" s="10">
        <v>5</v>
      </c>
      <c r="C261" s="10" t="s">
        <v>980</v>
      </c>
      <c r="D261" s="10" t="s">
        <v>1000</v>
      </c>
      <c r="E261" s="10">
        <v>20</v>
      </c>
      <c r="F261" s="105">
        <f t="shared" si="8"/>
        <v>2014</v>
      </c>
      <c r="H261" s="10" t="str">
        <f t="shared" si="9"/>
        <v>2014,5,workshop,lichtaart,20</v>
      </c>
    </row>
    <row r="262" spans="1:8" x14ac:dyDescent="0.25">
      <c r="A262" s="10">
        <v>2014</v>
      </c>
      <c r="B262" s="10">
        <v>5</v>
      </c>
      <c r="C262" s="10" t="s">
        <v>1005</v>
      </c>
      <c r="D262" s="10" t="s">
        <v>1124</v>
      </c>
      <c r="E262" s="10">
        <v>600</v>
      </c>
      <c r="F262" s="105">
        <f t="shared" si="8"/>
        <v>2014</v>
      </c>
      <c r="H262" s="10" t="str">
        <f t="shared" si="9"/>
        <v>2014,5,animatie,lint,600</v>
      </c>
    </row>
    <row r="263" spans="1:8" x14ac:dyDescent="0.25">
      <c r="A263" s="10">
        <v>2014</v>
      </c>
      <c r="B263" s="10">
        <v>9</v>
      </c>
      <c r="C263" s="10" t="s">
        <v>980</v>
      </c>
      <c r="D263" s="10" t="s">
        <v>1026</v>
      </c>
      <c r="E263" s="10">
        <v>90</v>
      </c>
      <c r="F263" s="105">
        <f t="shared" si="8"/>
        <v>2015</v>
      </c>
      <c r="H263" s="10" t="str">
        <f t="shared" si="9"/>
        <v>2015,9,workshop,meerhout,90</v>
      </c>
    </row>
    <row r="264" spans="1:8" x14ac:dyDescent="0.25">
      <c r="A264" s="10">
        <v>2014</v>
      </c>
      <c r="B264" s="10">
        <v>4</v>
      </c>
      <c r="C264" s="10" t="s">
        <v>980</v>
      </c>
      <c r="D264" s="10" t="s">
        <v>1027</v>
      </c>
      <c r="E264" s="10">
        <v>20</v>
      </c>
      <c r="F264" s="105">
        <f t="shared" si="8"/>
        <v>2014</v>
      </c>
      <c r="H264" s="10" t="str">
        <f t="shared" si="9"/>
        <v>2014,4,workshop,merksplas,20</v>
      </c>
    </row>
    <row r="265" spans="1:8" x14ac:dyDescent="0.25">
      <c r="A265" s="10">
        <v>2014</v>
      </c>
      <c r="B265" s="10">
        <v>3</v>
      </c>
      <c r="C265" s="10" t="s">
        <v>980</v>
      </c>
      <c r="D265" s="10" t="s">
        <v>306</v>
      </c>
      <c r="E265" s="10">
        <v>60</v>
      </c>
      <c r="F265" s="105">
        <f t="shared" si="8"/>
        <v>2014</v>
      </c>
      <c r="H265" s="10" t="str">
        <f t="shared" si="9"/>
        <v>2014,3,workshop,olen,60</v>
      </c>
    </row>
    <row r="266" spans="1:8" x14ac:dyDescent="0.25">
      <c r="A266" s="10">
        <v>2014</v>
      </c>
      <c r="B266" s="10">
        <v>7</v>
      </c>
      <c r="C266" s="10" t="s">
        <v>979</v>
      </c>
      <c r="D266" s="10" t="s">
        <v>306</v>
      </c>
      <c r="E266" s="10">
        <v>500</v>
      </c>
      <c r="F266" s="105">
        <f t="shared" si="8"/>
        <v>2014</v>
      </c>
      <c r="H266" s="10" t="str">
        <f t="shared" si="9"/>
        <v>2014,7,open initiatie,olen,500</v>
      </c>
    </row>
    <row r="267" spans="1:8" x14ac:dyDescent="0.25">
      <c r="A267" s="10">
        <v>2014</v>
      </c>
      <c r="B267" s="10">
        <v>8</v>
      </c>
      <c r="C267" s="10" t="s">
        <v>979</v>
      </c>
      <c r="D267" s="10" t="s">
        <v>306</v>
      </c>
      <c r="E267" s="10">
        <v>80</v>
      </c>
      <c r="F267" s="105">
        <f t="shared" si="8"/>
        <v>2014</v>
      </c>
      <c r="H267" s="10" t="str">
        <f t="shared" si="9"/>
        <v>2014,8,open initiatie,olen,80</v>
      </c>
    </row>
    <row r="268" spans="1:8" x14ac:dyDescent="0.25">
      <c r="A268" s="10">
        <v>2014</v>
      </c>
      <c r="B268" s="10">
        <v>10</v>
      </c>
      <c r="C268" s="10" t="s">
        <v>980</v>
      </c>
      <c r="D268" s="10" t="s">
        <v>306</v>
      </c>
      <c r="E268" s="10">
        <v>30</v>
      </c>
      <c r="F268" s="105">
        <f t="shared" si="8"/>
        <v>2015</v>
      </c>
      <c r="H268" s="10" t="str">
        <f t="shared" si="9"/>
        <v>2015,10,workshop,olen,30</v>
      </c>
    </row>
    <row r="269" spans="1:8" x14ac:dyDescent="0.25">
      <c r="A269" s="10">
        <v>2014</v>
      </c>
      <c r="B269" s="10">
        <v>6</v>
      </c>
      <c r="C269" s="10" t="s">
        <v>1005</v>
      </c>
      <c r="D269" s="10" t="s">
        <v>306</v>
      </c>
      <c r="E269" s="10">
        <v>500</v>
      </c>
      <c r="F269" s="105">
        <f t="shared" si="8"/>
        <v>2014</v>
      </c>
      <c r="H269" s="10" t="str">
        <f t="shared" si="9"/>
        <v>2014,6,animatie,olen,500</v>
      </c>
    </row>
    <row r="270" spans="1:8" x14ac:dyDescent="0.25">
      <c r="A270" s="10">
        <v>2014</v>
      </c>
      <c r="B270" s="10">
        <v>7</v>
      </c>
      <c r="C270" s="10" t="s">
        <v>1005</v>
      </c>
      <c r="D270" s="10" t="s">
        <v>306</v>
      </c>
      <c r="E270" s="10">
        <v>500</v>
      </c>
      <c r="F270" s="105">
        <f t="shared" si="8"/>
        <v>2014</v>
      </c>
      <c r="H270" s="10" t="str">
        <f t="shared" si="9"/>
        <v>2014,7,animatie,olen,500</v>
      </c>
    </row>
    <row r="271" spans="1:8" x14ac:dyDescent="0.25">
      <c r="A271" s="10">
        <v>2014</v>
      </c>
      <c r="B271" s="10">
        <v>7</v>
      </c>
      <c r="C271" s="10" t="s">
        <v>1005</v>
      </c>
      <c r="D271" s="10" t="s">
        <v>306</v>
      </c>
      <c r="E271" s="10">
        <v>500</v>
      </c>
      <c r="F271" s="105">
        <f t="shared" si="8"/>
        <v>2014</v>
      </c>
      <c r="H271" s="10" t="str">
        <f t="shared" si="9"/>
        <v>2014,7,animatie,olen,500</v>
      </c>
    </row>
    <row r="272" spans="1:8" x14ac:dyDescent="0.25">
      <c r="A272" s="10">
        <v>2014</v>
      </c>
      <c r="B272" s="10">
        <v>8</v>
      </c>
      <c r="C272" s="10" t="s">
        <v>1005</v>
      </c>
      <c r="D272" s="10" t="s">
        <v>306</v>
      </c>
      <c r="E272" s="10">
        <v>80</v>
      </c>
      <c r="F272" s="105">
        <f t="shared" si="8"/>
        <v>2014</v>
      </c>
      <c r="H272" s="10" t="str">
        <f t="shared" si="9"/>
        <v>2014,8,animatie,olen,80</v>
      </c>
    </row>
    <row r="273" spans="1:8" x14ac:dyDescent="0.25">
      <c r="A273" s="10">
        <v>2014</v>
      </c>
      <c r="B273" s="10">
        <v>8</v>
      </c>
      <c r="C273" s="10" t="s">
        <v>1005</v>
      </c>
      <c r="D273" s="10" t="s">
        <v>306</v>
      </c>
      <c r="E273" s="10">
        <v>500</v>
      </c>
      <c r="F273" s="105">
        <f t="shared" si="8"/>
        <v>2014</v>
      </c>
      <c r="H273" s="10" t="str">
        <f t="shared" si="9"/>
        <v>2014,8,animatie,olen,500</v>
      </c>
    </row>
    <row r="274" spans="1:8" x14ac:dyDescent="0.25">
      <c r="A274" s="10">
        <v>2014</v>
      </c>
      <c r="B274" s="10">
        <v>8</v>
      </c>
      <c r="C274" s="10" t="s">
        <v>1005</v>
      </c>
      <c r="D274" s="10" t="s">
        <v>306</v>
      </c>
      <c r="E274" s="10">
        <v>500</v>
      </c>
      <c r="F274" s="105">
        <f t="shared" si="8"/>
        <v>2014</v>
      </c>
      <c r="H274" s="10" t="str">
        <f t="shared" si="9"/>
        <v>2014,8,animatie,olen,500</v>
      </c>
    </row>
    <row r="275" spans="1:8" x14ac:dyDescent="0.25">
      <c r="A275" s="10">
        <v>2014</v>
      </c>
      <c r="B275" s="10">
        <v>10</v>
      </c>
      <c r="C275" s="10" t="s">
        <v>980</v>
      </c>
      <c r="D275" s="10" t="s">
        <v>1245</v>
      </c>
      <c r="E275" s="10">
        <v>90</v>
      </c>
      <c r="F275" s="105">
        <f t="shared" si="8"/>
        <v>2015</v>
      </c>
      <c r="H275" s="10" t="str">
        <f t="shared" si="9"/>
        <v>2015,10,workshop,oostmalle,90</v>
      </c>
    </row>
    <row r="276" spans="1:8" x14ac:dyDescent="0.25">
      <c r="A276" s="10">
        <v>2014</v>
      </c>
      <c r="B276" s="10">
        <v>5</v>
      </c>
      <c r="C276" s="10" t="s">
        <v>979</v>
      </c>
      <c r="D276" s="10" t="s">
        <v>1024</v>
      </c>
      <c r="E276" s="10">
        <v>350</v>
      </c>
      <c r="F276" s="105">
        <f t="shared" si="8"/>
        <v>2014</v>
      </c>
      <c r="H276" s="10" t="str">
        <f t="shared" si="9"/>
        <v>2014,5,open initiatie,oud-turnhout,350</v>
      </c>
    </row>
    <row r="277" spans="1:8" x14ac:dyDescent="0.25">
      <c r="A277" s="10">
        <v>2014</v>
      </c>
      <c r="B277" s="10">
        <v>5</v>
      </c>
      <c r="C277" s="10" t="s">
        <v>980</v>
      </c>
      <c r="D277" s="10" t="s">
        <v>1118</v>
      </c>
      <c r="E277" s="10">
        <v>80</v>
      </c>
      <c r="F277" s="105">
        <f t="shared" si="8"/>
        <v>2014</v>
      </c>
      <c r="H277" s="10" t="str">
        <f t="shared" si="9"/>
        <v>2014,5,workshop,ravels,80</v>
      </c>
    </row>
    <row r="278" spans="1:8" x14ac:dyDescent="0.25">
      <c r="A278" s="10">
        <v>2014</v>
      </c>
      <c r="B278" s="10">
        <v>5</v>
      </c>
      <c r="C278" s="10" t="s">
        <v>980</v>
      </c>
      <c r="D278" s="10" t="s">
        <v>1118</v>
      </c>
      <c r="E278" s="10">
        <v>20</v>
      </c>
      <c r="F278" s="105">
        <f t="shared" si="8"/>
        <v>2014</v>
      </c>
      <c r="H278" s="10" t="str">
        <f t="shared" si="9"/>
        <v>2014,5,workshop,ravels,20</v>
      </c>
    </row>
    <row r="279" spans="1:8" x14ac:dyDescent="0.25">
      <c r="A279" s="10">
        <v>2014</v>
      </c>
      <c r="B279" s="10">
        <v>10</v>
      </c>
      <c r="C279" s="10" t="s">
        <v>980</v>
      </c>
      <c r="D279" s="10" t="s">
        <v>1118</v>
      </c>
      <c r="E279" s="10">
        <v>20</v>
      </c>
      <c r="F279" s="105">
        <f t="shared" si="8"/>
        <v>2015</v>
      </c>
      <c r="H279" s="10" t="str">
        <f t="shared" si="9"/>
        <v>2015,10,workshop,ravels,20</v>
      </c>
    </row>
    <row r="280" spans="1:8" x14ac:dyDescent="0.25">
      <c r="A280" s="10">
        <v>2014</v>
      </c>
      <c r="B280" s="10">
        <v>5</v>
      </c>
      <c r="C280" s="10" t="s">
        <v>980</v>
      </c>
      <c r="D280" s="10" t="s">
        <v>1010</v>
      </c>
      <c r="E280" s="10">
        <v>100</v>
      </c>
      <c r="F280" s="105">
        <f t="shared" si="8"/>
        <v>2014</v>
      </c>
      <c r="H280" s="10" t="str">
        <f t="shared" si="9"/>
        <v>2014,5,workshop,turnhout,100</v>
      </c>
    </row>
    <row r="281" spans="1:8" x14ac:dyDescent="0.25">
      <c r="A281" s="10">
        <v>2014</v>
      </c>
      <c r="B281" s="10">
        <v>6</v>
      </c>
      <c r="C281" s="10" t="s">
        <v>979</v>
      </c>
      <c r="D281" s="10" t="s">
        <v>1010</v>
      </c>
      <c r="F281" s="105">
        <f t="shared" si="8"/>
        <v>2014</v>
      </c>
      <c r="H281" s="10" t="str">
        <f t="shared" si="9"/>
        <v>2014,6,open initiatie,turnhout,</v>
      </c>
    </row>
    <row r="282" spans="1:8" x14ac:dyDescent="0.25">
      <c r="A282" s="10">
        <v>2014</v>
      </c>
      <c r="B282" s="10">
        <v>7</v>
      </c>
      <c r="C282" s="10" t="s">
        <v>980</v>
      </c>
      <c r="D282" s="10" t="s">
        <v>1010</v>
      </c>
      <c r="E282" s="10">
        <v>300</v>
      </c>
      <c r="F282" s="105">
        <f t="shared" si="8"/>
        <v>2014</v>
      </c>
      <c r="H282" s="10" t="str">
        <f t="shared" si="9"/>
        <v>2014,7,workshop,turnhout,300</v>
      </c>
    </row>
    <row r="283" spans="1:8" x14ac:dyDescent="0.25">
      <c r="A283" s="10">
        <v>2014</v>
      </c>
      <c r="B283" s="10">
        <v>8</v>
      </c>
      <c r="C283" s="10" t="s">
        <v>980</v>
      </c>
      <c r="D283" s="10" t="s">
        <v>1010</v>
      </c>
      <c r="F283" s="105">
        <f t="shared" si="8"/>
        <v>2014</v>
      </c>
      <c r="H283" s="10" t="str">
        <f t="shared" si="9"/>
        <v>2014,8,workshop,turnhout,</v>
      </c>
    </row>
    <row r="284" spans="1:8" x14ac:dyDescent="0.25">
      <c r="A284" s="10">
        <v>2014</v>
      </c>
      <c r="B284" s="10">
        <v>9</v>
      </c>
      <c r="C284" s="10" t="s">
        <v>979</v>
      </c>
      <c r="D284" s="10" t="s">
        <v>1010</v>
      </c>
      <c r="E284" s="10">
        <v>60</v>
      </c>
      <c r="F284" s="105">
        <f t="shared" si="8"/>
        <v>2015</v>
      </c>
      <c r="H284" s="10" t="str">
        <f t="shared" si="9"/>
        <v>2015,9,open initiatie,turnhout,60</v>
      </c>
    </row>
    <row r="285" spans="1:8" x14ac:dyDescent="0.25">
      <c r="A285" s="10">
        <v>2014</v>
      </c>
      <c r="B285" s="10">
        <v>2</v>
      </c>
      <c r="C285" s="10" t="s">
        <v>981</v>
      </c>
      <c r="D285" s="10" t="s">
        <v>1010</v>
      </c>
      <c r="E285" s="10">
        <v>20</v>
      </c>
      <c r="F285" s="105">
        <f t="shared" si="8"/>
        <v>2014</v>
      </c>
      <c r="H285" s="10" t="str">
        <f t="shared" si="9"/>
        <v>2014,2,kamp,turnhout,20</v>
      </c>
    </row>
    <row r="286" spans="1:8" x14ac:dyDescent="0.25">
      <c r="A286" s="10">
        <v>2014</v>
      </c>
      <c r="B286" s="10">
        <v>4</v>
      </c>
      <c r="C286" s="10" t="s">
        <v>981</v>
      </c>
      <c r="D286" s="10" t="s">
        <v>1010</v>
      </c>
      <c r="E286" s="10">
        <v>16</v>
      </c>
      <c r="F286" s="105">
        <f t="shared" si="8"/>
        <v>2014</v>
      </c>
      <c r="H286" s="10" t="str">
        <f t="shared" si="9"/>
        <v>2014,4,kamp,turnhout,16</v>
      </c>
    </row>
    <row r="287" spans="1:8" x14ac:dyDescent="0.25">
      <c r="A287" s="10">
        <v>2014</v>
      </c>
      <c r="B287" s="10">
        <v>7</v>
      </c>
      <c r="C287" s="10" t="s">
        <v>981</v>
      </c>
      <c r="D287" s="10" t="s">
        <v>1010</v>
      </c>
      <c r="E287" s="10">
        <v>32</v>
      </c>
      <c r="F287" s="105">
        <f t="shared" si="8"/>
        <v>2014</v>
      </c>
      <c r="H287" s="10" t="str">
        <f t="shared" si="9"/>
        <v>2014,7,kamp,turnhout,32</v>
      </c>
    </row>
    <row r="288" spans="1:8" x14ac:dyDescent="0.25">
      <c r="A288" s="10">
        <v>2014</v>
      </c>
      <c r="B288" s="10">
        <v>8</v>
      </c>
      <c r="C288" s="10" t="s">
        <v>1005</v>
      </c>
      <c r="D288" s="10" t="s">
        <v>1010</v>
      </c>
      <c r="F288" s="105">
        <f t="shared" si="8"/>
        <v>2014</v>
      </c>
      <c r="H288" s="10" t="str">
        <f t="shared" si="9"/>
        <v>2014,8,animatie,turnhout,</v>
      </c>
    </row>
    <row r="289" spans="1:8" x14ac:dyDescent="0.25">
      <c r="A289" s="10">
        <v>2014</v>
      </c>
      <c r="B289" s="10">
        <v>5</v>
      </c>
      <c r="C289" s="10" t="s">
        <v>980</v>
      </c>
      <c r="D289" s="10" t="s">
        <v>982</v>
      </c>
      <c r="E289" s="10">
        <v>150</v>
      </c>
      <c r="F289" s="105">
        <f t="shared" si="8"/>
        <v>2014</v>
      </c>
      <c r="H289" s="10" t="str">
        <f t="shared" si="9"/>
        <v>2014,5,workshop,westerlo,150</v>
      </c>
    </row>
    <row r="290" spans="1:8" x14ac:dyDescent="0.25">
      <c r="A290" s="10">
        <v>2014</v>
      </c>
      <c r="B290" s="10">
        <v>6</v>
      </c>
      <c r="C290" s="10" t="s">
        <v>980</v>
      </c>
      <c r="D290" s="10" t="s">
        <v>982</v>
      </c>
      <c r="E290" s="10">
        <v>25</v>
      </c>
      <c r="F290" s="105">
        <f t="shared" si="8"/>
        <v>2014</v>
      </c>
      <c r="H290" s="10" t="str">
        <f t="shared" si="9"/>
        <v>2014,6,workshop,westerlo,25</v>
      </c>
    </row>
    <row r="291" spans="1:8" x14ac:dyDescent="0.25">
      <c r="A291" s="10">
        <v>2014</v>
      </c>
      <c r="B291" s="10">
        <v>8</v>
      </c>
      <c r="C291" s="10" t="s">
        <v>981</v>
      </c>
      <c r="D291" s="10" t="s">
        <v>982</v>
      </c>
      <c r="E291" s="10">
        <v>42</v>
      </c>
      <c r="F291" s="105">
        <f t="shared" si="8"/>
        <v>2014</v>
      </c>
      <c r="H291" s="10" t="str">
        <f t="shared" si="9"/>
        <v>2014,8,kamp,westerlo,42</v>
      </c>
    </row>
    <row r="292" spans="1:8" x14ac:dyDescent="0.25">
      <c r="A292" s="10">
        <v>2014</v>
      </c>
      <c r="B292" s="10">
        <v>5</v>
      </c>
      <c r="C292" s="10" t="s">
        <v>980</v>
      </c>
      <c r="D292" s="10" t="s">
        <v>1022</v>
      </c>
      <c r="E292" s="10">
        <v>120</v>
      </c>
      <c r="F292" s="105">
        <f t="shared" si="8"/>
        <v>2014</v>
      </c>
      <c r="H292" s="10" t="str">
        <f t="shared" si="9"/>
        <v>2014,5,workshop,zandhoven,120</v>
      </c>
    </row>
    <row r="293" spans="1:8" x14ac:dyDescent="0.25">
      <c r="A293" s="10">
        <v>2015</v>
      </c>
      <c r="B293" s="10">
        <v>6</v>
      </c>
      <c r="C293" s="10" t="s">
        <v>1002</v>
      </c>
      <c r="D293" s="10" t="s">
        <v>1125</v>
      </c>
      <c r="E293" s="10">
        <v>20</v>
      </c>
      <c r="F293" s="105">
        <f t="shared" si="8"/>
        <v>2015</v>
      </c>
      <c r="H293" s="10" t="str">
        <f t="shared" si="9"/>
        <v>2015,6,bijscholing,balen,20</v>
      </c>
    </row>
    <row r="294" spans="1:8" x14ac:dyDescent="0.25">
      <c r="A294" s="10">
        <v>2015</v>
      </c>
      <c r="B294" s="10">
        <v>8</v>
      </c>
      <c r="C294" s="10" t="s">
        <v>981</v>
      </c>
      <c r="D294" s="10" t="s">
        <v>1007</v>
      </c>
      <c r="E294" s="10">
        <v>100</v>
      </c>
      <c r="F294" s="105">
        <f t="shared" si="8"/>
        <v>2015</v>
      </c>
      <c r="H294" s="10" t="str">
        <f t="shared" si="9"/>
        <v>2015,8,kamp,beerse,100</v>
      </c>
    </row>
    <row r="295" spans="1:8" x14ac:dyDescent="0.25">
      <c r="A295" s="10">
        <v>2015</v>
      </c>
      <c r="B295" s="10">
        <v>1</v>
      </c>
      <c r="C295" s="10" t="s">
        <v>980</v>
      </c>
      <c r="D295" s="10" t="s">
        <v>1098</v>
      </c>
      <c r="E295" s="10">
        <v>40</v>
      </c>
      <c r="F295" s="105">
        <f t="shared" si="8"/>
        <v>2015</v>
      </c>
      <c r="H295" s="10" t="str">
        <f t="shared" si="9"/>
        <v>2015,1,workshop,boechout,40</v>
      </c>
    </row>
    <row r="296" spans="1:8" x14ac:dyDescent="0.25">
      <c r="A296" s="10">
        <v>2015</v>
      </c>
      <c r="B296" s="10">
        <v>2</v>
      </c>
      <c r="C296" s="10" t="s">
        <v>980</v>
      </c>
      <c r="D296" s="10" t="s">
        <v>1001</v>
      </c>
      <c r="E296" s="10">
        <v>30</v>
      </c>
      <c r="F296" s="105">
        <f t="shared" si="8"/>
        <v>2015</v>
      </c>
      <c r="H296" s="10" t="str">
        <f t="shared" si="9"/>
        <v>2015,2,workshop,geel,30</v>
      </c>
    </row>
    <row r="297" spans="1:8" x14ac:dyDescent="0.25">
      <c r="A297" s="10">
        <v>2015</v>
      </c>
      <c r="B297" s="10">
        <v>8</v>
      </c>
      <c r="C297" s="10" t="s">
        <v>979</v>
      </c>
      <c r="D297" s="10" t="s">
        <v>1127</v>
      </c>
      <c r="E297" s="10">
        <v>15</v>
      </c>
      <c r="F297" s="105">
        <f t="shared" si="8"/>
        <v>2015</v>
      </c>
      <c r="H297" s="10" t="str">
        <f t="shared" si="9"/>
        <v>2015,8,open initiatie,grobbendonk,15</v>
      </c>
    </row>
    <row r="298" spans="1:8" x14ac:dyDescent="0.25">
      <c r="A298" s="10">
        <v>2015</v>
      </c>
      <c r="B298" s="10">
        <v>11</v>
      </c>
      <c r="C298" s="10" t="s">
        <v>1002</v>
      </c>
      <c r="D298" s="10" t="s">
        <v>1128</v>
      </c>
      <c r="F298" s="105">
        <f t="shared" si="8"/>
        <v>2016</v>
      </c>
      <c r="H298" s="10" t="str">
        <f t="shared" si="9"/>
        <v>2016,11,bijscholing,hasselt,</v>
      </c>
    </row>
    <row r="299" spans="1:8" x14ac:dyDescent="0.25">
      <c r="A299" s="10">
        <v>2015</v>
      </c>
      <c r="B299" s="10">
        <v>3</v>
      </c>
      <c r="C299" s="10" t="s">
        <v>979</v>
      </c>
      <c r="D299" s="10" t="s">
        <v>304</v>
      </c>
      <c r="E299" s="10">
        <v>20</v>
      </c>
      <c r="F299" s="105">
        <f t="shared" si="8"/>
        <v>2015</v>
      </c>
      <c r="H299" s="10" t="str">
        <f t="shared" si="9"/>
        <v>2015,3,open initiatie,herentals,20</v>
      </c>
    </row>
    <row r="300" spans="1:8" x14ac:dyDescent="0.25">
      <c r="A300" s="10">
        <v>2015</v>
      </c>
      <c r="B300" s="10">
        <v>5</v>
      </c>
      <c r="C300" s="10" t="s">
        <v>979</v>
      </c>
      <c r="D300" s="10" t="s">
        <v>304</v>
      </c>
      <c r="E300" s="10">
        <v>20</v>
      </c>
      <c r="F300" s="105">
        <f t="shared" si="8"/>
        <v>2015</v>
      </c>
      <c r="H300" s="10" t="str">
        <f t="shared" si="9"/>
        <v>2015,5,open initiatie,herentals,20</v>
      </c>
    </row>
    <row r="301" spans="1:8" x14ac:dyDescent="0.25">
      <c r="A301" s="10">
        <v>2015</v>
      </c>
      <c r="B301" s="10">
        <v>5</v>
      </c>
      <c r="C301" s="10" t="s">
        <v>980</v>
      </c>
      <c r="D301" s="10" t="s">
        <v>304</v>
      </c>
      <c r="E301" s="10">
        <v>10</v>
      </c>
      <c r="F301" s="105">
        <f t="shared" si="8"/>
        <v>2015</v>
      </c>
      <c r="H301" s="10" t="str">
        <f t="shared" si="9"/>
        <v>2015,5,workshop,herentals,10</v>
      </c>
    </row>
    <row r="302" spans="1:8" x14ac:dyDescent="0.25">
      <c r="A302" s="10">
        <v>2015</v>
      </c>
      <c r="B302" s="10">
        <v>6</v>
      </c>
      <c r="C302" s="10" t="s">
        <v>980</v>
      </c>
      <c r="D302" s="10" t="s">
        <v>304</v>
      </c>
      <c r="E302" s="10">
        <v>15</v>
      </c>
      <c r="F302" s="105">
        <f t="shared" si="8"/>
        <v>2015</v>
      </c>
      <c r="H302" s="10" t="str">
        <f t="shared" si="9"/>
        <v>2015,6,workshop,herentals,15</v>
      </c>
    </row>
    <row r="303" spans="1:8" x14ac:dyDescent="0.25">
      <c r="A303" s="10">
        <v>2015</v>
      </c>
      <c r="B303" s="10">
        <v>6</v>
      </c>
      <c r="C303" s="10" t="s">
        <v>979</v>
      </c>
      <c r="D303" s="10" t="s">
        <v>304</v>
      </c>
      <c r="E303" s="10">
        <v>100</v>
      </c>
      <c r="F303" s="105">
        <f t="shared" si="8"/>
        <v>2015</v>
      </c>
      <c r="H303" s="10" t="str">
        <f t="shared" si="9"/>
        <v>2015,6,open initiatie,herentals,100</v>
      </c>
    </row>
    <row r="304" spans="1:8" x14ac:dyDescent="0.25">
      <c r="A304" s="10">
        <v>2015</v>
      </c>
      <c r="B304" s="10">
        <v>9</v>
      </c>
      <c r="C304" s="10" t="s">
        <v>980</v>
      </c>
      <c r="D304" s="10" t="s">
        <v>304</v>
      </c>
      <c r="E304" s="10">
        <v>200</v>
      </c>
      <c r="F304" s="105">
        <f t="shared" si="8"/>
        <v>2016</v>
      </c>
      <c r="H304" s="10" t="str">
        <f t="shared" si="9"/>
        <v>2016,9,workshop,herentals,200</v>
      </c>
    </row>
    <row r="305" spans="1:8" x14ac:dyDescent="0.25">
      <c r="A305" s="10">
        <v>2015</v>
      </c>
      <c r="B305" s="10">
        <v>11</v>
      </c>
      <c r="C305" s="10" t="s">
        <v>1002</v>
      </c>
      <c r="D305" s="10" t="s">
        <v>304</v>
      </c>
      <c r="E305" s="10">
        <v>15</v>
      </c>
      <c r="F305" s="105">
        <f t="shared" si="8"/>
        <v>2016</v>
      </c>
      <c r="H305" s="10" t="str">
        <f t="shared" si="9"/>
        <v>2016,11,bijscholing,herentals,15</v>
      </c>
    </row>
    <row r="306" spans="1:8" x14ac:dyDescent="0.25">
      <c r="A306" s="10">
        <v>2015</v>
      </c>
      <c r="B306" s="10">
        <v>8</v>
      </c>
      <c r="C306" s="10" t="s">
        <v>981</v>
      </c>
      <c r="D306" s="10" t="s">
        <v>304</v>
      </c>
      <c r="E306" s="10">
        <v>10</v>
      </c>
      <c r="F306" s="105">
        <f t="shared" si="8"/>
        <v>2015</v>
      </c>
      <c r="H306" s="10" t="str">
        <f t="shared" si="9"/>
        <v>2015,8,kamp,herentals,10</v>
      </c>
    </row>
    <row r="307" spans="1:8" x14ac:dyDescent="0.25">
      <c r="A307" s="10">
        <v>2015</v>
      </c>
      <c r="B307" s="10">
        <v>4</v>
      </c>
      <c r="C307" s="10" t="s">
        <v>981</v>
      </c>
      <c r="D307" s="10" t="s">
        <v>304</v>
      </c>
      <c r="E307" s="10">
        <v>32</v>
      </c>
      <c r="F307" s="105">
        <f t="shared" si="8"/>
        <v>2015</v>
      </c>
      <c r="H307" s="10" t="str">
        <f t="shared" si="9"/>
        <v>2015,4,kamp,herentals,32</v>
      </c>
    </row>
    <row r="308" spans="1:8" x14ac:dyDescent="0.25">
      <c r="A308" s="10">
        <v>2015</v>
      </c>
      <c r="B308" s="10">
        <v>7</v>
      </c>
      <c r="C308" s="10" t="s">
        <v>981</v>
      </c>
      <c r="D308" s="10" t="s">
        <v>304</v>
      </c>
      <c r="E308" s="10">
        <v>32</v>
      </c>
      <c r="F308" s="105">
        <f t="shared" si="8"/>
        <v>2015</v>
      </c>
      <c r="H308" s="10" t="str">
        <f t="shared" si="9"/>
        <v>2015,7,kamp,herentals,32</v>
      </c>
    </row>
    <row r="309" spans="1:8" x14ac:dyDescent="0.25">
      <c r="A309" s="10">
        <v>2015</v>
      </c>
      <c r="B309" s="10">
        <v>8</v>
      </c>
      <c r="C309" s="10" t="s">
        <v>981</v>
      </c>
      <c r="D309" s="10" t="s">
        <v>304</v>
      </c>
      <c r="E309" s="10">
        <v>32</v>
      </c>
      <c r="F309" s="105">
        <f t="shared" si="8"/>
        <v>2015</v>
      </c>
      <c r="H309" s="10" t="str">
        <f t="shared" si="9"/>
        <v>2015,8,kamp,herentals,32</v>
      </c>
    </row>
    <row r="310" spans="1:8" x14ac:dyDescent="0.25">
      <c r="A310" s="10">
        <v>2015</v>
      </c>
      <c r="B310" s="10">
        <v>7</v>
      </c>
      <c r="C310" s="10" t="s">
        <v>981</v>
      </c>
      <c r="D310" s="10" t="s">
        <v>304</v>
      </c>
      <c r="F310" s="105">
        <f t="shared" si="8"/>
        <v>2015</v>
      </c>
      <c r="H310" s="10" t="str">
        <f t="shared" si="9"/>
        <v>2015,7,kamp,herentals,</v>
      </c>
    </row>
    <row r="311" spans="1:8" x14ac:dyDescent="0.25">
      <c r="A311" s="10">
        <v>2015</v>
      </c>
      <c r="B311" s="10">
        <v>12</v>
      </c>
      <c r="C311" s="10" t="s">
        <v>1005</v>
      </c>
      <c r="D311" s="10" t="s">
        <v>304</v>
      </c>
      <c r="E311" s="10">
        <v>400</v>
      </c>
      <c r="F311" s="105">
        <f t="shared" si="8"/>
        <v>2016</v>
      </c>
      <c r="H311" s="10" t="str">
        <f t="shared" si="9"/>
        <v>2016,12,animatie,herentals,400</v>
      </c>
    </row>
    <row r="312" spans="1:8" x14ac:dyDescent="0.25">
      <c r="A312" s="10">
        <v>2015</v>
      </c>
      <c r="B312" s="10">
        <v>8</v>
      </c>
      <c r="C312" s="10" t="s">
        <v>1005</v>
      </c>
      <c r="D312" s="10" t="s">
        <v>1120</v>
      </c>
      <c r="E312" s="10">
        <v>150</v>
      </c>
      <c r="F312" s="105">
        <f t="shared" si="8"/>
        <v>2015</v>
      </c>
      <c r="H312" s="10" t="str">
        <f t="shared" si="9"/>
        <v>2015,8,animatie,larum,150</v>
      </c>
    </row>
    <row r="313" spans="1:8" x14ac:dyDescent="0.25">
      <c r="A313" s="10">
        <v>2015</v>
      </c>
      <c r="B313" s="10">
        <v>7</v>
      </c>
      <c r="C313" s="10" t="s">
        <v>980</v>
      </c>
      <c r="D313" s="10" t="s">
        <v>1000</v>
      </c>
      <c r="E313" s="10">
        <v>30</v>
      </c>
      <c r="F313" s="105">
        <f t="shared" si="8"/>
        <v>2015</v>
      </c>
      <c r="H313" s="10" t="str">
        <f t="shared" si="9"/>
        <v>2015,7,workshop,lichtaart,30</v>
      </c>
    </row>
    <row r="314" spans="1:8" x14ac:dyDescent="0.25">
      <c r="A314" s="10">
        <v>2015</v>
      </c>
      <c r="B314" s="10">
        <v>4</v>
      </c>
      <c r="C314" s="10" t="s">
        <v>980</v>
      </c>
      <c r="D314" s="10" t="s">
        <v>1124</v>
      </c>
      <c r="E314" s="10">
        <v>20</v>
      </c>
      <c r="F314" s="105">
        <f t="shared" si="8"/>
        <v>2015</v>
      </c>
      <c r="H314" s="10" t="str">
        <f t="shared" si="9"/>
        <v>2015,4,workshop,lint,20</v>
      </c>
    </row>
    <row r="315" spans="1:8" x14ac:dyDescent="0.25">
      <c r="A315" s="10">
        <v>2015</v>
      </c>
      <c r="B315" s="10">
        <v>3</v>
      </c>
      <c r="C315" s="10" t="s">
        <v>1012</v>
      </c>
      <c r="D315" s="10" t="s">
        <v>1104</v>
      </c>
      <c r="E315" s="10">
        <v>50</v>
      </c>
      <c r="F315" s="105">
        <f t="shared" si="8"/>
        <v>2015</v>
      </c>
      <c r="H315" s="10" t="str">
        <f t="shared" si="9"/>
        <v>2015,3,schoolactiviteit,malle,50</v>
      </c>
    </row>
    <row r="316" spans="1:8" x14ac:dyDescent="0.25">
      <c r="A316" s="10">
        <v>2015</v>
      </c>
      <c r="B316" s="10">
        <v>4</v>
      </c>
      <c r="C316" s="10" t="s">
        <v>1012</v>
      </c>
      <c r="D316" s="10" t="s">
        <v>1104</v>
      </c>
      <c r="E316" s="10">
        <v>50</v>
      </c>
      <c r="F316" s="105">
        <f t="shared" si="8"/>
        <v>2015</v>
      </c>
      <c r="H316" s="10" t="str">
        <f t="shared" si="9"/>
        <v>2015,4,schoolactiviteit,malle,50</v>
      </c>
    </row>
    <row r="317" spans="1:8" x14ac:dyDescent="0.25">
      <c r="A317" s="10">
        <v>2015</v>
      </c>
      <c r="B317" s="10">
        <v>4</v>
      </c>
      <c r="C317" s="10" t="s">
        <v>1012</v>
      </c>
      <c r="D317" s="10" t="s">
        <v>1104</v>
      </c>
      <c r="E317" s="10">
        <v>25</v>
      </c>
      <c r="F317" s="105">
        <f t="shared" si="8"/>
        <v>2015</v>
      </c>
      <c r="H317" s="10" t="str">
        <f t="shared" si="9"/>
        <v>2015,4,schoolactiviteit,malle,25</v>
      </c>
    </row>
    <row r="318" spans="1:8" x14ac:dyDescent="0.25">
      <c r="A318" s="10">
        <v>2015</v>
      </c>
      <c r="B318" s="10">
        <v>4</v>
      </c>
      <c r="C318" s="10" t="s">
        <v>1012</v>
      </c>
      <c r="D318" s="10" t="s">
        <v>1104</v>
      </c>
      <c r="E318" s="10">
        <v>25</v>
      </c>
      <c r="F318" s="105">
        <f t="shared" si="8"/>
        <v>2015</v>
      </c>
      <c r="H318" s="10" t="str">
        <f t="shared" si="9"/>
        <v>2015,4,schoolactiviteit,malle,25</v>
      </c>
    </row>
    <row r="319" spans="1:8" x14ac:dyDescent="0.25">
      <c r="A319" s="10">
        <v>2015</v>
      </c>
      <c r="B319" s="10">
        <v>5</v>
      </c>
      <c r="C319" s="10" t="s">
        <v>1012</v>
      </c>
      <c r="D319" s="10" t="s">
        <v>1104</v>
      </c>
      <c r="E319" s="10">
        <v>50</v>
      </c>
      <c r="F319" s="105">
        <f t="shared" si="8"/>
        <v>2015</v>
      </c>
      <c r="H319" s="10" t="str">
        <f t="shared" si="9"/>
        <v>2015,5,schoolactiviteit,malle,50</v>
      </c>
    </row>
    <row r="320" spans="1:8" x14ac:dyDescent="0.25">
      <c r="A320" s="10">
        <v>2015</v>
      </c>
      <c r="B320" s="10">
        <v>5</v>
      </c>
      <c r="C320" s="10" t="s">
        <v>1012</v>
      </c>
      <c r="D320" s="10" t="s">
        <v>1104</v>
      </c>
      <c r="E320" s="10">
        <v>50</v>
      </c>
      <c r="F320" s="105">
        <f t="shared" si="8"/>
        <v>2015</v>
      </c>
      <c r="H320" s="10" t="str">
        <f t="shared" si="9"/>
        <v>2015,5,schoolactiviteit,malle,50</v>
      </c>
    </row>
    <row r="321" spans="1:8" x14ac:dyDescent="0.25">
      <c r="A321" s="10">
        <v>2015</v>
      </c>
      <c r="B321" s="10">
        <v>9</v>
      </c>
      <c r="C321" s="10" t="s">
        <v>1012</v>
      </c>
      <c r="D321" s="10" t="s">
        <v>1104</v>
      </c>
      <c r="E321" s="10">
        <v>50</v>
      </c>
      <c r="F321" s="105">
        <f t="shared" si="8"/>
        <v>2016</v>
      </c>
      <c r="H321" s="10" t="str">
        <f t="shared" si="9"/>
        <v>2016,9,schoolactiviteit,malle,50</v>
      </c>
    </row>
    <row r="322" spans="1:8" x14ac:dyDescent="0.25">
      <c r="A322" s="10">
        <v>2015</v>
      </c>
      <c r="B322" s="10">
        <v>9</v>
      </c>
      <c r="C322" s="10" t="s">
        <v>1012</v>
      </c>
      <c r="D322" s="10" t="s">
        <v>1104</v>
      </c>
      <c r="E322" s="10">
        <v>50</v>
      </c>
      <c r="F322" s="105">
        <f t="shared" si="8"/>
        <v>2016</v>
      </c>
      <c r="H322" s="10" t="str">
        <f t="shared" si="9"/>
        <v>2016,9,schoolactiviteit,malle,50</v>
      </c>
    </row>
    <row r="323" spans="1:8" x14ac:dyDescent="0.25">
      <c r="A323" s="10">
        <v>2015</v>
      </c>
      <c r="B323" s="10">
        <v>10</v>
      </c>
      <c r="C323" s="10" t="s">
        <v>1012</v>
      </c>
      <c r="D323" s="10" t="s">
        <v>1104</v>
      </c>
      <c r="E323" s="10">
        <v>50</v>
      </c>
      <c r="F323" s="105">
        <f t="shared" ref="F323:F386" si="10">IF(B323&lt;9,A323,A323+1)</f>
        <v>2016</v>
      </c>
      <c r="H323" s="10" t="str">
        <f t="shared" ref="H323:H386" si="11">CONCATENATE(F323,",",B323,",",C323,",",D323,",",E323,)</f>
        <v>2016,10,schoolactiviteit,malle,50</v>
      </c>
    </row>
    <row r="324" spans="1:8" x14ac:dyDescent="0.25">
      <c r="A324" s="10">
        <v>2015</v>
      </c>
      <c r="B324" s="10">
        <v>10</v>
      </c>
      <c r="C324" s="10" t="s">
        <v>1012</v>
      </c>
      <c r="D324" s="10" t="s">
        <v>1104</v>
      </c>
      <c r="E324" s="10">
        <v>50</v>
      </c>
      <c r="F324" s="105">
        <f t="shared" si="10"/>
        <v>2016</v>
      </c>
      <c r="H324" s="10" t="str">
        <f t="shared" si="11"/>
        <v>2016,10,schoolactiviteit,malle,50</v>
      </c>
    </row>
    <row r="325" spans="1:8" x14ac:dyDescent="0.25">
      <c r="A325" s="10">
        <v>2015</v>
      </c>
      <c r="B325" s="10">
        <v>10</v>
      </c>
      <c r="C325" s="10" t="s">
        <v>1012</v>
      </c>
      <c r="D325" s="10" t="s">
        <v>1104</v>
      </c>
      <c r="E325" s="10">
        <v>80</v>
      </c>
      <c r="F325" s="105">
        <f t="shared" si="10"/>
        <v>2016</v>
      </c>
      <c r="H325" s="10" t="str">
        <f t="shared" si="11"/>
        <v>2016,10,schoolactiviteit,malle,80</v>
      </c>
    </row>
    <row r="326" spans="1:8" x14ac:dyDescent="0.25">
      <c r="A326" s="10">
        <v>2015</v>
      </c>
      <c r="B326" s="10">
        <v>6</v>
      </c>
      <c r="C326" s="10" t="s">
        <v>979</v>
      </c>
      <c r="D326" s="10" t="s">
        <v>1025</v>
      </c>
      <c r="E326" s="10">
        <v>100</v>
      </c>
      <c r="F326" s="105">
        <f t="shared" si="10"/>
        <v>2015</v>
      </c>
      <c r="H326" s="10" t="str">
        <f t="shared" si="11"/>
        <v>2015,6,open initiatie,nijlen,100</v>
      </c>
    </row>
    <row r="327" spans="1:8" x14ac:dyDescent="0.25">
      <c r="A327" s="10">
        <v>2015</v>
      </c>
      <c r="B327" s="10">
        <v>8</v>
      </c>
      <c r="C327" s="10" t="s">
        <v>1005</v>
      </c>
      <c r="D327" s="10" t="s">
        <v>1025</v>
      </c>
      <c r="E327" s="10">
        <v>2000</v>
      </c>
      <c r="F327" s="105">
        <f t="shared" si="10"/>
        <v>2015</v>
      </c>
      <c r="H327" s="10" t="str">
        <f t="shared" si="11"/>
        <v>2015,8,animatie,nijlen,2000</v>
      </c>
    </row>
    <row r="328" spans="1:8" x14ac:dyDescent="0.25">
      <c r="A328" s="10">
        <v>2015</v>
      </c>
      <c r="B328" s="10">
        <v>8</v>
      </c>
      <c r="C328" s="10" t="s">
        <v>979</v>
      </c>
      <c r="D328" s="10" t="s">
        <v>306</v>
      </c>
      <c r="E328" s="10">
        <v>50</v>
      </c>
      <c r="F328" s="105">
        <f t="shared" si="10"/>
        <v>2015</v>
      </c>
      <c r="H328" s="10" t="str">
        <f t="shared" si="11"/>
        <v>2015,8,open initiatie,olen,50</v>
      </c>
    </row>
    <row r="329" spans="1:8" x14ac:dyDescent="0.25">
      <c r="A329" s="10">
        <v>2015</v>
      </c>
      <c r="B329" s="10">
        <v>8</v>
      </c>
      <c r="C329" s="10" t="s">
        <v>979</v>
      </c>
      <c r="D329" s="10" t="s">
        <v>306</v>
      </c>
      <c r="E329" s="10">
        <v>400</v>
      </c>
      <c r="F329" s="105">
        <f t="shared" si="10"/>
        <v>2015</v>
      </c>
      <c r="H329" s="10" t="str">
        <f t="shared" si="11"/>
        <v>2015,8,open initiatie,olen,400</v>
      </c>
    </row>
    <row r="330" spans="1:8" x14ac:dyDescent="0.25">
      <c r="A330" s="10">
        <v>2015</v>
      </c>
      <c r="B330" s="10">
        <v>8</v>
      </c>
      <c r="C330" s="10" t="s">
        <v>1005</v>
      </c>
      <c r="D330" s="10" t="s">
        <v>306</v>
      </c>
      <c r="E330" s="10">
        <v>80</v>
      </c>
      <c r="F330" s="105">
        <f t="shared" si="10"/>
        <v>2015</v>
      </c>
      <c r="H330" s="10" t="str">
        <f t="shared" si="11"/>
        <v>2015,8,animatie,olen,80</v>
      </c>
    </row>
    <row r="331" spans="1:8" x14ac:dyDescent="0.25">
      <c r="A331" s="10">
        <v>2015</v>
      </c>
      <c r="B331" s="10">
        <v>8</v>
      </c>
      <c r="C331" s="10" t="s">
        <v>1005</v>
      </c>
      <c r="D331" s="10" t="s">
        <v>306</v>
      </c>
      <c r="E331" s="10">
        <v>100</v>
      </c>
      <c r="F331" s="105">
        <f t="shared" si="10"/>
        <v>2015</v>
      </c>
      <c r="H331" s="10" t="str">
        <f t="shared" si="11"/>
        <v>2015,8,animatie,olen,100</v>
      </c>
    </row>
    <row r="332" spans="1:8" x14ac:dyDescent="0.25">
      <c r="A332" s="10">
        <v>2015</v>
      </c>
      <c r="B332" s="10">
        <v>8</v>
      </c>
      <c r="C332" s="10" t="s">
        <v>1005</v>
      </c>
      <c r="D332" s="10" t="s">
        <v>306</v>
      </c>
      <c r="E332" s="10">
        <v>100</v>
      </c>
      <c r="F332" s="105">
        <f t="shared" si="10"/>
        <v>2015</v>
      </c>
      <c r="H332" s="10" t="str">
        <f t="shared" si="11"/>
        <v>2015,8,animatie,olen,100</v>
      </c>
    </row>
    <row r="333" spans="1:8" x14ac:dyDescent="0.25">
      <c r="A333" s="10">
        <v>2015</v>
      </c>
      <c r="B333" s="10">
        <v>5</v>
      </c>
      <c r="C333" s="10" t="s">
        <v>979</v>
      </c>
      <c r="D333" s="10" t="s">
        <v>1024</v>
      </c>
      <c r="E333" s="10">
        <v>100</v>
      </c>
      <c r="F333" s="105">
        <f t="shared" si="10"/>
        <v>2015</v>
      </c>
      <c r="H333" s="10" t="str">
        <f t="shared" si="11"/>
        <v>2015,5,open initiatie,oud-turnhout,100</v>
      </c>
    </row>
    <row r="334" spans="1:8" x14ac:dyDescent="0.25">
      <c r="A334" s="10">
        <v>2015</v>
      </c>
      <c r="B334" s="10">
        <v>11</v>
      </c>
      <c r="C334" s="10" t="s">
        <v>980</v>
      </c>
      <c r="D334" s="10" t="s">
        <v>1118</v>
      </c>
      <c r="E334" s="10">
        <v>20</v>
      </c>
      <c r="F334" s="105">
        <f t="shared" si="10"/>
        <v>2016</v>
      </c>
      <c r="H334" s="10" t="str">
        <f t="shared" si="11"/>
        <v>2016,11,workshop,ravels,20</v>
      </c>
    </row>
    <row r="335" spans="1:8" x14ac:dyDescent="0.25">
      <c r="A335" s="10">
        <v>2015</v>
      </c>
      <c r="B335" s="10">
        <v>11</v>
      </c>
      <c r="C335" s="10" t="s">
        <v>1005</v>
      </c>
      <c r="D335" s="10" t="s">
        <v>1105</v>
      </c>
      <c r="E335" s="10">
        <v>1500</v>
      </c>
      <c r="F335" s="105">
        <f t="shared" si="10"/>
        <v>2016</v>
      </c>
      <c r="H335" s="10" t="str">
        <f t="shared" si="11"/>
        <v>2016,11,animatie,retie,1500</v>
      </c>
    </row>
    <row r="336" spans="1:8" x14ac:dyDescent="0.25">
      <c r="A336" s="10">
        <v>2015</v>
      </c>
      <c r="B336" s="10">
        <v>9</v>
      </c>
      <c r="C336" s="10" t="s">
        <v>980</v>
      </c>
      <c r="D336" s="10" t="s">
        <v>307</v>
      </c>
      <c r="E336" s="10">
        <v>20</v>
      </c>
      <c r="F336" s="105">
        <f t="shared" si="10"/>
        <v>2016</v>
      </c>
      <c r="H336" s="10" t="str">
        <f t="shared" si="11"/>
        <v>2016,9,workshop,tielen,20</v>
      </c>
    </row>
    <row r="337" spans="1:8" x14ac:dyDescent="0.25">
      <c r="A337" s="10">
        <v>2015</v>
      </c>
      <c r="B337" s="10">
        <v>5</v>
      </c>
      <c r="C337" s="10" t="s">
        <v>979</v>
      </c>
      <c r="D337" s="10" t="s">
        <v>1010</v>
      </c>
      <c r="E337" s="10">
        <v>50</v>
      </c>
      <c r="F337" s="105">
        <f t="shared" si="10"/>
        <v>2015</v>
      </c>
      <c r="H337" s="10" t="str">
        <f t="shared" si="11"/>
        <v>2015,5,open initiatie,turnhout,50</v>
      </c>
    </row>
    <row r="338" spans="1:8" x14ac:dyDescent="0.25">
      <c r="A338" s="10">
        <v>2015</v>
      </c>
      <c r="B338" s="10">
        <v>7</v>
      </c>
      <c r="C338" s="10" t="s">
        <v>979</v>
      </c>
      <c r="D338" s="10" t="s">
        <v>1010</v>
      </c>
      <c r="E338" s="10">
        <v>250</v>
      </c>
      <c r="F338" s="105">
        <f t="shared" si="10"/>
        <v>2015</v>
      </c>
      <c r="H338" s="10" t="str">
        <f t="shared" si="11"/>
        <v>2015,7,open initiatie,turnhout,250</v>
      </c>
    </row>
    <row r="339" spans="1:8" x14ac:dyDescent="0.25">
      <c r="A339" s="10">
        <v>2015</v>
      </c>
      <c r="B339" s="10">
        <v>4</v>
      </c>
      <c r="C339" s="10" t="s">
        <v>981</v>
      </c>
      <c r="D339" s="10" t="s">
        <v>1010</v>
      </c>
      <c r="E339" s="10">
        <v>32</v>
      </c>
      <c r="F339" s="105">
        <f t="shared" si="10"/>
        <v>2015</v>
      </c>
      <c r="H339" s="10" t="str">
        <f t="shared" si="11"/>
        <v>2015,4,kamp,turnhout,32</v>
      </c>
    </row>
    <row r="340" spans="1:8" x14ac:dyDescent="0.25">
      <c r="A340" s="10">
        <v>2015</v>
      </c>
      <c r="B340" s="10">
        <v>7</v>
      </c>
      <c r="C340" s="10" t="s">
        <v>981</v>
      </c>
      <c r="D340" s="10" t="s">
        <v>1010</v>
      </c>
      <c r="E340" s="10">
        <v>32</v>
      </c>
      <c r="F340" s="105">
        <f t="shared" si="10"/>
        <v>2015</v>
      </c>
      <c r="H340" s="10" t="str">
        <f t="shared" si="11"/>
        <v>2015,7,kamp,turnhout,32</v>
      </c>
    </row>
    <row r="341" spans="1:8" x14ac:dyDescent="0.25">
      <c r="A341" s="10">
        <v>2015</v>
      </c>
      <c r="B341" s="10">
        <v>9</v>
      </c>
      <c r="C341" s="10" t="s">
        <v>1005</v>
      </c>
      <c r="D341" s="10" t="s">
        <v>1010</v>
      </c>
      <c r="E341" s="10">
        <v>5000</v>
      </c>
      <c r="F341" s="105">
        <f t="shared" si="10"/>
        <v>2016</v>
      </c>
      <c r="H341" s="10" t="str">
        <f t="shared" si="11"/>
        <v>2016,9,animatie,turnhout,5000</v>
      </c>
    </row>
    <row r="342" spans="1:8" x14ac:dyDescent="0.25">
      <c r="A342" s="10">
        <v>2015</v>
      </c>
      <c r="B342" s="10">
        <v>6</v>
      </c>
      <c r="C342" s="10" t="s">
        <v>979</v>
      </c>
      <c r="D342" s="10" t="s">
        <v>1126</v>
      </c>
      <c r="E342" s="10">
        <v>200</v>
      </c>
      <c r="F342" s="105">
        <f t="shared" si="10"/>
        <v>2015</v>
      </c>
      <c r="H342" s="10" t="str">
        <f t="shared" si="11"/>
        <v>2015,6,open initiatie,vosselaar,200</v>
      </c>
    </row>
    <row r="343" spans="1:8" x14ac:dyDescent="0.25">
      <c r="A343" s="10">
        <v>2015</v>
      </c>
      <c r="B343" s="10">
        <v>8</v>
      </c>
      <c r="C343" s="10" t="s">
        <v>981</v>
      </c>
      <c r="D343" s="10" t="s">
        <v>982</v>
      </c>
      <c r="E343" s="10">
        <v>42</v>
      </c>
      <c r="F343" s="105">
        <f t="shared" si="10"/>
        <v>2015</v>
      </c>
      <c r="H343" s="10" t="str">
        <f t="shared" si="11"/>
        <v>2015,8,kamp,westerlo,42</v>
      </c>
    </row>
    <row r="344" spans="1:8" x14ac:dyDescent="0.25">
      <c r="A344" s="10">
        <v>2016</v>
      </c>
      <c r="B344" s="10">
        <v>6</v>
      </c>
      <c r="C344" s="10" t="s">
        <v>979</v>
      </c>
      <c r="D344" s="10" t="s">
        <v>1173</v>
      </c>
      <c r="E344" s="10">
        <v>150</v>
      </c>
      <c r="F344" s="105">
        <f t="shared" si="10"/>
        <v>2016</v>
      </c>
      <c r="H344" s="10" t="str">
        <f t="shared" si="11"/>
        <v>2016,6,open initiatie,arendonk,150</v>
      </c>
    </row>
    <row r="345" spans="1:8" x14ac:dyDescent="0.25">
      <c r="A345" s="10">
        <v>2016</v>
      </c>
      <c r="B345" s="10">
        <v>4</v>
      </c>
      <c r="C345" s="10" t="s">
        <v>979</v>
      </c>
      <c r="D345" s="10" t="s">
        <v>1098</v>
      </c>
      <c r="E345" s="10">
        <v>100</v>
      </c>
      <c r="F345" s="105">
        <f t="shared" si="10"/>
        <v>2016</v>
      </c>
      <c r="H345" s="10" t="str">
        <f t="shared" si="11"/>
        <v>2016,4,open initiatie,boechout,100</v>
      </c>
    </row>
    <row r="346" spans="1:8" x14ac:dyDescent="0.25">
      <c r="A346" s="10">
        <v>2016</v>
      </c>
      <c r="B346" s="10">
        <v>5</v>
      </c>
      <c r="C346" s="10" t="s">
        <v>980</v>
      </c>
      <c r="D346" s="10" t="s">
        <v>1119</v>
      </c>
      <c r="E346" s="10">
        <v>88</v>
      </c>
      <c r="F346" s="105">
        <f t="shared" si="10"/>
        <v>2016</v>
      </c>
      <c r="H346" s="10" t="str">
        <f t="shared" si="11"/>
        <v>2016,5,workshop,brasschaat,88</v>
      </c>
    </row>
    <row r="347" spans="1:8" x14ac:dyDescent="0.25">
      <c r="A347" s="10">
        <v>2016</v>
      </c>
      <c r="B347" s="10">
        <v>3</v>
      </c>
      <c r="C347" s="10" t="s">
        <v>980</v>
      </c>
      <c r="D347" s="10" t="s">
        <v>1141</v>
      </c>
      <c r="E347" s="10">
        <v>36</v>
      </c>
      <c r="F347" s="105">
        <f t="shared" si="10"/>
        <v>2016</v>
      </c>
      <c r="H347" s="10" t="str">
        <f t="shared" si="11"/>
        <v>2016,3,workshop,brecht,36</v>
      </c>
    </row>
    <row r="348" spans="1:8" x14ac:dyDescent="0.25">
      <c r="A348" s="10">
        <v>2016</v>
      </c>
      <c r="B348" s="10">
        <v>1</v>
      </c>
      <c r="C348" s="10" t="s">
        <v>1005</v>
      </c>
      <c r="D348" s="10" t="s">
        <v>1001</v>
      </c>
      <c r="E348" s="10">
        <v>100</v>
      </c>
      <c r="F348" s="105">
        <f t="shared" si="10"/>
        <v>2016</v>
      </c>
      <c r="H348" s="10" t="str">
        <f t="shared" si="11"/>
        <v>2016,1,animatie,geel,100</v>
      </c>
    </row>
    <row r="349" spans="1:8" x14ac:dyDescent="0.25">
      <c r="A349" s="10">
        <v>2016</v>
      </c>
      <c r="B349" s="10">
        <v>1</v>
      </c>
      <c r="C349" s="10" t="s">
        <v>980</v>
      </c>
      <c r="D349" s="10" t="s">
        <v>1140</v>
      </c>
      <c r="E349" s="10">
        <v>8</v>
      </c>
      <c r="F349" s="105">
        <f t="shared" si="10"/>
        <v>2016</v>
      </c>
      <c r="H349" s="10" t="str">
        <f t="shared" si="11"/>
        <v>2016,1,workshop,halle-zoersel,8</v>
      </c>
    </row>
    <row r="350" spans="1:8" x14ac:dyDescent="0.25">
      <c r="A350" s="10">
        <v>2016</v>
      </c>
      <c r="B350" s="10">
        <v>3</v>
      </c>
      <c r="C350" s="10" t="s">
        <v>980</v>
      </c>
      <c r="D350" s="10" t="s">
        <v>1140</v>
      </c>
      <c r="E350" s="10">
        <v>60</v>
      </c>
      <c r="F350" s="105">
        <f t="shared" si="10"/>
        <v>2016</v>
      </c>
      <c r="H350" s="10" t="str">
        <f t="shared" si="11"/>
        <v>2016,3,workshop,halle-zoersel,60</v>
      </c>
    </row>
    <row r="351" spans="1:8" x14ac:dyDescent="0.25">
      <c r="A351" s="10">
        <v>2016</v>
      </c>
      <c r="B351" s="10">
        <v>3</v>
      </c>
      <c r="C351" s="10" t="s">
        <v>980</v>
      </c>
      <c r="D351" s="10" t="s">
        <v>304</v>
      </c>
      <c r="E351" s="10">
        <v>20</v>
      </c>
      <c r="F351" s="105">
        <f t="shared" si="10"/>
        <v>2016</v>
      </c>
      <c r="H351" s="10" t="str">
        <f t="shared" si="11"/>
        <v>2016,3,workshop,herentals,20</v>
      </c>
    </row>
    <row r="352" spans="1:8" x14ac:dyDescent="0.25">
      <c r="A352" s="10">
        <v>2016</v>
      </c>
      <c r="B352" s="10">
        <v>4</v>
      </c>
      <c r="C352" s="10" t="s">
        <v>980</v>
      </c>
      <c r="D352" s="10" t="s">
        <v>304</v>
      </c>
      <c r="E352" s="10">
        <v>81</v>
      </c>
      <c r="F352" s="105">
        <f t="shared" si="10"/>
        <v>2016</v>
      </c>
      <c r="H352" s="10" t="str">
        <f t="shared" si="11"/>
        <v>2016,4,workshop,herentals,81</v>
      </c>
    </row>
    <row r="353" spans="1:8" x14ac:dyDescent="0.25">
      <c r="A353" s="10">
        <v>2016</v>
      </c>
      <c r="B353" s="10">
        <v>6</v>
      </c>
      <c r="C353" s="10" t="s">
        <v>980</v>
      </c>
      <c r="D353" s="10" t="s">
        <v>304</v>
      </c>
      <c r="E353" s="10">
        <v>80</v>
      </c>
      <c r="F353" s="105">
        <f t="shared" si="10"/>
        <v>2016</v>
      </c>
      <c r="H353" s="10" t="str">
        <f t="shared" si="11"/>
        <v>2016,6,workshop,herentals,80</v>
      </c>
    </row>
    <row r="354" spans="1:8" x14ac:dyDescent="0.25">
      <c r="A354" s="10">
        <v>2016</v>
      </c>
      <c r="B354" s="10">
        <v>9</v>
      </c>
      <c r="C354" s="10" t="s">
        <v>980</v>
      </c>
      <c r="D354" s="10" t="s">
        <v>304</v>
      </c>
      <c r="E354" s="10">
        <v>200</v>
      </c>
      <c r="F354" s="105">
        <f t="shared" si="10"/>
        <v>2017</v>
      </c>
      <c r="H354" s="10" t="str">
        <f t="shared" si="11"/>
        <v>2017,9,workshop,herentals,200</v>
      </c>
    </row>
    <row r="355" spans="1:8" x14ac:dyDescent="0.25">
      <c r="A355" s="10">
        <v>2016</v>
      </c>
      <c r="B355" s="10">
        <v>11</v>
      </c>
      <c r="C355" s="10" t="s">
        <v>980</v>
      </c>
      <c r="D355" s="10" t="s">
        <v>304</v>
      </c>
      <c r="E355" s="10">
        <v>50</v>
      </c>
      <c r="F355" s="105">
        <f t="shared" si="10"/>
        <v>2017</v>
      </c>
      <c r="H355" s="10" t="str">
        <f t="shared" si="11"/>
        <v>2017,11,workshop,herentals,50</v>
      </c>
    </row>
    <row r="356" spans="1:8" x14ac:dyDescent="0.25">
      <c r="A356" s="10">
        <v>2016</v>
      </c>
      <c r="B356" s="10">
        <v>3</v>
      </c>
      <c r="C356" s="10" t="s">
        <v>981</v>
      </c>
      <c r="D356" s="10" t="s">
        <v>304</v>
      </c>
      <c r="E356" s="10">
        <v>14</v>
      </c>
      <c r="F356" s="105">
        <f t="shared" si="10"/>
        <v>2016</v>
      </c>
      <c r="H356" s="10" t="str">
        <f t="shared" si="11"/>
        <v>2016,3,kamp,herentals,14</v>
      </c>
    </row>
    <row r="357" spans="1:8" x14ac:dyDescent="0.25">
      <c r="A357" s="10">
        <v>2016</v>
      </c>
      <c r="B357" s="10">
        <v>7</v>
      </c>
      <c r="C357" s="10" t="s">
        <v>981</v>
      </c>
      <c r="D357" s="10" t="s">
        <v>304</v>
      </c>
      <c r="E357" s="10">
        <v>43</v>
      </c>
      <c r="F357" s="105">
        <f t="shared" si="10"/>
        <v>2016</v>
      </c>
      <c r="H357" s="10" t="str">
        <f t="shared" si="11"/>
        <v>2016,7,kamp,herentals,43</v>
      </c>
    </row>
    <row r="358" spans="1:8" x14ac:dyDescent="0.25">
      <c r="A358" s="10">
        <v>2016</v>
      </c>
      <c r="B358" s="10">
        <v>7</v>
      </c>
      <c r="C358" s="10" t="s">
        <v>981</v>
      </c>
      <c r="D358" s="10" t="s">
        <v>304</v>
      </c>
      <c r="E358" s="10">
        <v>25</v>
      </c>
      <c r="F358" s="105">
        <f t="shared" si="10"/>
        <v>2016</v>
      </c>
      <c r="H358" s="10" t="str">
        <f t="shared" si="11"/>
        <v>2016,7,kamp,herentals,25</v>
      </c>
    </row>
    <row r="359" spans="1:8" x14ac:dyDescent="0.25">
      <c r="A359" s="10">
        <v>2016</v>
      </c>
      <c r="B359" s="10">
        <v>7</v>
      </c>
      <c r="C359" s="10" t="s">
        <v>981</v>
      </c>
      <c r="D359" s="10" t="s">
        <v>304</v>
      </c>
      <c r="E359" s="10">
        <v>16</v>
      </c>
      <c r="F359" s="105">
        <f t="shared" si="10"/>
        <v>2016</v>
      </c>
      <c r="H359" s="10" t="str">
        <f t="shared" si="11"/>
        <v>2016,7,kamp,herentals,16</v>
      </c>
    </row>
    <row r="360" spans="1:8" x14ac:dyDescent="0.25">
      <c r="A360" s="10">
        <v>2016</v>
      </c>
      <c r="B360" s="10">
        <v>7</v>
      </c>
      <c r="C360" s="10" t="s">
        <v>981</v>
      </c>
      <c r="D360" s="10" t="s">
        <v>304</v>
      </c>
      <c r="E360" s="10">
        <v>8</v>
      </c>
      <c r="F360" s="105">
        <f t="shared" si="10"/>
        <v>2016</v>
      </c>
      <c r="H360" s="10" t="str">
        <f t="shared" si="11"/>
        <v>2016,7,kamp,herentals,8</v>
      </c>
    </row>
    <row r="361" spans="1:8" x14ac:dyDescent="0.25">
      <c r="A361" s="10">
        <v>2016</v>
      </c>
      <c r="B361" s="10">
        <v>8</v>
      </c>
      <c r="C361" s="10" t="s">
        <v>981</v>
      </c>
      <c r="D361" s="10" t="s">
        <v>304</v>
      </c>
      <c r="E361" s="10">
        <v>17</v>
      </c>
      <c r="F361" s="105">
        <f t="shared" si="10"/>
        <v>2016</v>
      </c>
      <c r="H361" s="10" t="str">
        <f t="shared" si="11"/>
        <v>2016,8,kamp,herentals,17</v>
      </c>
    </row>
    <row r="362" spans="1:8" x14ac:dyDescent="0.25">
      <c r="A362" s="10">
        <v>2016</v>
      </c>
      <c r="B362" s="10">
        <v>8</v>
      </c>
      <c r="C362" s="10" t="s">
        <v>981</v>
      </c>
      <c r="D362" s="10" t="s">
        <v>304</v>
      </c>
      <c r="E362" s="10">
        <v>19</v>
      </c>
      <c r="F362" s="105">
        <f t="shared" si="10"/>
        <v>2016</v>
      </c>
      <c r="H362" s="10" t="str">
        <f t="shared" si="11"/>
        <v>2016,8,kamp,herentals,19</v>
      </c>
    </row>
    <row r="363" spans="1:8" x14ac:dyDescent="0.25">
      <c r="A363" s="10">
        <v>2016</v>
      </c>
      <c r="B363" s="10">
        <v>10</v>
      </c>
      <c r="C363" s="10" t="s">
        <v>1005</v>
      </c>
      <c r="D363" s="10" t="s">
        <v>304</v>
      </c>
      <c r="E363" s="10">
        <v>200</v>
      </c>
      <c r="F363" s="105">
        <f t="shared" si="10"/>
        <v>2017</v>
      </c>
      <c r="H363" s="10" t="str">
        <f t="shared" si="11"/>
        <v>2017,10,animatie,herentals,200</v>
      </c>
    </row>
    <row r="364" spans="1:8" x14ac:dyDescent="0.25">
      <c r="A364" s="10">
        <v>2016</v>
      </c>
      <c r="B364" s="10">
        <v>11</v>
      </c>
      <c r="C364" s="10" t="s">
        <v>1005</v>
      </c>
      <c r="D364" s="10" t="s">
        <v>304</v>
      </c>
      <c r="E364" s="10">
        <v>50</v>
      </c>
      <c r="F364" s="105">
        <f t="shared" si="10"/>
        <v>2017</v>
      </c>
      <c r="H364" s="10" t="str">
        <f t="shared" si="11"/>
        <v>2017,11,animatie,herentals,50</v>
      </c>
    </row>
    <row r="365" spans="1:8" x14ac:dyDescent="0.25">
      <c r="A365" s="10">
        <v>2016</v>
      </c>
      <c r="B365" s="10">
        <v>8</v>
      </c>
      <c r="C365" s="10" t="s">
        <v>980</v>
      </c>
      <c r="D365" s="10" t="s">
        <v>1122</v>
      </c>
      <c r="E365" s="10">
        <v>15</v>
      </c>
      <c r="F365" s="105">
        <f t="shared" si="10"/>
        <v>2016</v>
      </c>
      <c r="H365" s="10" t="str">
        <f t="shared" si="11"/>
        <v>2016,8,workshop,herenthout,15</v>
      </c>
    </row>
    <row r="366" spans="1:8" x14ac:dyDescent="0.25">
      <c r="A366" s="10">
        <v>2016</v>
      </c>
      <c r="B366" s="10">
        <v>9</v>
      </c>
      <c r="C366" s="10" t="s">
        <v>979</v>
      </c>
      <c r="D366" s="10" t="s">
        <v>1122</v>
      </c>
      <c r="E366" s="10">
        <v>40</v>
      </c>
      <c r="F366" s="105">
        <f t="shared" si="10"/>
        <v>2017</v>
      </c>
      <c r="H366" s="10" t="str">
        <f t="shared" si="11"/>
        <v>2017,9,open initiatie,herenthout,40</v>
      </c>
    </row>
    <row r="367" spans="1:8" x14ac:dyDescent="0.25">
      <c r="A367" s="10">
        <v>2016</v>
      </c>
      <c r="B367" s="10">
        <v>9</v>
      </c>
      <c r="C367" s="10" t="s">
        <v>979</v>
      </c>
      <c r="D367" s="10" t="s">
        <v>1116</v>
      </c>
      <c r="E367" s="10">
        <v>200</v>
      </c>
      <c r="F367" s="105">
        <f t="shared" si="10"/>
        <v>2017</v>
      </c>
      <c r="H367" s="10" t="str">
        <f t="shared" si="11"/>
        <v>2017,9,open initiatie,herselt,200</v>
      </c>
    </row>
    <row r="368" spans="1:8" x14ac:dyDescent="0.25">
      <c r="A368" s="10">
        <v>2016</v>
      </c>
      <c r="B368" s="10">
        <v>9</v>
      </c>
      <c r="C368" s="10" t="s">
        <v>1005</v>
      </c>
      <c r="D368" s="10" t="s">
        <v>1116</v>
      </c>
      <c r="E368" s="10">
        <v>3000</v>
      </c>
      <c r="F368" s="105">
        <f t="shared" si="10"/>
        <v>2017</v>
      </c>
      <c r="H368" s="10" t="str">
        <f t="shared" si="11"/>
        <v>2017,9,animatie,herselt,3000</v>
      </c>
    </row>
    <row r="369" spans="1:8" x14ac:dyDescent="0.25">
      <c r="A369" s="10">
        <v>2016</v>
      </c>
      <c r="B369" s="10">
        <v>11</v>
      </c>
      <c r="C369" s="10" t="s">
        <v>980</v>
      </c>
      <c r="D369" s="10" t="s">
        <v>1142</v>
      </c>
      <c r="E369" s="10">
        <v>30</v>
      </c>
      <c r="F369" s="105">
        <f t="shared" si="10"/>
        <v>2017</v>
      </c>
      <c r="H369" s="10" t="str">
        <f t="shared" si="11"/>
        <v>2017,11,workshop,heusden-zolder,30</v>
      </c>
    </row>
    <row r="370" spans="1:8" x14ac:dyDescent="0.25">
      <c r="A370" s="10">
        <v>2016</v>
      </c>
      <c r="B370" s="10">
        <v>5</v>
      </c>
      <c r="C370" s="10" t="s">
        <v>980</v>
      </c>
      <c r="D370" s="10" t="s">
        <v>1051</v>
      </c>
      <c r="E370" s="10">
        <v>150</v>
      </c>
      <c r="F370" s="105">
        <f t="shared" si="10"/>
        <v>2016</v>
      </c>
      <c r="H370" s="10" t="str">
        <f t="shared" si="11"/>
        <v>2016,5,workshop,kasterlee,150</v>
      </c>
    </row>
    <row r="371" spans="1:8" x14ac:dyDescent="0.25">
      <c r="A371" s="10">
        <v>2016</v>
      </c>
      <c r="B371" s="10">
        <v>12</v>
      </c>
      <c r="C371" s="10" t="s">
        <v>1005</v>
      </c>
      <c r="D371" s="10" t="s">
        <v>1051</v>
      </c>
      <c r="E371" s="10">
        <v>450</v>
      </c>
      <c r="F371" s="105">
        <f t="shared" si="10"/>
        <v>2017</v>
      </c>
      <c r="H371" s="10" t="str">
        <f t="shared" si="11"/>
        <v>2017,12,animatie,kasterlee,450</v>
      </c>
    </row>
    <row r="372" spans="1:8" x14ac:dyDescent="0.25">
      <c r="A372" s="10">
        <v>2016</v>
      </c>
      <c r="B372" s="10">
        <v>5</v>
      </c>
      <c r="C372" s="10" t="s">
        <v>979</v>
      </c>
      <c r="D372" s="10" t="s">
        <v>1258</v>
      </c>
      <c r="E372" s="10">
        <v>100</v>
      </c>
      <c r="F372" s="105">
        <f t="shared" si="10"/>
        <v>2016</v>
      </c>
      <c r="H372" s="10" t="str">
        <f t="shared" si="11"/>
        <v>2016,5,open initiatie,keerbergen,100</v>
      </c>
    </row>
    <row r="373" spans="1:8" x14ac:dyDescent="0.25">
      <c r="A373" s="10">
        <v>2016</v>
      </c>
      <c r="B373" s="10">
        <v>5</v>
      </c>
      <c r="C373" s="10" t="s">
        <v>1005</v>
      </c>
      <c r="D373" s="10" t="s">
        <v>1258</v>
      </c>
      <c r="E373" s="10">
        <v>500</v>
      </c>
      <c r="F373" s="105">
        <f t="shared" si="10"/>
        <v>2016</v>
      </c>
      <c r="H373" s="10" t="str">
        <f t="shared" si="11"/>
        <v>2016,5,animatie,keerbergen,500</v>
      </c>
    </row>
    <row r="374" spans="1:8" x14ac:dyDescent="0.25">
      <c r="A374" s="10">
        <v>2016</v>
      </c>
      <c r="B374" s="10">
        <v>2</v>
      </c>
      <c r="C374" s="10" t="s">
        <v>980</v>
      </c>
      <c r="D374" s="10" t="s">
        <v>1009</v>
      </c>
      <c r="E374" s="10">
        <v>40</v>
      </c>
      <c r="F374" s="105">
        <f t="shared" si="10"/>
        <v>2016</v>
      </c>
      <c r="H374" s="10" t="str">
        <f t="shared" si="11"/>
        <v>2016,2,workshop,kessel,40</v>
      </c>
    </row>
    <row r="375" spans="1:8" x14ac:dyDescent="0.25">
      <c r="A375" s="10">
        <v>2016</v>
      </c>
      <c r="B375" s="10">
        <v>11</v>
      </c>
      <c r="C375" s="10" t="s">
        <v>980</v>
      </c>
      <c r="D375" s="10" t="s">
        <v>1268</v>
      </c>
      <c r="E375" s="10">
        <v>30</v>
      </c>
      <c r="F375" s="105">
        <f t="shared" si="10"/>
        <v>2017</v>
      </c>
      <c r="H375" s="10" t="str">
        <f t="shared" si="11"/>
        <v>2017,11,workshop,lier,30</v>
      </c>
    </row>
    <row r="376" spans="1:8" x14ac:dyDescent="0.25">
      <c r="A376" s="10">
        <v>2016</v>
      </c>
      <c r="B376" s="10">
        <v>2</v>
      </c>
      <c r="C376" s="10" t="s">
        <v>980</v>
      </c>
      <c r="D376" s="10" t="s">
        <v>309</v>
      </c>
      <c r="E376" s="10">
        <v>20</v>
      </c>
      <c r="F376" s="105">
        <f t="shared" si="10"/>
        <v>2016</v>
      </c>
      <c r="H376" s="10" t="str">
        <f t="shared" si="11"/>
        <v>2016,2,workshop,lille,20</v>
      </c>
    </row>
    <row r="377" spans="1:8" x14ac:dyDescent="0.25">
      <c r="A377" s="10">
        <v>2016</v>
      </c>
      <c r="B377" s="10">
        <v>9</v>
      </c>
      <c r="C377" s="10" t="s">
        <v>980</v>
      </c>
      <c r="D377" s="10" t="s">
        <v>309</v>
      </c>
      <c r="E377" s="10">
        <v>50</v>
      </c>
      <c r="F377" s="105">
        <f t="shared" si="10"/>
        <v>2017</v>
      </c>
      <c r="H377" s="10" t="str">
        <f t="shared" si="11"/>
        <v>2017,9,workshop,lille,50</v>
      </c>
    </row>
    <row r="378" spans="1:8" x14ac:dyDescent="0.25">
      <c r="A378" s="10">
        <v>2016</v>
      </c>
      <c r="B378" s="10">
        <v>12</v>
      </c>
      <c r="C378" s="10" t="s">
        <v>1005</v>
      </c>
      <c r="D378" s="10" t="s">
        <v>309</v>
      </c>
      <c r="E378" s="10">
        <v>1000</v>
      </c>
      <c r="F378" s="105">
        <f t="shared" si="10"/>
        <v>2017</v>
      </c>
      <c r="H378" s="10" t="str">
        <f t="shared" si="11"/>
        <v>2017,12,animatie,lille,1000</v>
      </c>
    </row>
    <row r="379" spans="1:8" x14ac:dyDescent="0.25">
      <c r="A379" s="10">
        <v>2016</v>
      </c>
      <c r="B379" s="10">
        <v>8</v>
      </c>
      <c r="C379" s="10" t="s">
        <v>981</v>
      </c>
      <c r="D379" s="10" t="s">
        <v>1194</v>
      </c>
      <c r="E379" s="10">
        <v>38</v>
      </c>
      <c r="F379" s="105">
        <f t="shared" si="10"/>
        <v>2016</v>
      </c>
      <c r="H379" s="10" t="str">
        <f t="shared" si="11"/>
        <v>2016,8,kamp,lummen,38</v>
      </c>
    </row>
    <row r="380" spans="1:8" x14ac:dyDescent="0.25">
      <c r="A380" s="10">
        <v>2016</v>
      </c>
      <c r="B380" s="10">
        <v>2</v>
      </c>
      <c r="C380" s="10" t="s">
        <v>980</v>
      </c>
      <c r="D380" s="10" t="s">
        <v>1104</v>
      </c>
      <c r="E380" s="10">
        <v>48</v>
      </c>
      <c r="F380" s="105">
        <f t="shared" si="10"/>
        <v>2016</v>
      </c>
      <c r="H380" s="10" t="str">
        <f t="shared" si="11"/>
        <v>2016,2,workshop,malle,48</v>
      </c>
    </row>
    <row r="381" spans="1:8" x14ac:dyDescent="0.25">
      <c r="A381" s="10">
        <v>2016</v>
      </c>
      <c r="B381" s="10">
        <v>2</v>
      </c>
      <c r="C381" s="10" t="s">
        <v>980</v>
      </c>
      <c r="D381" s="10" t="s">
        <v>1104</v>
      </c>
      <c r="E381" s="10">
        <v>20</v>
      </c>
      <c r="F381" s="105">
        <f t="shared" si="10"/>
        <v>2016</v>
      </c>
      <c r="H381" s="10" t="str">
        <f t="shared" si="11"/>
        <v>2016,2,workshop,malle,20</v>
      </c>
    </row>
    <row r="382" spans="1:8" x14ac:dyDescent="0.25">
      <c r="A382" s="10">
        <v>2016</v>
      </c>
      <c r="B382" s="10">
        <v>3</v>
      </c>
      <c r="C382" s="10" t="s">
        <v>980</v>
      </c>
      <c r="D382" s="10" t="s">
        <v>1104</v>
      </c>
      <c r="E382" s="10">
        <v>30</v>
      </c>
      <c r="F382" s="105">
        <f t="shared" si="10"/>
        <v>2016</v>
      </c>
      <c r="H382" s="10" t="str">
        <f t="shared" si="11"/>
        <v>2016,3,workshop,malle,30</v>
      </c>
    </row>
    <row r="383" spans="1:8" x14ac:dyDescent="0.25">
      <c r="A383" s="10">
        <v>2016</v>
      </c>
      <c r="B383" s="10">
        <v>3</v>
      </c>
      <c r="C383" s="10" t="s">
        <v>980</v>
      </c>
      <c r="D383" s="10" t="s">
        <v>1104</v>
      </c>
      <c r="E383" s="10">
        <v>45</v>
      </c>
      <c r="F383" s="105">
        <f t="shared" si="10"/>
        <v>2016</v>
      </c>
      <c r="H383" s="10" t="str">
        <f t="shared" si="11"/>
        <v>2016,3,workshop,malle,45</v>
      </c>
    </row>
    <row r="384" spans="1:8" x14ac:dyDescent="0.25">
      <c r="A384" s="10">
        <v>2016</v>
      </c>
      <c r="B384" s="10">
        <v>3</v>
      </c>
      <c r="C384" s="10" t="s">
        <v>980</v>
      </c>
      <c r="D384" s="10" t="s">
        <v>1104</v>
      </c>
      <c r="E384" s="10">
        <v>40</v>
      </c>
      <c r="F384" s="105">
        <f t="shared" si="10"/>
        <v>2016</v>
      </c>
      <c r="H384" s="10" t="str">
        <f t="shared" si="11"/>
        <v>2016,3,workshop,malle,40</v>
      </c>
    </row>
    <row r="385" spans="1:8" x14ac:dyDescent="0.25">
      <c r="A385" s="10">
        <v>2016</v>
      </c>
      <c r="B385" s="10">
        <v>3</v>
      </c>
      <c r="C385" s="10" t="s">
        <v>980</v>
      </c>
      <c r="D385" s="10" t="s">
        <v>1104</v>
      </c>
      <c r="E385" s="10">
        <v>60</v>
      </c>
      <c r="F385" s="105">
        <f t="shared" si="10"/>
        <v>2016</v>
      </c>
      <c r="H385" s="10" t="str">
        <f t="shared" si="11"/>
        <v>2016,3,workshop,malle,60</v>
      </c>
    </row>
    <row r="386" spans="1:8" x14ac:dyDescent="0.25">
      <c r="A386" s="10">
        <v>2016</v>
      </c>
      <c r="B386" s="10">
        <v>5</v>
      </c>
      <c r="C386" s="10" t="s">
        <v>980</v>
      </c>
      <c r="D386" s="10" t="s">
        <v>1104</v>
      </c>
      <c r="E386" s="10">
        <v>38</v>
      </c>
      <c r="F386" s="105">
        <f t="shared" si="10"/>
        <v>2016</v>
      </c>
      <c r="H386" s="10" t="str">
        <f t="shared" si="11"/>
        <v>2016,5,workshop,malle,38</v>
      </c>
    </row>
    <row r="387" spans="1:8" x14ac:dyDescent="0.25">
      <c r="A387" s="10">
        <v>2016</v>
      </c>
      <c r="B387" s="10">
        <v>4</v>
      </c>
      <c r="C387" s="10" t="s">
        <v>980</v>
      </c>
      <c r="D387" s="10" t="s">
        <v>1104</v>
      </c>
      <c r="E387" s="10">
        <v>50</v>
      </c>
      <c r="F387" s="105">
        <f t="shared" ref="F387:F450" si="12">IF(B387&lt;9,A387,A387+1)</f>
        <v>2016</v>
      </c>
      <c r="H387" s="10" t="str">
        <f t="shared" ref="H387:H450" si="13">CONCATENATE(F387,",",B387,",",C387,",",D387,",",E387,)</f>
        <v>2016,4,workshop,malle,50</v>
      </c>
    </row>
    <row r="388" spans="1:8" x14ac:dyDescent="0.25">
      <c r="A388" s="10">
        <v>2016</v>
      </c>
      <c r="B388" s="10">
        <v>4</v>
      </c>
      <c r="C388" s="10" t="s">
        <v>980</v>
      </c>
      <c r="D388" s="10" t="s">
        <v>1104</v>
      </c>
      <c r="E388" s="10">
        <v>30</v>
      </c>
      <c r="F388" s="105">
        <f t="shared" si="12"/>
        <v>2016</v>
      </c>
      <c r="H388" s="10" t="str">
        <f t="shared" si="13"/>
        <v>2016,4,workshop,malle,30</v>
      </c>
    </row>
    <row r="389" spans="1:8" x14ac:dyDescent="0.25">
      <c r="A389" s="10">
        <v>2016</v>
      </c>
      <c r="B389" s="10">
        <v>5</v>
      </c>
      <c r="C389" s="10" t="s">
        <v>980</v>
      </c>
      <c r="D389" s="10" t="s">
        <v>1104</v>
      </c>
      <c r="E389" s="10">
        <v>50</v>
      </c>
      <c r="F389" s="105">
        <f t="shared" si="12"/>
        <v>2016</v>
      </c>
      <c r="H389" s="10" t="str">
        <f t="shared" si="13"/>
        <v>2016,5,workshop,malle,50</v>
      </c>
    </row>
    <row r="390" spans="1:8" x14ac:dyDescent="0.25">
      <c r="A390" s="10">
        <v>2016</v>
      </c>
      <c r="B390" s="10">
        <v>5</v>
      </c>
      <c r="C390" s="10" t="s">
        <v>980</v>
      </c>
      <c r="D390" s="10" t="s">
        <v>1104</v>
      </c>
      <c r="E390" s="10">
        <v>75</v>
      </c>
      <c r="F390" s="105">
        <f t="shared" si="12"/>
        <v>2016</v>
      </c>
      <c r="H390" s="10" t="str">
        <f t="shared" si="13"/>
        <v>2016,5,workshop,malle,75</v>
      </c>
    </row>
    <row r="391" spans="1:8" x14ac:dyDescent="0.25">
      <c r="A391" s="10">
        <v>2016</v>
      </c>
      <c r="B391" s="10">
        <v>5</v>
      </c>
      <c r="C391" s="10" t="s">
        <v>980</v>
      </c>
      <c r="D391" s="10" t="s">
        <v>1104</v>
      </c>
      <c r="E391" s="10">
        <v>35</v>
      </c>
      <c r="F391" s="105">
        <f t="shared" si="12"/>
        <v>2016</v>
      </c>
      <c r="H391" s="10" t="str">
        <f t="shared" si="13"/>
        <v>2016,5,workshop,malle,35</v>
      </c>
    </row>
    <row r="392" spans="1:8" x14ac:dyDescent="0.25">
      <c r="A392" s="10">
        <v>2016</v>
      </c>
      <c r="B392" s="10">
        <v>10</v>
      </c>
      <c r="C392" s="10" t="s">
        <v>980</v>
      </c>
      <c r="D392" s="10" t="s">
        <v>1104</v>
      </c>
      <c r="E392" s="10">
        <v>80</v>
      </c>
      <c r="F392" s="105">
        <f t="shared" si="12"/>
        <v>2017</v>
      </c>
      <c r="H392" s="10" t="str">
        <f t="shared" si="13"/>
        <v>2017,10,workshop,malle,80</v>
      </c>
    </row>
    <row r="393" spans="1:8" x14ac:dyDescent="0.25">
      <c r="A393" s="10">
        <v>2016</v>
      </c>
      <c r="B393" s="10">
        <v>11</v>
      </c>
      <c r="C393" s="10" t="s">
        <v>980</v>
      </c>
      <c r="D393" s="10" t="s">
        <v>1104</v>
      </c>
      <c r="E393" s="10">
        <v>240</v>
      </c>
      <c r="F393" s="105">
        <f t="shared" si="12"/>
        <v>2017</v>
      </c>
      <c r="H393" s="10" t="str">
        <f t="shared" si="13"/>
        <v>2017,11,workshop,malle,240</v>
      </c>
    </row>
    <row r="394" spans="1:8" x14ac:dyDescent="0.25">
      <c r="A394" s="10">
        <v>2016</v>
      </c>
      <c r="B394" s="10">
        <v>4</v>
      </c>
      <c r="C394" s="10" t="s">
        <v>980</v>
      </c>
      <c r="D394" s="10" t="s">
        <v>997</v>
      </c>
      <c r="E394" s="10">
        <v>120</v>
      </c>
      <c r="F394" s="105">
        <f t="shared" si="12"/>
        <v>2016</v>
      </c>
      <c r="H394" s="10" t="str">
        <f t="shared" si="13"/>
        <v>2016,4,workshop,mol,120</v>
      </c>
    </row>
    <row r="395" spans="1:8" x14ac:dyDescent="0.25">
      <c r="A395" s="10">
        <v>2016</v>
      </c>
      <c r="B395" s="10">
        <v>9</v>
      </c>
      <c r="C395" s="10" t="s">
        <v>1005</v>
      </c>
      <c r="D395" s="10" t="s">
        <v>997</v>
      </c>
      <c r="E395" s="10">
        <v>1100</v>
      </c>
      <c r="F395" s="105">
        <f t="shared" si="12"/>
        <v>2017</v>
      </c>
      <c r="H395" s="10" t="str">
        <f t="shared" si="13"/>
        <v>2017,9,animatie,mol,1100</v>
      </c>
    </row>
    <row r="396" spans="1:8" x14ac:dyDescent="0.25">
      <c r="A396" s="10">
        <v>2016</v>
      </c>
      <c r="B396" s="10">
        <v>6</v>
      </c>
      <c r="C396" s="10" t="s">
        <v>980</v>
      </c>
      <c r="D396" s="10" t="s">
        <v>306</v>
      </c>
      <c r="E396" s="10">
        <v>20</v>
      </c>
      <c r="F396" s="105">
        <f t="shared" si="12"/>
        <v>2016</v>
      </c>
      <c r="H396" s="10" t="str">
        <f t="shared" si="13"/>
        <v>2016,6,workshop,olen,20</v>
      </c>
    </row>
    <row r="397" spans="1:8" x14ac:dyDescent="0.25">
      <c r="A397" s="10">
        <v>2016</v>
      </c>
      <c r="B397" s="10">
        <v>8</v>
      </c>
      <c r="C397" s="10" t="s">
        <v>979</v>
      </c>
      <c r="D397" s="10" t="s">
        <v>306</v>
      </c>
      <c r="E397" s="10">
        <v>400</v>
      </c>
      <c r="F397" s="105">
        <f t="shared" si="12"/>
        <v>2016</v>
      </c>
      <c r="H397" s="10" t="str">
        <f t="shared" si="13"/>
        <v>2016,8,open initiatie,olen,400</v>
      </c>
    </row>
    <row r="398" spans="1:8" x14ac:dyDescent="0.25">
      <c r="A398" s="10">
        <v>2016</v>
      </c>
      <c r="B398" s="10">
        <v>8</v>
      </c>
      <c r="C398" s="10" t="s">
        <v>981</v>
      </c>
      <c r="D398" s="10" t="s">
        <v>306</v>
      </c>
      <c r="E398" s="10">
        <v>32</v>
      </c>
      <c r="F398" s="105">
        <f t="shared" si="12"/>
        <v>2016</v>
      </c>
      <c r="H398" s="10" t="str">
        <f t="shared" si="13"/>
        <v>2016,8,kamp,olen,32</v>
      </c>
    </row>
    <row r="399" spans="1:8" x14ac:dyDescent="0.25">
      <c r="A399" s="10">
        <v>2016</v>
      </c>
      <c r="B399" s="10">
        <v>7</v>
      </c>
      <c r="C399" s="10" t="s">
        <v>1005</v>
      </c>
      <c r="D399" s="10" t="s">
        <v>306</v>
      </c>
      <c r="E399" s="10">
        <v>2000</v>
      </c>
      <c r="F399" s="105">
        <f t="shared" si="12"/>
        <v>2016</v>
      </c>
      <c r="H399" s="10" t="str">
        <f t="shared" si="13"/>
        <v>2016,7,animatie,olen,2000</v>
      </c>
    </row>
    <row r="400" spans="1:8" x14ac:dyDescent="0.25">
      <c r="A400" s="10">
        <v>2016</v>
      </c>
      <c r="B400" s="10">
        <v>7</v>
      </c>
      <c r="C400" s="10" t="s">
        <v>1005</v>
      </c>
      <c r="D400" s="10" t="s">
        <v>306</v>
      </c>
      <c r="E400" s="10">
        <v>500</v>
      </c>
      <c r="F400" s="105">
        <f t="shared" si="12"/>
        <v>2016</v>
      </c>
      <c r="H400" s="10" t="str">
        <f t="shared" si="13"/>
        <v>2016,7,animatie,olen,500</v>
      </c>
    </row>
    <row r="401" spans="1:8" x14ac:dyDescent="0.25">
      <c r="A401" s="10">
        <v>2016</v>
      </c>
      <c r="B401" s="10">
        <v>8</v>
      </c>
      <c r="C401" s="10" t="s">
        <v>1005</v>
      </c>
      <c r="D401" s="10" t="s">
        <v>306</v>
      </c>
      <c r="E401" s="10">
        <v>1500</v>
      </c>
      <c r="F401" s="105">
        <f t="shared" si="12"/>
        <v>2016</v>
      </c>
      <c r="H401" s="10" t="str">
        <f t="shared" si="13"/>
        <v>2016,8,animatie,olen,1500</v>
      </c>
    </row>
    <row r="402" spans="1:8" x14ac:dyDescent="0.25">
      <c r="A402" s="10">
        <v>2016</v>
      </c>
      <c r="B402" s="10">
        <v>9</v>
      </c>
      <c r="C402" s="10" t="s">
        <v>1005</v>
      </c>
      <c r="D402" s="10" t="s">
        <v>1273</v>
      </c>
      <c r="F402" s="105">
        <f t="shared" si="12"/>
        <v>2017</v>
      </c>
      <c r="H402" s="10" t="str">
        <f t="shared" si="13"/>
        <v>2017,9,animatie,olmen,</v>
      </c>
    </row>
    <row r="403" spans="1:8" x14ac:dyDescent="0.25">
      <c r="A403" s="10">
        <v>2016</v>
      </c>
      <c r="B403" s="10">
        <v>8</v>
      </c>
      <c r="C403" s="10" t="s">
        <v>980</v>
      </c>
      <c r="D403" s="10" t="s">
        <v>1024</v>
      </c>
      <c r="E403" s="10">
        <v>85</v>
      </c>
      <c r="F403" s="105">
        <f t="shared" si="12"/>
        <v>2016</v>
      </c>
      <c r="H403" s="10" t="str">
        <f t="shared" si="13"/>
        <v>2016,8,workshop,oud-turnhout,85</v>
      </c>
    </row>
    <row r="404" spans="1:8" x14ac:dyDescent="0.25">
      <c r="A404" s="10">
        <v>2016</v>
      </c>
      <c r="B404" s="10">
        <v>9</v>
      </c>
      <c r="C404" s="10" t="s">
        <v>980</v>
      </c>
      <c r="D404" s="10" t="s">
        <v>1024</v>
      </c>
      <c r="E404" s="10">
        <v>40</v>
      </c>
      <c r="F404" s="105">
        <f t="shared" si="12"/>
        <v>2017</v>
      </c>
      <c r="H404" s="10" t="str">
        <f t="shared" si="13"/>
        <v>2017,9,workshop,oud-turnhout,40</v>
      </c>
    </row>
    <row r="405" spans="1:8" x14ac:dyDescent="0.25">
      <c r="A405" s="10">
        <v>2016</v>
      </c>
      <c r="B405" s="10">
        <v>10</v>
      </c>
      <c r="C405" s="10" t="s">
        <v>979</v>
      </c>
      <c r="D405" s="10" t="s">
        <v>1024</v>
      </c>
      <c r="F405" s="105">
        <f t="shared" si="12"/>
        <v>2017</v>
      </c>
      <c r="H405" s="10" t="str">
        <f t="shared" si="13"/>
        <v>2017,10,open initiatie,oud-turnhout,</v>
      </c>
    </row>
    <row r="406" spans="1:8" x14ac:dyDescent="0.25">
      <c r="A406" s="10">
        <v>2016</v>
      </c>
      <c r="B406" s="10">
        <v>3</v>
      </c>
      <c r="C406" s="10" t="s">
        <v>980</v>
      </c>
      <c r="D406" s="10" t="s">
        <v>1010</v>
      </c>
      <c r="E406" s="10">
        <v>12</v>
      </c>
      <c r="F406" s="105">
        <f t="shared" si="12"/>
        <v>2016</v>
      </c>
      <c r="H406" s="10" t="str">
        <f t="shared" si="13"/>
        <v>2016,3,workshop,turnhout,12</v>
      </c>
    </row>
    <row r="407" spans="1:8" x14ac:dyDescent="0.25">
      <c r="A407" s="10">
        <v>2016</v>
      </c>
      <c r="B407" s="10">
        <v>6</v>
      </c>
      <c r="C407" s="10" t="s">
        <v>979</v>
      </c>
      <c r="D407" s="10" t="s">
        <v>1010</v>
      </c>
      <c r="E407" s="10">
        <v>150</v>
      </c>
      <c r="F407" s="105">
        <f t="shared" si="12"/>
        <v>2016</v>
      </c>
      <c r="H407" s="10" t="str">
        <f t="shared" si="13"/>
        <v>2016,6,open initiatie,turnhout,150</v>
      </c>
    </row>
    <row r="408" spans="1:8" x14ac:dyDescent="0.25">
      <c r="A408" s="10">
        <v>2016</v>
      </c>
      <c r="B408" s="10">
        <v>7</v>
      </c>
      <c r="C408" s="10" t="s">
        <v>979</v>
      </c>
      <c r="D408" s="10" t="s">
        <v>1010</v>
      </c>
      <c r="E408" s="10">
        <v>300</v>
      </c>
      <c r="F408" s="105">
        <f t="shared" si="12"/>
        <v>2016</v>
      </c>
      <c r="H408" s="10" t="str">
        <f t="shared" si="13"/>
        <v>2016,7,open initiatie,turnhout,300</v>
      </c>
    </row>
    <row r="409" spans="1:8" x14ac:dyDescent="0.25">
      <c r="A409" s="10">
        <v>2016</v>
      </c>
      <c r="B409" s="10">
        <v>7</v>
      </c>
      <c r="C409" s="10" t="s">
        <v>981</v>
      </c>
      <c r="D409" s="10" t="s">
        <v>1010</v>
      </c>
      <c r="F409" s="105">
        <f t="shared" si="12"/>
        <v>2016</v>
      </c>
      <c r="H409" s="10" t="str">
        <f t="shared" si="13"/>
        <v>2016,7,kamp,turnhout,</v>
      </c>
    </row>
    <row r="410" spans="1:8" x14ac:dyDescent="0.25">
      <c r="A410" s="10">
        <v>2016</v>
      </c>
      <c r="B410" s="10">
        <v>7</v>
      </c>
      <c r="C410" s="10" t="s">
        <v>1005</v>
      </c>
      <c r="D410" s="10" t="s">
        <v>1010</v>
      </c>
      <c r="E410" s="10">
        <v>500</v>
      </c>
      <c r="F410" s="105">
        <f t="shared" si="12"/>
        <v>2016</v>
      </c>
      <c r="H410" s="10" t="str">
        <f t="shared" si="13"/>
        <v>2016,7,animatie,turnhout,500</v>
      </c>
    </row>
    <row r="411" spans="1:8" x14ac:dyDescent="0.25">
      <c r="A411" s="10">
        <v>2016</v>
      </c>
      <c r="B411" s="10">
        <v>9</v>
      </c>
      <c r="C411" s="10" t="s">
        <v>1005</v>
      </c>
      <c r="D411" s="10" t="s">
        <v>1010</v>
      </c>
      <c r="F411" s="105">
        <f t="shared" si="12"/>
        <v>2017</v>
      </c>
      <c r="H411" s="10" t="str">
        <f t="shared" si="13"/>
        <v>2017,9,animatie,turnhout,</v>
      </c>
    </row>
    <row r="412" spans="1:8" x14ac:dyDescent="0.25">
      <c r="A412" s="10">
        <v>2016</v>
      </c>
      <c r="B412" s="10">
        <v>11</v>
      </c>
      <c r="C412" s="10" t="s">
        <v>980</v>
      </c>
      <c r="D412" s="10" t="s">
        <v>1045</v>
      </c>
      <c r="F412" s="105">
        <f t="shared" si="12"/>
        <v>2017</v>
      </c>
      <c r="H412" s="10" t="str">
        <f t="shared" si="13"/>
        <v>2017,11,workshop,vorselaar,</v>
      </c>
    </row>
    <row r="413" spans="1:8" x14ac:dyDescent="0.25">
      <c r="A413" s="10">
        <v>2016</v>
      </c>
      <c r="B413" s="10">
        <v>7</v>
      </c>
      <c r="C413" s="10" t="s">
        <v>1005</v>
      </c>
      <c r="D413" s="10" t="s">
        <v>1045</v>
      </c>
      <c r="F413" s="105">
        <f t="shared" si="12"/>
        <v>2016</v>
      </c>
      <c r="H413" s="10" t="str">
        <f t="shared" si="13"/>
        <v>2016,7,animatie,vorselaar,</v>
      </c>
    </row>
    <row r="414" spans="1:8" x14ac:dyDescent="0.25">
      <c r="A414" s="10">
        <v>2016</v>
      </c>
      <c r="B414" s="10">
        <v>6</v>
      </c>
      <c r="C414" s="10" t="s">
        <v>1005</v>
      </c>
      <c r="D414" s="10" t="s">
        <v>1126</v>
      </c>
      <c r="E414" s="10">
        <v>500</v>
      </c>
      <c r="F414" s="105">
        <f t="shared" si="12"/>
        <v>2016</v>
      </c>
      <c r="H414" s="10" t="str">
        <f t="shared" si="13"/>
        <v>2016,6,animatie,vosselaar,500</v>
      </c>
    </row>
    <row r="415" spans="1:8" x14ac:dyDescent="0.25">
      <c r="A415" s="10">
        <v>2016</v>
      </c>
      <c r="B415" s="10">
        <v>7</v>
      </c>
      <c r="C415" s="10" t="s">
        <v>979</v>
      </c>
      <c r="D415" s="10" t="s">
        <v>982</v>
      </c>
      <c r="E415" s="10">
        <v>100</v>
      </c>
      <c r="F415" s="105">
        <f t="shared" si="12"/>
        <v>2016</v>
      </c>
      <c r="H415" s="10" t="str">
        <f t="shared" si="13"/>
        <v>2016,7,open initiatie,westerlo,100</v>
      </c>
    </row>
    <row r="416" spans="1:8" x14ac:dyDescent="0.25">
      <c r="A416" s="10">
        <v>2016</v>
      </c>
      <c r="B416" s="10">
        <v>6</v>
      </c>
      <c r="C416" s="10" t="s">
        <v>980</v>
      </c>
      <c r="D416" s="10" t="s">
        <v>1022</v>
      </c>
      <c r="E416" s="10">
        <v>40</v>
      </c>
      <c r="F416" s="105">
        <f t="shared" si="12"/>
        <v>2016</v>
      </c>
      <c r="H416" s="10" t="str">
        <f t="shared" si="13"/>
        <v>2016,6,workshop,zandhoven,40</v>
      </c>
    </row>
    <row r="417" spans="1:8" x14ac:dyDescent="0.25">
      <c r="A417" s="10">
        <v>2016</v>
      </c>
      <c r="B417" s="10">
        <v>4</v>
      </c>
      <c r="C417" s="10" t="s">
        <v>980</v>
      </c>
      <c r="D417" s="10" t="s">
        <v>1046</v>
      </c>
      <c r="E417" s="10">
        <v>108</v>
      </c>
      <c r="F417" s="105">
        <f t="shared" si="12"/>
        <v>2016</v>
      </c>
      <c r="H417" s="10" t="str">
        <f t="shared" si="13"/>
        <v>2016,4,workshop,zoersel,108</v>
      </c>
    </row>
    <row r="418" spans="1:8" x14ac:dyDescent="0.25">
      <c r="A418" s="10">
        <v>2016</v>
      </c>
      <c r="B418" s="10">
        <v>10</v>
      </c>
      <c r="C418" s="10" t="s">
        <v>980</v>
      </c>
      <c r="D418" s="10" t="s">
        <v>1046</v>
      </c>
      <c r="E418" s="10">
        <v>126</v>
      </c>
      <c r="F418" s="105">
        <f t="shared" si="12"/>
        <v>2017</v>
      </c>
      <c r="H418" s="10" t="str">
        <f t="shared" si="13"/>
        <v>2017,10,workshop,zoersel,126</v>
      </c>
    </row>
    <row r="419" spans="1:8" x14ac:dyDescent="0.25">
      <c r="A419" s="10">
        <v>2017</v>
      </c>
      <c r="B419" s="10">
        <v>7</v>
      </c>
      <c r="C419" s="10" t="s">
        <v>981</v>
      </c>
      <c r="D419" s="10" t="s">
        <v>1167</v>
      </c>
      <c r="E419" s="10">
        <v>20</v>
      </c>
      <c r="F419" s="105">
        <f t="shared" si="12"/>
        <v>2017</v>
      </c>
      <c r="H419" s="10" t="str">
        <f t="shared" si="13"/>
        <v>2017,7,kamp,antwerpen,20</v>
      </c>
    </row>
    <row r="420" spans="1:8" x14ac:dyDescent="0.25">
      <c r="A420" s="10">
        <v>2017</v>
      </c>
      <c r="B420" s="10">
        <v>4</v>
      </c>
      <c r="C420" s="10" t="s">
        <v>979</v>
      </c>
      <c r="D420" s="10" t="s">
        <v>1154</v>
      </c>
      <c r="E420" s="10">
        <v>200</v>
      </c>
      <c r="F420" s="105">
        <f t="shared" si="12"/>
        <v>2017</v>
      </c>
      <c r="H420" s="10" t="str">
        <f t="shared" si="13"/>
        <v>2017,4,open initiatie,bonheiden ,200</v>
      </c>
    </row>
    <row r="421" spans="1:8" x14ac:dyDescent="0.25">
      <c r="A421" s="10">
        <v>2017</v>
      </c>
      <c r="B421" s="10">
        <v>9</v>
      </c>
      <c r="C421" s="10" t="s">
        <v>980</v>
      </c>
      <c r="D421" s="10" t="s">
        <v>309</v>
      </c>
      <c r="E421" s="10">
        <v>50</v>
      </c>
      <c r="F421" s="105">
        <f t="shared" si="12"/>
        <v>2018</v>
      </c>
      <c r="H421" s="10" t="str">
        <f t="shared" si="13"/>
        <v>2018,9,workshop,lille,50</v>
      </c>
    </row>
    <row r="422" spans="1:8" x14ac:dyDescent="0.25">
      <c r="A422" s="10">
        <v>2017</v>
      </c>
      <c r="B422" s="10">
        <v>4</v>
      </c>
      <c r="C422" s="10" t="s">
        <v>1012</v>
      </c>
      <c r="D422" s="10" t="s">
        <v>1047</v>
      </c>
      <c r="E422" s="10">
        <v>32</v>
      </c>
      <c r="F422" s="105">
        <f t="shared" si="12"/>
        <v>2017</v>
      </c>
      <c r="H422" s="10" t="str">
        <f t="shared" si="13"/>
        <v>2017,4,schoolactiviteit,gierle,32</v>
      </c>
    </row>
    <row r="423" spans="1:8" x14ac:dyDescent="0.25">
      <c r="A423" s="10">
        <v>2017</v>
      </c>
      <c r="B423" s="10">
        <v>8</v>
      </c>
      <c r="C423" s="10" t="s">
        <v>979</v>
      </c>
      <c r="D423" s="10" t="s">
        <v>1047</v>
      </c>
      <c r="E423" s="10">
        <v>200</v>
      </c>
      <c r="F423" s="105">
        <f t="shared" si="12"/>
        <v>2017</v>
      </c>
      <c r="H423" s="10" t="str">
        <f t="shared" si="13"/>
        <v>2017,8,open initiatie,gierle,200</v>
      </c>
    </row>
    <row r="424" spans="1:8" x14ac:dyDescent="0.25">
      <c r="A424" s="10">
        <v>2017</v>
      </c>
      <c r="B424" s="10">
        <v>4</v>
      </c>
      <c r="C424" s="10" t="s">
        <v>1012</v>
      </c>
      <c r="D424" s="10" t="s">
        <v>304</v>
      </c>
      <c r="E424" s="10">
        <v>35</v>
      </c>
      <c r="F424" s="105">
        <f t="shared" si="12"/>
        <v>2017</v>
      </c>
      <c r="H424" s="10" t="str">
        <f t="shared" si="13"/>
        <v>2017,4,schoolactiviteit,herentals,35</v>
      </c>
    </row>
    <row r="425" spans="1:8" x14ac:dyDescent="0.25">
      <c r="A425" s="10">
        <v>2017</v>
      </c>
      <c r="B425" s="10">
        <v>5</v>
      </c>
      <c r="C425" s="10" t="s">
        <v>980</v>
      </c>
      <c r="D425" s="10" t="s">
        <v>304</v>
      </c>
      <c r="E425" s="10">
        <v>30</v>
      </c>
      <c r="F425" s="105">
        <f t="shared" si="12"/>
        <v>2017</v>
      </c>
      <c r="H425" s="10" t="str">
        <f t="shared" si="13"/>
        <v>2017,5,workshop,herentals,30</v>
      </c>
    </row>
    <row r="426" spans="1:8" x14ac:dyDescent="0.25">
      <c r="A426" s="10">
        <v>2017</v>
      </c>
      <c r="B426" s="10">
        <v>6</v>
      </c>
      <c r="C426" s="10" t="s">
        <v>1012</v>
      </c>
      <c r="D426" s="10" t="s">
        <v>304</v>
      </c>
      <c r="E426" s="10">
        <v>120</v>
      </c>
      <c r="F426" s="105">
        <f t="shared" si="12"/>
        <v>2017</v>
      </c>
      <c r="H426" s="10" t="str">
        <f t="shared" si="13"/>
        <v>2017,6,schoolactiviteit,herentals,120</v>
      </c>
    </row>
    <row r="427" spans="1:8" x14ac:dyDescent="0.25">
      <c r="A427" s="10">
        <v>2017</v>
      </c>
      <c r="B427" s="10">
        <v>4</v>
      </c>
      <c r="C427" s="10" t="s">
        <v>979</v>
      </c>
      <c r="D427" s="10" t="s">
        <v>304</v>
      </c>
      <c r="E427" s="10">
        <v>200</v>
      </c>
      <c r="F427" s="105">
        <f t="shared" si="12"/>
        <v>2017</v>
      </c>
      <c r="H427" s="10" t="str">
        <f t="shared" si="13"/>
        <v>2017,4,open initiatie,herentals,200</v>
      </c>
    </row>
    <row r="428" spans="1:8" x14ac:dyDescent="0.25">
      <c r="A428" s="10">
        <v>2017</v>
      </c>
      <c r="B428" s="10">
        <v>9</v>
      </c>
      <c r="C428" s="10" t="s">
        <v>979</v>
      </c>
      <c r="D428" s="10" t="s">
        <v>304</v>
      </c>
      <c r="E428" s="10">
        <v>200</v>
      </c>
      <c r="F428" s="105">
        <f t="shared" si="12"/>
        <v>2018</v>
      </c>
      <c r="H428" s="10" t="str">
        <f t="shared" si="13"/>
        <v>2018,9,open initiatie,herentals,200</v>
      </c>
    </row>
    <row r="429" spans="1:8" x14ac:dyDescent="0.25">
      <c r="A429" s="10">
        <v>2017</v>
      </c>
      <c r="B429" s="10">
        <v>9</v>
      </c>
      <c r="C429" s="10" t="s">
        <v>980</v>
      </c>
      <c r="D429" s="10" t="s">
        <v>304</v>
      </c>
      <c r="E429" s="10">
        <v>15</v>
      </c>
      <c r="F429" s="105">
        <f t="shared" si="12"/>
        <v>2018</v>
      </c>
      <c r="H429" s="10" t="str">
        <f t="shared" si="13"/>
        <v>2018,9,workshop,herentals,15</v>
      </c>
    </row>
    <row r="430" spans="1:8" x14ac:dyDescent="0.25">
      <c r="A430" s="10">
        <v>2017</v>
      </c>
      <c r="B430" s="10">
        <v>9</v>
      </c>
      <c r="C430" s="10" t="s">
        <v>979</v>
      </c>
      <c r="D430" s="10" t="s">
        <v>304</v>
      </c>
      <c r="E430" s="10">
        <v>100</v>
      </c>
      <c r="F430" s="105">
        <f t="shared" si="12"/>
        <v>2018</v>
      </c>
      <c r="H430" s="10" t="str">
        <f t="shared" si="13"/>
        <v>2018,9,open initiatie,herentals,100</v>
      </c>
    </row>
    <row r="431" spans="1:8" x14ac:dyDescent="0.25">
      <c r="A431" s="10">
        <v>2017</v>
      </c>
      <c r="B431" s="10">
        <v>9</v>
      </c>
      <c r="C431" s="10" t="s">
        <v>979</v>
      </c>
      <c r="D431" s="10" t="s">
        <v>304</v>
      </c>
      <c r="E431" s="10">
        <v>400</v>
      </c>
      <c r="F431" s="105">
        <f t="shared" si="12"/>
        <v>2018</v>
      </c>
      <c r="H431" s="10" t="str">
        <f t="shared" si="13"/>
        <v>2018,9,open initiatie,herentals,400</v>
      </c>
    </row>
    <row r="432" spans="1:8" x14ac:dyDescent="0.25">
      <c r="A432" s="10">
        <v>2017</v>
      </c>
      <c r="B432" s="10">
        <v>10</v>
      </c>
      <c r="C432" s="10" t="s">
        <v>980</v>
      </c>
      <c r="D432" s="10" t="s">
        <v>304</v>
      </c>
      <c r="E432" s="10">
        <v>10</v>
      </c>
      <c r="F432" s="105">
        <f t="shared" si="12"/>
        <v>2018</v>
      </c>
      <c r="H432" s="10" t="str">
        <f t="shared" si="13"/>
        <v>2018,10,workshop,herentals,10</v>
      </c>
    </row>
    <row r="433" spans="1:8" x14ac:dyDescent="0.25">
      <c r="A433" s="10">
        <v>2017</v>
      </c>
      <c r="B433" s="10">
        <v>4</v>
      </c>
      <c r="C433" s="10" t="s">
        <v>981</v>
      </c>
      <c r="D433" s="10" t="s">
        <v>304</v>
      </c>
      <c r="E433" s="10">
        <v>10</v>
      </c>
      <c r="F433" s="105">
        <f t="shared" si="12"/>
        <v>2017</v>
      </c>
      <c r="H433" s="10" t="str">
        <f t="shared" si="13"/>
        <v>2017,4,kamp,herentals,10</v>
      </c>
    </row>
    <row r="434" spans="1:8" x14ac:dyDescent="0.25">
      <c r="A434" s="10">
        <v>2017</v>
      </c>
      <c r="B434" s="10">
        <v>7</v>
      </c>
      <c r="C434" s="10" t="s">
        <v>981</v>
      </c>
      <c r="D434" s="10" t="s">
        <v>304</v>
      </c>
      <c r="E434" s="10">
        <v>42</v>
      </c>
      <c r="F434" s="105">
        <f t="shared" si="12"/>
        <v>2017</v>
      </c>
      <c r="H434" s="10" t="str">
        <f t="shared" si="13"/>
        <v>2017,7,kamp,herentals,42</v>
      </c>
    </row>
    <row r="435" spans="1:8" x14ac:dyDescent="0.25">
      <c r="A435" s="10">
        <v>2017</v>
      </c>
      <c r="B435" s="10">
        <v>7</v>
      </c>
      <c r="C435" s="10" t="s">
        <v>981</v>
      </c>
      <c r="D435" s="10" t="s">
        <v>304</v>
      </c>
      <c r="E435" s="10">
        <v>20</v>
      </c>
      <c r="F435" s="105">
        <f t="shared" si="12"/>
        <v>2017</v>
      </c>
      <c r="H435" s="10" t="str">
        <f t="shared" si="13"/>
        <v>2017,7,kamp,herentals,20</v>
      </c>
    </row>
    <row r="436" spans="1:8" x14ac:dyDescent="0.25">
      <c r="A436" s="10">
        <v>2017</v>
      </c>
      <c r="B436" s="10">
        <v>7</v>
      </c>
      <c r="C436" s="10" t="s">
        <v>981</v>
      </c>
      <c r="D436" s="10" t="s">
        <v>304</v>
      </c>
      <c r="E436" s="10">
        <v>20</v>
      </c>
      <c r="F436" s="105">
        <f t="shared" si="12"/>
        <v>2017</v>
      </c>
      <c r="H436" s="10" t="str">
        <f t="shared" si="13"/>
        <v>2017,7,kamp,herentals,20</v>
      </c>
    </row>
    <row r="437" spans="1:8" x14ac:dyDescent="0.25">
      <c r="A437" s="10">
        <v>2017</v>
      </c>
      <c r="B437" s="10">
        <v>7</v>
      </c>
      <c r="C437" s="10" t="s">
        <v>981</v>
      </c>
      <c r="D437" s="10" t="s">
        <v>304</v>
      </c>
      <c r="E437" s="10">
        <v>10</v>
      </c>
      <c r="F437" s="105">
        <f t="shared" si="12"/>
        <v>2017</v>
      </c>
      <c r="H437" s="10" t="str">
        <f t="shared" si="13"/>
        <v>2017,7,kamp,herentals,10</v>
      </c>
    </row>
    <row r="438" spans="1:8" x14ac:dyDescent="0.25">
      <c r="A438" s="10">
        <v>2017</v>
      </c>
      <c r="B438" s="10">
        <v>8</v>
      </c>
      <c r="C438" s="10" t="s">
        <v>981</v>
      </c>
      <c r="D438" s="10" t="s">
        <v>304</v>
      </c>
      <c r="E438" s="10">
        <v>20</v>
      </c>
      <c r="F438" s="105">
        <f t="shared" si="12"/>
        <v>2017</v>
      </c>
      <c r="H438" s="10" t="str">
        <f t="shared" si="13"/>
        <v>2017,8,kamp,herentals,20</v>
      </c>
    </row>
    <row r="439" spans="1:8" x14ac:dyDescent="0.25">
      <c r="A439" s="10">
        <v>2017</v>
      </c>
      <c r="B439" s="10">
        <v>8</v>
      </c>
      <c r="C439" s="10" t="s">
        <v>981</v>
      </c>
      <c r="D439" s="10" t="s">
        <v>304</v>
      </c>
      <c r="E439" s="10">
        <v>20</v>
      </c>
      <c r="F439" s="105">
        <f t="shared" si="12"/>
        <v>2017</v>
      </c>
      <c r="H439" s="10" t="str">
        <f t="shared" si="13"/>
        <v>2017,8,kamp,herentals,20</v>
      </c>
    </row>
    <row r="440" spans="1:8" x14ac:dyDescent="0.25">
      <c r="A440" s="10">
        <v>2017</v>
      </c>
      <c r="B440" s="10">
        <v>9</v>
      </c>
      <c r="C440" s="10" t="s">
        <v>1005</v>
      </c>
      <c r="D440" s="10" t="s">
        <v>304</v>
      </c>
      <c r="E440" s="10">
        <v>205</v>
      </c>
      <c r="F440" s="105">
        <f t="shared" si="12"/>
        <v>2018</v>
      </c>
      <c r="H440" s="10" t="str">
        <f t="shared" si="13"/>
        <v>2018,9,animatie,herentals,205</v>
      </c>
    </row>
    <row r="441" spans="1:8" x14ac:dyDescent="0.25">
      <c r="A441" s="10">
        <v>2017</v>
      </c>
      <c r="B441" s="10">
        <v>9</v>
      </c>
      <c r="C441" s="10" t="s">
        <v>1005</v>
      </c>
      <c r="D441" s="10" t="s">
        <v>304</v>
      </c>
      <c r="E441" s="10">
        <v>65</v>
      </c>
      <c r="F441" s="105">
        <f t="shared" si="12"/>
        <v>2018</v>
      </c>
      <c r="H441" s="10" t="str">
        <f t="shared" si="13"/>
        <v>2018,9,animatie,herentals,65</v>
      </c>
    </row>
    <row r="442" spans="1:8" x14ac:dyDescent="0.25">
      <c r="A442" s="10">
        <v>2017</v>
      </c>
      <c r="B442" s="10">
        <v>9</v>
      </c>
      <c r="C442" s="10" t="s">
        <v>1005</v>
      </c>
      <c r="D442" s="10" t="s">
        <v>304</v>
      </c>
      <c r="E442" s="10">
        <v>270</v>
      </c>
      <c r="F442" s="105">
        <f t="shared" si="12"/>
        <v>2018</v>
      </c>
      <c r="H442" s="10" t="str">
        <f t="shared" si="13"/>
        <v>2018,9,animatie,herentals,270</v>
      </c>
    </row>
    <row r="443" spans="1:8" x14ac:dyDescent="0.25">
      <c r="A443" s="10">
        <v>2017</v>
      </c>
      <c r="B443" s="10">
        <v>10</v>
      </c>
      <c r="C443" s="10" t="s">
        <v>1005</v>
      </c>
      <c r="D443" s="10" t="s">
        <v>304</v>
      </c>
      <c r="E443" s="10">
        <v>270</v>
      </c>
      <c r="F443" s="105">
        <f t="shared" si="12"/>
        <v>2018</v>
      </c>
      <c r="H443" s="10" t="str">
        <f t="shared" si="13"/>
        <v>2018,10,animatie,herentals,270</v>
      </c>
    </row>
    <row r="444" spans="1:8" x14ac:dyDescent="0.25">
      <c r="A444" s="10">
        <v>2017</v>
      </c>
      <c r="B444" s="10">
        <v>9</v>
      </c>
      <c r="C444" s="10" t="s">
        <v>980</v>
      </c>
      <c r="D444" s="10" t="s">
        <v>1116</v>
      </c>
      <c r="E444" s="10">
        <v>500</v>
      </c>
      <c r="F444" s="105">
        <f t="shared" si="12"/>
        <v>2018</v>
      </c>
      <c r="H444" s="10" t="str">
        <f t="shared" si="13"/>
        <v>2018,9,workshop,herselt,500</v>
      </c>
    </row>
    <row r="445" spans="1:8" x14ac:dyDescent="0.25">
      <c r="A445" s="10">
        <v>2017</v>
      </c>
      <c r="B445" s="10">
        <v>8</v>
      </c>
      <c r="C445" s="10" t="s">
        <v>981</v>
      </c>
      <c r="D445" s="10" t="s">
        <v>1116</v>
      </c>
      <c r="E445" s="10">
        <v>22</v>
      </c>
      <c r="F445" s="105">
        <f t="shared" si="12"/>
        <v>2017</v>
      </c>
      <c r="H445" s="10" t="str">
        <f t="shared" si="13"/>
        <v>2017,8,kamp,herselt,22</v>
      </c>
    </row>
    <row r="446" spans="1:8" x14ac:dyDescent="0.25">
      <c r="A446" s="10">
        <v>2017</v>
      </c>
      <c r="B446" s="10">
        <v>9</v>
      </c>
      <c r="C446" s="10" t="s">
        <v>1005</v>
      </c>
      <c r="D446" s="10" t="s">
        <v>1116</v>
      </c>
      <c r="E446" s="10">
        <v>150</v>
      </c>
      <c r="F446" s="105">
        <f t="shared" si="12"/>
        <v>2018</v>
      </c>
      <c r="H446" s="10" t="str">
        <f t="shared" si="13"/>
        <v>2018,9,animatie,herselt,150</v>
      </c>
    </row>
    <row r="447" spans="1:8" x14ac:dyDescent="0.25">
      <c r="A447" s="10">
        <v>2017</v>
      </c>
      <c r="B447" s="10">
        <v>12</v>
      </c>
      <c r="C447" s="10" t="s">
        <v>979</v>
      </c>
      <c r="D447" s="10" t="s">
        <v>1156</v>
      </c>
      <c r="E447" s="10">
        <v>50</v>
      </c>
      <c r="F447" s="105">
        <f t="shared" si="12"/>
        <v>2018</v>
      </c>
      <c r="H447" s="10" t="str">
        <f t="shared" si="13"/>
        <v>2018,12,open initiatie,hoboken,50</v>
      </c>
    </row>
    <row r="448" spans="1:8" x14ac:dyDescent="0.25">
      <c r="A448" s="10">
        <v>2017</v>
      </c>
      <c r="B448" s="10">
        <v>1</v>
      </c>
      <c r="C448" s="10" t="s">
        <v>980</v>
      </c>
      <c r="D448" s="10" t="s">
        <v>1102</v>
      </c>
      <c r="E448" s="10">
        <v>35</v>
      </c>
      <c r="F448" s="105">
        <f t="shared" si="12"/>
        <v>2017</v>
      </c>
      <c r="H448" s="10" t="str">
        <f t="shared" si="13"/>
        <v>2017,1,workshop,hoogstraten,35</v>
      </c>
    </row>
    <row r="449" spans="1:8" x14ac:dyDescent="0.25">
      <c r="A449" s="10">
        <v>2017</v>
      </c>
      <c r="B449" s="10">
        <v>4</v>
      </c>
      <c r="C449" s="10" t="s">
        <v>980</v>
      </c>
      <c r="D449" s="10" t="s">
        <v>309</v>
      </c>
      <c r="E449" s="10">
        <v>30</v>
      </c>
      <c r="F449" s="105">
        <f t="shared" si="12"/>
        <v>2017</v>
      </c>
      <c r="H449" s="10" t="str">
        <f t="shared" si="13"/>
        <v>2017,4,workshop,lille,30</v>
      </c>
    </row>
    <row r="450" spans="1:8" x14ac:dyDescent="0.25">
      <c r="A450" s="10">
        <v>2017</v>
      </c>
      <c r="B450" s="10">
        <v>8</v>
      </c>
      <c r="C450" s="10" t="s">
        <v>981</v>
      </c>
      <c r="D450" s="10" t="s">
        <v>1194</v>
      </c>
      <c r="E450" s="10">
        <v>30</v>
      </c>
      <c r="F450" s="105">
        <f t="shared" si="12"/>
        <v>2017</v>
      </c>
      <c r="H450" s="10" t="str">
        <f t="shared" si="13"/>
        <v>2017,8,kamp,lummen,30</v>
      </c>
    </row>
    <row r="451" spans="1:8" x14ac:dyDescent="0.25">
      <c r="A451" s="10">
        <v>2017</v>
      </c>
      <c r="B451" s="10">
        <v>2</v>
      </c>
      <c r="C451" s="10" t="s">
        <v>1012</v>
      </c>
      <c r="D451" s="10" t="s">
        <v>1104</v>
      </c>
      <c r="E451" s="10">
        <v>45</v>
      </c>
      <c r="F451" s="105">
        <f t="shared" ref="F451:F514" si="14">IF(B451&lt;9,A451,A451+1)</f>
        <v>2017</v>
      </c>
      <c r="H451" s="10" t="str">
        <f t="shared" ref="H451:H514" si="15">CONCATENATE(F451,",",B451,",",C451,",",D451,",",E451,)</f>
        <v>2017,2,schoolactiviteit,malle,45</v>
      </c>
    </row>
    <row r="452" spans="1:8" x14ac:dyDescent="0.25">
      <c r="A452" s="10">
        <v>2017</v>
      </c>
      <c r="B452" s="10">
        <v>3</v>
      </c>
      <c r="C452" s="10" t="s">
        <v>1012</v>
      </c>
      <c r="D452" s="10" t="s">
        <v>1104</v>
      </c>
      <c r="E452" s="10">
        <v>45</v>
      </c>
      <c r="F452" s="105">
        <f t="shared" si="14"/>
        <v>2017</v>
      </c>
      <c r="H452" s="10" t="str">
        <f t="shared" si="15"/>
        <v>2017,3,schoolactiviteit,malle,45</v>
      </c>
    </row>
    <row r="453" spans="1:8" x14ac:dyDescent="0.25">
      <c r="A453" s="10">
        <v>2017</v>
      </c>
      <c r="B453" s="10">
        <v>3</v>
      </c>
      <c r="C453" s="10" t="s">
        <v>1012</v>
      </c>
      <c r="D453" s="10" t="s">
        <v>1104</v>
      </c>
      <c r="E453" s="10">
        <v>60</v>
      </c>
      <c r="F453" s="105">
        <f t="shared" si="14"/>
        <v>2017</v>
      </c>
      <c r="H453" s="10" t="str">
        <f t="shared" si="15"/>
        <v>2017,3,schoolactiviteit,malle,60</v>
      </c>
    </row>
    <row r="454" spans="1:8" x14ac:dyDescent="0.25">
      <c r="A454" s="10">
        <v>2017</v>
      </c>
      <c r="B454" s="10">
        <v>4</v>
      </c>
      <c r="C454" s="10" t="s">
        <v>1012</v>
      </c>
      <c r="D454" s="10" t="s">
        <v>1104</v>
      </c>
      <c r="E454" s="10">
        <v>60</v>
      </c>
      <c r="F454" s="105">
        <f t="shared" si="14"/>
        <v>2017</v>
      </c>
      <c r="H454" s="10" t="str">
        <f t="shared" si="15"/>
        <v>2017,4,schoolactiviteit,malle,60</v>
      </c>
    </row>
    <row r="455" spans="1:8" x14ac:dyDescent="0.25">
      <c r="A455" s="10">
        <v>2017</v>
      </c>
      <c r="B455" s="10">
        <v>4</v>
      </c>
      <c r="C455" s="10" t="s">
        <v>1012</v>
      </c>
      <c r="D455" s="10" t="s">
        <v>1104</v>
      </c>
      <c r="E455" s="10">
        <v>80</v>
      </c>
      <c r="F455" s="105">
        <f t="shared" si="14"/>
        <v>2017</v>
      </c>
      <c r="H455" s="10" t="str">
        <f t="shared" si="15"/>
        <v>2017,4,schoolactiviteit,malle,80</v>
      </c>
    </row>
    <row r="456" spans="1:8" x14ac:dyDescent="0.25">
      <c r="A456" s="10">
        <v>2017</v>
      </c>
      <c r="B456" s="10">
        <v>5</v>
      </c>
      <c r="C456" s="10" t="s">
        <v>1012</v>
      </c>
      <c r="D456" s="10" t="s">
        <v>1104</v>
      </c>
      <c r="E456" s="10">
        <v>60</v>
      </c>
      <c r="F456" s="105">
        <f t="shared" si="14"/>
        <v>2017</v>
      </c>
      <c r="H456" s="10" t="str">
        <f t="shared" si="15"/>
        <v>2017,5,schoolactiviteit,malle,60</v>
      </c>
    </row>
    <row r="457" spans="1:8" x14ac:dyDescent="0.25">
      <c r="A457" s="10">
        <v>2017</v>
      </c>
      <c r="B457" s="10">
        <v>5</v>
      </c>
      <c r="C457" s="10" t="s">
        <v>1012</v>
      </c>
      <c r="D457" s="10" t="s">
        <v>1104</v>
      </c>
      <c r="E457" s="10">
        <v>80</v>
      </c>
      <c r="F457" s="105">
        <f t="shared" si="14"/>
        <v>2017</v>
      </c>
      <c r="H457" s="10" t="str">
        <f t="shared" si="15"/>
        <v>2017,5,schoolactiviteit,malle,80</v>
      </c>
    </row>
    <row r="458" spans="1:8" x14ac:dyDescent="0.25">
      <c r="A458" s="10">
        <v>2017</v>
      </c>
      <c r="B458" s="10">
        <v>5</v>
      </c>
      <c r="C458" s="10" t="s">
        <v>1012</v>
      </c>
      <c r="D458" s="10" t="s">
        <v>1104</v>
      </c>
      <c r="E458" s="10">
        <v>80</v>
      </c>
      <c r="F458" s="105">
        <f t="shared" si="14"/>
        <v>2017</v>
      </c>
      <c r="H458" s="10" t="str">
        <f t="shared" si="15"/>
        <v>2017,5,schoolactiviteit,malle,80</v>
      </c>
    </row>
    <row r="459" spans="1:8" x14ac:dyDescent="0.25">
      <c r="A459" s="10">
        <v>2017</v>
      </c>
      <c r="B459" s="10">
        <v>5</v>
      </c>
      <c r="C459" s="10" t="s">
        <v>1012</v>
      </c>
      <c r="D459" s="10" t="s">
        <v>1104</v>
      </c>
      <c r="E459" s="10">
        <v>80</v>
      </c>
      <c r="F459" s="105">
        <f t="shared" si="14"/>
        <v>2017</v>
      </c>
      <c r="H459" s="10" t="str">
        <f t="shared" si="15"/>
        <v>2017,5,schoolactiviteit,malle,80</v>
      </c>
    </row>
    <row r="460" spans="1:8" x14ac:dyDescent="0.25">
      <c r="A460" s="10">
        <v>2017</v>
      </c>
      <c r="B460" s="10">
        <v>5</v>
      </c>
      <c r="C460" s="10" t="s">
        <v>1012</v>
      </c>
      <c r="D460" s="10" t="s">
        <v>1104</v>
      </c>
      <c r="E460" s="10">
        <v>80</v>
      </c>
      <c r="F460" s="105">
        <f t="shared" si="14"/>
        <v>2017</v>
      </c>
      <c r="H460" s="10" t="str">
        <f t="shared" si="15"/>
        <v>2017,5,schoolactiviteit,malle,80</v>
      </c>
    </row>
    <row r="461" spans="1:8" x14ac:dyDescent="0.25">
      <c r="A461" s="10">
        <v>2017</v>
      </c>
      <c r="B461" s="10">
        <v>6</v>
      </c>
      <c r="C461" s="10" t="s">
        <v>1012</v>
      </c>
      <c r="D461" s="10" t="s">
        <v>1104</v>
      </c>
      <c r="E461" s="10">
        <v>25</v>
      </c>
      <c r="F461" s="105">
        <f t="shared" si="14"/>
        <v>2017</v>
      </c>
      <c r="H461" s="10" t="str">
        <f t="shared" si="15"/>
        <v>2017,6,schoolactiviteit,malle,25</v>
      </c>
    </row>
    <row r="462" spans="1:8" x14ac:dyDescent="0.25">
      <c r="A462" s="10">
        <v>2017</v>
      </c>
      <c r="B462" s="10">
        <v>11</v>
      </c>
      <c r="C462" s="10" t="s">
        <v>980</v>
      </c>
      <c r="D462" s="10" t="s">
        <v>1104</v>
      </c>
      <c r="E462" s="10">
        <v>100</v>
      </c>
      <c r="F462" s="105">
        <f t="shared" si="14"/>
        <v>2018</v>
      </c>
      <c r="H462" s="10" t="str">
        <f t="shared" si="15"/>
        <v>2018,11,workshop,malle,100</v>
      </c>
    </row>
    <row r="463" spans="1:8" x14ac:dyDescent="0.25">
      <c r="A463" s="10">
        <v>2017</v>
      </c>
      <c r="B463" s="10">
        <v>9</v>
      </c>
      <c r="C463" s="10" t="s">
        <v>1012</v>
      </c>
      <c r="D463" s="10" t="s">
        <v>1104</v>
      </c>
      <c r="E463" s="10">
        <v>100</v>
      </c>
      <c r="F463" s="105">
        <f t="shared" si="14"/>
        <v>2018</v>
      </c>
      <c r="H463" s="10" t="str">
        <f t="shared" si="15"/>
        <v>2018,9,schoolactiviteit,malle,100</v>
      </c>
    </row>
    <row r="464" spans="1:8" x14ac:dyDescent="0.25">
      <c r="A464" s="10">
        <v>2017</v>
      </c>
      <c r="B464" s="10">
        <v>9</v>
      </c>
      <c r="C464" s="10" t="s">
        <v>1012</v>
      </c>
      <c r="D464" s="10" t="s">
        <v>1104</v>
      </c>
      <c r="E464" s="10">
        <v>90</v>
      </c>
      <c r="F464" s="105">
        <f t="shared" si="14"/>
        <v>2018</v>
      </c>
      <c r="H464" s="10" t="str">
        <f t="shared" si="15"/>
        <v>2018,9,schoolactiviteit,malle,90</v>
      </c>
    </row>
    <row r="465" spans="1:8" x14ac:dyDescent="0.25">
      <c r="A465" s="10">
        <v>2017</v>
      </c>
      <c r="B465" s="10">
        <v>10</v>
      </c>
      <c r="C465" s="10" t="s">
        <v>1012</v>
      </c>
      <c r="D465" s="10" t="s">
        <v>1104</v>
      </c>
      <c r="E465" s="10">
        <v>80</v>
      </c>
      <c r="F465" s="105">
        <f t="shared" si="14"/>
        <v>2018</v>
      </c>
      <c r="H465" s="10" t="str">
        <f t="shared" si="15"/>
        <v>2018,10,schoolactiviteit,malle,80</v>
      </c>
    </row>
    <row r="466" spans="1:8" x14ac:dyDescent="0.25">
      <c r="A466" s="10">
        <v>2017</v>
      </c>
      <c r="B466" s="10">
        <v>10</v>
      </c>
      <c r="C466" s="10" t="s">
        <v>1012</v>
      </c>
      <c r="D466" s="10" t="s">
        <v>1104</v>
      </c>
      <c r="E466" s="10">
        <v>36</v>
      </c>
      <c r="F466" s="105">
        <f t="shared" si="14"/>
        <v>2018</v>
      </c>
      <c r="H466" s="10" t="str">
        <f t="shared" si="15"/>
        <v>2018,10,schoolactiviteit,malle,36</v>
      </c>
    </row>
    <row r="467" spans="1:8" x14ac:dyDescent="0.25">
      <c r="A467" s="10">
        <v>2017</v>
      </c>
      <c r="B467" s="10">
        <v>10</v>
      </c>
      <c r="C467" s="10" t="s">
        <v>1012</v>
      </c>
      <c r="D467" s="10" t="s">
        <v>1104</v>
      </c>
      <c r="E467" s="10">
        <v>50</v>
      </c>
      <c r="F467" s="105">
        <f t="shared" si="14"/>
        <v>2018</v>
      </c>
      <c r="H467" s="10" t="str">
        <f t="shared" si="15"/>
        <v>2018,10,schoolactiviteit,malle,50</v>
      </c>
    </row>
    <row r="468" spans="1:8" x14ac:dyDescent="0.25">
      <c r="A468" s="10">
        <v>2017</v>
      </c>
      <c r="B468" s="10">
        <v>11</v>
      </c>
      <c r="C468" s="10" t="s">
        <v>1012</v>
      </c>
      <c r="D468" s="10" t="s">
        <v>1104</v>
      </c>
      <c r="E468" s="10">
        <v>66</v>
      </c>
      <c r="F468" s="105">
        <f t="shared" si="14"/>
        <v>2018</v>
      </c>
      <c r="H468" s="10" t="str">
        <f t="shared" si="15"/>
        <v>2018,11,schoolactiviteit,malle,66</v>
      </c>
    </row>
    <row r="469" spans="1:8" x14ac:dyDescent="0.25">
      <c r="A469" s="10">
        <v>2017</v>
      </c>
      <c r="B469" s="10">
        <v>11</v>
      </c>
      <c r="C469" s="10" t="s">
        <v>1012</v>
      </c>
      <c r="D469" s="10" t="s">
        <v>1104</v>
      </c>
      <c r="E469" s="10">
        <v>51</v>
      </c>
      <c r="F469" s="105">
        <f t="shared" si="14"/>
        <v>2018</v>
      </c>
      <c r="H469" s="10" t="str">
        <f t="shared" si="15"/>
        <v>2018,11,schoolactiviteit,malle,51</v>
      </c>
    </row>
    <row r="470" spans="1:8" x14ac:dyDescent="0.25">
      <c r="A470" s="10">
        <v>2017</v>
      </c>
      <c r="B470" s="10">
        <v>11</v>
      </c>
      <c r="C470" s="10" t="s">
        <v>1012</v>
      </c>
      <c r="D470" s="10" t="s">
        <v>1104</v>
      </c>
      <c r="E470" s="10">
        <v>60</v>
      </c>
      <c r="F470" s="105">
        <f t="shared" si="14"/>
        <v>2018</v>
      </c>
      <c r="H470" s="10" t="str">
        <f t="shared" si="15"/>
        <v>2018,11,schoolactiviteit,malle,60</v>
      </c>
    </row>
    <row r="471" spans="1:8" x14ac:dyDescent="0.25">
      <c r="A471" s="10">
        <v>2017</v>
      </c>
      <c r="B471" s="10">
        <v>12</v>
      </c>
      <c r="C471" s="10" t="s">
        <v>1012</v>
      </c>
      <c r="D471" s="10" t="s">
        <v>1104</v>
      </c>
      <c r="E471" s="10">
        <v>40</v>
      </c>
      <c r="F471" s="105">
        <f t="shared" si="14"/>
        <v>2018</v>
      </c>
      <c r="H471" s="10" t="str">
        <f t="shared" si="15"/>
        <v>2018,12,schoolactiviteit,malle,40</v>
      </c>
    </row>
    <row r="472" spans="1:8" x14ac:dyDescent="0.25">
      <c r="A472" s="10">
        <v>2017</v>
      </c>
      <c r="B472" s="10">
        <v>9</v>
      </c>
      <c r="C472" s="10" t="s">
        <v>1012</v>
      </c>
      <c r="D472" s="10" t="s">
        <v>1027</v>
      </c>
      <c r="E472" s="10">
        <v>40</v>
      </c>
      <c r="F472" s="105">
        <f t="shared" si="14"/>
        <v>2018</v>
      </c>
      <c r="H472" s="10" t="str">
        <f t="shared" si="15"/>
        <v>2018,9,schoolactiviteit,merksplas,40</v>
      </c>
    </row>
    <row r="473" spans="1:8" x14ac:dyDescent="0.25">
      <c r="A473" s="10">
        <v>2017</v>
      </c>
      <c r="B473" s="10">
        <v>9</v>
      </c>
      <c r="C473" s="10" t="s">
        <v>979</v>
      </c>
      <c r="D473" s="10" t="s">
        <v>1025</v>
      </c>
      <c r="E473" s="10">
        <v>400</v>
      </c>
      <c r="F473" s="105">
        <f t="shared" si="14"/>
        <v>2018</v>
      </c>
      <c r="H473" s="10" t="str">
        <f t="shared" si="15"/>
        <v>2018,9,open initiatie,nijlen,400</v>
      </c>
    </row>
    <row r="474" spans="1:8" x14ac:dyDescent="0.25">
      <c r="A474" s="10">
        <v>2017</v>
      </c>
      <c r="B474" s="10">
        <v>8</v>
      </c>
      <c r="C474" s="10" t="s">
        <v>979</v>
      </c>
      <c r="D474" s="10" t="s">
        <v>306</v>
      </c>
      <c r="E474" s="10">
        <v>300</v>
      </c>
      <c r="F474" s="105">
        <f t="shared" si="14"/>
        <v>2017</v>
      </c>
      <c r="H474" s="10" t="str">
        <f t="shared" si="15"/>
        <v>2017,8,open initiatie,olen,300</v>
      </c>
    </row>
    <row r="475" spans="1:8" x14ac:dyDescent="0.25">
      <c r="A475" s="10">
        <v>2017</v>
      </c>
      <c r="B475" s="10">
        <v>3</v>
      </c>
      <c r="C475" s="10" t="s">
        <v>1005</v>
      </c>
      <c r="D475" s="10" t="s">
        <v>306</v>
      </c>
      <c r="E475" s="10">
        <v>205</v>
      </c>
      <c r="F475" s="105">
        <f t="shared" si="14"/>
        <v>2017</v>
      </c>
      <c r="H475" s="10" t="str">
        <f t="shared" si="15"/>
        <v>2017,3,animatie,olen,205</v>
      </c>
    </row>
    <row r="476" spans="1:8" x14ac:dyDescent="0.25">
      <c r="A476" s="10">
        <v>2017</v>
      </c>
      <c r="B476" s="10">
        <v>8</v>
      </c>
      <c r="C476" s="10" t="s">
        <v>1005</v>
      </c>
      <c r="D476" s="10" t="s">
        <v>306</v>
      </c>
      <c r="E476" s="10">
        <v>180</v>
      </c>
      <c r="F476" s="105">
        <f t="shared" si="14"/>
        <v>2017</v>
      </c>
      <c r="H476" s="10" t="str">
        <f t="shared" si="15"/>
        <v>2017,8,animatie,olen,180</v>
      </c>
    </row>
    <row r="477" spans="1:8" x14ac:dyDescent="0.25">
      <c r="A477" s="10">
        <v>2017</v>
      </c>
      <c r="B477" s="10">
        <v>10</v>
      </c>
      <c r="C477" s="10" t="s">
        <v>1005</v>
      </c>
      <c r="D477" s="10" t="s">
        <v>306</v>
      </c>
      <c r="E477" s="10">
        <v>200</v>
      </c>
      <c r="F477" s="105">
        <f t="shared" si="14"/>
        <v>2018</v>
      </c>
      <c r="H477" s="10" t="str">
        <f t="shared" si="15"/>
        <v>2018,10,animatie,olen,200</v>
      </c>
    </row>
    <row r="478" spans="1:8" x14ac:dyDescent="0.25">
      <c r="A478" s="10">
        <v>2017</v>
      </c>
      <c r="B478" s="10">
        <v>5</v>
      </c>
      <c r="C478" s="10" t="s">
        <v>979</v>
      </c>
      <c r="D478" s="10" t="s">
        <v>1024</v>
      </c>
      <c r="E478" s="10">
        <v>200</v>
      </c>
      <c r="F478" s="105">
        <f t="shared" si="14"/>
        <v>2017</v>
      </c>
      <c r="H478" s="10" t="str">
        <f t="shared" si="15"/>
        <v>2017,5,open initiatie,oud-turnhout,200</v>
      </c>
    </row>
    <row r="479" spans="1:8" x14ac:dyDescent="0.25">
      <c r="A479" s="10">
        <v>2017</v>
      </c>
      <c r="B479" s="10">
        <v>8</v>
      </c>
      <c r="C479" s="10" t="s">
        <v>980</v>
      </c>
      <c r="D479" s="10" t="s">
        <v>1155</v>
      </c>
      <c r="E479" s="10">
        <v>12</v>
      </c>
      <c r="F479" s="105">
        <f t="shared" si="14"/>
        <v>2017</v>
      </c>
      <c r="H479" s="10" t="str">
        <f t="shared" si="15"/>
        <v>2017,8,workshop,pulderbos,12</v>
      </c>
    </row>
    <row r="480" spans="1:8" x14ac:dyDescent="0.25">
      <c r="A480" s="10">
        <v>2017</v>
      </c>
      <c r="B480" s="10">
        <v>8</v>
      </c>
      <c r="C480" s="10" t="s">
        <v>980</v>
      </c>
      <c r="D480" s="10" t="s">
        <v>1155</v>
      </c>
      <c r="E480" s="10">
        <v>12</v>
      </c>
      <c r="F480" s="105">
        <f t="shared" si="14"/>
        <v>2017</v>
      </c>
      <c r="H480" s="10" t="str">
        <f t="shared" si="15"/>
        <v>2017,8,workshop,pulderbos,12</v>
      </c>
    </row>
    <row r="481" spans="1:8" x14ac:dyDescent="0.25">
      <c r="A481" s="10">
        <v>2017</v>
      </c>
      <c r="B481" s="10">
        <v>2</v>
      </c>
      <c r="C481" s="10" t="s">
        <v>980</v>
      </c>
      <c r="D481" s="10" t="s">
        <v>1118</v>
      </c>
      <c r="E481" s="10">
        <v>20</v>
      </c>
      <c r="F481" s="105">
        <f t="shared" si="14"/>
        <v>2017</v>
      </c>
      <c r="H481" s="10" t="str">
        <f t="shared" si="15"/>
        <v>2017,2,workshop,ravels,20</v>
      </c>
    </row>
    <row r="482" spans="1:8" x14ac:dyDescent="0.25">
      <c r="A482" s="10">
        <v>2017</v>
      </c>
      <c r="B482" s="10">
        <v>3</v>
      </c>
      <c r="C482" s="10" t="s">
        <v>979</v>
      </c>
      <c r="D482" s="10" t="s">
        <v>1010</v>
      </c>
      <c r="E482" s="10">
        <v>147</v>
      </c>
      <c r="F482" s="105">
        <f t="shared" si="14"/>
        <v>2017</v>
      </c>
      <c r="H482" s="10" t="str">
        <f t="shared" si="15"/>
        <v>2017,3,open initiatie,turnhout,147</v>
      </c>
    </row>
    <row r="483" spans="1:8" x14ac:dyDescent="0.25">
      <c r="A483" s="10">
        <v>2017</v>
      </c>
      <c r="B483" s="10">
        <v>7</v>
      </c>
      <c r="C483" s="10" t="s">
        <v>979</v>
      </c>
      <c r="D483" s="10" t="s">
        <v>1010</v>
      </c>
      <c r="E483" s="10">
        <v>600</v>
      </c>
      <c r="F483" s="105">
        <f t="shared" si="14"/>
        <v>2017</v>
      </c>
      <c r="H483" s="10" t="str">
        <f t="shared" si="15"/>
        <v>2017,7,open initiatie,turnhout,600</v>
      </c>
    </row>
    <row r="484" spans="1:8" x14ac:dyDescent="0.25">
      <c r="A484" s="10">
        <v>2017</v>
      </c>
      <c r="B484" s="10">
        <v>7</v>
      </c>
      <c r="C484" s="10" t="s">
        <v>981</v>
      </c>
      <c r="D484" s="10" t="s">
        <v>1010</v>
      </c>
      <c r="E484" s="10">
        <v>10</v>
      </c>
      <c r="F484" s="105">
        <f t="shared" si="14"/>
        <v>2017</v>
      </c>
      <c r="H484" s="10" t="str">
        <f t="shared" si="15"/>
        <v>2017,7,kamp,turnhout,10</v>
      </c>
    </row>
    <row r="485" spans="1:8" x14ac:dyDescent="0.25">
      <c r="A485" s="10">
        <v>2017</v>
      </c>
      <c r="B485" s="10">
        <v>11</v>
      </c>
      <c r="C485" s="10" t="s">
        <v>979</v>
      </c>
      <c r="D485" s="10" t="s">
        <v>1045</v>
      </c>
      <c r="E485" s="10">
        <v>100</v>
      </c>
      <c r="F485" s="105">
        <f t="shared" si="14"/>
        <v>2018</v>
      </c>
      <c r="H485" s="10" t="str">
        <f t="shared" si="15"/>
        <v>2018,11,open initiatie,vorselaar,100</v>
      </c>
    </row>
    <row r="486" spans="1:8" x14ac:dyDescent="0.25">
      <c r="A486" s="10">
        <v>2017</v>
      </c>
      <c r="B486" s="10">
        <v>11</v>
      </c>
      <c r="C486" s="10" t="s">
        <v>1005</v>
      </c>
      <c r="D486" s="10" t="s">
        <v>1045</v>
      </c>
      <c r="E486" s="10">
        <v>95</v>
      </c>
      <c r="F486" s="105">
        <f t="shared" si="14"/>
        <v>2018</v>
      </c>
      <c r="H486" s="10" t="str">
        <f t="shared" si="15"/>
        <v>2018,11,animatie,vorselaar,95</v>
      </c>
    </row>
    <row r="487" spans="1:8" x14ac:dyDescent="0.25">
      <c r="A487" s="10">
        <v>2017</v>
      </c>
      <c r="B487" s="10">
        <v>2</v>
      </c>
      <c r="C487" s="10" t="s">
        <v>980</v>
      </c>
      <c r="D487" s="10" t="s">
        <v>982</v>
      </c>
      <c r="E487" s="10">
        <v>30</v>
      </c>
      <c r="F487" s="105">
        <f t="shared" si="14"/>
        <v>2017</v>
      </c>
      <c r="H487" s="10" t="str">
        <f t="shared" si="15"/>
        <v>2017,2,workshop,westerlo,30</v>
      </c>
    </row>
    <row r="488" spans="1:8" x14ac:dyDescent="0.25">
      <c r="A488" s="10">
        <v>2017</v>
      </c>
      <c r="B488" s="10">
        <v>4</v>
      </c>
      <c r="C488" s="10" t="s">
        <v>979</v>
      </c>
      <c r="D488" s="10" t="s">
        <v>982</v>
      </c>
      <c r="E488" s="10">
        <v>100</v>
      </c>
      <c r="F488" s="105">
        <f t="shared" si="14"/>
        <v>2017</v>
      </c>
      <c r="H488" s="10" t="str">
        <f t="shared" si="15"/>
        <v>2017,4,open initiatie,westerlo,100</v>
      </c>
    </row>
    <row r="489" spans="1:8" x14ac:dyDescent="0.25">
      <c r="A489" s="10">
        <v>2017</v>
      </c>
      <c r="B489" s="10">
        <v>10</v>
      </c>
      <c r="C489" s="10" t="s">
        <v>1012</v>
      </c>
      <c r="D489" s="10" t="s">
        <v>1046</v>
      </c>
      <c r="E489" s="10">
        <v>120</v>
      </c>
      <c r="F489" s="105">
        <f t="shared" si="14"/>
        <v>2018</v>
      </c>
      <c r="H489" s="10" t="str">
        <f t="shared" si="15"/>
        <v>2018,10,schoolactiviteit,zoersel,120</v>
      </c>
    </row>
    <row r="490" spans="1:8" x14ac:dyDescent="0.25">
      <c r="A490" s="10">
        <v>2018</v>
      </c>
      <c r="B490" s="10">
        <v>3</v>
      </c>
      <c r="C490" s="10" t="s">
        <v>1005</v>
      </c>
      <c r="D490" s="10" t="s">
        <v>1126</v>
      </c>
      <c r="E490" s="10">
        <v>300</v>
      </c>
      <c r="F490" s="105">
        <f t="shared" si="14"/>
        <v>2018</v>
      </c>
      <c r="H490" s="10" t="str">
        <f t="shared" si="15"/>
        <v>2018,3,animatie,vosselaar,300</v>
      </c>
    </row>
    <row r="491" spans="1:8" x14ac:dyDescent="0.25">
      <c r="A491" s="10">
        <v>2018</v>
      </c>
      <c r="B491" s="10">
        <v>12</v>
      </c>
      <c r="C491" s="10" t="s">
        <v>1005</v>
      </c>
      <c r="D491" s="10" t="s">
        <v>1167</v>
      </c>
      <c r="E491" s="10">
        <v>150</v>
      </c>
      <c r="F491" s="105">
        <f t="shared" si="14"/>
        <v>2019</v>
      </c>
      <c r="H491" s="10" t="str">
        <f t="shared" si="15"/>
        <v>2019,12,animatie,antwerpen,150</v>
      </c>
    </row>
    <row r="492" spans="1:8" x14ac:dyDescent="0.25">
      <c r="A492" s="10">
        <v>2018</v>
      </c>
      <c r="B492" s="10">
        <v>12</v>
      </c>
      <c r="C492" s="10" t="s">
        <v>1005</v>
      </c>
      <c r="D492" s="10" t="s">
        <v>1119</v>
      </c>
      <c r="E492" s="10">
        <v>300</v>
      </c>
      <c r="F492" s="105">
        <f t="shared" si="14"/>
        <v>2019</v>
      </c>
      <c r="H492" s="10" t="str">
        <f t="shared" si="15"/>
        <v>2019,12,animatie,brasschaat,300</v>
      </c>
    </row>
    <row r="493" spans="1:8" x14ac:dyDescent="0.25">
      <c r="A493" s="10">
        <v>2018</v>
      </c>
      <c r="B493" s="10">
        <v>8</v>
      </c>
      <c r="C493" s="10" t="s">
        <v>1005</v>
      </c>
      <c r="D493" s="10" t="s">
        <v>1047</v>
      </c>
      <c r="E493" s="10">
        <v>500</v>
      </c>
      <c r="F493" s="105">
        <f t="shared" si="14"/>
        <v>2018</v>
      </c>
      <c r="H493" s="10" t="str">
        <f t="shared" si="15"/>
        <v>2018,8,animatie,gierle,500</v>
      </c>
    </row>
    <row r="494" spans="1:8" x14ac:dyDescent="0.25">
      <c r="A494" s="10">
        <v>2018</v>
      </c>
      <c r="B494" s="10">
        <v>3</v>
      </c>
      <c r="C494" s="10" t="s">
        <v>1005</v>
      </c>
      <c r="D494" s="10" t="s">
        <v>304</v>
      </c>
      <c r="E494" s="10">
        <v>300</v>
      </c>
      <c r="F494" s="105">
        <f t="shared" si="14"/>
        <v>2018</v>
      </c>
      <c r="H494" s="10" t="str">
        <f t="shared" si="15"/>
        <v>2018,3,animatie,herentals,300</v>
      </c>
    </row>
    <row r="495" spans="1:8" x14ac:dyDescent="0.25">
      <c r="A495" s="10">
        <v>2018</v>
      </c>
      <c r="B495" s="10">
        <v>9</v>
      </c>
      <c r="C495" s="10" t="s">
        <v>1005</v>
      </c>
      <c r="D495" s="10" t="s">
        <v>1116</v>
      </c>
      <c r="E495" s="10">
        <v>800</v>
      </c>
      <c r="F495" s="105">
        <f t="shared" si="14"/>
        <v>2019</v>
      </c>
      <c r="H495" s="10" t="str">
        <f t="shared" si="15"/>
        <v>2019,9,animatie,herselt,800</v>
      </c>
    </row>
    <row r="496" spans="1:8" x14ac:dyDescent="0.25">
      <c r="A496" s="10">
        <v>2018</v>
      </c>
      <c r="B496" s="10">
        <v>6</v>
      </c>
      <c r="C496" s="10" t="s">
        <v>1005</v>
      </c>
      <c r="D496" s="10" t="s">
        <v>309</v>
      </c>
      <c r="E496" s="10">
        <v>450</v>
      </c>
      <c r="F496" s="105">
        <f t="shared" si="14"/>
        <v>2018</v>
      </c>
      <c r="H496" s="10" t="str">
        <f t="shared" si="15"/>
        <v>2018,6,animatie,lille,450</v>
      </c>
    </row>
    <row r="497" spans="1:8" x14ac:dyDescent="0.25">
      <c r="A497" s="10">
        <v>2018</v>
      </c>
      <c r="B497" s="10">
        <v>11</v>
      </c>
      <c r="C497" s="10" t="s">
        <v>1005</v>
      </c>
      <c r="D497" s="10" t="s">
        <v>1026</v>
      </c>
      <c r="E497" s="10">
        <v>300</v>
      </c>
      <c r="F497" s="105">
        <f t="shared" si="14"/>
        <v>2019</v>
      </c>
      <c r="H497" s="10" t="str">
        <f t="shared" si="15"/>
        <v>2019,11,animatie,meerhout,300</v>
      </c>
    </row>
    <row r="498" spans="1:8" x14ac:dyDescent="0.25">
      <c r="A498" s="10">
        <v>2018</v>
      </c>
      <c r="B498" s="10">
        <v>5</v>
      </c>
      <c r="C498" s="10" t="s">
        <v>1005</v>
      </c>
      <c r="D498" s="10" t="s">
        <v>997</v>
      </c>
      <c r="E498" s="10">
        <v>300</v>
      </c>
      <c r="F498" s="105">
        <f t="shared" si="14"/>
        <v>2018</v>
      </c>
      <c r="H498" s="10" t="str">
        <f t="shared" si="15"/>
        <v>2018,5,animatie,mol,300</v>
      </c>
    </row>
    <row r="499" spans="1:8" x14ac:dyDescent="0.25">
      <c r="A499" s="10">
        <v>2018</v>
      </c>
      <c r="B499" s="10">
        <v>6</v>
      </c>
      <c r="C499" s="10" t="s">
        <v>1005</v>
      </c>
      <c r="D499" s="10" t="s">
        <v>997</v>
      </c>
      <c r="E499" s="10">
        <v>100</v>
      </c>
      <c r="F499" s="105">
        <f t="shared" si="14"/>
        <v>2018</v>
      </c>
      <c r="H499" s="10" t="str">
        <f t="shared" si="15"/>
        <v>2018,6,animatie,mol,100</v>
      </c>
    </row>
    <row r="500" spans="1:8" x14ac:dyDescent="0.25">
      <c r="A500" s="10">
        <v>2018</v>
      </c>
      <c r="B500" s="10">
        <v>2</v>
      </c>
      <c r="C500" s="10" t="s">
        <v>1005</v>
      </c>
      <c r="D500" s="10" t="s">
        <v>1042</v>
      </c>
      <c r="E500" s="10">
        <v>400</v>
      </c>
      <c r="F500" s="105">
        <f t="shared" si="14"/>
        <v>2018</v>
      </c>
      <c r="H500" s="10" t="str">
        <f t="shared" si="15"/>
        <v>2018,2,animatie,neerpelt,400</v>
      </c>
    </row>
    <row r="501" spans="1:8" x14ac:dyDescent="0.25">
      <c r="A501" s="10">
        <v>2018</v>
      </c>
      <c r="B501" s="10">
        <v>7</v>
      </c>
      <c r="C501" s="10" t="s">
        <v>1005</v>
      </c>
      <c r="D501" s="10" t="s">
        <v>1199</v>
      </c>
      <c r="E501" s="10">
        <v>350</v>
      </c>
      <c r="F501" s="105">
        <f t="shared" si="14"/>
        <v>2018</v>
      </c>
      <c r="H501" s="10" t="str">
        <f t="shared" si="15"/>
        <v>2018,7,animatie,schilde,350</v>
      </c>
    </row>
    <row r="502" spans="1:8" x14ac:dyDescent="0.25">
      <c r="A502" s="10">
        <v>2018</v>
      </c>
      <c r="B502" s="10">
        <v>5</v>
      </c>
      <c r="C502" s="10" t="s">
        <v>1005</v>
      </c>
      <c r="D502" s="10" t="s">
        <v>1010</v>
      </c>
      <c r="E502" s="10">
        <v>1000</v>
      </c>
      <c r="F502" s="105">
        <f t="shared" si="14"/>
        <v>2018</v>
      </c>
      <c r="H502" s="10" t="str">
        <f t="shared" si="15"/>
        <v>2018,5,animatie,turnhout,1000</v>
      </c>
    </row>
    <row r="503" spans="1:8" x14ac:dyDescent="0.25">
      <c r="A503" s="10">
        <v>2018</v>
      </c>
      <c r="B503" s="10">
        <v>7</v>
      </c>
      <c r="C503" s="10" t="s">
        <v>1005</v>
      </c>
      <c r="D503" s="10" t="s">
        <v>1200</v>
      </c>
      <c r="E503" s="10">
        <v>600</v>
      </c>
      <c r="F503" s="105">
        <f t="shared" si="14"/>
        <v>2018</v>
      </c>
      <c r="H503" s="10" t="str">
        <f t="shared" si="15"/>
        <v>2018,7,animatie,waver,600</v>
      </c>
    </row>
    <row r="504" spans="1:8" x14ac:dyDescent="0.25">
      <c r="A504" s="10">
        <v>2018</v>
      </c>
      <c r="B504" s="10">
        <v>1</v>
      </c>
      <c r="C504" s="10" t="s">
        <v>1002</v>
      </c>
      <c r="D504" s="10" t="s">
        <v>1007</v>
      </c>
      <c r="E504" s="10">
        <v>60</v>
      </c>
      <c r="F504" s="105">
        <f t="shared" si="14"/>
        <v>2018</v>
      </c>
      <c r="H504" s="10" t="str">
        <f t="shared" si="15"/>
        <v>2018,1,bijscholing,beerse,60</v>
      </c>
    </row>
    <row r="505" spans="1:8" x14ac:dyDescent="0.25">
      <c r="A505" s="10">
        <v>2018</v>
      </c>
      <c r="B505" s="10">
        <v>5</v>
      </c>
      <c r="C505" s="10" t="s">
        <v>1002</v>
      </c>
      <c r="D505" s="10" t="s">
        <v>304</v>
      </c>
      <c r="E505" s="10">
        <v>40</v>
      </c>
      <c r="F505" s="105">
        <f t="shared" si="14"/>
        <v>2018</v>
      </c>
      <c r="H505" s="10" t="str">
        <f t="shared" si="15"/>
        <v>2018,5,bijscholing,herentals,40</v>
      </c>
    </row>
    <row r="506" spans="1:8" x14ac:dyDescent="0.25">
      <c r="A506" s="10">
        <v>2018</v>
      </c>
      <c r="B506" s="10">
        <v>5</v>
      </c>
      <c r="C506" s="10" t="s">
        <v>1002</v>
      </c>
      <c r="D506" s="10" t="s">
        <v>1051</v>
      </c>
      <c r="E506" s="10">
        <v>20</v>
      </c>
      <c r="F506" s="105">
        <f t="shared" si="14"/>
        <v>2018</v>
      </c>
      <c r="H506" s="10" t="str">
        <f t="shared" si="15"/>
        <v>2018,5,bijscholing,kasterlee,20</v>
      </c>
    </row>
    <row r="507" spans="1:8" x14ac:dyDescent="0.25">
      <c r="A507" s="10">
        <v>2018</v>
      </c>
      <c r="B507" s="10">
        <v>6</v>
      </c>
      <c r="C507" s="10" t="s">
        <v>1002</v>
      </c>
      <c r="D507" s="10" t="s">
        <v>1040</v>
      </c>
      <c r="E507" s="10">
        <v>20</v>
      </c>
      <c r="F507" s="105">
        <f t="shared" si="14"/>
        <v>2018</v>
      </c>
      <c r="H507" s="10" t="str">
        <f t="shared" si="15"/>
        <v>2018,6,bijscholing,leuven,20</v>
      </c>
    </row>
    <row r="508" spans="1:8" x14ac:dyDescent="0.25">
      <c r="A508" s="10">
        <v>2018</v>
      </c>
      <c r="B508" s="10">
        <v>8</v>
      </c>
      <c r="C508" s="10" t="s">
        <v>981</v>
      </c>
      <c r="D508" s="10" t="s">
        <v>304</v>
      </c>
      <c r="E508" s="10">
        <v>30</v>
      </c>
      <c r="F508" s="105">
        <f t="shared" si="14"/>
        <v>2018</v>
      </c>
      <c r="H508" s="10" t="str">
        <f t="shared" si="15"/>
        <v>2018,8,kamp,herentals,30</v>
      </c>
    </row>
    <row r="509" spans="1:8" x14ac:dyDescent="0.25">
      <c r="A509" s="10">
        <v>2018</v>
      </c>
      <c r="B509" s="10">
        <v>10</v>
      </c>
      <c r="C509" s="10" t="s">
        <v>981</v>
      </c>
      <c r="D509" s="10" t="s">
        <v>304</v>
      </c>
      <c r="E509" s="10">
        <v>12</v>
      </c>
      <c r="F509" s="105">
        <f t="shared" si="14"/>
        <v>2019</v>
      </c>
      <c r="H509" s="10" t="str">
        <f t="shared" si="15"/>
        <v>2019,10,kamp,herentals,12</v>
      </c>
    </row>
    <row r="510" spans="1:8" x14ac:dyDescent="0.25">
      <c r="A510" s="10">
        <v>2018</v>
      </c>
      <c r="B510" s="10">
        <v>8</v>
      </c>
      <c r="C510" s="10" t="s">
        <v>981</v>
      </c>
      <c r="D510" s="10" t="s">
        <v>304</v>
      </c>
      <c r="E510" s="10">
        <v>47</v>
      </c>
      <c r="F510" s="105">
        <f t="shared" si="14"/>
        <v>2018</v>
      </c>
      <c r="H510" s="10" t="str">
        <f t="shared" si="15"/>
        <v>2018,8,kamp,herentals,47</v>
      </c>
    </row>
    <row r="511" spans="1:8" x14ac:dyDescent="0.25">
      <c r="A511" s="10">
        <v>2018</v>
      </c>
      <c r="B511" s="10">
        <v>7</v>
      </c>
      <c r="C511" s="10" t="s">
        <v>981</v>
      </c>
      <c r="D511" s="10" t="s">
        <v>1116</v>
      </c>
      <c r="E511" s="10">
        <v>32</v>
      </c>
      <c r="F511" s="105">
        <f t="shared" si="14"/>
        <v>2018</v>
      </c>
      <c r="H511" s="10" t="str">
        <f t="shared" si="15"/>
        <v>2018,7,kamp,herselt,32</v>
      </c>
    </row>
    <row r="512" spans="1:8" x14ac:dyDescent="0.25">
      <c r="A512" s="10">
        <v>2018</v>
      </c>
      <c r="B512" s="10">
        <v>8</v>
      </c>
      <c r="C512" s="10" t="s">
        <v>981</v>
      </c>
      <c r="D512" s="10" t="s">
        <v>1194</v>
      </c>
      <c r="E512" s="10">
        <v>30</v>
      </c>
      <c r="F512" s="105">
        <f t="shared" si="14"/>
        <v>2018</v>
      </c>
      <c r="H512" s="10" t="str">
        <f t="shared" si="15"/>
        <v>2018,8,kamp,lummen,30</v>
      </c>
    </row>
    <row r="513" spans="1:8" x14ac:dyDescent="0.25">
      <c r="A513" s="10">
        <v>2018</v>
      </c>
      <c r="B513" s="10">
        <v>8</v>
      </c>
      <c r="C513" s="10" t="s">
        <v>981</v>
      </c>
      <c r="D513" s="10" t="s">
        <v>306</v>
      </c>
      <c r="E513" s="10">
        <v>12</v>
      </c>
      <c r="F513" s="105">
        <f t="shared" si="14"/>
        <v>2018</v>
      </c>
      <c r="H513" s="10" t="str">
        <f t="shared" si="15"/>
        <v>2018,8,kamp,olen,12</v>
      </c>
    </row>
    <row r="514" spans="1:8" x14ac:dyDescent="0.25">
      <c r="A514" s="10">
        <v>2018</v>
      </c>
      <c r="B514" s="10">
        <v>4</v>
      </c>
      <c r="C514" s="10" t="s">
        <v>981</v>
      </c>
      <c r="D514" s="10" t="s">
        <v>1010</v>
      </c>
      <c r="E514" s="10">
        <v>27</v>
      </c>
      <c r="F514" s="105">
        <f t="shared" si="14"/>
        <v>2018</v>
      </c>
      <c r="H514" s="10" t="str">
        <f t="shared" si="15"/>
        <v>2018,4,kamp,turnhout,27</v>
      </c>
    </row>
    <row r="515" spans="1:8" x14ac:dyDescent="0.25">
      <c r="A515" s="10">
        <v>2018</v>
      </c>
      <c r="B515" s="10">
        <v>8</v>
      </c>
      <c r="C515" s="10" t="s">
        <v>981</v>
      </c>
      <c r="D515" s="10" t="s">
        <v>1010</v>
      </c>
      <c r="E515" s="10">
        <v>35</v>
      </c>
      <c r="F515" s="105">
        <f t="shared" ref="F515:F578" si="16">IF(B515&lt;9,A515,A515+1)</f>
        <v>2018</v>
      </c>
      <c r="H515" s="10" t="str">
        <f t="shared" ref="H515:H578" si="17">CONCATENATE(F515,",",B515,",",C515,",",D515,",",E515,)</f>
        <v>2018,8,kamp,turnhout,35</v>
      </c>
    </row>
    <row r="516" spans="1:8" x14ac:dyDescent="0.25">
      <c r="A516" s="10">
        <v>2018</v>
      </c>
      <c r="B516" s="10">
        <v>11</v>
      </c>
      <c r="C516" s="10" t="s">
        <v>979</v>
      </c>
      <c r="D516" s="10" t="s">
        <v>1010</v>
      </c>
      <c r="E516" s="10">
        <v>20</v>
      </c>
      <c r="F516" s="105">
        <f t="shared" si="16"/>
        <v>2019</v>
      </c>
      <c r="H516" s="10" t="str">
        <f t="shared" si="17"/>
        <v>2019,11,open initiatie,turnhout,20</v>
      </c>
    </row>
    <row r="517" spans="1:8" x14ac:dyDescent="0.25">
      <c r="A517" s="10">
        <v>2018</v>
      </c>
      <c r="B517" s="10">
        <v>6</v>
      </c>
      <c r="C517" s="10" t="s">
        <v>1012</v>
      </c>
      <c r="D517" s="10" t="s">
        <v>1104</v>
      </c>
      <c r="E517" s="10">
        <v>603</v>
      </c>
      <c r="F517" s="105">
        <f t="shared" si="16"/>
        <v>2018</v>
      </c>
      <c r="H517" s="10" t="str">
        <f t="shared" si="17"/>
        <v>2018,6,schoolactiviteit,malle,603</v>
      </c>
    </row>
    <row r="518" spans="1:8" x14ac:dyDescent="0.25">
      <c r="A518" s="10">
        <v>2018</v>
      </c>
      <c r="B518" s="10">
        <v>2</v>
      </c>
      <c r="C518" s="10" t="s">
        <v>980</v>
      </c>
      <c r="D518" s="10" t="s">
        <v>1173</v>
      </c>
      <c r="E518" s="10">
        <v>40</v>
      </c>
      <c r="F518" s="105">
        <f t="shared" si="16"/>
        <v>2018</v>
      </c>
      <c r="H518" s="10" t="str">
        <f t="shared" si="17"/>
        <v>2018,2,workshop,arendonk,40</v>
      </c>
    </row>
    <row r="519" spans="1:8" x14ac:dyDescent="0.25">
      <c r="A519" s="10">
        <v>2018</v>
      </c>
      <c r="B519" s="10">
        <v>7</v>
      </c>
      <c r="C519" s="10" t="s">
        <v>980</v>
      </c>
      <c r="D519" s="10" t="s">
        <v>1007</v>
      </c>
      <c r="E519" s="10">
        <v>30</v>
      </c>
      <c r="F519" s="105">
        <f t="shared" si="16"/>
        <v>2018</v>
      </c>
      <c r="H519" s="10" t="str">
        <f t="shared" si="17"/>
        <v>2018,7,workshop,beerse,30</v>
      </c>
    </row>
    <row r="520" spans="1:8" x14ac:dyDescent="0.25">
      <c r="A520" s="10">
        <v>2018</v>
      </c>
      <c r="B520" s="10">
        <v>6</v>
      </c>
      <c r="C520" s="10" t="s">
        <v>980</v>
      </c>
      <c r="D520" s="10" t="s">
        <v>1047</v>
      </c>
      <c r="E520" s="10">
        <v>20</v>
      </c>
      <c r="F520" s="105">
        <f t="shared" si="16"/>
        <v>2018</v>
      </c>
      <c r="H520" s="10" t="str">
        <f t="shared" si="17"/>
        <v>2018,6,workshop,gierle,20</v>
      </c>
    </row>
    <row r="521" spans="1:8" x14ac:dyDescent="0.25">
      <c r="A521" s="10">
        <v>2018</v>
      </c>
      <c r="B521" s="10">
        <v>8</v>
      </c>
      <c r="C521" s="10" t="s">
        <v>980</v>
      </c>
      <c r="D521" s="10" t="s">
        <v>1047</v>
      </c>
      <c r="E521" s="10">
        <v>250</v>
      </c>
      <c r="F521" s="105">
        <f t="shared" si="16"/>
        <v>2018</v>
      </c>
      <c r="H521" s="10" t="str">
        <f t="shared" si="17"/>
        <v>2018,8,workshop,gierle,250</v>
      </c>
    </row>
    <row r="522" spans="1:8" x14ac:dyDescent="0.25">
      <c r="A522" s="10">
        <v>2018</v>
      </c>
      <c r="B522" s="10">
        <v>7</v>
      </c>
      <c r="C522" s="10" t="s">
        <v>980</v>
      </c>
      <c r="D522" s="10" t="s">
        <v>1127</v>
      </c>
      <c r="E522" s="10">
        <v>20</v>
      </c>
      <c r="F522" s="105">
        <f t="shared" si="16"/>
        <v>2018</v>
      </c>
      <c r="H522" s="10" t="str">
        <f t="shared" si="17"/>
        <v>2018,7,workshop,grobbendonk,20</v>
      </c>
    </row>
    <row r="523" spans="1:8" x14ac:dyDescent="0.25">
      <c r="A523" s="10">
        <v>2018</v>
      </c>
      <c r="B523" s="10">
        <v>4</v>
      </c>
      <c r="C523" s="10" t="s">
        <v>980</v>
      </c>
      <c r="D523" s="10" t="s">
        <v>1127</v>
      </c>
      <c r="E523" s="10">
        <v>25</v>
      </c>
      <c r="F523" s="105">
        <f t="shared" si="16"/>
        <v>2018</v>
      </c>
      <c r="H523" s="10" t="str">
        <f t="shared" si="17"/>
        <v>2018,4,workshop,grobbendonk,25</v>
      </c>
    </row>
    <row r="524" spans="1:8" x14ac:dyDescent="0.25">
      <c r="A524" s="10">
        <v>2018</v>
      </c>
      <c r="B524" s="10">
        <v>3</v>
      </c>
      <c r="C524" s="10" t="s">
        <v>980</v>
      </c>
      <c r="D524" s="10" t="s">
        <v>304</v>
      </c>
      <c r="E524" s="10">
        <v>16</v>
      </c>
      <c r="F524" s="105">
        <f t="shared" si="16"/>
        <v>2018</v>
      </c>
      <c r="H524" s="10" t="str">
        <f t="shared" si="17"/>
        <v>2018,3,workshop,herentals,16</v>
      </c>
    </row>
    <row r="525" spans="1:8" x14ac:dyDescent="0.25">
      <c r="A525" s="10">
        <v>2018</v>
      </c>
      <c r="B525" s="10">
        <v>3</v>
      </c>
      <c r="C525" s="10" t="s">
        <v>980</v>
      </c>
      <c r="D525" s="10" t="s">
        <v>304</v>
      </c>
      <c r="E525" s="10">
        <v>20</v>
      </c>
      <c r="F525" s="105">
        <f t="shared" si="16"/>
        <v>2018</v>
      </c>
      <c r="H525" s="10" t="str">
        <f t="shared" si="17"/>
        <v>2018,3,workshop,herentals,20</v>
      </c>
    </row>
    <row r="526" spans="1:8" x14ac:dyDescent="0.25">
      <c r="A526" s="10">
        <v>2018</v>
      </c>
      <c r="B526" s="10">
        <v>6</v>
      </c>
      <c r="C526" s="10" t="s">
        <v>980</v>
      </c>
      <c r="D526" s="10" t="s">
        <v>304</v>
      </c>
      <c r="E526" s="10">
        <v>60</v>
      </c>
      <c r="F526" s="105">
        <f t="shared" si="16"/>
        <v>2018</v>
      </c>
      <c r="H526" s="10" t="str">
        <f t="shared" si="17"/>
        <v>2018,6,workshop,herentals,60</v>
      </c>
    </row>
    <row r="527" spans="1:8" x14ac:dyDescent="0.25">
      <c r="A527" s="10">
        <v>2018</v>
      </c>
      <c r="B527" s="10">
        <v>9</v>
      </c>
      <c r="C527" s="10" t="s">
        <v>980</v>
      </c>
      <c r="D527" s="10" t="s">
        <v>304</v>
      </c>
      <c r="E527" s="10">
        <v>24</v>
      </c>
      <c r="F527" s="105">
        <f t="shared" si="16"/>
        <v>2019</v>
      </c>
      <c r="H527" s="10" t="str">
        <f t="shared" si="17"/>
        <v>2019,9,workshop,herentals,24</v>
      </c>
    </row>
    <row r="528" spans="1:8" x14ac:dyDescent="0.25">
      <c r="A528" s="10">
        <v>2018</v>
      </c>
      <c r="B528" s="10">
        <v>9</v>
      </c>
      <c r="C528" s="10" t="s">
        <v>980</v>
      </c>
      <c r="D528" s="10" t="s">
        <v>304</v>
      </c>
      <c r="E528" s="10">
        <v>140</v>
      </c>
      <c r="F528" s="105">
        <f t="shared" si="16"/>
        <v>2019</v>
      </c>
      <c r="H528" s="10" t="str">
        <f t="shared" si="17"/>
        <v>2019,9,workshop,herentals,140</v>
      </c>
    </row>
    <row r="529" spans="1:8" x14ac:dyDescent="0.25">
      <c r="A529" s="10">
        <v>2018</v>
      </c>
      <c r="B529" s="10">
        <v>10</v>
      </c>
      <c r="C529" s="10" t="s">
        <v>980</v>
      </c>
      <c r="D529" s="10" t="s">
        <v>304</v>
      </c>
      <c r="E529" s="10">
        <v>10</v>
      </c>
      <c r="F529" s="105">
        <f t="shared" si="16"/>
        <v>2019</v>
      </c>
      <c r="H529" s="10" t="str">
        <f t="shared" si="17"/>
        <v>2019,10,workshop,herentals,10</v>
      </c>
    </row>
    <row r="530" spans="1:8" x14ac:dyDescent="0.25">
      <c r="A530" s="10">
        <v>2018</v>
      </c>
      <c r="B530" s="10">
        <v>8</v>
      </c>
      <c r="C530" s="10" t="s">
        <v>980</v>
      </c>
      <c r="D530" s="10" t="s">
        <v>1122</v>
      </c>
      <c r="E530" s="10">
        <v>40</v>
      </c>
      <c r="F530" s="105">
        <f t="shared" si="16"/>
        <v>2018</v>
      </c>
      <c r="H530" s="10" t="str">
        <f t="shared" si="17"/>
        <v>2018,8,workshop,herenthout,40</v>
      </c>
    </row>
    <row r="531" spans="1:8" x14ac:dyDescent="0.25">
      <c r="A531" s="10">
        <v>2018</v>
      </c>
      <c r="B531" s="10">
        <v>11</v>
      </c>
      <c r="C531" s="10" t="s">
        <v>980</v>
      </c>
      <c r="D531" s="10" t="s">
        <v>1122</v>
      </c>
      <c r="E531" s="10">
        <v>20</v>
      </c>
      <c r="F531" s="105">
        <f t="shared" si="16"/>
        <v>2019</v>
      </c>
      <c r="H531" s="10" t="str">
        <f t="shared" si="17"/>
        <v>2019,11,workshop,herenthout,20</v>
      </c>
    </row>
    <row r="532" spans="1:8" x14ac:dyDescent="0.25">
      <c r="A532" s="10">
        <v>2018</v>
      </c>
      <c r="B532" s="10">
        <v>6</v>
      </c>
      <c r="C532" s="10" t="s">
        <v>980</v>
      </c>
      <c r="D532" s="10" t="s">
        <v>304</v>
      </c>
      <c r="E532" s="10">
        <v>16</v>
      </c>
      <c r="F532" s="105">
        <f t="shared" si="16"/>
        <v>2018</v>
      </c>
      <c r="H532" s="10" t="str">
        <f t="shared" si="17"/>
        <v>2018,6,workshop,herentals,16</v>
      </c>
    </row>
    <row r="533" spans="1:8" x14ac:dyDescent="0.25">
      <c r="A533" s="10">
        <v>2018</v>
      </c>
      <c r="B533" s="10">
        <v>9</v>
      </c>
      <c r="C533" s="10" t="s">
        <v>980</v>
      </c>
      <c r="D533" s="10" t="s">
        <v>1116</v>
      </c>
      <c r="E533" s="10">
        <v>500</v>
      </c>
      <c r="F533" s="105">
        <f t="shared" si="16"/>
        <v>2019</v>
      </c>
      <c r="H533" s="10" t="str">
        <f t="shared" si="17"/>
        <v>2019,9,workshop,herselt,500</v>
      </c>
    </row>
    <row r="534" spans="1:8" x14ac:dyDescent="0.25">
      <c r="A534" s="10">
        <v>2018</v>
      </c>
      <c r="B534" s="10">
        <v>5</v>
      </c>
      <c r="C534" s="10" t="s">
        <v>980</v>
      </c>
      <c r="D534" s="10" t="s">
        <v>1176</v>
      </c>
      <c r="E534" s="10">
        <v>80</v>
      </c>
      <c r="F534" s="105">
        <f t="shared" si="16"/>
        <v>2018</v>
      </c>
      <c r="H534" s="10" t="str">
        <f t="shared" si="17"/>
        <v>2018,5,workshop,itegem,80</v>
      </c>
    </row>
    <row r="535" spans="1:8" x14ac:dyDescent="0.25">
      <c r="A535" s="10">
        <v>2018</v>
      </c>
      <c r="B535" s="10">
        <v>6</v>
      </c>
      <c r="C535" s="10" t="s">
        <v>980</v>
      </c>
      <c r="D535" s="10" t="s">
        <v>1051</v>
      </c>
      <c r="E535" s="10">
        <v>15</v>
      </c>
      <c r="F535" s="105">
        <f t="shared" si="16"/>
        <v>2018</v>
      </c>
      <c r="H535" s="10" t="str">
        <f t="shared" si="17"/>
        <v>2018,6,workshop,kasterlee,15</v>
      </c>
    </row>
    <row r="536" spans="1:8" x14ac:dyDescent="0.25">
      <c r="A536" s="10">
        <v>2018</v>
      </c>
      <c r="B536" s="10">
        <v>8</v>
      </c>
      <c r="C536" s="10" t="s">
        <v>980</v>
      </c>
      <c r="D536" s="10" t="s">
        <v>1051</v>
      </c>
      <c r="E536" s="10">
        <v>75</v>
      </c>
      <c r="F536" s="105">
        <f t="shared" si="16"/>
        <v>2018</v>
      </c>
      <c r="H536" s="10" t="str">
        <f t="shared" si="17"/>
        <v>2018,8,workshop,kasterlee,75</v>
      </c>
    </row>
    <row r="537" spans="1:8" x14ac:dyDescent="0.25">
      <c r="A537" s="10">
        <v>2018</v>
      </c>
      <c r="B537" s="10">
        <v>5</v>
      </c>
      <c r="C537" s="10" t="s">
        <v>980</v>
      </c>
      <c r="D537" s="10" t="s">
        <v>1000</v>
      </c>
      <c r="E537" s="10">
        <v>300</v>
      </c>
      <c r="F537" s="105">
        <f t="shared" si="16"/>
        <v>2018</v>
      </c>
      <c r="H537" s="10" t="str">
        <f t="shared" si="17"/>
        <v>2018,5,workshop,lichtaart,300</v>
      </c>
    </row>
    <row r="538" spans="1:8" x14ac:dyDescent="0.25">
      <c r="A538" s="10">
        <v>2018</v>
      </c>
      <c r="B538" s="10">
        <v>10</v>
      </c>
      <c r="C538" s="10" t="s">
        <v>980</v>
      </c>
      <c r="D538" s="10" t="s">
        <v>1104</v>
      </c>
      <c r="E538" s="10">
        <v>88</v>
      </c>
      <c r="F538" s="105">
        <f t="shared" si="16"/>
        <v>2019</v>
      </c>
      <c r="H538" s="10" t="str">
        <f t="shared" si="17"/>
        <v>2019,10,workshop,malle,88</v>
      </c>
    </row>
    <row r="539" spans="1:8" x14ac:dyDescent="0.25">
      <c r="A539" s="10">
        <v>2018</v>
      </c>
      <c r="B539" s="10">
        <v>11</v>
      </c>
      <c r="C539" s="10" t="s">
        <v>980</v>
      </c>
      <c r="D539" s="10" t="s">
        <v>1104</v>
      </c>
      <c r="E539" s="10">
        <v>341</v>
      </c>
      <c r="F539" s="105">
        <f t="shared" si="16"/>
        <v>2019</v>
      </c>
      <c r="H539" s="10" t="str">
        <f t="shared" si="17"/>
        <v>2019,11,workshop,malle,341</v>
      </c>
    </row>
    <row r="540" spans="1:8" x14ac:dyDescent="0.25">
      <c r="A540" s="10">
        <v>2018</v>
      </c>
      <c r="B540" s="10">
        <v>9</v>
      </c>
      <c r="C540" s="10" t="s">
        <v>980</v>
      </c>
      <c r="D540" s="10" t="s">
        <v>1026</v>
      </c>
      <c r="E540" s="10">
        <v>100</v>
      </c>
      <c r="F540" s="105">
        <f t="shared" si="16"/>
        <v>2019</v>
      </c>
      <c r="H540" s="10" t="str">
        <f t="shared" si="17"/>
        <v>2019,9,workshop,meerhout,100</v>
      </c>
    </row>
    <row r="541" spans="1:8" x14ac:dyDescent="0.25">
      <c r="A541" s="10">
        <v>2018</v>
      </c>
      <c r="B541" s="10">
        <v>4</v>
      </c>
      <c r="C541" s="10" t="s">
        <v>980</v>
      </c>
      <c r="D541" s="10" t="s">
        <v>1025</v>
      </c>
      <c r="E541" s="10">
        <v>30</v>
      </c>
      <c r="F541" s="105">
        <f t="shared" si="16"/>
        <v>2018</v>
      </c>
      <c r="H541" s="10" t="str">
        <f t="shared" si="17"/>
        <v>2018,4,workshop,nijlen,30</v>
      </c>
    </row>
    <row r="542" spans="1:8" x14ac:dyDescent="0.25">
      <c r="A542" s="10">
        <v>2018</v>
      </c>
      <c r="B542" s="10">
        <v>7</v>
      </c>
      <c r="C542" s="10" t="s">
        <v>980</v>
      </c>
      <c r="D542" s="10" t="s">
        <v>1025</v>
      </c>
      <c r="E542" s="10">
        <v>20</v>
      </c>
      <c r="F542" s="105">
        <f t="shared" si="16"/>
        <v>2018</v>
      </c>
      <c r="H542" s="10" t="str">
        <f t="shared" si="17"/>
        <v>2018,7,workshop,nijlen,20</v>
      </c>
    </row>
    <row r="543" spans="1:8" x14ac:dyDescent="0.25">
      <c r="A543" s="10">
        <v>2018</v>
      </c>
      <c r="B543" s="10">
        <v>9</v>
      </c>
      <c r="C543" s="10" t="s">
        <v>980</v>
      </c>
      <c r="D543" s="10" t="s">
        <v>1025</v>
      </c>
      <c r="E543" s="10">
        <v>150</v>
      </c>
      <c r="F543" s="105">
        <f t="shared" si="16"/>
        <v>2019</v>
      </c>
      <c r="H543" s="10" t="str">
        <f t="shared" si="17"/>
        <v>2019,9,workshop,nijlen,150</v>
      </c>
    </row>
    <row r="544" spans="1:8" x14ac:dyDescent="0.25">
      <c r="A544" s="10">
        <v>2018</v>
      </c>
      <c r="B544" s="10">
        <v>4</v>
      </c>
      <c r="C544" s="10" t="s">
        <v>980</v>
      </c>
      <c r="D544" s="10" t="s">
        <v>306</v>
      </c>
      <c r="E544" s="10">
        <v>200</v>
      </c>
      <c r="F544" s="105">
        <f t="shared" si="16"/>
        <v>2018</v>
      </c>
      <c r="H544" s="10" t="str">
        <f t="shared" si="17"/>
        <v>2018,4,workshop,olen,200</v>
      </c>
    </row>
    <row r="545" spans="1:8" x14ac:dyDescent="0.25">
      <c r="A545" s="10">
        <v>2018</v>
      </c>
      <c r="B545" s="10">
        <v>8</v>
      </c>
      <c r="C545" s="10" t="s">
        <v>980</v>
      </c>
      <c r="D545" s="10" t="s">
        <v>306</v>
      </c>
      <c r="E545" s="10">
        <v>500</v>
      </c>
      <c r="F545" s="105">
        <f t="shared" si="16"/>
        <v>2018</v>
      </c>
      <c r="H545" s="10" t="str">
        <f t="shared" si="17"/>
        <v>2018,8,workshop,olen,500</v>
      </c>
    </row>
    <row r="546" spans="1:8" x14ac:dyDescent="0.25">
      <c r="A546" s="10">
        <v>2018</v>
      </c>
      <c r="B546" s="10">
        <v>8</v>
      </c>
      <c r="C546" s="10" t="s">
        <v>980</v>
      </c>
      <c r="D546" s="10" t="s">
        <v>1155</v>
      </c>
      <c r="E546" s="10">
        <v>20</v>
      </c>
      <c r="F546" s="105">
        <f t="shared" si="16"/>
        <v>2018</v>
      </c>
      <c r="H546" s="10" t="str">
        <f t="shared" si="17"/>
        <v>2018,8,workshop,pulderbos,20</v>
      </c>
    </row>
    <row r="547" spans="1:8" x14ac:dyDescent="0.25">
      <c r="A547" s="10">
        <v>2018</v>
      </c>
      <c r="B547" s="10">
        <v>5</v>
      </c>
      <c r="C547" s="10" t="s">
        <v>980</v>
      </c>
      <c r="D547" s="10" t="s">
        <v>1177</v>
      </c>
      <c r="E547" s="10">
        <v>15</v>
      </c>
      <c r="F547" s="105">
        <f t="shared" si="16"/>
        <v>2018</v>
      </c>
      <c r="H547" s="10" t="str">
        <f t="shared" si="17"/>
        <v>2018,5,workshop,ramsel,15</v>
      </c>
    </row>
    <row r="548" spans="1:8" x14ac:dyDescent="0.25">
      <c r="A548" s="10">
        <v>2018</v>
      </c>
      <c r="B548" s="10">
        <v>6</v>
      </c>
      <c r="C548" s="10" t="s">
        <v>980</v>
      </c>
      <c r="D548" s="10" t="s">
        <v>1010</v>
      </c>
      <c r="E548" s="10">
        <v>300</v>
      </c>
      <c r="F548" s="105">
        <f t="shared" si="16"/>
        <v>2018</v>
      </c>
      <c r="H548" s="10" t="str">
        <f t="shared" si="17"/>
        <v>2018,6,workshop,turnhout,300</v>
      </c>
    </row>
    <row r="549" spans="1:8" x14ac:dyDescent="0.25">
      <c r="A549" s="10">
        <v>2018</v>
      </c>
      <c r="B549" s="10">
        <v>7</v>
      </c>
      <c r="C549" s="10" t="s">
        <v>980</v>
      </c>
      <c r="D549" s="10" t="s">
        <v>1010</v>
      </c>
      <c r="E549" s="10">
        <v>500</v>
      </c>
      <c r="F549" s="105">
        <f t="shared" si="16"/>
        <v>2018</v>
      </c>
      <c r="H549" s="10" t="str">
        <f t="shared" si="17"/>
        <v>2018,7,workshop,turnhout,500</v>
      </c>
    </row>
    <row r="550" spans="1:8" x14ac:dyDescent="0.25">
      <c r="A550" s="10">
        <v>2018</v>
      </c>
      <c r="B550" s="10">
        <v>7</v>
      </c>
      <c r="C550" s="10" t="s">
        <v>980</v>
      </c>
      <c r="D550" s="10" t="s">
        <v>1010</v>
      </c>
      <c r="E550" s="10">
        <v>200</v>
      </c>
      <c r="F550" s="105">
        <f t="shared" si="16"/>
        <v>2018</v>
      </c>
      <c r="H550" s="10" t="str">
        <f t="shared" si="17"/>
        <v>2018,7,workshop,turnhout,200</v>
      </c>
    </row>
    <row r="551" spans="1:8" x14ac:dyDescent="0.25">
      <c r="A551" s="10">
        <v>2018</v>
      </c>
      <c r="B551" s="10">
        <v>8</v>
      </c>
      <c r="C551" s="10" t="s">
        <v>980</v>
      </c>
      <c r="D551" s="10" t="s">
        <v>1010</v>
      </c>
      <c r="E551" s="10">
        <v>30</v>
      </c>
      <c r="F551" s="105">
        <f t="shared" si="16"/>
        <v>2018</v>
      </c>
      <c r="H551" s="10" t="str">
        <f t="shared" si="17"/>
        <v>2018,8,workshop,turnhout,30</v>
      </c>
    </row>
    <row r="552" spans="1:8" x14ac:dyDescent="0.25">
      <c r="A552" s="10">
        <v>2018</v>
      </c>
      <c r="B552" s="10">
        <v>9</v>
      </c>
      <c r="C552" s="10" t="s">
        <v>980</v>
      </c>
      <c r="D552" s="10" t="s">
        <v>1010</v>
      </c>
      <c r="E552" s="10">
        <v>5</v>
      </c>
      <c r="F552" s="105">
        <f t="shared" si="16"/>
        <v>2019</v>
      </c>
      <c r="H552" s="10" t="str">
        <f t="shared" si="17"/>
        <v>2019,9,workshop,turnhout,5</v>
      </c>
    </row>
    <row r="553" spans="1:8" x14ac:dyDescent="0.25">
      <c r="A553" s="10">
        <v>2018</v>
      </c>
      <c r="B553" s="10">
        <v>9</v>
      </c>
      <c r="C553" s="10" t="s">
        <v>980</v>
      </c>
      <c r="D553" s="10" t="s">
        <v>1010</v>
      </c>
      <c r="E553" s="10">
        <v>500</v>
      </c>
      <c r="F553" s="105">
        <f t="shared" si="16"/>
        <v>2019</v>
      </c>
      <c r="H553" s="10" t="str">
        <f t="shared" si="17"/>
        <v>2019,9,workshop,turnhout,500</v>
      </c>
    </row>
    <row r="554" spans="1:8" x14ac:dyDescent="0.25">
      <c r="A554" s="10">
        <v>2018</v>
      </c>
      <c r="B554" s="10">
        <v>3</v>
      </c>
      <c r="C554" s="10" t="s">
        <v>980</v>
      </c>
      <c r="D554" s="10" t="s">
        <v>1045</v>
      </c>
      <c r="E554" s="10">
        <v>200</v>
      </c>
      <c r="F554" s="105">
        <f t="shared" si="16"/>
        <v>2018</v>
      </c>
      <c r="H554" s="10" t="str">
        <f t="shared" si="17"/>
        <v>2018,3,workshop,vorselaar,200</v>
      </c>
    </row>
    <row r="555" spans="1:8" x14ac:dyDescent="0.25">
      <c r="A555" s="10">
        <v>2018</v>
      </c>
      <c r="B555" s="10">
        <v>7</v>
      </c>
      <c r="C555" s="10" t="s">
        <v>980</v>
      </c>
      <c r="D555" s="10" t="s">
        <v>1045</v>
      </c>
      <c r="E555" s="10">
        <v>300</v>
      </c>
      <c r="F555" s="105">
        <f t="shared" si="16"/>
        <v>2018</v>
      </c>
      <c r="H555" s="10" t="str">
        <f t="shared" si="17"/>
        <v>2018,7,workshop,vorselaar,300</v>
      </c>
    </row>
    <row r="556" spans="1:8" x14ac:dyDescent="0.25">
      <c r="A556" s="10">
        <v>2018</v>
      </c>
      <c r="B556" s="10">
        <v>7</v>
      </c>
      <c r="C556" s="10" t="s">
        <v>980</v>
      </c>
      <c r="D556" s="10" t="s">
        <v>982</v>
      </c>
      <c r="E556" s="10">
        <v>150</v>
      </c>
      <c r="F556" s="105">
        <f t="shared" si="16"/>
        <v>2018</v>
      </c>
      <c r="H556" s="10" t="str">
        <f t="shared" si="17"/>
        <v>2018,7,workshop,westerlo,150</v>
      </c>
    </row>
    <row r="557" spans="1:8" x14ac:dyDescent="0.25">
      <c r="A557" s="10">
        <v>2018</v>
      </c>
      <c r="B557" s="10">
        <v>4</v>
      </c>
      <c r="C557" s="10" t="s">
        <v>980</v>
      </c>
      <c r="D557" s="10" t="s">
        <v>1174</v>
      </c>
      <c r="E557" s="10">
        <v>20</v>
      </c>
      <c r="F557" s="105">
        <f t="shared" si="16"/>
        <v>2018</v>
      </c>
      <c r="H557" s="10" t="str">
        <f t="shared" si="17"/>
        <v>2018,4,workshop,westmalle,20</v>
      </c>
    </row>
    <row r="558" spans="1:8" x14ac:dyDescent="0.25">
      <c r="A558" s="10">
        <v>2018</v>
      </c>
      <c r="B558" s="10">
        <v>9</v>
      </c>
      <c r="C558" s="10" t="s">
        <v>980</v>
      </c>
      <c r="D558" s="10" t="s">
        <v>1178</v>
      </c>
      <c r="E558" s="10">
        <v>30</v>
      </c>
      <c r="F558" s="105">
        <f t="shared" si="16"/>
        <v>2019</v>
      </c>
      <c r="H558" s="10" t="str">
        <f t="shared" si="17"/>
        <v>2019,9,workshop,wilrijk,30</v>
      </c>
    </row>
    <row r="559" spans="1:8" x14ac:dyDescent="0.25">
      <c r="A559" s="10">
        <v>2018</v>
      </c>
      <c r="B559" s="10">
        <v>3</v>
      </c>
      <c r="C559" s="10" t="s">
        <v>980</v>
      </c>
      <c r="D559" s="10" t="s">
        <v>1022</v>
      </c>
      <c r="E559" s="10">
        <v>35</v>
      </c>
      <c r="F559" s="105">
        <f t="shared" si="16"/>
        <v>2018</v>
      </c>
      <c r="H559" s="10" t="str">
        <f t="shared" si="17"/>
        <v>2018,3,workshop,zandhoven,35</v>
      </c>
    </row>
    <row r="560" spans="1:8" x14ac:dyDescent="0.25">
      <c r="A560" s="10">
        <v>2018</v>
      </c>
      <c r="B560" s="10">
        <v>10</v>
      </c>
      <c r="C560" s="10" t="s">
        <v>980</v>
      </c>
      <c r="D560" s="10" t="s">
        <v>1046</v>
      </c>
      <c r="E560" s="10">
        <v>100</v>
      </c>
      <c r="F560" s="105">
        <f t="shared" si="16"/>
        <v>2019</v>
      </c>
      <c r="H560" s="10" t="str">
        <f t="shared" si="17"/>
        <v>2019,10,workshop,zoersel,100</v>
      </c>
    </row>
    <row r="561" spans="1:8" x14ac:dyDescent="0.25">
      <c r="A561" s="10">
        <v>2019</v>
      </c>
      <c r="B561" s="10">
        <v>8</v>
      </c>
      <c r="C561" s="10" t="s">
        <v>1005</v>
      </c>
      <c r="D561" s="10" t="s">
        <v>1167</v>
      </c>
      <c r="E561" s="10">
        <v>1000</v>
      </c>
      <c r="F561" s="105">
        <f t="shared" si="16"/>
        <v>2019</v>
      </c>
      <c r="H561" s="10" t="str">
        <f t="shared" si="17"/>
        <v>2019,8,animatie,antwerpen,1000</v>
      </c>
    </row>
    <row r="562" spans="1:8" x14ac:dyDescent="0.25">
      <c r="A562" s="10">
        <v>2019</v>
      </c>
      <c r="B562" s="10">
        <v>3</v>
      </c>
      <c r="C562" s="10" t="s">
        <v>980</v>
      </c>
      <c r="D562" s="10" t="s">
        <v>1125</v>
      </c>
      <c r="E562" s="10">
        <v>25</v>
      </c>
      <c r="F562" s="105">
        <f t="shared" si="16"/>
        <v>2019</v>
      </c>
      <c r="H562" s="10" t="str">
        <f t="shared" si="17"/>
        <v>2019,3,workshop,balen,25</v>
      </c>
    </row>
    <row r="563" spans="1:8" x14ac:dyDescent="0.25">
      <c r="A563" s="10">
        <v>2019</v>
      </c>
      <c r="B563" s="10">
        <v>6</v>
      </c>
      <c r="C563" s="10" t="s">
        <v>979</v>
      </c>
      <c r="D563" s="10" t="s">
        <v>1007</v>
      </c>
      <c r="E563" s="10">
        <v>50</v>
      </c>
      <c r="F563" s="105">
        <f t="shared" si="16"/>
        <v>2019</v>
      </c>
      <c r="H563" s="10" t="str">
        <f t="shared" si="17"/>
        <v>2019,6,open initiatie,beerse,50</v>
      </c>
    </row>
    <row r="564" spans="1:8" x14ac:dyDescent="0.25">
      <c r="A564" s="10">
        <v>2019</v>
      </c>
      <c r="B564" s="10">
        <v>7</v>
      </c>
      <c r="C564" s="10" t="s">
        <v>979</v>
      </c>
      <c r="D564" s="10" t="s">
        <v>1007</v>
      </c>
      <c r="E564" s="10">
        <v>10</v>
      </c>
      <c r="F564" s="105">
        <f t="shared" si="16"/>
        <v>2019</v>
      </c>
      <c r="H564" s="10" t="str">
        <f t="shared" si="17"/>
        <v>2019,7,open initiatie,beerse,10</v>
      </c>
    </row>
    <row r="565" spans="1:8" x14ac:dyDescent="0.25">
      <c r="A565" s="10">
        <v>2019</v>
      </c>
      <c r="B565" s="10">
        <v>11</v>
      </c>
      <c r="C565" s="10" t="s">
        <v>1005</v>
      </c>
      <c r="D565" s="10" t="s">
        <v>1007</v>
      </c>
      <c r="E565" s="10">
        <v>500</v>
      </c>
      <c r="F565" s="105">
        <f t="shared" si="16"/>
        <v>2020</v>
      </c>
      <c r="H565" s="10" t="str">
        <f t="shared" si="17"/>
        <v>2020,11,animatie,beerse,500</v>
      </c>
    </row>
    <row r="566" spans="1:8" x14ac:dyDescent="0.25">
      <c r="A566" s="10">
        <v>2019</v>
      </c>
      <c r="B566" s="10">
        <v>10</v>
      </c>
      <c r="C566" s="10" t="s">
        <v>980</v>
      </c>
      <c r="D566" s="10" t="s">
        <v>996</v>
      </c>
      <c r="E566" s="10">
        <v>45</v>
      </c>
      <c r="F566" s="105">
        <f t="shared" si="16"/>
        <v>2020</v>
      </c>
      <c r="H566" s="10" t="str">
        <f t="shared" si="17"/>
        <v>2020,10,workshop,berlaar,45</v>
      </c>
    </row>
    <row r="567" spans="1:8" x14ac:dyDescent="0.25">
      <c r="A567" s="10">
        <v>2019</v>
      </c>
      <c r="B567" s="10">
        <v>8</v>
      </c>
      <c r="C567" s="10" t="s">
        <v>980</v>
      </c>
      <c r="D567" s="10" t="s">
        <v>1207</v>
      </c>
      <c r="E567" s="10">
        <v>30</v>
      </c>
      <c r="F567" s="105">
        <f t="shared" si="16"/>
        <v>2019</v>
      </c>
      <c r="H567" s="10" t="str">
        <f t="shared" si="17"/>
        <v>2019,8,workshop,bouwel,30</v>
      </c>
    </row>
    <row r="568" spans="1:8" x14ac:dyDescent="0.25">
      <c r="A568" s="10">
        <v>2019</v>
      </c>
      <c r="B568" s="10">
        <v>6</v>
      </c>
      <c r="C568" s="10" t="s">
        <v>979</v>
      </c>
      <c r="D568" s="10" t="s">
        <v>1001</v>
      </c>
      <c r="E568" s="10">
        <v>50</v>
      </c>
      <c r="F568" s="105">
        <f t="shared" si="16"/>
        <v>2019</v>
      </c>
      <c r="H568" s="10" t="str">
        <f t="shared" si="17"/>
        <v>2019,6,open initiatie,geel,50</v>
      </c>
    </row>
    <row r="569" spans="1:8" x14ac:dyDescent="0.25">
      <c r="A569" s="10">
        <v>2019</v>
      </c>
      <c r="B569" s="10">
        <v>7</v>
      </c>
      <c r="C569" s="10" t="s">
        <v>980</v>
      </c>
      <c r="D569" s="10" t="s">
        <v>1001</v>
      </c>
      <c r="E569" s="10">
        <v>77</v>
      </c>
      <c r="F569" s="105">
        <f t="shared" si="16"/>
        <v>2019</v>
      </c>
      <c r="H569" s="10" t="str">
        <f t="shared" si="17"/>
        <v>2019,7,workshop,geel,77</v>
      </c>
    </row>
    <row r="570" spans="1:8" x14ac:dyDescent="0.25">
      <c r="A570" s="10">
        <v>2019</v>
      </c>
      <c r="B570" s="10">
        <v>8</v>
      </c>
      <c r="C570" s="10" t="s">
        <v>979</v>
      </c>
      <c r="D570" s="10" t="s">
        <v>1001</v>
      </c>
      <c r="E570" s="10">
        <v>100</v>
      </c>
      <c r="F570" s="105">
        <f t="shared" si="16"/>
        <v>2019</v>
      </c>
      <c r="H570" s="10" t="str">
        <f t="shared" si="17"/>
        <v>2019,8,open initiatie,geel,100</v>
      </c>
    </row>
    <row r="571" spans="1:8" x14ac:dyDescent="0.25">
      <c r="A571" s="10">
        <v>2019</v>
      </c>
      <c r="B571" s="10">
        <v>7</v>
      </c>
      <c r="C571" s="10" t="s">
        <v>1005</v>
      </c>
      <c r="D571" s="10" t="s">
        <v>1001</v>
      </c>
      <c r="E571" s="10">
        <v>77</v>
      </c>
      <c r="F571" s="105">
        <f t="shared" si="16"/>
        <v>2019</v>
      </c>
      <c r="H571" s="10" t="str">
        <f t="shared" si="17"/>
        <v>2019,7,animatie,geel,77</v>
      </c>
    </row>
    <row r="572" spans="1:8" x14ac:dyDescent="0.25">
      <c r="A572" s="10">
        <v>2019</v>
      </c>
      <c r="B572" s="10">
        <v>8</v>
      </c>
      <c r="C572" s="10" t="s">
        <v>979</v>
      </c>
      <c r="D572" s="10" t="s">
        <v>1047</v>
      </c>
      <c r="E572" s="10">
        <v>100</v>
      </c>
      <c r="F572" s="105">
        <f t="shared" si="16"/>
        <v>2019</v>
      </c>
      <c r="H572" s="10" t="str">
        <f t="shared" si="17"/>
        <v>2019,8,open initiatie,gierle,100</v>
      </c>
    </row>
    <row r="573" spans="1:8" x14ac:dyDescent="0.25">
      <c r="A573" s="10">
        <v>2019</v>
      </c>
      <c r="B573" s="10">
        <v>8</v>
      </c>
      <c r="C573" s="10" t="s">
        <v>1005</v>
      </c>
      <c r="D573" s="10" t="s">
        <v>1047</v>
      </c>
      <c r="E573" s="10">
        <v>250</v>
      </c>
      <c r="F573" s="105">
        <f t="shared" si="16"/>
        <v>2019</v>
      </c>
      <c r="H573" s="10" t="str">
        <f t="shared" si="17"/>
        <v>2019,8,animatie,gierle,250</v>
      </c>
    </row>
    <row r="574" spans="1:8" x14ac:dyDescent="0.25">
      <c r="A574" s="10">
        <v>2019</v>
      </c>
      <c r="B574" s="10">
        <v>8</v>
      </c>
      <c r="C574" s="10" t="s">
        <v>980</v>
      </c>
      <c r="D574" s="10" t="s">
        <v>1127</v>
      </c>
      <c r="E574" s="10">
        <v>60</v>
      </c>
      <c r="F574" s="105">
        <f t="shared" si="16"/>
        <v>2019</v>
      </c>
      <c r="H574" s="10" t="str">
        <f t="shared" si="17"/>
        <v>2019,8,workshop,grobbendonk,60</v>
      </c>
    </row>
    <row r="575" spans="1:8" x14ac:dyDescent="0.25">
      <c r="A575" s="10">
        <v>2019</v>
      </c>
      <c r="B575" s="10">
        <v>6</v>
      </c>
      <c r="C575" s="10" t="s">
        <v>979</v>
      </c>
      <c r="D575" s="10" t="s">
        <v>1204</v>
      </c>
      <c r="E575" s="10">
        <v>50</v>
      </c>
      <c r="F575" s="105">
        <f t="shared" si="16"/>
        <v>2019</v>
      </c>
      <c r="H575" s="10" t="str">
        <f t="shared" si="17"/>
        <v>2019,6,open initiatie,heist-o-d-berg,50</v>
      </c>
    </row>
    <row r="576" spans="1:8" x14ac:dyDescent="0.25">
      <c r="A576" s="10">
        <v>2019</v>
      </c>
      <c r="B576" s="10">
        <v>2</v>
      </c>
      <c r="C576" s="10" t="s">
        <v>980</v>
      </c>
      <c r="D576" s="10" t="s">
        <v>304</v>
      </c>
      <c r="E576" s="10">
        <v>25</v>
      </c>
      <c r="F576" s="105">
        <f t="shared" si="16"/>
        <v>2019</v>
      </c>
      <c r="H576" s="10" t="str">
        <f t="shared" si="17"/>
        <v>2019,2,workshop,herentals,25</v>
      </c>
    </row>
    <row r="577" spans="1:8" x14ac:dyDescent="0.25">
      <c r="A577" s="10">
        <v>2019</v>
      </c>
      <c r="B577" s="10">
        <v>6</v>
      </c>
      <c r="C577" s="10" t="s">
        <v>980</v>
      </c>
      <c r="D577" s="10" t="s">
        <v>304</v>
      </c>
      <c r="E577" s="10">
        <v>40</v>
      </c>
      <c r="F577" s="105">
        <f t="shared" si="16"/>
        <v>2019</v>
      </c>
      <c r="H577" s="10" t="str">
        <f t="shared" si="17"/>
        <v>2019,6,workshop,herentals,40</v>
      </c>
    </row>
    <row r="578" spans="1:8" x14ac:dyDescent="0.25">
      <c r="A578" s="10">
        <v>2019</v>
      </c>
      <c r="B578" s="10">
        <v>6</v>
      </c>
      <c r="C578" s="10" t="s">
        <v>980</v>
      </c>
      <c r="D578" s="10" t="s">
        <v>304</v>
      </c>
      <c r="E578" s="10">
        <v>450</v>
      </c>
      <c r="F578" s="105">
        <f t="shared" si="16"/>
        <v>2019</v>
      </c>
      <c r="H578" s="10" t="str">
        <f t="shared" si="17"/>
        <v>2019,6,workshop,herentals,450</v>
      </c>
    </row>
    <row r="579" spans="1:8" x14ac:dyDescent="0.25">
      <c r="A579" s="10">
        <v>2019</v>
      </c>
      <c r="B579" s="10">
        <v>6</v>
      </c>
      <c r="C579" s="10" t="s">
        <v>979</v>
      </c>
      <c r="D579" s="10" t="s">
        <v>304</v>
      </c>
      <c r="E579" s="10">
        <v>50</v>
      </c>
      <c r="F579" s="105">
        <f t="shared" ref="F579:F634" si="18">IF(B579&lt;9,A579,A579+1)</f>
        <v>2019</v>
      </c>
      <c r="H579" s="10" t="str">
        <f t="shared" ref="H579:H629" si="19">CONCATENATE(F579,",",B579,",",C579,",",D579,",",E579,)</f>
        <v>2019,6,open initiatie,herentals,50</v>
      </c>
    </row>
    <row r="580" spans="1:8" x14ac:dyDescent="0.25">
      <c r="A580" s="10">
        <v>2019</v>
      </c>
      <c r="B580" s="10">
        <v>8</v>
      </c>
      <c r="C580" s="10" t="s">
        <v>979</v>
      </c>
      <c r="D580" s="10" t="s">
        <v>304</v>
      </c>
      <c r="E580" s="10">
        <v>100</v>
      </c>
      <c r="F580" s="105">
        <f t="shared" si="18"/>
        <v>2019</v>
      </c>
      <c r="H580" s="10" t="str">
        <f t="shared" si="19"/>
        <v>2019,8,open initiatie,herentals,100</v>
      </c>
    </row>
    <row r="581" spans="1:8" x14ac:dyDescent="0.25">
      <c r="A581" s="10">
        <v>2019</v>
      </c>
      <c r="B581" s="10">
        <v>9</v>
      </c>
      <c r="C581" s="10" t="s">
        <v>979</v>
      </c>
      <c r="D581" s="10" t="s">
        <v>304</v>
      </c>
      <c r="E581" s="10">
        <v>200</v>
      </c>
      <c r="F581" s="105">
        <f t="shared" si="18"/>
        <v>2020</v>
      </c>
      <c r="H581" s="10" t="str">
        <f t="shared" si="19"/>
        <v>2020,9,open initiatie,herentals,200</v>
      </c>
    </row>
    <row r="582" spans="1:8" x14ac:dyDescent="0.25">
      <c r="A582" s="10">
        <v>2019</v>
      </c>
      <c r="B582" s="10">
        <v>12</v>
      </c>
      <c r="C582" s="10" t="s">
        <v>980</v>
      </c>
      <c r="D582" s="10" t="s">
        <v>304</v>
      </c>
      <c r="E582" s="10">
        <v>30</v>
      </c>
      <c r="F582" s="105">
        <f t="shared" si="18"/>
        <v>2020</v>
      </c>
      <c r="H582" s="10" t="str">
        <f t="shared" si="19"/>
        <v>2020,12,workshop,herentals,30</v>
      </c>
    </row>
    <row r="583" spans="1:8" x14ac:dyDescent="0.25">
      <c r="A583" s="10">
        <v>2019</v>
      </c>
      <c r="B583" s="10">
        <v>8</v>
      </c>
      <c r="C583" s="10" t="s">
        <v>981</v>
      </c>
      <c r="D583" s="10" t="s">
        <v>304</v>
      </c>
      <c r="E583" s="10">
        <v>24</v>
      </c>
      <c r="F583" s="105">
        <f t="shared" si="18"/>
        <v>2019</v>
      </c>
      <c r="H583" s="10" t="str">
        <f t="shared" si="19"/>
        <v>2019,8,kamp,herentals,24</v>
      </c>
    </row>
    <row r="584" spans="1:8" x14ac:dyDescent="0.25">
      <c r="A584" s="10">
        <v>2019</v>
      </c>
      <c r="B584" s="10">
        <v>8</v>
      </c>
      <c r="C584" s="10" t="s">
        <v>981</v>
      </c>
      <c r="D584" s="10" t="s">
        <v>304</v>
      </c>
      <c r="E584" s="10">
        <v>65</v>
      </c>
      <c r="F584" s="105">
        <f t="shared" si="18"/>
        <v>2019</v>
      </c>
      <c r="H584" s="10" t="str">
        <f t="shared" si="19"/>
        <v>2019,8,kamp,herentals,65</v>
      </c>
    </row>
    <row r="585" spans="1:8" x14ac:dyDescent="0.25">
      <c r="A585" s="10">
        <v>2019</v>
      </c>
      <c r="B585" s="10">
        <v>6</v>
      </c>
      <c r="C585" s="10" t="s">
        <v>1005</v>
      </c>
      <c r="D585" s="10" t="s">
        <v>304</v>
      </c>
      <c r="E585" s="10">
        <v>40</v>
      </c>
      <c r="F585" s="105">
        <f t="shared" si="18"/>
        <v>2019</v>
      </c>
      <c r="H585" s="10" t="str">
        <f t="shared" si="19"/>
        <v>2019,6,animatie,herentals,40</v>
      </c>
    </row>
    <row r="586" spans="1:8" x14ac:dyDescent="0.25">
      <c r="A586" s="10">
        <v>2019</v>
      </c>
      <c r="B586" s="10">
        <v>9</v>
      </c>
      <c r="C586" s="10" t="s">
        <v>1005</v>
      </c>
      <c r="D586" s="10" t="s">
        <v>304</v>
      </c>
      <c r="E586" s="10">
        <v>250</v>
      </c>
      <c r="F586" s="105">
        <f t="shared" si="18"/>
        <v>2020</v>
      </c>
      <c r="H586" s="10" t="str">
        <f t="shared" si="19"/>
        <v>2020,9,animatie,herentals,250</v>
      </c>
    </row>
    <row r="587" spans="1:8" x14ac:dyDescent="0.25">
      <c r="A587" s="10">
        <v>2019</v>
      </c>
      <c r="B587" s="10">
        <v>10</v>
      </c>
      <c r="C587" s="10" t="s">
        <v>1005</v>
      </c>
      <c r="D587" s="10" t="s">
        <v>304</v>
      </c>
      <c r="E587" s="10">
        <v>350</v>
      </c>
      <c r="F587" s="105">
        <f t="shared" si="18"/>
        <v>2020</v>
      </c>
      <c r="H587" s="10" t="str">
        <f t="shared" si="19"/>
        <v>2020,10,animatie,herentals,350</v>
      </c>
    </row>
    <row r="588" spans="1:8" x14ac:dyDescent="0.25">
      <c r="A588" s="10">
        <v>2019</v>
      </c>
      <c r="B588" s="10">
        <v>8</v>
      </c>
      <c r="C588" s="10" t="s">
        <v>981</v>
      </c>
      <c r="D588" s="10" t="s">
        <v>1116</v>
      </c>
      <c r="E588" s="10">
        <v>30</v>
      </c>
      <c r="F588" s="105">
        <f t="shared" si="18"/>
        <v>2019</v>
      </c>
      <c r="H588" s="10" t="str">
        <f t="shared" si="19"/>
        <v>2019,8,kamp,herselt,30</v>
      </c>
    </row>
    <row r="589" spans="1:8" x14ac:dyDescent="0.25">
      <c r="A589" s="10">
        <v>2019</v>
      </c>
      <c r="B589" s="10">
        <v>5</v>
      </c>
      <c r="C589" s="10" t="s">
        <v>980</v>
      </c>
      <c r="D589" s="10" t="s">
        <v>1176</v>
      </c>
      <c r="E589" s="10">
        <v>100</v>
      </c>
      <c r="F589" s="105">
        <f t="shared" si="18"/>
        <v>2019</v>
      </c>
      <c r="H589" s="10" t="str">
        <f t="shared" si="19"/>
        <v>2019,5,workshop,itegem,100</v>
      </c>
    </row>
    <row r="590" spans="1:8" x14ac:dyDescent="0.25">
      <c r="A590" s="10">
        <v>2019</v>
      </c>
      <c r="B590" s="10">
        <v>8</v>
      </c>
      <c r="C590" s="10" t="s">
        <v>980</v>
      </c>
      <c r="D590" s="10" t="s">
        <v>1206</v>
      </c>
      <c r="E590" s="10">
        <v>80</v>
      </c>
      <c r="F590" s="105">
        <f t="shared" si="18"/>
        <v>2019</v>
      </c>
      <c r="H590" s="10" t="str">
        <f t="shared" si="19"/>
        <v>2019,8,workshop,kasterle,80</v>
      </c>
    </row>
    <row r="591" spans="1:8" x14ac:dyDescent="0.25">
      <c r="A591" s="10">
        <v>2019</v>
      </c>
      <c r="B591" s="10">
        <v>7</v>
      </c>
      <c r="C591" s="10" t="s">
        <v>1002</v>
      </c>
      <c r="D591" s="10" t="s">
        <v>1040</v>
      </c>
      <c r="E591" s="10">
        <v>16</v>
      </c>
      <c r="F591" s="105">
        <f t="shared" si="18"/>
        <v>2019</v>
      </c>
      <c r="H591" s="10" t="str">
        <f t="shared" si="19"/>
        <v>2019,7,bijscholing,leuven,16</v>
      </c>
    </row>
    <row r="592" spans="1:8" x14ac:dyDescent="0.25">
      <c r="A592" s="10">
        <v>2019</v>
      </c>
      <c r="B592" s="10">
        <v>3</v>
      </c>
      <c r="C592" s="10" t="s">
        <v>980</v>
      </c>
      <c r="D592" s="10" t="s">
        <v>1000</v>
      </c>
      <c r="E592" s="10">
        <v>35</v>
      </c>
      <c r="F592" s="105">
        <f t="shared" si="18"/>
        <v>2019</v>
      </c>
      <c r="H592" s="10" t="str">
        <f t="shared" si="19"/>
        <v>2019,3,workshop,lichtaart,35</v>
      </c>
    </row>
    <row r="593" spans="1:8" x14ac:dyDescent="0.25">
      <c r="A593" s="10">
        <v>2019</v>
      </c>
      <c r="B593" s="10">
        <v>6</v>
      </c>
      <c r="C593" s="10" t="s">
        <v>979</v>
      </c>
      <c r="D593" s="10" t="s">
        <v>1000</v>
      </c>
      <c r="E593" s="10">
        <v>250</v>
      </c>
      <c r="F593" s="105">
        <f t="shared" si="18"/>
        <v>2019</v>
      </c>
      <c r="H593" s="10" t="str">
        <f t="shared" si="19"/>
        <v>2019,6,open initiatie,lichtaart,250</v>
      </c>
    </row>
    <row r="594" spans="1:8" x14ac:dyDescent="0.25">
      <c r="A594" s="10">
        <v>2019</v>
      </c>
      <c r="B594" s="10">
        <v>6</v>
      </c>
      <c r="C594" s="10" t="s">
        <v>980</v>
      </c>
      <c r="D594" s="10" t="s">
        <v>1104</v>
      </c>
      <c r="E594" s="10">
        <v>464</v>
      </c>
      <c r="F594" s="105">
        <f t="shared" si="18"/>
        <v>2019</v>
      </c>
      <c r="H594" s="10" t="str">
        <f t="shared" si="19"/>
        <v>2019,6,workshop,malle,464</v>
      </c>
    </row>
    <row r="595" spans="1:8" x14ac:dyDescent="0.25">
      <c r="A595" s="10">
        <v>2019</v>
      </c>
      <c r="B595" s="10">
        <v>11</v>
      </c>
      <c r="C595" s="10" t="s">
        <v>980</v>
      </c>
      <c r="D595" s="10" t="s">
        <v>1104</v>
      </c>
      <c r="E595" s="10">
        <v>336</v>
      </c>
      <c r="F595" s="105">
        <f t="shared" si="18"/>
        <v>2020</v>
      </c>
      <c r="H595" s="10" t="str">
        <f t="shared" si="19"/>
        <v>2020,11,workshop,malle,336</v>
      </c>
    </row>
    <row r="596" spans="1:8" x14ac:dyDescent="0.25">
      <c r="A596" s="10">
        <v>2019</v>
      </c>
      <c r="B596" s="10">
        <v>10</v>
      </c>
      <c r="C596" s="10" t="s">
        <v>980</v>
      </c>
      <c r="D596" s="10" t="s">
        <v>1104</v>
      </c>
      <c r="E596" s="10">
        <v>80</v>
      </c>
      <c r="F596" s="105">
        <f t="shared" si="18"/>
        <v>2020</v>
      </c>
      <c r="H596" s="10" t="str">
        <f t="shared" si="19"/>
        <v>2020,10,workshop,malle,80</v>
      </c>
    </row>
    <row r="597" spans="1:8" x14ac:dyDescent="0.25">
      <c r="A597" s="10">
        <v>2019</v>
      </c>
      <c r="B597" s="10">
        <v>4</v>
      </c>
      <c r="C597" s="10" t="s">
        <v>980</v>
      </c>
      <c r="D597" s="10" t="s">
        <v>1025</v>
      </c>
      <c r="E597" s="10">
        <v>20</v>
      </c>
      <c r="F597" s="105">
        <f t="shared" si="18"/>
        <v>2019</v>
      </c>
      <c r="H597" s="10" t="str">
        <f t="shared" si="19"/>
        <v>2019,4,workshop,nijlen,20</v>
      </c>
    </row>
    <row r="598" spans="1:8" x14ac:dyDescent="0.25">
      <c r="A598" s="10">
        <v>2019</v>
      </c>
      <c r="B598" s="10">
        <v>6</v>
      </c>
      <c r="C598" s="10" t="s">
        <v>979</v>
      </c>
      <c r="D598" s="10" t="s">
        <v>1025</v>
      </c>
      <c r="E598" s="10">
        <v>20</v>
      </c>
      <c r="F598" s="105">
        <f t="shared" si="18"/>
        <v>2019</v>
      </c>
      <c r="H598" s="10" t="str">
        <f t="shared" si="19"/>
        <v>2019,6,open initiatie,nijlen,20</v>
      </c>
    </row>
    <row r="599" spans="1:8" x14ac:dyDescent="0.25">
      <c r="A599" s="10">
        <v>2019</v>
      </c>
      <c r="B599" s="10">
        <v>4</v>
      </c>
      <c r="C599" s="10" t="s">
        <v>980</v>
      </c>
      <c r="D599" s="10" t="s">
        <v>1285</v>
      </c>
      <c r="E599" s="10">
        <v>30</v>
      </c>
      <c r="F599" s="105">
        <f t="shared" si="18"/>
        <v>2019</v>
      </c>
      <c r="H599" s="10" t="str">
        <f t="shared" si="19"/>
        <v>2019,4,workshop,oosterlo,30</v>
      </c>
    </row>
    <row r="600" spans="1:8" x14ac:dyDescent="0.25">
      <c r="A600" s="10">
        <v>2019</v>
      </c>
      <c r="B600" s="10">
        <v>4</v>
      </c>
      <c r="C600" s="10" t="s">
        <v>980</v>
      </c>
      <c r="D600" s="10" t="s">
        <v>1024</v>
      </c>
      <c r="E600" s="10">
        <v>80</v>
      </c>
      <c r="F600" s="105">
        <f t="shared" si="18"/>
        <v>2019</v>
      </c>
      <c r="H600" s="10" t="str">
        <f t="shared" si="19"/>
        <v>2019,4,workshop,oud-turnhout,80</v>
      </c>
    </row>
    <row r="601" spans="1:8" x14ac:dyDescent="0.25">
      <c r="A601" s="10">
        <v>2019</v>
      </c>
      <c r="B601" s="10">
        <v>4</v>
      </c>
      <c r="C601" s="10" t="s">
        <v>1005</v>
      </c>
      <c r="D601" s="10" t="s">
        <v>1024</v>
      </c>
      <c r="E601" s="10">
        <v>80</v>
      </c>
      <c r="F601" s="105">
        <f t="shared" si="18"/>
        <v>2019</v>
      </c>
      <c r="H601" s="10" t="str">
        <f t="shared" si="19"/>
        <v>2019,4,animatie,oud-turnhout,80</v>
      </c>
    </row>
    <row r="602" spans="1:8" x14ac:dyDescent="0.25">
      <c r="A602" s="10">
        <v>2019</v>
      </c>
      <c r="B602" s="10">
        <v>8</v>
      </c>
      <c r="C602" s="10" t="s">
        <v>980</v>
      </c>
      <c r="D602" s="10" t="s">
        <v>1155</v>
      </c>
      <c r="E602" s="10">
        <v>15</v>
      </c>
      <c r="F602" s="105">
        <f t="shared" si="18"/>
        <v>2019</v>
      </c>
      <c r="H602" s="10" t="str">
        <f t="shared" si="19"/>
        <v>2019,8,workshop,pulderbos,15</v>
      </c>
    </row>
    <row r="603" spans="1:8" x14ac:dyDescent="0.25">
      <c r="A603" s="10">
        <v>2019</v>
      </c>
      <c r="B603" s="10">
        <v>6</v>
      </c>
      <c r="C603" s="10" t="s">
        <v>980</v>
      </c>
      <c r="D603" s="10" t="s">
        <v>1205</v>
      </c>
      <c r="E603" s="10">
        <v>80</v>
      </c>
      <c r="F603" s="105">
        <f t="shared" si="18"/>
        <v>2019</v>
      </c>
      <c r="H603" s="10" t="str">
        <f t="shared" si="19"/>
        <v>2019,6,workshop,pulle,80</v>
      </c>
    </row>
    <row r="604" spans="1:8" x14ac:dyDescent="0.25">
      <c r="A604" s="10">
        <v>2019</v>
      </c>
      <c r="B604" s="10">
        <v>4</v>
      </c>
      <c r="C604" s="10" t="s">
        <v>980</v>
      </c>
      <c r="D604" s="10" t="s">
        <v>1105</v>
      </c>
      <c r="E604" s="10">
        <v>30</v>
      </c>
      <c r="F604" s="105">
        <f t="shared" si="18"/>
        <v>2019</v>
      </c>
      <c r="H604" s="10" t="str">
        <f t="shared" si="19"/>
        <v>2019,4,workshop,retie,30</v>
      </c>
    </row>
    <row r="605" spans="1:8" x14ac:dyDescent="0.25">
      <c r="A605" s="10">
        <v>2019</v>
      </c>
      <c r="B605" s="10">
        <v>7</v>
      </c>
      <c r="C605" s="10" t="s">
        <v>980</v>
      </c>
      <c r="D605" s="10" t="s">
        <v>1105</v>
      </c>
      <c r="E605" s="10">
        <v>30</v>
      </c>
      <c r="F605" s="105">
        <f t="shared" si="18"/>
        <v>2019</v>
      </c>
      <c r="H605" s="10" t="str">
        <f t="shared" si="19"/>
        <v>2019,7,workshop,retie,30</v>
      </c>
    </row>
    <row r="606" spans="1:8" x14ac:dyDescent="0.25">
      <c r="A606" s="10">
        <v>2019</v>
      </c>
      <c r="B606" s="10">
        <v>7</v>
      </c>
      <c r="C606" s="10" t="s">
        <v>979</v>
      </c>
      <c r="D606" s="10" t="s">
        <v>1105</v>
      </c>
      <c r="E606" s="10">
        <v>50</v>
      </c>
      <c r="F606" s="105">
        <f t="shared" si="18"/>
        <v>2019</v>
      </c>
      <c r="H606" s="10" t="str">
        <f t="shared" si="19"/>
        <v>2019,7,open initiatie,retie,50</v>
      </c>
    </row>
    <row r="607" spans="1:8" x14ac:dyDescent="0.25">
      <c r="A607" s="10">
        <v>2019</v>
      </c>
      <c r="B607" s="10">
        <v>7</v>
      </c>
      <c r="C607" s="10" t="s">
        <v>980</v>
      </c>
      <c r="D607" s="10" t="s">
        <v>1105</v>
      </c>
      <c r="E607" s="10">
        <v>20</v>
      </c>
      <c r="F607" s="105">
        <f t="shared" si="18"/>
        <v>2019</v>
      </c>
      <c r="H607" s="10" t="str">
        <f t="shared" si="19"/>
        <v>2019,7,workshop,retie,20</v>
      </c>
    </row>
    <row r="608" spans="1:8" x14ac:dyDescent="0.25">
      <c r="A608" s="10">
        <v>2019</v>
      </c>
      <c r="B608" s="10">
        <v>5</v>
      </c>
      <c r="C608" s="10" t="s">
        <v>980</v>
      </c>
      <c r="D608" s="10" t="s">
        <v>1203</v>
      </c>
      <c r="E608" s="10">
        <v>15</v>
      </c>
      <c r="F608" s="105">
        <f t="shared" si="18"/>
        <v>2019</v>
      </c>
      <c r="H608" s="10" t="str">
        <f t="shared" si="19"/>
        <v>2019,5,workshop,schoten,15</v>
      </c>
    </row>
    <row r="609" spans="1:8" x14ac:dyDescent="0.25">
      <c r="A609" s="10">
        <v>2019</v>
      </c>
      <c r="B609" s="10">
        <v>5</v>
      </c>
      <c r="C609" s="10" t="s">
        <v>980</v>
      </c>
      <c r="D609" s="10" t="s">
        <v>1010</v>
      </c>
      <c r="E609" s="10">
        <v>120</v>
      </c>
      <c r="F609" s="105">
        <f t="shared" si="18"/>
        <v>2019</v>
      </c>
      <c r="H609" s="10" t="str">
        <f t="shared" si="19"/>
        <v>2019,5,workshop,turnhout,120</v>
      </c>
    </row>
    <row r="610" spans="1:8" x14ac:dyDescent="0.25">
      <c r="A610" s="10">
        <v>2019</v>
      </c>
      <c r="B610" s="10">
        <v>5</v>
      </c>
      <c r="C610" s="10" t="s">
        <v>980</v>
      </c>
      <c r="D610" s="10" t="s">
        <v>1010</v>
      </c>
      <c r="E610" s="10">
        <v>180</v>
      </c>
      <c r="F610" s="105">
        <f t="shared" si="18"/>
        <v>2019</v>
      </c>
      <c r="H610" s="10" t="str">
        <f t="shared" si="19"/>
        <v>2019,5,workshop,turnhout,180</v>
      </c>
    </row>
    <row r="611" spans="1:8" x14ac:dyDescent="0.25">
      <c r="A611" s="10">
        <v>2019</v>
      </c>
      <c r="B611" s="10">
        <v>6</v>
      </c>
      <c r="C611" s="10" t="s">
        <v>979</v>
      </c>
      <c r="D611" s="10" t="s">
        <v>1010</v>
      </c>
      <c r="E611" s="10">
        <v>25</v>
      </c>
      <c r="F611" s="105">
        <f t="shared" si="18"/>
        <v>2019</v>
      </c>
      <c r="H611" s="10" t="str">
        <f t="shared" si="19"/>
        <v>2019,6,open initiatie,turnhout,25</v>
      </c>
    </row>
    <row r="612" spans="1:8" x14ac:dyDescent="0.25">
      <c r="A612" s="10">
        <v>2019</v>
      </c>
      <c r="B612" s="10">
        <v>6</v>
      </c>
      <c r="C612" s="10" t="s">
        <v>980</v>
      </c>
      <c r="D612" s="10" t="s">
        <v>1010</v>
      </c>
      <c r="E612" s="10">
        <v>35</v>
      </c>
      <c r="F612" s="105">
        <f t="shared" si="18"/>
        <v>2019</v>
      </c>
      <c r="H612" s="10" t="str">
        <f t="shared" si="19"/>
        <v>2019,6,workshop,turnhout,35</v>
      </c>
    </row>
    <row r="613" spans="1:8" x14ac:dyDescent="0.25">
      <c r="A613" s="10">
        <v>2019</v>
      </c>
      <c r="B613" s="10">
        <v>6</v>
      </c>
      <c r="C613" s="10" t="s">
        <v>979</v>
      </c>
      <c r="D613" s="10" t="s">
        <v>1010</v>
      </c>
      <c r="E613" s="10">
        <v>50</v>
      </c>
      <c r="F613" s="105">
        <f t="shared" si="18"/>
        <v>2019</v>
      </c>
      <c r="H613" s="10" t="str">
        <f t="shared" si="19"/>
        <v>2019,6,open initiatie,turnhout,50</v>
      </c>
    </row>
    <row r="614" spans="1:8" x14ac:dyDescent="0.25">
      <c r="A614" s="10">
        <v>2019</v>
      </c>
      <c r="B614" s="10">
        <v>7</v>
      </c>
      <c r="C614" s="10" t="s">
        <v>979</v>
      </c>
      <c r="D614" s="10" t="s">
        <v>1010</v>
      </c>
      <c r="E614" s="10">
        <v>150</v>
      </c>
      <c r="F614" s="105">
        <f t="shared" si="18"/>
        <v>2019</v>
      </c>
      <c r="H614" s="10" t="str">
        <f t="shared" si="19"/>
        <v>2019,7,open initiatie,turnhout,150</v>
      </c>
    </row>
    <row r="615" spans="1:8" x14ac:dyDescent="0.25">
      <c r="A615" s="10">
        <v>2019</v>
      </c>
      <c r="B615" s="10">
        <v>6</v>
      </c>
      <c r="C615" s="10" t="s">
        <v>979</v>
      </c>
      <c r="D615" s="10" t="s">
        <v>1010</v>
      </c>
      <c r="E615" s="10">
        <v>100</v>
      </c>
      <c r="F615" s="105">
        <f t="shared" si="18"/>
        <v>2019</v>
      </c>
      <c r="H615" s="10" t="str">
        <f t="shared" si="19"/>
        <v>2019,6,open initiatie,turnhout,100</v>
      </c>
    </row>
    <row r="616" spans="1:8" x14ac:dyDescent="0.25">
      <c r="A616" s="10">
        <v>2019</v>
      </c>
      <c r="B616" s="10">
        <v>8</v>
      </c>
      <c r="C616" s="10" t="s">
        <v>980</v>
      </c>
      <c r="D616" s="10" t="s">
        <v>1010</v>
      </c>
      <c r="E616" s="10">
        <v>18</v>
      </c>
      <c r="F616" s="105">
        <f t="shared" si="18"/>
        <v>2019</v>
      </c>
      <c r="H616" s="10" t="str">
        <f t="shared" si="19"/>
        <v>2019,8,workshop,turnhout,18</v>
      </c>
    </row>
    <row r="617" spans="1:8" x14ac:dyDescent="0.25">
      <c r="A617" s="10">
        <v>2019</v>
      </c>
      <c r="B617" s="10">
        <v>9</v>
      </c>
      <c r="C617" s="10" t="s">
        <v>979</v>
      </c>
      <c r="D617" s="10" t="s">
        <v>1010</v>
      </c>
      <c r="E617" s="10">
        <v>400</v>
      </c>
      <c r="F617" s="105">
        <f t="shared" si="18"/>
        <v>2020</v>
      </c>
      <c r="H617" s="10" t="str">
        <f t="shared" si="19"/>
        <v>2020,9,open initiatie,turnhout,400</v>
      </c>
    </row>
    <row r="618" spans="1:8" x14ac:dyDescent="0.25">
      <c r="A618" s="10">
        <v>2019</v>
      </c>
      <c r="B618" s="10">
        <v>9</v>
      </c>
      <c r="C618" s="10" t="s">
        <v>980</v>
      </c>
      <c r="D618" s="10" t="s">
        <v>1010</v>
      </c>
      <c r="E618" s="10">
        <v>60</v>
      </c>
      <c r="F618" s="105">
        <f t="shared" si="18"/>
        <v>2020</v>
      </c>
      <c r="H618" s="10" t="str">
        <f t="shared" si="19"/>
        <v>2020,9,workshop,turnhout,60</v>
      </c>
    </row>
    <row r="619" spans="1:8" x14ac:dyDescent="0.25">
      <c r="A619" s="10">
        <v>2019</v>
      </c>
      <c r="B619" s="10">
        <v>9</v>
      </c>
      <c r="C619" s="10" t="s">
        <v>979</v>
      </c>
      <c r="D619" s="10" t="s">
        <v>1010</v>
      </c>
      <c r="E619" s="10">
        <v>80</v>
      </c>
      <c r="F619" s="105">
        <f t="shared" si="18"/>
        <v>2020</v>
      </c>
      <c r="H619" s="10" t="str">
        <f t="shared" si="19"/>
        <v>2020,9,open initiatie,turnhout,80</v>
      </c>
    </row>
    <row r="620" spans="1:8" x14ac:dyDescent="0.25">
      <c r="A620" s="10">
        <v>2019</v>
      </c>
      <c r="B620" s="10">
        <v>9</v>
      </c>
      <c r="C620" s="10" t="s">
        <v>979</v>
      </c>
      <c r="D620" s="10" t="s">
        <v>1010</v>
      </c>
      <c r="E620" s="10">
        <v>100</v>
      </c>
      <c r="F620" s="105">
        <f t="shared" si="18"/>
        <v>2020</v>
      </c>
      <c r="H620" s="10" t="str">
        <f t="shared" si="19"/>
        <v>2020,9,open initiatie,turnhout,100</v>
      </c>
    </row>
    <row r="621" spans="1:8" x14ac:dyDescent="0.25">
      <c r="A621" s="10">
        <v>2019</v>
      </c>
      <c r="B621" s="10">
        <v>12</v>
      </c>
      <c r="C621" s="10" t="s">
        <v>980</v>
      </c>
      <c r="D621" s="10" t="s">
        <v>1010</v>
      </c>
      <c r="E621" s="10">
        <v>17</v>
      </c>
      <c r="F621" s="105">
        <f t="shared" si="18"/>
        <v>2020</v>
      </c>
      <c r="H621" s="10" t="str">
        <f t="shared" si="19"/>
        <v>2020,12,workshop,turnhout,17</v>
      </c>
    </row>
    <row r="622" spans="1:8" x14ac:dyDescent="0.25">
      <c r="A622" s="10">
        <v>2019</v>
      </c>
      <c r="B622" s="10">
        <v>10</v>
      </c>
      <c r="C622" s="10" t="s">
        <v>980</v>
      </c>
      <c r="D622" s="10" t="s">
        <v>1010</v>
      </c>
      <c r="E622" s="10">
        <v>40</v>
      </c>
      <c r="F622" s="105">
        <f t="shared" si="18"/>
        <v>2020</v>
      </c>
      <c r="H622" s="10" t="str">
        <f t="shared" si="19"/>
        <v>2020,10,workshop,turnhout,40</v>
      </c>
    </row>
    <row r="623" spans="1:8" x14ac:dyDescent="0.25">
      <c r="A623" s="10">
        <v>2019</v>
      </c>
      <c r="B623" s="10">
        <v>12</v>
      </c>
      <c r="C623" s="10" t="s">
        <v>980</v>
      </c>
      <c r="D623" s="10" t="s">
        <v>1010</v>
      </c>
      <c r="E623" s="10">
        <v>22</v>
      </c>
      <c r="F623" s="105">
        <f t="shared" si="18"/>
        <v>2020</v>
      </c>
      <c r="H623" s="10" t="str">
        <f t="shared" si="19"/>
        <v>2020,12,workshop,turnhout,22</v>
      </c>
    </row>
    <row r="624" spans="1:8" x14ac:dyDescent="0.25">
      <c r="A624" s="10">
        <v>2019</v>
      </c>
      <c r="B624" s="10">
        <v>12</v>
      </c>
      <c r="C624" s="10" t="s">
        <v>979</v>
      </c>
      <c r="D624" s="10" t="s">
        <v>1010</v>
      </c>
      <c r="E624" s="10">
        <v>450</v>
      </c>
      <c r="F624" s="105">
        <f t="shared" si="18"/>
        <v>2020</v>
      </c>
      <c r="H624" s="10" t="str">
        <f t="shared" si="19"/>
        <v>2020,12,open initiatie,turnhout,450</v>
      </c>
    </row>
    <row r="625" spans="1:8" x14ac:dyDescent="0.25">
      <c r="A625" s="10">
        <v>2019</v>
      </c>
      <c r="B625" s="10">
        <v>4</v>
      </c>
      <c r="C625" s="10" t="s">
        <v>981</v>
      </c>
      <c r="D625" s="10" t="s">
        <v>1010</v>
      </c>
      <c r="E625" s="10">
        <v>35</v>
      </c>
      <c r="F625" s="105">
        <f t="shared" si="18"/>
        <v>2019</v>
      </c>
      <c r="H625" s="10" t="str">
        <f t="shared" si="19"/>
        <v>2019,4,kamp,turnhout,35</v>
      </c>
    </row>
    <row r="626" spans="1:8" x14ac:dyDescent="0.25">
      <c r="A626" s="10">
        <v>2019</v>
      </c>
      <c r="B626" s="10">
        <v>8</v>
      </c>
      <c r="C626" s="10" t="s">
        <v>981</v>
      </c>
      <c r="D626" s="10" t="s">
        <v>1010</v>
      </c>
      <c r="E626" s="10">
        <v>44</v>
      </c>
      <c r="F626" s="105">
        <f t="shared" si="18"/>
        <v>2019</v>
      </c>
      <c r="H626" s="10" t="str">
        <f t="shared" si="19"/>
        <v>2019,8,kamp,turnhout,44</v>
      </c>
    </row>
    <row r="627" spans="1:8" x14ac:dyDescent="0.25">
      <c r="A627" s="10">
        <v>2019</v>
      </c>
      <c r="B627" s="10">
        <v>6</v>
      </c>
      <c r="C627" s="10" t="s">
        <v>1005</v>
      </c>
      <c r="D627" s="10" t="s">
        <v>1010</v>
      </c>
      <c r="E627" s="10">
        <v>300</v>
      </c>
      <c r="F627" s="105">
        <f t="shared" si="18"/>
        <v>2019</v>
      </c>
      <c r="H627" s="10" t="str">
        <f t="shared" si="19"/>
        <v>2019,6,animatie,turnhout,300</v>
      </c>
    </row>
    <row r="628" spans="1:8" x14ac:dyDescent="0.25">
      <c r="A628" s="10">
        <v>2019</v>
      </c>
      <c r="B628" s="10">
        <v>4</v>
      </c>
      <c r="C628" s="10" t="s">
        <v>980</v>
      </c>
      <c r="D628" s="10" t="s">
        <v>1045</v>
      </c>
      <c r="E628" s="10">
        <v>300</v>
      </c>
      <c r="F628" s="105">
        <f t="shared" si="18"/>
        <v>2019</v>
      </c>
      <c r="H628" s="10" t="str">
        <f t="shared" si="19"/>
        <v>2019,4,workshop,vorselaar,300</v>
      </c>
    </row>
    <row r="629" spans="1:8" x14ac:dyDescent="0.25">
      <c r="A629" s="10">
        <v>2019</v>
      </c>
      <c r="B629" s="10">
        <v>2</v>
      </c>
      <c r="C629" s="10" t="s">
        <v>1005</v>
      </c>
      <c r="D629" s="10" t="s">
        <v>1045</v>
      </c>
      <c r="E629" s="10">
        <v>200</v>
      </c>
      <c r="F629" s="105">
        <f t="shared" si="18"/>
        <v>2019</v>
      </c>
      <c r="H629" s="10" t="str">
        <f t="shared" si="19"/>
        <v>2019,2,animatie,vorselaar,200</v>
      </c>
    </row>
    <row r="630" spans="1:8" x14ac:dyDescent="0.25">
      <c r="A630" s="10">
        <v>2019</v>
      </c>
      <c r="B630" s="10">
        <v>8</v>
      </c>
      <c r="C630" s="10" t="s">
        <v>980</v>
      </c>
      <c r="D630" s="10" t="s">
        <v>1126</v>
      </c>
      <c r="E630" s="10">
        <v>40</v>
      </c>
      <c r="F630" s="105">
        <f t="shared" si="18"/>
        <v>2019</v>
      </c>
    </row>
    <row r="631" spans="1:8" x14ac:dyDescent="0.25">
      <c r="A631" s="10">
        <v>2019</v>
      </c>
      <c r="B631" s="10">
        <v>7</v>
      </c>
      <c r="C631" s="10" t="s">
        <v>1005</v>
      </c>
      <c r="D631" s="10" t="s">
        <v>1200</v>
      </c>
      <c r="E631" s="10">
        <v>500</v>
      </c>
      <c r="F631" s="105">
        <f t="shared" si="18"/>
        <v>2019</v>
      </c>
    </row>
    <row r="632" spans="1:8" x14ac:dyDescent="0.25">
      <c r="A632" s="10">
        <v>2019</v>
      </c>
      <c r="B632" s="10">
        <v>7</v>
      </c>
      <c r="C632" s="10" t="s">
        <v>980</v>
      </c>
      <c r="D632" s="10" t="s">
        <v>982</v>
      </c>
      <c r="E632" s="10">
        <v>15</v>
      </c>
      <c r="F632" s="105">
        <f t="shared" si="18"/>
        <v>2019</v>
      </c>
    </row>
    <row r="633" spans="1:8" x14ac:dyDescent="0.25">
      <c r="A633" s="10">
        <v>2019</v>
      </c>
      <c r="B633" s="10">
        <v>10</v>
      </c>
      <c r="C633" s="10" t="s">
        <v>979</v>
      </c>
      <c r="D633" s="10" t="s">
        <v>982</v>
      </c>
      <c r="E633" s="10">
        <v>200</v>
      </c>
      <c r="F633" s="105">
        <f t="shared" si="18"/>
        <v>2020</v>
      </c>
    </row>
    <row r="634" spans="1:8" x14ac:dyDescent="0.25">
      <c r="A634" s="10">
        <v>2019</v>
      </c>
      <c r="B634" s="10">
        <v>10</v>
      </c>
      <c r="C634" s="10" t="s">
        <v>980</v>
      </c>
      <c r="D634" s="10" t="s">
        <v>1046</v>
      </c>
      <c r="E634" s="10">
        <v>126</v>
      </c>
      <c r="F634" s="105">
        <f t="shared" si="18"/>
        <v>2020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2</vt:i4>
      </vt:variant>
    </vt:vector>
  </HeadingPairs>
  <TitlesOfParts>
    <vt:vector size="8" baseType="lpstr">
      <vt:lpstr>Leden</vt:lpstr>
      <vt:lpstr>Cijfers</vt:lpstr>
      <vt:lpstr>Blad1</vt:lpstr>
      <vt:lpstr>Activiteiten</vt:lpstr>
      <vt:lpstr>Activiteiten - Aangepast</vt:lpstr>
      <vt:lpstr>Activiteiten - Voor CSV</vt:lpstr>
      <vt:lpstr>Leden!_2018Raw</vt:lpstr>
      <vt:lpstr>'Activiteiten - Aangepast'!Ophalen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Ameloot</dc:creator>
  <cp:lastModifiedBy>Barbara Ameloot</cp:lastModifiedBy>
  <dcterms:created xsi:type="dcterms:W3CDTF">2020-03-20T08:41:31Z</dcterms:created>
  <dcterms:modified xsi:type="dcterms:W3CDTF">2020-05-11T16:50:47Z</dcterms:modified>
</cp:coreProperties>
</file>