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dest\Downloads\"/>
    </mc:Choice>
  </mc:AlternateContent>
  <xr:revisionPtr revIDLastSave="0" documentId="13_ncr:1_{8ABA1036-1BFF-4E34-8D1E-DCAD786F916C}" xr6:coauthVersionLast="47" xr6:coauthVersionMax="47" xr10:uidLastSave="{00000000-0000-0000-0000-000000000000}"/>
  <bookViews>
    <workbookView xWindow="-108" yWindow="-108" windowWidth="23256" windowHeight="12456" xr2:uid="{1DCE749D-5402-884D-969A-7D38A4F9FF25}"/>
  </bookViews>
  <sheets>
    <sheet name="ROI_Q3_Q4" sheetId="3" r:id="rId1"/>
    <sheet name="ROI_Q5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5" i="3" l="1"/>
  <c r="H35" i="3"/>
  <c r="G35" i="3"/>
  <c r="F35" i="3"/>
  <c r="E35" i="3"/>
  <c r="C35" i="3"/>
  <c r="H35" i="4"/>
  <c r="G35" i="4"/>
  <c r="F35" i="4"/>
  <c r="E35" i="4"/>
  <c r="C35" i="4"/>
  <c r="D35" i="4"/>
  <c r="F17" i="3"/>
  <c r="H26" i="4"/>
  <c r="G26" i="4"/>
  <c r="F26" i="4"/>
  <c r="E26" i="4"/>
  <c r="D26" i="4"/>
  <c r="C26" i="4"/>
  <c r="H24" i="4"/>
  <c r="G24" i="4"/>
  <c r="F24" i="4"/>
  <c r="F27" i="4" s="1"/>
  <c r="E24" i="4"/>
  <c r="E23" i="4" s="1"/>
  <c r="E29" i="4" s="1"/>
  <c r="D24" i="4"/>
  <c r="C24" i="4"/>
  <c r="C23" i="4" s="1"/>
  <c r="C29" i="4" s="1"/>
  <c r="D23" i="4"/>
  <c r="D29" i="4" s="1"/>
  <c r="H17" i="4"/>
  <c r="G17" i="4"/>
  <c r="F17" i="4"/>
  <c r="F32" i="4" s="1"/>
  <c r="E17" i="4"/>
  <c r="D17" i="4"/>
  <c r="C17" i="4"/>
  <c r="C17" i="3"/>
  <c r="D17" i="3"/>
  <c r="D32" i="3" s="1"/>
  <c r="E17" i="3"/>
  <c r="G17" i="3"/>
  <c r="H17" i="3"/>
  <c r="C24" i="3"/>
  <c r="C23" i="3" s="1"/>
  <c r="C29" i="3" s="1"/>
  <c r="D24" i="3"/>
  <c r="E24" i="3"/>
  <c r="E23" i="3" s="1"/>
  <c r="E29" i="3" s="1"/>
  <c r="F24" i="3"/>
  <c r="F23" i="3" s="1"/>
  <c r="F29" i="3" s="1"/>
  <c r="G24" i="3"/>
  <c r="H24" i="3"/>
  <c r="H23" i="3" s="1"/>
  <c r="H29" i="3" s="1"/>
  <c r="C26" i="3"/>
  <c r="D26" i="3"/>
  <c r="E26" i="3"/>
  <c r="F26" i="3"/>
  <c r="F32" i="3" s="1"/>
  <c r="G26" i="3"/>
  <c r="H26" i="3"/>
  <c r="H32" i="4" l="1"/>
  <c r="D27" i="4"/>
  <c r="G32" i="3"/>
  <c r="C27" i="3"/>
  <c r="G32" i="4"/>
  <c r="G27" i="3"/>
  <c r="E32" i="3"/>
  <c r="G23" i="3"/>
  <c r="G29" i="3" s="1"/>
  <c r="H32" i="3"/>
  <c r="H27" i="3"/>
  <c r="D27" i="3"/>
  <c r="C27" i="4"/>
  <c r="F23" i="4"/>
  <c r="F29" i="4" s="1"/>
  <c r="E27" i="4"/>
  <c r="H27" i="4"/>
  <c r="G27" i="4"/>
  <c r="E32" i="4"/>
  <c r="D32" i="4"/>
  <c r="C32" i="4"/>
  <c r="G23" i="4"/>
  <c r="G29" i="4" s="1"/>
  <c r="H23" i="4"/>
  <c r="H29" i="4" s="1"/>
  <c r="C32" i="3"/>
  <c r="F27" i="3"/>
  <c r="D23" i="3"/>
  <c r="D29" i="3" s="1"/>
  <c r="E27" i="3"/>
</calcChain>
</file>

<file path=xl/sharedStrings.xml><?xml version="1.0" encoding="utf-8"?>
<sst xmlns="http://schemas.openxmlformats.org/spreadsheetml/2006/main" count="119" uniqueCount="58">
  <si>
    <t>Dominick's</t>
  </si>
  <si>
    <t>Jewel-Osco</t>
  </si>
  <si>
    <t>Regression estimates</t>
    <phoneticPr fontId="0" type="noConversion"/>
  </si>
  <si>
    <t>&lt;&lt; FILL HERE</t>
  </si>
  <si>
    <t>log_price</t>
    <phoneticPr fontId="0" type="noConversion"/>
  </si>
  <si>
    <t>feature_pctacv</t>
    <phoneticPr fontId="0" type="noConversion"/>
  </si>
  <si>
    <t>display_pctacv</t>
    <phoneticPr fontId="0" type="noConversion"/>
  </si>
  <si>
    <t>constant</t>
    <phoneticPr fontId="0" type="noConversion"/>
  </si>
  <si>
    <t>Event structure</t>
    <phoneticPr fontId="0" type="noConversion"/>
  </si>
  <si>
    <t>Price (% change)</t>
  </si>
  <si>
    <t>Feature</t>
  </si>
  <si>
    <t>Display</t>
  </si>
  <si>
    <t>Lift from event</t>
    <phoneticPr fontId="0" type="noConversion"/>
  </si>
  <si>
    <t>Base price</t>
    <phoneticPr fontId="0" type="noConversion"/>
  </si>
  <si>
    <t>Promoted price</t>
    <phoneticPr fontId="0" type="noConversion"/>
  </si>
  <si>
    <t>Hellman's margin ($)</t>
    <phoneticPr fontId="0" type="noConversion"/>
  </si>
  <si>
    <t>Margin at promoted price</t>
  </si>
  <si>
    <t>Units</t>
  </si>
  <si>
    <t>Baseline units</t>
    <phoneticPr fontId="0" type="noConversion"/>
  </si>
  <si>
    <t>Incremental consumed units</t>
    <phoneticPr fontId="0" type="noConversion"/>
  </si>
  <si>
    <t>Total consumed units</t>
    <phoneticPr fontId="0" type="noConversion"/>
  </si>
  <si>
    <t>% baseline units forward buy</t>
    <phoneticPr fontId="0" type="noConversion"/>
  </si>
  <si>
    <t>Forward buy units</t>
    <phoneticPr fontId="0" type="noConversion"/>
  </si>
  <si>
    <t>Total purchased units</t>
    <phoneticPr fontId="0" type="noConversion"/>
  </si>
  <si>
    <t>Manufacturer promotion P&amp;L</t>
    <phoneticPr fontId="0" type="noConversion"/>
  </si>
  <si>
    <t>Incremental contribution</t>
    <phoneticPr fontId="0" type="noConversion"/>
  </si>
  <si>
    <t>Variable cost (consumed)</t>
    <phoneticPr fontId="0" type="noConversion"/>
  </si>
  <si>
    <t>Hint: Remember we only took reduction in margin of baseline units as a cost</t>
  </si>
  <si>
    <t>Fixed payment cost</t>
    <phoneticPr fontId="0" type="noConversion"/>
  </si>
  <si>
    <t>Forward buy cost</t>
    <phoneticPr fontId="0" type="noConversion"/>
  </si>
  <si>
    <t>Event cost</t>
    <phoneticPr fontId="0" type="noConversion"/>
  </si>
  <si>
    <t>Event gross contribution</t>
    <phoneticPr fontId="0" type="noConversion"/>
  </si>
  <si>
    <t>Event ROI</t>
  </si>
  <si>
    <t>Variance_of_error_term</t>
  </si>
  <si>
    <t>1490,67</t>
  </si>
  <si>
    <t>9270,67</t>
  </si>
  <si>
    <t>2640,27</t>
  </si>
  <si>
    <t>12289,6</t>
  </si>
  <si>
    <t>382,49</t>
  </si>
  <si>
    <t>1242,78</t>
  </si>
  <si>
    <t>2624,69</t>
  </si>
  <si>
    <t>743,27</t>
  </si>
  <si>
    <t>5300,25</t>
  </si>
  <si>
    <t>3500,25</t>
  </si>
  <si>
    <t>14089,6</t>
  </si>
  <si>
    <t>2368,32</t>
  </si>
  <si>
    <t>7246,29</t>
  </si>
  <si>
    <t>10148,31</t>
  </si>
  <si>
    <t>4173,2</t>
  </si>
  <si>
    <t>13822,54</t>
  </si>
  <si>
    <t>15622,54</t>
  </si>
  <si>
    <t>365,15</t>
  </si>
  <si>
    <t>1747,05</t>
  </si>
  <si>
    <t>-495,14</t>
  </si>
  <si>
    <t>-789,65</t>
  </si>
  <si>
    <t>3767,32</t>
  </si>
  <si>
    <t>1967,32</t>
  </si>
  <si>
    <t>6368,65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</si>
</sst>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9" x14ac:knownFonts="1">
    <font>
      <sz val="12"/>
      <color theme="1"/>
      <name val="Calibri"/>
      <family val="2"/>
      <scheme val="minor"/>
    </font>
    <font>
      <sz val="10"/>
      <name val="Calibri Light"/>
      <family val="1"/>
      <scheme val="major"/>
    </font>
    <font>
      <sz val="10"/>
      <color indexed="18"/>
      <name val="Calibri Light"/>
      <family val="1"/>
      <scheme val="major"/>
    </font>
    <font>
      <sz val="10"/>
      <name val="Arial"/>
      <family val="2"/>
    </font>
    <font>
      <sz val="12"/>
      <name val="Calibri Light"/>
      <family val="1"/>
      <scheme val="major"/>
    </font>
    <font>
      <sz val="12"/>
      <color indexed="18"/>
      <name val="Calibri Light"/>
      <family val="1"/>
      <scheme val="major"/>
    </font>
    <font>
      <b/>
      <sz val="12"/>
      <name val="Calibri Light"/>
      <family val="1"/>
      <scheme val="major"/>
    </font>
    <font>
      <b/>
      <sz val="9"/>
      <name val="Calibri Light"/>
      <family val="1"/>
      <scheme val="major"/>
    </font>
    <font>
      <sz val="10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55">
    <xf numFmtId="0" fontId="0" fillId="0" borderId="0" xfId="0"/>
    <xf numFmtId="0" fontId="1" fillId="0" borderId="0" xfId="1" applyFont="1"/>
    <xf numFmtId="0" fontId="1" fillId="0" borderId="7" xfId="1" applyFont="1" applyBorder="1"/>
    <xf numFmtId="0" fontId="2" fillId="0" borderId="8" xfId="1" applyFont="1" applyBorder="1"/>
    <xf numFmtId="3" fontId="1" fillId="0" borderId="9" xfId="1" applyNumberFormat="1" applyFont="1" applyBorder="1"/>
    <xf numFmtId="3" fontId="1" fillId="0" borderId="8" xfId="1" applyNumberFormat="1" applyFont="1" applyBorder="1"/>
    <xf numFmtId="0" fontId="1" fillId="0" borderId="8" xfId="1" applyFont="1" applyBorder="1"/>
    <xf numFmtId="3" fontId="1" fillId="0" borderId="0" xfId="1" applyNumberFormat="1" applyFont="1"/>
    <xf numFmtId="3" fontId="1" fillId="0" borderId="7" xfId="1" applyNumberFormat="1" applyFont="1" applyBorder="1"/>
    <xf numFmtId="0" fontId="2" fillId="0" borderId="7" xfId="1" applyFont="1" applyBorder="1"/>
    <xf numFmtId="0" fontId="1" fillId="0" borderId="9" xfId="1" applyFont="1" applyBorder="1"/>
    <xf numFmtId="0" fontId="1" fillId="0" borderId="1" xfId="1" applyFont="1" applyBorder="1"/>
    <xf numFmtId="2" fontId="1" fillId="0" borderId="0" xfId="1" applyNumberFormat="1" applyFont="1"/>
    <xf numFmtId="0" fontId="1" fillId="0" borderId="3" xfId="1" applyFont="1" applyBorder="1"/>
    <xf numFmtId="164" fontId="1" fillId="0" borderId="0" xfId="1" applyNumberFormat="1" applyFont="1"/>
    <xf numFmtId="164" fontId="1" fillId="0" borderId="7" xfId="1" applyNumberFormat="1" applyFont="1" applyBorder="1"/>
    <xf numFmtId="1" fontId="1" fillId="0" borderId="0" xfId="1" applyNumberFormat="1" applyFont="1"/>
    <xf numFmtId="0" fontId="1" fillId="0" borderId="4" xfId="1" applyFont="1" applyBorder="1"/>
    <xf numFmtId="0" fontId="2" fillId="0" borderId="6" xfId="1" applyFont="1" applyBorder="1"/>
    <xf numFmtId="0" fontId="2" fillId="0" borderId="5" xfId="1" applyFont="1" applyBorder="1"/>
    <xf numFmtId="0" fontId="1" fillId="0" borderId="6" xfId="1" applyFont="1" applyBorder="1"/>
    <xf numFmtId="0" fontId="1" fillId="0" borderId="5" xfId="1" applyFont="1" applyBorder="1"/>
    <xf numFmtId="3" fontId="4" fillId="0" borderId="0" xfId="1" applyNumberFormat="1" applyFont="1"/>
    <xf numFmtId="0" fontId="4" fillId="0" borderId="0" xfId="1" applyFont="1"/>
    <xf numFmtId="0" fontId="4" fillId="0" borderId="5" xfId="1" applyFont="1" applyBorder="1"/>
    <xf numFmtId="0" fontId="5" fillId="0" borderId="5" xfId="1" applyFont="1" applyBorder="1"/>
    <xf numFmtId="0" fontId="4" fillId="0" borderId="6" xfId="1" applyFont="1" applyBorder="1"/>
    <xf numFmtId="0" fontId="5" fillId="0" borderId="6" xfId="1" applyFont="1" applyBorder="1"/>
    <xf numFmtId="0" fontId="4" fillId="0" borderId="4" xfId="1" applyFont="1" applyBorder="1"/>
    <xf numFmtId="0" fontId="4" fillId="0" borderId="7" xfId="1" applyFont="1" applyBorder="1"/>
    <xf numFmtId="0" fontId="5" fillId="0" borderId="7" xfId="1" applyFont="1" applyBorder="1"/>
    <xf numFmtId="164" fontId="4" fillId="0" borderId="7" xfId="1" applyNumberFormat="1" applyFont="1" applyBorder="1"/>
    <xf numFmtId="164" fontId="4" fillId="0" borderId="0" xfId="1" applyNumberFormat="1" applyFont="1"/>
    <xf numFmtId="1" fontId="4" fillId="0" borderId="0" xfId="1" applyNumberFormat="1" applyFont="1"/>
    <xf numFmtId="0" fontId="4" fillId="0" borderId="8" xfId="1" applyFont="1" applyBorder="1"/>
    <xf numFmtId="0" fontId="4" fillId="0" borderId="9" xfId="1" applyFont="1" applyBorder="1"/>
    <xf numFmtId="0" fontId="4" fillId="0" borderId="3" xfId="1" applyFont="1" applyBorder="1"/>
    <xf numFmtId="0" fontId="4" fillId="0" borderId="1" xfId="1" applyFont="1" applyBorder="1"/>
    <xf numFmtId="3" fontId="4" fillId="0" borderId="7" xfId="1" applyNumberFormat="1" applyFont="1" applyBorder="1"/>
    <xf numFmtId="3" fontId="4" fillId="0" borderId="8" xfId="1" applyNumberFormat="1" applyFont="1" applyBorder="1"/>
    <xf numFmtId="3" fontId="4" fillId="0" borderId="9" xfId="1" applyNumberFormat="1" applyFont="1" applyBorder="1"/>
    <xf numFmtId="3" fontId="4" fillId="0" borderId="2" xfId="1" applyNumberFormat="1" applyFont="1" applyBorder="1"/>
    <xf numFmtId="3" fontId="4" fillId="0" borderId="3" xfId="1" applyNumberFormat="1" applyFont="1" applyBorder="1"/>
    <xf numFmtId="0" fontId="5" fillId="0" borderId="8" xfId="1" applyFont="1" applyBorder="1"/>
    <xf numFmtId="165" fontId="6" fillId="0" borderId="8" xfId="1" applyNumberFormat="1" applyFont="1" applyBorder="1"/>
    <xf numFmtId="165" fontId="6" fillId="0" borderId="9" xfId="1" applyNumberFormat="1" applyFont="1" applyBorder="1"/>
    <xf numFmtId="165" fontId="7" fillId="0" borderId="8" xfId="1" applyNumberFormat="1" applyFont="1" applyBorder="1"/>
    <xf numFmtId="165" fontId="7" fillId="0" borderId="9" xfId="1" applyNumberFormat="1" applyFont="1" applyBorder="1"/>
    <xf numFmtId="2" fontId="1" fillId="0" borderId="2" xfId="1" applyNumberFormat="1" applyFont="1" applyBorder="1"/>
    <xf numFmtId="2" fontId="1" fillId="0" borderId="8" xfId="1" applyNumberFormat="1" applyFont="1" applyBorder="1"/>
    <xf numFmtId="2" fontId="1" fillId="0" borderId="9" xfId="1" applyNumberFormat="1" applyFont="1" applyBorder="1"/>
    <xf numFmtId="2" fontId="1" fillId="0" borderId="3" xfId="1" applyNumberFormat="1" applyFont="1" applyBorder="1"/>
    <xf numFmtId="2" fontId="8" fillId="0" borderId="0" xfId="0" applyNumberFormat="1" applyFont="1"/>
    <xf numFmtId="0" fontId="4" fillId="0" borderId="8" xfId="1" quotePrefix="1" applyFont="1" applyBorder="1"/>
    <xf numFmtId="3" fontId="4" fillId="0" borderId="8" xfId="1" quotePrefix="1" applyNumberFormat="1" applyFont="1" applyBorder="1"/>
  </cellXfs>
  <cellStyles count="2">
    <cellStyle name="Normal" xfId="0" builtinId="0"/>
    <cellStyle name="Normal 2" xfId="1" xr:uid="{A12FB72C-3637-C74B-9E34-BEB2256193E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F091B-4C6B-3441-B9D7-110EDD0B1E03}">
  <dimension ref="B1:J48"/>
  <sheetViews>
    <sheetView tabSelected="1" topLeftCell="A19" zoomScale="125" workbookViewId="0">
      <selection activeCell="B19" sqref="B1:B1048576"/>
    </sheetView>
  </sheetViews>
  <sheetFormatPr defaultColWidth="8.796875" defaultRowHeight="13.8" x14ac:dyDescent="0.3"/>
  <cols>
    <col min="1" max="1" width="2.296875" style="1" customWidth="1"/>
    <col min="2" max="2" width="23.796875" style="1" customWidth="1"/>
    <col min="3" max="8" width="8.796875" style="1"/>
    <col min="9" max="9" width="16.296875" style="1" customWidth="1"/>
    <col min="10" max="10" width="24.69921875" style="1" customWidth="1"/>
    <col min="11" max="16384" width="8.796875" style="1"/>
  </cols>
  <sheetData>
    <row r="1" spans="2:9" x14ac:dyDescent="0.3">
      <c r="B1" s="7"/>
    </row>
    <row r="2" spans="2:9" x14ac:dyDescent="0.3">
      <c r="B2" s="21"/>
      <c r="C2" s="19" t="s">
        <v>0</v>
      </c>
      <c r="D2" s="20"/>
      <c r="E2" s="20"/>
      <c r="F2" s="19" t="s">
        <v>1</v>
      </c>
      <c r="G2" s="18"/>
      <c r="H2" s="17"/>
      <c r="I2" s="2"/>
    </row>
    <row r="3" spans="2:9" x14ac:dyDescent="0.3">
      <c r="B3" s="9" t="s">
        <v>2</v>
      </c>
      <c r="C3" s="2"/>
      <c r="F3" s="2"/>
      <c r="I3" s="2"/>
    </row>
    <row r="4" spans="2:9" x14ac:dyDescent="0.3">
      <c r="B4" s="2" t="s">
        <v>4</v>
      </c>
      <c r="C4" s="15">
        <v>-1.8431999999999999</v>
      </c>
      <c r="D4" s="14"/>
      <c r="E4" s="14"/>
      <c r="F4" s="15">
        <v>-1.8974</v>
      </c>
      <c r="G4" s="14"/>
      <c r="H4" s="14"/>
      <c r="I4" s="2" t="s">
        <v>3</v>
      </c>
    </row>
    <row r="5" spans="2:9" x14ac:dyDescent="0.3">
      <c r="B5" s="2" t="s">
        <v>5</v>
      </c>
      <c r="C5" s="15">
        <v>0.2853</v>
      </c>
      <c r="D5" s="14"/>
      <c r="E5" s="14"/>
      <c r="F5" s="2">
        <v>-9.1200000000000003E-2</v>
      </c>
      <c r="G5" s="16"/>
      <c r="H5" s="16"/>
      <c r="I5" s="2" t="s">
        <v>3</v>
      </c>
    </row>
    <row r="6" spans="2:9" x14ac:dyDescent="0.3">
      <c r="B6" s="2" t="s">
        <v>6</v>
      </c>
      <c r="C6" s="15">
        <v>0.83409999999999995</v>
      </c>
      <c r="D6" s="14"/>
      <c r="E6" s="14"/>
      <c r="F6" s="15">
        <v>1.0694999999999999</v>
      </c>
      <c r="G6" s="14"/>
      <c r="H6" s="14"/>
      <c r="I6" s="2" t="s">
        <v>3</v>
      </c>
    </row>
    <row r="7" spans="2:9" x14ac:dyDescent="0.3">
      <c r="B7" s="2" t="s">
        <v>7</v>
      </c>
      <c r="C7" s="15">
        <v>9.5212000000000003</v>
      </c>
      <c r="D7" s="14"/>
      <c r="E7" s="14"/>
      <c r="F7" s="15">
        <v>10.088800000000001</v>
      </c>
      <c r="G7" s="14"/>
      <c r="H7" s="14"/>
      <c r="I7" s="2" t="s">
        <v>3</v>
      </c>
    </row>
    <row r="8" spans="2:9" x14ac:dyDescent="0.3">
      <c r="B8" s="2" t="s">
        <v>33</v>
      </c>
      <c r="C8" s="15"/>
      <c r="D8" s="14"/>
      <c r="E8" s="14"/>
      <c r="F8" s="15"/>
      <c r="G8" s="14"/>
      <c r="H8" s="14"/>
      <c r="I8" s="2" t="s">
        <v>3</v>
      </c>
    </row>
    <row r="9" spans="2:9" x14ac:dyDescent="0.3">
      <c r="B9" s="6"/>
      <c r="C9" s="6"/>
      <c r="D9" s="10"/>
      <c r="E9" s="10"/>
      <c r="F9" s="6"/>
      <c r="G9" s="10"/>
      <c r="H9" s="10"/>
      <c r="I9" s="2"/>
    </row>
    <row r="10" spans="2:9" x14ac:dyDescent="0.3">
      <c r="B10" s="9" t="s">
        <v>8</v>
      </c>
      <c r="C10" s="2"/>
      <c r="F10" s="2"/>
      <c r="I10" s="2"/>
    </row>
    <row r="11" spans="2:9" x14ac:dyDescent="0.3">
      <c r="B11" s="2" t="s">
        <v>9</v>
      </c>
      <c r="C11" s="2">
        <v>-0.15</v>
      </c>
      <c r="D11" s="1">
        <v>-0.15</v>
      </c>
      <c r="E11" s="1">
        <v>-0.15</v>
      </c>
      <c r="F11" s="2">
        <v>-0.15</v>
      </c>
      <c r="G11" s="1">
        <v>-0.15</v>
      </c>
      <c r="H11" s="1">
        <v>-0.15</v>
      </c>
      <c r="I11" s="2"/>
    </row>
    <row r="12" spans="2:9" x14ac:dyDescent="0.3">
      <c r="B12" s="2" t="s">
        <v>10</v>
      </c>
      <c r="C12" s="2">
        <v>0</v>
      </c>
      <c r="D12" s="1">
        <v>0</v>
      </c>
      <c r="E12" s="1">
        <v>1</v>
      </c>
      <c r="F12" s="2">
        <v>0</v>
      </c>
      <c r="G12" s="1">
        <v>0</v>
      </c>
      <c r="H12" s="1">
        <v>1</v>
      </c>
      <c r="I12" s="2"/>
    </row>
    <row r="13" spans="2:9" x14ac:dyDescent="0.3">
      <c r="B13" s="6" t="s">
        <v>11</v>
      </c>
      <c r="C13" s="6">
        <v>0</v>
      </c>
      <c r="D13" s="10">
        <v>0.7</v>
      </c>
      <c r="E13" s="10">
        <v>0.7</v>
      </c>
      <c r="F13" s="6">
        <v>0</v>
      </c>
      <c r="G13" s="10">
        <v>0.7</v>
      </c>
      <c r="H13" s="13">
        <v>0.7</v>
      </c>
      <c r="I13" s="2"/>
    </row>
    <row r="14" spans="2:9" ht="15.6" x14ac:dyDescent="0.3">
      <c r="B14" s="9" t="s">
        <v>12</v>
      </c>
      <c r="C14">
        <v>1.3492539477392791</v>
      </c>
      <c r="D14">
        <v>2.4191576838176601</v>
      </c>
      <c r="E14">
        <v>3.2178956296307111</v>
      </c>
      <c r="F14">
        <v>1.3611852220130749</v>
      </c>
      <c r="G14">
        <v>2.8776724174356061</v>
      </c>
      <c r="H14">
        <v>2.8776724174356061</v>
      </c>
      <c r="I14" s="2" t="s">
        <v>3</v>
      </c>
    </row>
    <row r="15" spans="2:9" x14ac:dyDescent="0.3">
      <c r="B15" s="2"/>
      <c r="C15" s="2"/>
      <c r="F15" s="2"/>
      <c r="I15" s="2"/>
    </row>
    <row r="16" spans="2:9" x14ac:dyDescent="0.3">
      <c r="B16" s="11" t="s">
        <v>13</v>
      </c>
      <c r="C16" s="2">
        <v>1.2</v>
      </c>
      <c r="D16" s="2">
        <v>1.2</v>
      </c>
      <c r="E16" s="2">
        <v>1.2</v>
      </c>
      <c r="F16" s="2">
        <v>1.2</v>
      </c>
      <c r="G16" s="2">
        <v>1.2</v>
      </c>
      <c r="H16" s="2">
        <v>1.2</v>
      </c>
      <c r="I16" s="2" t="s">
        <v>3</v>
      </c>
    </row>
    <row r="17" spans="2:10" x14ac:dyDescent="0.3">
      <c r="B17" s="2" t="s">
        <v>14</v>
      </c>
      <c r="C17" s="2">
        <f t="shared" ref="C17:H17" si="0">(1+C11)*C16</f>
        <v>1.02</v>
      </c>
      <c r="D17" s="1">
        <f t="shared" si="0"/>
        <v>1.02</v>
      </c>
      <c r="E17" s="1">
        <f t="shared" si="0"/>
        <v>1.02</v>
      </c>
      <c r="F17" s="2">
        <f>(1+F11)*F16</f>
        <v>1.02</v>
      </c>
      <c r="G17" s="1">
        <f t="shared" si="0"/>
        <v>1.02</v>
      </c>
      <c r="H17" s="1">
        <f t="shared" si="0"/>
        <v>1.02</v>
      </c>
      <c r="I17" s="2"/>
    </row>
    <row r="18" spans="2:10" x14ac:dyDescent="0.3">
      <c r="B18" s="2" t="s">
        <v>15</v>
      </c>
      <c r="C18" s="1">
        <v>0.65</v>
      </c>
      <c r="D18" s="1">
        <v>0.65</v>
      </c>
      <c r="E18" s="1">
        <v>0.65</v>
      </c>
      <c r="F18" s="1">
        <v>0.65</v>
      </c>
      <c r="G18" s="1">
        <v>0.65</v>
      </c>
      <c r="H18" s="1">
        <v>0.65</v>
      </c>
      <c r="I18" s="2" t="s">
        <v>3</v>
      </c>
    </row>
    <row r="19" spans="2:10" ht="15.6" x14ac:dyDescent="0.3">
      <c r="B19" s="2" t="s">
        <v>16</v>
      </c>
      <c r="C19">
        <v>1873.1732512861061</v>
      </c>
      <c r="D19">
        <v>7611.4478587622207</v>
      </c>
      <c r="E19">
        <v>11895.363801785799</v>
      </c>
      <c r="F19">
        <v>3383.5506439936112</v>
      </c>
      <c r="G19">
        <v>17589.86616842615</v>
      </c>
      <c r="H19">
        <v>17589.86616842615</v>
      </c>
      <c r="I19" s="2" t="s">
        <v>3</v>
      </c>
    </row>
    <row r="20" spans="2:10" x14ac:dyDescent="0.3">
      <c r="B20" s="6"/>
      <c r="C20" s="6"/>
      <c r="D20" s="10"/>
      <c r="E20" s="10"/>
      <c r="F20" s="6"/>
      <c r="G20" s="10"/>
      <c r="H20" s="10"/>
      <c r="I20" s="2"/>
    </row>
    <row r="21" spans="2:10" x14ac:dyDescent="0.3">
      <c r="B21" s="9" t="s">
        <v>17</v>
      </c>
      <c r="C21" s="2"/>
      <c r="F21" s="2"/>
      <c r="I21" s="2"/>
    </row>
    <row r="22" spans="2:10" ht="15.6" x14ac:dyDescent="0.3">
      <c r="B22" s="2" t="s">
        <v>18</v>
      </c>
      <c r="C22">
        <v>9751.5563384135567</v>
      </c>
      <c r="D22">
        <v>9751.5563384135567</v>
      </c>
      <c r="E22">
        <v>9751.5563384135567</v>
      </c>
      <c r="F22">
        <v>17032.5635902785</v>
      </c>
      <c r="G22">
        <v>17032.5635902785</v>
      </c>
      <c r="H22">
        <v>17032.5635902785</v>
      </c>
      <c r="I22" s="2" t="s">
        <v>3</v>
      </c>
    </row>
    <row r="23" spans="2:10" x14ac:dyDescent="0.3">
      <c r="B23" s="2" t="s">
        <v>19</v>
      </c>
      <c r="C23" s="8">
        <f t="shared" ref="C23:H23" si="1">C24-C22</f>
        <v>3405.7695477929246</v>
      </c>
      <c r="D23" s="7">
        <f t="shared" si="1"/>
        <v>13838.996106840405</v>
      </c>
      <c r="E23" s="7">
        <f t="shared" si="1"/>
        <v>21627.934185065085</v>
      </c>
      <c r="F23" s="8">
        <f t="shared" si="1"/>
        <v>6151.9102618065554</v>
      </c>
      <c r="G23" s="7">
        <f t="shared" si="1"/>
        <v>31981.574851683916</v>
      </c>
      <c r="H23" s="7">
        <f t="shared" si="1"/>
        <v>31981.574851683916</v>
      </c>
      <c r="I23" s="2"/>
    </row>
    <row r="24" spans="2:10" x14ac:dyDescent="0.3">
      <c r="B24" s="2" t="s">
        <v>20</v>
      </c>
      <c r="C24" s="8">
        <f t="shared" ref="C24:H24" si="2">C22*C14</f>
        <v>13157.325886206481</v>
      </c>
      <c r="D24" s="7">
        <f t="shared" si="2"/>
        <v>23590.552445253961</v>
      </c>
      <c r="E24" s="7">
        <f t="shared" si="2"/>
        <v>31379.490523478642</v>
      </c>
      <c r="F24" s="8">
        <f t="shared" si="2"/>
        <v>23184.473852085055</v>
      </c>
      <c r="G24" s="7">
        <f t="shared" si="2"/>
        <v>49014.138441962416</v>
      </c>
      <c r="H24" s="7">
        <f t="shared" si="2"/>
        <v>49014.138441962416</v>
      </c>
      <c r="I24" s="2"/>
    </row>
    <row r="25" spans="2:10" x14ac:dyDescent="0.3">
      <c r="B25" s="2" t="s">
        <v>21</v>
      </c>
      <c r="C25" s="8">
        <v>50</v>
      </c>
      <c r="D25" s="7">
        <v>50</v>
      </c>
      <c r="E25" s="7">
        <v>50</v>
      </c>
      <c r="F25" s="8">
        <v>50</v>
      </c>
      <c r="G25" s="7">
        <v>50</v>
      </c>
      <c r="H25" s="7">
        <v>50</v>
      </c>
      <c r="I25" s="2"/>
    </row>
    <row r="26" spans="2:10" x14ac:dyDescent="0.3">
      <c r="B26" s="2" t="s">
        <v>22</v>
      </c>
      <c r="C26" s="8">
        <f t="shared" ref="C26:H26" si="3">C22*C25/100</f>
        <v>4875.7781692067783</v>
      </c>
      <c r="D26" s="7">
        <f t="shared" si="3"/>
        <v>4875.7781692067783</v>
      </c>
      <c r="E26" s="7">
        <f t="shared" si="3"/>
        <v>4875.7781692067783</v>
      </c>
      <c r="F26" s="8">
        <f t="shared" si="3"/>
        <v>8516.2817951392499</v>
      </c>
      <c r="G26" s="7">
        <f t="shared" si="3"/>
        <v>8516.2817951392499</v>
      </c>
      <c r="H26" s="7">
        <f t="shared" si="3"/>
        <v>8516.2817951392499</v>
      </c>
      <c r="I26" s="2"/>
    </row>
    <row r="27" spans="2:10" x14ac:dyDescent="0.3">
      <c r="B27" s="6" t="s">
        <v>23</v>
      </c>
      <c r="C27" s="5">
        <f t="shared" ref="C27:H27" si="4">C24+C26</f>
        <v>18033.10405541326</v>
      </c>
      <c r="D27" s="4">
        <f t="shared" si="4"/>
        <v>28466.330614460741</v>
      </c>
      <c r="E27" s="4">
        <f t="shared" si="4"/>
        <v>36255.268692685422</v>
      </c>
      <c r="F27" s="5">
        <f t="shared" si="4"/>
        <v>31700.755647224305</v>
      </c>
      <c r="G27" s="4">
        <f t="shared" si="4"/>
        <v>57530.420237101665</v>
      </c>
      <c r="H27" s="4">
        <f t="shared" si="4"/>
        <v>57530.420237101665</v>
      </c>
      <c r="I27" s="2"/>
    </row>
    <row r="28" spans="2:10" x14ac:dyDescent="0.3">
      <c r="B28" s="9" t="s">
        <v>24</v>
      </c>
      <c r="C28" s="8"/>
      <c r="D28" s="7"/>
      <c r="E28" s="7"/>
      <c r="F28" s="8"/>
      <c r="G28" s="7"/>
      <c r="H28" s="7"/>
      <c r="I28" s="2"/>
    </row>
    <row r="29" spans="2:10" x14ac:dyDescent="0.3">
      <c r="B29" s="2" t="s">
        <v>25</v>
      </c>
      <c r="C29" s="8" t="e">
        <f>#REF!*C23</f>
        <v>#REF!</v>
      </c>
      <c r="D29" s="7" t="e">
        <f>#REF!*D23</f>
        <v>#REF!</v>
      </c>
      <c r="E29" s="7" t="e">
        <f>#REF!*E23</f>
        <v>#REF!</v>
      </c>
      <c r="F29" s="8" t="e">
        <f>#REF!*F23</f>
        <v>#REF!</v>
      </c>
      <c r="G29" s="7" t="e">
        <f>#REF!*G23</f>
        <v>#REF!</v>
      </c>
      <c r="H29" s="7" t="e">
        <f>#REF!*H23</f>
        <v>#REF!</v>
      </c>
      <c r="I29" s="2"/>
    </row>
    <row r="30" spans="2:10" ht="15.6" x14ac:dyDescent="0.3">
      <c r="B30" s="2" t="s">
        <v>26</v>
      </c>
      <c r="C30">
        <v>613.0385186027255</v>
      </c>
      <c r="D30">
        <v>2491.0192992312718</v>
      </c>
      <c r="E30">
        <v>3893.028153311715</v>
      </c>
      <c r="F30">
        <v>1107.343847125182</v>
      </c>
      <c r="G30">
        <v>5756.6834733031046</v>
      </c>
      <c r="H30">
        <v>5756.6834733031046</v>
      </c>
      <c r="I30" s="2" t="s">
        <v>3</v>
      </c>
      <c r="J30" s="1" t="s">
        <v>27</v>
      </c>
    </row>
    <row r="31" spans="2:10" ht="15.6" x14ac:dyDescent="0.3">
      <c r="B31" s="2" t="s">
        <v>28</v>
      </c>
      <c r="C31">
        <v>0</v>
      </c>
      <c r="D31">
        <v>3000</v>
      </c>
      <c r="E31">
        <v>4500</v>
      </c>
      <c r="F31">
        <v>0</v>
      </c>
      <c r="G31">
        <v>5000</v>
      </c>
      <c r="H31">
        <v>6800</v>
      </c>
      <c r="I31" s="2" t="s">
        <v>3</v>
      </c>
    </row>
    <row r="32" spans="2:10" x14ac:dyDescent="0.3">
      <c r="B32" s="2" t="s">
        <v>29</v>
      </c>
      <c r="C32" s="8">
        <f t="shared" ref="C32:H32" si="5">(C16-C17)*C26</f>
        <v>877.64007045721985</v>
      </c>
      <c r="D32" s="7">
        <f t="shared" si="5"/>
        <v>877.64007045721985</v>
      </c>
      <c r="E32" s="7">
        <f t="shared" si="5"/>
        <v>877.64007045721985</v>
      </c>
      <c r="F32" s="8">
        <f t="shared" si="5"/>
        <v>1532.9307231250646</v>
      </c>
      <c r="G32" s="7">
        <f t="shared" si="5"/>
        <v>1532.9307231250646</v>
      </c>
      <c r="H32" s="7">
        <f t="shared" si="5"/>
        <v>1532.9307231250646</v>
      </c>
      <c r="I32" s="2"/>
    </row>
    <row r="33" spans="2:9" x14ac:dyDescent="0.3">
      <c r="B33" s="2" t="s">
        <v>30</v>
      </c>
      <c r="C33" s="52" t="s">
        <v>34</v>
      </c>
      <c r="D33" s="12" t="s">
        <v>57</v>
      </c>
      <c r="E33" s="48" t="s">
        <v>35</v>
      </c>
      <c r="F33" s="12" t="s">
        <v>36</v>
      </c>
      <c r="G33" s="12" t="s">
        <v>37</v>
      </c>
      <c r="H33" s="12" t="s">
        <v>44</v>
      </c>
      <c r="I33" s="2" t="s">
        <v>3</v>
      </c>
    </row>
    <row r="34" spans="2:9" x14ac:dyDescent="0.3">
      <c r="B34" s="6" t="s">
        <v>31</v>
      </c>
      <c r="C34" s="49" t="s">
        <v>38</v>
      </c>
      <c r="D34" s="50" t="s">
        <v>39</v>
      </c>
      <c r="E34" s="50" t="s">
        <v>40</v>
      </c>
      <c r="F34" s="49" t="s">
        <v>41</v>
      </c>
      <c r="G34" s="50" t="s">
        <v>42</v>
      </c>
      <c r="H34" s="51" t="s">
        <v>43</v>
      </c>
      <c r="I34" s="2" t="s">
        <v>3</v>
      </c>
    </row>
    <row r="35" spans="2:9" x14ac:dyDescent="0.3">
      <c r="B35" s="3" t="s">
        <v>32</v>
      </c>
      <c r="C35" s="46">
        <f>1490/382</f>
        <v>3.9005235602094239</v>
      </c>
      <c r="D35" s="47">
        <f>6368/1242</f>
        <v>5.1272141706924312</v>
      </c>
      <c r="E35" s="47">
        <f>9270/2624</f>
        <v>3.5327743902439024</v>
      </c>
      <c r="F35" s="46">
        <f>2640/743</f>
        <v>3.5531628532974429</v>
      </c>
      <c r="G35" s="47">
        <f>12289/5300</f>
        <v>2.3186792452830187</v>
      </c>
      <c r="H35" s="47">
        <f>14089/3500</f>
        <v>4.0254285714285718</v>
      </c>
      <c r="I35" s="2"/>
    </row>
    <row r="48" spans="2:9" x14ac:dyDescent="0.3">
      <c r="H48" s="2"/>
    </row>
  </sheetData>
  <pageMargins left="0.75" right="0.75" top="1" bottom="1" header="0.5" footer="0.5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F8CD0-6F43-5749-8925-742527491E4E}">
  <dimension ref="B1:J48"/>
  <sheetViews>
    <sheetView topLeftCell="A15" workbookViewId="0">
      <selection activeCell="H36" sqref="H36"/>
    </sheetView>
  </sheetViews>
  <sheetFormatPr defaultColWidth="8.796875" defaultRowHeight="15.6" x14ac:dyDescent="0.3"/>
  <cols>
    <col min="1" max="1" width="2.296875" style="23" customWidth="1"/>
    <col min="2" max="2" width="23.796875" style="23" customWidth="1"/>
    <col min="3" max="3" width="8.8984375" style="23" bestFit="1" customWidth="1"/>
    <col min="4" max="5" width="9.796875" style="23" bestFit="1" customWidth="1"/>
    <col min="6" max="6" width="8.8984375" style="23" bestFit="1" customWidth="1"/>
    <col min="7" max="8" width="9.796875" style="23" bestFit="1" customWidth="1"/>
    <col min="9" max="9" width="16.296875" style="23" customWidth="1"/>
    <col min="10" max="10" width="24.69921875" style="23" customWidth="1"/>
    <col min="11" max="16384" width="8.796875" style="23"/>
  </cols>
  <sheetData>
    <row r="1" spans="2:9" x14ac:dyDescent="0.3">
      <c r="B1" s="22"/>
    </row>
    <row r="2" spans="2:9" x14ac:dyDescent="0.3">
      <c r="B2" s="24"/>
      <c r="C2" s="25" t="s">
        <v>0</v>
      </c>
      <c r="D2" s="26"/>
      <c r="E2" s="26"/>
      <c r="F2" s="25" t="s">
        <v>1</v>
      </c>
      <c r="G2" s="27"/>
      <c r="H2" s="28"/>
      <c r="I2" s="29"/>
    </row>
    <row r="3" spans="2:9" x14ac:dyDescent="0.3">
      <c r="B3" s="30" t="s">
        <v>2</v>
      </c>
      <c r="C3" s="29"/>
      <c r="F3" s="29"/>
      <c r="I3" s="29" t="s">
        <v>3</v>
      </c>
    </row>
    <row r="4" spans="2:9" x14ac:dyDescent="0.3">
      <c r="B4" s="29" t="s">
        <v>4</v>
      </c>
      <c r="C4" s="15">
        <v>-1.8431999999999999</v>
      </c>
      <c r="D4" s="32"/>
      <c r="E4" s="32"/>
      <c r="F4" s="15">
        <v>-1.8974</v>
      </c>
      <c r="G4" s="32"/>
      <c r="H4" s="32"/>
      <c r="I4" s="29" t="s">
        <v>3</v>
      </c>
    </row>
    <row r="5" spans="2:9" x14ac:dyDescent="0.3">
      <c r="B5" s="29" t="s">
        <v>5</v>
      </c>
      <c r="C5" s="15">
        <v>0.2853</v>
      </c>
      <c r="D5" s="32"/>
      <c r="E5" s="32"/>
      <c r="F5" s="2">
        <v>-9.1200000000000003E-2</v>
      </c>
      <c r="G5" s="33"/>
      <c r="H5" s="33"/>
      <c r="I5" s="29" t="s">
        <v>3</v>
      </c>
    </row>
    <row r="6" spans="2:9" x14ac:dyDescent="0.3">
      <c r="B6" s="29" t="s">
        <v>6</v>
      </c>
      <c r="C6" s="15">
        <v>0.83409999999999995</v>
      </c>
      <c r="D6" s="32"/>
      <c r="E6" s="32"/>
      <c r="F6" s="15">
        <v>1.0694999999999999</v>
      </c>
      <c r="G6" s="32"/>
      <c r="H6" s="32"/>
      <c r="I6" s="29" t="s">
        <v>3</v>
      </c>
    </row>
    <row r="7" spans="2:9" x14ac:dyDescent="0.3">
      <c r="B7" s="29" t="s">
        <v>7</v>
      </c>
      <c r="C7" s="15">
        <v>9.5212000000000003</v>
      </c>
      <c r="D7" s="32"/>
      <c r="E7" s="32"/>
      <c r="F7" s="15">
        <v>10.088800000000001</v>
      </c>
      <c r="G7" s="32"/>
      <c r="H7" s="32"/>
      <c r="I7" s="29" t="s">
        <v>3</v>
      </c>
    </row>
    <row r="8" spans="2:9" x14ac:dyDescent="0.3">
      <c r="B8" s="29" t="s">
        <v>33</v>
      </c>
      <c r="C8" s="31"/>
      <c r="D8" s="32"/>
      <c r="E8" s="32"/>
      <c r="F8" s="31"/>
      <c r="G8" s="32"/>
      <c r="H8" s="32"/>
      <c r="I8" s="29" t="s">
        <v>3</v>
      </c>
    </row>
    <row r="9" spans="2:9" x14ac:dyDescent="0.3">
      <c r="B9" s="34"/>
      <c r="C9" s="34"/>
      <c r="D9" s="35"/>
      <c r="E9" s="35"/>
      <c r="F9" s="34"/>
      <c r="G9" s="35"/>
      <c r="H9" s="35"/>
      <c r="I9" s="29"/>
    </row>
    <row r="10" spans="2:9" x14ac:dyDescent="0.3">
      <c r="B10" s="30" t="s">
        <v>8</v>
      </c>
      <c r="C10" s="29"/>
      <c r="F10" s="29"/>
      <c r="I10" s="29"/>
    </row>
    <row r="11" spans="2:9" x14ac:dyDescent="0.3">
      <c r="B11" s="29" t="s">
        <v>9</v>
      </c>
      <c r="C11" s="29">
        <v>-0.15</v>
      </c>
      <c r="D11" s="23">
        <v>-0.15</v>
      </c>
      <c r="E11" s="23">
        <v>-0.15</v>
      </c>
      <c r="F11" s="29">
        <v>-0.15</v>
      </c>
      <c r="G11" s="23">
        <v>-0.15</v>
      </c>
      <c r="H11" s="23">
        <v>-0.15</v>
      </c>
      <c r="I11" s="29"/>
    </row>
    <row r="12" spans="2:9" x14ac:dyDescent="0.3">
      <c r="B12" s="29" t="s">
        <v>10</v>
      </c>
      <c r="C12" s="29">
        <v>0</v>
      </c>
      <c r="D12" s="23">
        <v>0</v>
      </c>
      <c r="E12" s="23">
        <v>1</v>
      </c>
      <c r="F12" s="29">
        <v>0</v>
      </c>
      <c r="G12" s="23">
        <v>0</v>
      </c>
      <c r="H12" s="23">
        <v>1</v>
      </c>
      <c r="I12" s="29"/>
    </row>
    <row r="13" spans="2:9" x14ac:dyDescent="0.3">
      <c r="B13" s="34" t="s">
        <v>11</v>
      </c>
      <c r="C13" s="34">
        <v>0</v>
      </c>
      <c r="D13" s="35">
        <v>0.7</v>
      </c>
      <c r="E13" s="35">
        <v>0.7</v>
      </c>
      <c r="F13" s="34">
        <v>0</v>
      </c>
      <c r="G13" s="35">
        <v>0.7</v>
      </c>
      <c r="H13" s="36">
        <v>0.7</v>
      </c>
      <c r="I13" s="29"/>
    </row>
    <row r="14" spans="2:9" x14ac:dyDescent="0.3">
      <c r="B14" s="30" t="s">
        <v>12</v>
      </c>
      <c r="C14">
        <v>1.3492539477392791</v>
      </c>
      <c r="D14">
        <v>2.4191576838176601</v>
      </c>
      <c r="E14">
        <v>3.2178956296307111</v>
      </c>
      <c r="F14">
        <v>1.3611852220130749</v>
      </c>
      <c r="G14">
        <v>2.8776724174356061</v>
      </c>
      <c r="H14">
        <v>2.8776724174356061</v>
      </c>
      <c r="I14" s="29" t="s">
        <v>3</v>
      </c>
    </row>
    <row r="15" spans="2:9" x14ac:dyDescent="0.3">
      <c r="B15" s="29"/>
      <c r="C15" s="29"/>
      <c r="F15" s="29"/>
      <c r="I15" s="29"/>
    </row>
    <row r="16" spans="2:9" x14ac:dyDescent="0.3">
      <c r="B16" s="37" t="s">
        <v>13</v>
      </c>
      <c r="C16" s="29">
        <v>1.2</v>
      </c>
      <c r="D16" s="29">
        <v>1.2</v>
      </c>
      <c r="E16" s="29">
        <v>1.2</v>
      </c>
      <c r="F16" s="29">
        <v>1.2</v>
      </c>
      <c r="G16" s="29">
        <v>1.2</v>
      </c>
      <c r="H16" s="29">
        <v>1.2</v>
      </c>
      <c r="I16" s="29" t="s">
        <v>3</v>
      </c>
    </row>
    <row r="17" spans="2:10" x14ac:dyDescent="0.3">
      <c r="B17" s="29" t="s">
        <v>14</v>
      </c>
      <c r="C17" s="29">
        <f t="shared" ref="C17:H17" si="0">(1+C11)*C16</f>
        <v>1.02</v>
      </c>
      <c r="D17" s="23">
        <f t="shared" si="0"/>
        <v>1.02</v>
      </c>
      <c r="E17" s="23">
        <f t="shared" si="0"/>
        <v>1.02</v>
      </c>
      <c r="F17" s="29">
        <f t="shared" si="0"/>
        <v>1.02</v>
      </c>
      <c r="G17" s="23">
        <f t="shared" si="0"/>
        <v>1.02</v>
      </c>
      <c r="H17" s="23">
        <f t="shared" si="0"/>
        <v>1.02</v>
      </c>
      <c r="I17" s="29"/>
    </row>
    <row r="18" spans="2:10" x14ac:dyDescent="0.3">
      <c r="B18" s="29" t="s">
        <v>15</v>
      </c>
      <c r="C18" s="29">
        <v>0.65</v>
      </c>
      <c r="D18" s="29">
        <v>0.65</v>
      </c>
      <c r="E18" s="29">
        <v>0.65</v>
      </c>
      <c r="F18" s="29">
        <v>0.65</v>
      </c>
      <c r="G18" s="29">
        <v>0.65</v>
      </c>
      <c r="H18" s="29">
        <v>0.65</v>
      </c>
      <c r="I18" s="29" t="s">
        <v>3</v>
      </c>
    </row>
    <row r="19" spans="2:10" x14ac:dyDescent="0.3">
      <c r="B19" s="29" t="s">
        <v>16</v>
      </c>
      <c r="C19">
        <v>1873.1732512861061</v>
      </c>
      <c r="D19">
        <v>7611.4478587622207</v>
      </c>
      <c r="E19">
        <v>11895.363801785799</v>
      </c>
      <c r="F19">
        <v>3383.5506439936112</v>
      </c>
      <c r="G19">
        <v>17589.86616842615</v>
      </c>
      <c r="H19">
        <v>17589.86616842615</v>
      </c>
      <c r="I19" s="29" t="s">
        <v>3</v>
      </c>
    </row>
    <row r="20" spans="2:10" x14ac:dyDescent="0.3">
      <c r="B20" s="34"/>
      <c r="C20" s="34"/>
      <c r="D20" s="35"/>
      <c r="E20" s="35"/>
      <c r="F20" s="34"/>
      <c r="G20" s="35"/>
      <c r="H20" s="35"/>
      <c r="I20" s="29"/>
    </row>
    <row r="21" spans="2:10" x14ac:dyDescent="0.3">
      <c r="B21" s="30" t="s">
        <v>17</v>
      </c>
      <c r="C21" s="29"/>
      <c r="F21" s="29"/>
      <c r="I21" s="29"/>
    </row>
    <row r="22" spans="2:10" x14ac:dyDescent="0.3">
      <c r="B22" s="29" t="s">
        <v>18</v>
      </c>
      <c r="C22">
        <v>9751.5563384135567</v>
      </c>
      <c r="D22">
        <v>9751.5563384135567</v>
      </c>
      <c r="E22">
        <v>9751.5563384135567</v>
      </c>
      <c r="F22">
        <v>17032.5635902785</v>
      </c>
      <c r="G22">
        <v>17032.5635902785</v>
      </c>
      <c r="H22">
        <v>17032.5635902785</v>
      </c>
      <c r="I22" s="29" t="s">
        <v>3</v>
      </c>
    </row>
    <row r="23" spans="2:10" x14ac:dyDescent="0.3">
      <c r="B23" s="29" t="s">
        <v>19</v>
      </c>
      <c r="C23" s="38">
        <f t="shared" ref="C23:H23" si="1">C24-C22</f>
        <v>3405.7695477929246</v>
      </c>
      <c r="D23" s="22">
        <f t="shared" si="1"/>
        <v>13838.996106840405</v>
      </c>
      <c r="E23" s="22">
        <f t="shared" si="1"/>
        <v>21627.934185065085</v>
      </c>
      <c r="F23" s="38">
        <f t="shared" si="1"/>
        <v>6151.9102618065554</v>
      </c>
      <c r="G23" s="22">
        <f t="shared" si="1"/>
        <v>31981.574851683916</v>
      </c>
      <c r="H23" s="22">
        <f t="shared" si="1"/>
        <v>31981.574851683916</v>
      </c>
      <c r="I23" s="29"/>
    </row>
    <row r="24" spans="2:10" x14ac:dyDescent="0.3">
      <c r="B24" s="29" t="s">
        <v>20</v>
      </c>
      <c r="C24" s="38">
        <f t="shared" ref="C24:H24" si="2">C22*C14</f>
        <v>13157.325886206481</v>
      </c>
      <c r="D24" s="22">
        <f t="shared" si="2"/>
        <v>23590.552445253961</v>
      </c>
      <c r="E24" s="22">
        <f t="shared" si="2"/>
        <v>31379.490523478642</v>
      </c>
      <c r="F24" s="38">
        <f t="shared" si="2"/>
        <v>23184.473852085055</v>
      </c>
      <c r="G24" s="22">
        <f t="shared" si="2"/>
        <v>49014.138441962416</v>
      </c>
      <c r="H24" s="22">
        <f t="shared" si="2"/>
        <v>49014.138441962416</v>
      </c>
      <c r="I24" s="29"/>
    </row>
    <row r="25" spans="2:10" x14ac:dyDescent="0.3">
      <c r="B25" s="29" t="s">
        <v>21</v>
      </c>
      <c r="C25" s="38">
        <v>0</v>
      </c>
      <c r="D25" s="22">
        <v>0</v>
      </c>
      <c r="E25" s="22">
        <v>0</v>
      </c>
      <c r="F25" s="38">
        <v>0</v>
      </c>
      <c r="G25" s="22">
        <v>0</v>
      </c>
      <c r="H25" s="22">
        <v>0</v>
      </c>
      <c r="I25" s="29"/>
    </row>
    <row r="26" spans="2:10" x14ac:dyDescent="0.3">
      <c r="B26" s="29" t="s">
        <v>22</v>
      </c>
      <c r="C26" s="38">
        <f t="shared" ref="C26:H26" si="3">C22*C25/100</f>
        <v>0</v>
      </c>
      <c r="D26" s="22">
        <f t="shared" si="3"/>
        <v>0</v>
      </c>
      <c r="E26" s="22">
        <f t="shared" si="3"/>
        <v>0</v>
      </c>
      <c r="F26" s="38">
        <f t="shared" si="3"/>
        <v>0</v>
      </c>
      <c r="G26" s="22">
        <f t="shared" si="3"/>
        <v>0</v>
      </c>
      <c r="H26" s="22">
        <f t="shared" si="3"/>
        <v>0</v>
      </c>
      <c r="I26" s="29"/>
    </row>
    <row r="27" spans="2:10" x14ac:dyDescent="0.3">
      <c r="B27" s="34" t="s">
        <v>23</v>
      </c>
      <c r="C27" s="39">
        <f t="shared" ref="C27:H27" si="4">C24+C26</f>
        <v>13157.325886206481</v>
      </c>
      <c r="D27" s="40">
        <f t="shared" si="4"/>
        <v>23590.552445253961</v>
      </c>
      <c r="E27" s="40">
        <f t="shared" si="4"/>
        <v>31379.490523478642</v>
      </c>
      <c r="F27" s="39">
        <f t="shared" si="4"/>
        <v>23184.473852085055</v>
      </c>
      <c r="G27" s="40">
        <f t="shared" si="4"/>
        <v>49014.138441962416</v>
      </c>
      <c r="H27" s="40">
        <f t="shared" si="4"/>
        <v>49014.138441962416</v>
      </c>
      <c r="I27" s="29"/>
    </row>
    <row r="28" spans="2:10" x14ac:dyDescent="0.3">
      <c r="B28" s="30" t="s">
        <v>24</v>
      </c>
      <c r="C28" s="38"/>
      <c r="D28" s="22"/>
      <c r="E28" s="22"/>
      <c r="F28" s="38"/>
      <c r="G28" s="22"/>
      <c r="H28" s="22"/>
      <c r="I28" s="29"/>
    </row>
    <row r="29" spans="2:10" x14ac:dyDescent="0.3">
      <c r="B29" s="29" t="s">
        <v>25</v>
      </c>
      <c r="C29" s="8">
        <f t="shared" ref="C29:H29" si="5">C19*C23</f>
        <v>6379596.416970484</v>
      </c>
      <c r="D29" s="7">
        <f t="shared" si="5"/>
        <v>105334797.28482911</v>
      </c>
      <c r="E29" s="7">
        <f t="shared" si="5"/>
        <v>257272145.41242886</v>
      </c>
      <c r="F29" s="8">
        <f t="shared" si="5"/>
        <v>20815299.928126477</v>
      </c>
      <c r="G29" s="7">
        <f t="shared" si="5"/>
        <v>562551621.49662352</v>
      </c>
      <c r="H29" s="7">
        <f t="shared" si="5"/>
        <v>562551621.49662352</v>
      </c>
      <c r="I29" s="29"/>
    </row>
    <row r="30" spans="2:10" x14ac:dyDescent="0.3">
      <c r="B30" s="29" t="s">
        <v>26</v>
      </c>
      <c r="C30">
        <v>2368.318659517166</v>
      </c>
      <c r="D30">
        <v>4246.2994401457127</v>
      </c>
      <c r="E30">
        <v>5648.3082942261544</v>
      </c>
      <c r="F30">
        <v>4173.2052933753121</v>
      </c>
      <c r="G30">
        <v>8822.5449195532365</v>
      </c>
      <c r="H30">
        <v>8822.5449195532365</v>
      </c>
      <c r="I30" s="29" t="s">
        <v>3</v>
      </c>
      <c r="J30" s="23" t="s">
        <v>27</v>
      </c>
    </row>
    <row r="31" spans="2:10" x14ac:dyDescent="0.3">
      <c r="B31" s="29" t="s">
        <v>28</v>
      </c>
      <c r="C31">
        <v>0</v>
      </c>
      <c r="D31">
        <v>3000</v>
      </c>
      <c r="E31">
        <v>4500</v>
      </c>
      <c r="F31">
        <v>0</v>
      </c>
      <c r="G31">
        <v>5000</v>
      </c>
      <c r="H31">
        <v>6800</v>
      </c>
      <c r="I31" s="29" t="s">
        <v>3</v>
      </c>
    </row>
    <row r="32" spans="2:10" x14ac:dyDescent="0.3">
      <c r="B32" s="29" t="s">
        <v>29</v>
      </c>
      <c r="C32" s="38">
        <f t="shared" ref="C32:H32" si="6">(C16-C17)*C26</f>
        <v>0</v>
      </c>
      <c r="D32" s="22">
        <f t="shared" si="6"/>
        <v>0</v>
      </c>
      <c r="E32" s="22">
        <f t="shared" si="6"/>
        <v>0</v>
      </c>
      <c r="F32" s="38">
        <f t="shared" si="6"/>
        <v>0</v>
      </c>
      <c r="G32" s="22">
        <f t="shared" si="6"/>
        <v>0</v>
      </c>
      <c r="H32" s="22">
        <f t="shared" si="6"/>
        <v>0</v>
      </c>
      <c r="I32" s="29"/>
    </row>
    <row r="33" spans="2:9" x14ac:dyDescent="0.3">
      <c r="B33" s="29" t="s">
        <v>30</v>
      </c>
      <c r="C33" s="38" t="s">
        <v>45</v>
      </c>
      <c r="D33" s="22" t="s">
        <v>46</v>
      </c>
      <c r="E33" s="41" t="s">
        <v>47</v>
      </c>
      <c r="F33" s="22" t="s">
        <v>48</v>
      </c>
      <c r="G33" s="22" t="s">
        <v>49</v>
      </c>
      <c r="H33" s="41" t="s">
        <v>50</v>
      </c>
      <c r="I33" s="29" t="s">
        <v>3</v>
      </c>
    </row>
    <row r="34" spans="2:9" x14ac:dyDescent="0.3">
      <c r="B34" s="34" t="s">
        <v>31</v>
      </c>
      <c r="C34" s="53" t="s">
        <v>53</v>
      </c>
      <c r="D34" s="40" t="s">
        <v>51</v>
      </c>
      <c r="E34" s="40" t="s">
        <v>52</v>
      </c>
      <c r="F34" s="54" t="s">
        <v>54</v>
      </c>
      <c r="G34" s="40" t="s">
        <v>55</v>
      </c>
      <c r="H34" s="42" t="s">
        <v>56</v>
      </c>
      <c r="I34" s="29" t="s">
        <v>3</v>
      </c>
    </row>
    <row r="35" spans="2:9" x14ac:dyDescent="0.3">
      <c r="B35" s="43" t="s">
        <v>32</v>
      </c>
      <c r="C35" s="44">
        <f>2368/-495</f>
        <v>-4.7838383838383836</v>
      </c>
      <c r="D35" s="45">
        <f>7246/365</f>
        <v>19.852054794520548</v>
      </c>
      <c r="E35" s="45">
        <f>10148/1747</f>
        <v>5.8088151116199196</v>
      </c>
      <c r="F35" s="44">
        <f>4173/-789</f>
        <v>-5.2889733840304185</v>
      </c>
      <c r="G35" s="45">
        <f>13822/3767</f>
        <v>3.6692328112556409</v>
      </c>
      <c r="H35" s="45">
        <f>15622/1967</f>
        <v>7.9420437214031523</v>
      </c>
      <c r="I35" s="29"/>
    </row>
    <row r="48" spans="2:9" x14ac:dyDescent="0.3">
      <c r="H48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ROI_Q3_Q4</vt:lpstr>
      <vt:lpstr>ROI_Q5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Gabriel Destal</cp:lastModifiedBy>
  <dcterms:created xsi:type="dcterms:W3CDTF">2022-04-18T00:02:45Z</dcterms:created>
  <dcterms:modified xsi:type="dcterms:W3CDTF">2025-10-27T22:54:45Z</dcterms:modified>
</cp:coreProperties>
</file>