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57ABCAD7-A371-8B42-9F83-9A5B85A78C8C}" xr6:coauthVersionLast="47" xr6:coauthVersionMax="47" xr10:uidLastSave="{00000000-0000-0000-0000-000000000000}"/>
  <bookViews>
    <workbookView xWindow="0" yWindow="740" windowWidth="29400" windowHeight="1718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N65" i="2" l="1"/>
  <c r="AV27" i="2" l="1"/>
  <c r="AV26" i="2"/>
  <c r="AV24" i="2"/>
  <c r="AU19" i="2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AT19" i="2"/>
  <c r="E5" i="3"/>
  <c r="F5" i="3"/>
  <c r="D5" i="3"/>
  <c r="AK13" i="2"/>
  <c r="AK14" i="2"/>
  <c r="AK12" i="2"/>
  <c r="AM12" i="2"/>
  <c r="AN12" i="2" s="1"/>
  <c r="AO12" i="2" s="1"/>
  <c r="AP12" i="2" s="1"/>
  <c r="AQ12" i="2" s="1"/>
  <c r="AR12" i="2" s="1"/>
  <c r="AS12" i="2" s="1"/>
  <c r="AL12" i="2"/>
  <c r="AL13" i="2"/>
  <c r="AM13" i="2" s="1"/>
  <c r="AN13" i="2" s="1"/>
  <c r="AO13" i="2" s="1"/>
  <c r="AP13" i="2" s="1"/>
  <c r="AQ13" i="2" s="1"/>
  <c r="AR13" i="2" s="1"/>
  <c r="AS13" i="2" s="1"/>
  <c r="AL14" i="2"/>
  <c r="AM14" i="2" s="1"/>
  <c r="AN14" i="2" s="1"/>
  <c r="AO14" i="2" s="1"/>
  <c r="AP14" i="2" s="1"/>
  <c r="AQ14" i="2" s="1"/>
  <c r="AR14" i="2" s="1"/>
  <c r="AS14" i="2" s="1"/>
  <c r="AL6" i="2"/>
  <c r="AM6" i="2" s="1"/>
  <c r="AN6" i="2" s="1"/>
  <c r="AO6" i="2" s="1"/>
  <c r="AP6" i="2" s="1"/>
  <c r="AQ6" i="2" s="1"/>
  <c r="AR6" i="2" s="1"/>
  <c r="AS6" i="2" s="1"/>
  <c r="AL7" i="2"/>
  <c r="AM7" i="2"/>
  <c r="AN7" i="2" s="1"/>
  <c r="AO7" i="2" s="1"/>
  <c r="AP7" i="2" s="1"/>
  <c r="AQ7" i="2" s="1"/>
  <c r="AR7" i="2" s="1"/>
  <c r="AS7" i="2" s="1"/>
  <c r="AL8" i="2"/>
  <c r="AM8" i="2"/>
  <c r="AN8" i="2" s="1"/>
  <c r="AO8" i="2" s="1"/>
  <c r="AP8" i="2" s="1"/>
  <c r="AQ8" i="2" s="1"/>
  <c r="AR8" i="2" s="1"/>
  <c r="AS8" i="2" s="1"/>
  <c r="AK8" i="2"/>
  <c r="AK7" i="2"/>
  <c r="AK6" i="2"/>
  <c r="AL4" i="2"/>
  <c r="AM4" i="2" s="1"/>
  <c r="AN4" i="2" s="1"/>
  <c r="AO4" i="2" s="1"/>
  <c r="AP4" i="2" s="1"/>
  <c r="AQ4" i="2" s="1"/>
  <c r="AR4" i="2" s="1"/>
  <c r="AS4" i="2" s="1"/>
  <c r="AK4" i="2"/>
  <c r="AO5" i="2"/>
  <c r="AP5" i="2" s="1"/>
  <c r="AQ5" i="2" s="1"/>
  <c r="AR5" i="2" s="1"/>
  <c r="AS5" i="2" s="1"/>
  <c r="AN5" i="2"/>
  <c r="AM5" i="2"/>
  <c r="AL5" i="2"/>
  <c r="AK5" i="2"/>
  <c r="AJ13" i="2"/>
  <c r="AJ12" i="2"/>
  <c r="AJ7" i="2"/>
  <c r="AJ8" i="2"/>
  <c r="AJ6" i="2"/>
  <c r="AJ4" i="2"/>
  <c r="AS9" i="2" l="1"/>
  <c r="AR9" i="2"/>
  <c r="AQ9" i="2"/>
  <c r="AP9" i="2"/>
  <c r="AO9" i="2"/>
  <c r="AN9" i="2"/>
  <c r="AM9" i="2"/>
  <c r="AL9" i="2"/>
  <c r="AK9" i="2"/>
  <c r="AJ9" i="2"/>
  <c r="AC75" i="2"/>
  <c r="AC85" i="2" s="1"/>
  <c r="AB75" i="2"/>
  <c r="AB85" i="2" s="1"/>
  <c r="AA75" i="2"/>
  <c r="AA85" i="2" s="1"/>
  <c r="Z75" i="2"/>
  <c r="Z85" i="2" s="1"/>
  <c r="Y75" i="2"/>
  <c r="Y85" i="2" s="1"/>
  <c r="AC65" i="2"/>
  <c r="AB65" i="2"/>
  <c r="AA65" i="2"/>
  <c r="Z65" i="2"/>
  <c r="Y65" i="2"/>
  <c r="AC54" i="2"/>
  <c r="AB54" i="2"/>
  <c r="AA54" i="2"/>
  <c r="Z54" i="2"/>
  <c r="Y54" i="2"/>
  <c r="AC52" i="2"/>
  <c r="AB52" i="2"/>
  <c r="AA52" i="2"/>
  <c r="Z52" i="2"/>
  <c r="Y52" i="2"/>
  <c r="AD11" i="2"/>
  <c r="AD15" i="2" s="1"/>
  <c r="AD17" i="2" s="1"/>
  <c r="AD19" i="2" s="1"/>
  <c r="AD21" i="2" s="1"/>
  <c r="AC11" i="2"/>
  <c r="AC15" i="2" s="1"/>
  <c r="AC17" i="2" s="1"/>
  <c r="Y11" i="2"/>
  <c r="Y15" i="2" s="1"/>
  <c r="Y17" i="2" s="1"/>
  <c r="Z11" i="2"/>
  <c r="Z15" i="2" s="1"/>
  <c r="Z17" i="2" s="1"/>
  <c r="Z19" i="2" s="1"/>
  <c r="Z21" i="2" s="1"/>
  <c r="AA11" i="2"/>
  <c r="AA15" i="2" s="1"/>
  <c r="AA17" i="2" s="1"/>
  <c r="AA19" i="2" s="1"/>
  <c r="AA21" i="2" s="1"/>
  <c r="AB11" i="2"/>
  <c r="AB15" i="2" s="1"/>
  <c r="AB17" i="2" s="1"/>
  <c r="AB19" i="2" s="1"/>
  <c r="AB21" i="2" s="1"/>
  <c r="AP10" i="2" l="1"/>
  <c r="AP11" i="2" s="1"/>
  <c r="AQ10" i="2"/>
  <c r="AQ11" i="2" s="1"/>
  <c r="AJ10" i="2"/>
  <c r="AJ11" i="2" s="1"/>
  <c r="AR10" i="2"/>
  <c r="AR11" i="2" s="1"/>
  <c r="AK10" i="2"/>
  <c r="AK11" i="2" s="1"/>
  <c r="AS10" i="2"/>
  <c r="AS11" i="2" s="1"/>
  <c r="AL10" i="2"/>
  <c r="AL11" i="2" s="1"/>
  <c r="AO10" i="2"/>
  <c r="AO11" i="2" s="1"/>
  <c r="AM10" i="2"/>
  <c r="AM11" i="2" s="1"/>
  <c r="AN10" i="2"/>
  <c r="AN11" i="2" s="1"/>
  <c r="AC83" i="2"/>
  <c r="Y25" i="2"/>
  <c r="Y26" i="2"/>
  <c r="Z66" i="2"/>
  <c r="AB69" i="2"/>
  <c r="AB83" i="2"/>
  <c r="AA66" i="2"/>
  <c r="Y66" i="2"/>
  <c r="Z83" i="2"/>
  <c r="AC66" i="2"/>
  <c r="AA83" i="2"/>
  <c r="Y83" i="2"/>
  <c r="Y19" i="2"/>
  <c r="Y21" i="2" s="1"/>
  <c r="Y69" i="2"/>
  <c r="AA69" i="2"/>
  <c r="Z69" i="2"/>
  <c r="AB66" i="2"/>
  <c r="AC19" i="2"/>
  <c r="AC21" i="2" s="1"/>
  <c r="AC69" i="2"/>
  <c r="AD29" i="2"/>
  <c r="AE29" i="2"/>
  <c r="AF29" i="2"/>
  <c r="AG29" i="2"/>
  <c r="AH29" i="2"/>
  <c r="AD31" i="2"/>
  <c r="AE31" i="2"/>
  <c r="AF31" i="2"/>
  <c r="AG31" i="2"/>
  <c r="AH31" i="2"/>
  <c r="AD32" i="2"/>
  <c r="AE32" i="2"/>
  <c r="AF32" i="2"/>
  <c r="AG32" i="2"/>
  <c r="AH32" i="2"/>
  <c r="AD33" i="2"/>
  <c r="AE33" i="2"/>
  <c r="AF33" i="2"/>
  <c r="AG33" i="2"/>
  <c r="AH33" i="2"/>
  <c r="AK29" i="2"/>
  <c r="AL29" i="2"/>
  <c r="AM29" i="2"/>
  <c r="AN29" i="2"/>
  <c r="AO29" i="2"/>
  <c r="AP29" i="2"/>
  <c r="AQ29" i="2"/>
  <c r="AR29" i="2"/>
  <c r="AS29" i="2"/>
  <c r="AK30" i="2"/>
  <c r="AL30" i="2"/>
  <c r="AM30" i="2"/>
  <c r="AN30" i="2"/>
  <c r="AO30" i="2"/>
  <c r="AP30" i="2"/>
  <c r="AQ30" i="2"/>
  <c r="AR30" i="2"/>
  <c r="AS30" i="2"/>
  <c r="AK31" i="2"/>
  <c r="AL31" i="2"/>
  <c r="AM31" i="2"/>
  <c r="AN31" i="2"/>
  <c r="AO31" i="2"/>
  <c r="AP31" i="2"/>
  <c r="AQ31" i="2"/>
  <c r="AR31" i="2"/>
  <c r="AS31" i="2"/>
  <c r="AK32" i="2"/>
  <c r="AL32" i="2"/>
  <c r="AM32" i="2"/>
  <c r="AN32" i="2"/>
  <c r="AO32" i="2"/>
  <c r="AP32" i="2"/>
  <c r="AQ32" i="2"/>
  <c r="AR32" i="2"/>
  <c r="AS32" i="2"/>
  <c r="AK33" i="2"/>
  <c r="AL33" i="2"/>
  <c r="AM33" i="2"/>
  <c r="AN33" i="2"/>
  <c r="AO33" i="2"/>
  <c r="AP33" i="2"/>
  <c r="AQ33" i="2"/>
  <c r="AR33" i="2"/>
  <c r="AS33" i="2"/>
  <c r="AK23" i="2"/>
  <c r="AL23" i="2"/>
  <c r="AM23" i="2"/>
  <c r="AN23" i="2"/>
  <c r="AO23" i="2"/>
  <c r="AP23" i="2"/>
  <c r="AQ23" i="2"/>
  <c r="AR23" i="2"/>
  <c r="AS23" i="2"/>
  <c r="AJ29" i="2"/>
  <c r="AJ30" i="2"/>
  <c r="AJ31" i="2"/>
  <c r="AJ32" i="2"/>
  <c r="AJ33" i="2"/>
  <c r="AI31" i="2"/>
  <c r="AI32" i="2"/>
  <c r="AI33" i="2"/>
  <c r="AI29" i="2"/>
  <c r="Z23" i="2"/>
  <c r="AA23" i="2"/>
  <c r="AB23" i="2"/>
  <c r="AC23" i="2"/>
  <c r="AD23" i="2"/>
  <c r="AG23" i="2"/>
  <c r="Z25" i="2"/>
  <c r="AA25" i="2"/>
  <c r="AB25" i="2"/>
  <c r="AC25" i="2"/>
  <c r="AD25" i="2"/>
  <c r="Z26" i="2"/>
  <c r="AA26" i="2"/>
  <c r="AB26" i="2"/>
  <c r="AC26" i="2"/>
  <c r="AD26" i="2"/>
  <c r="AH14" i="2"/>
  <c r="AI14" i="2"/>
  <c r="AJ14" i="2" s="1"/>
  <c r="AH75" i="2"/>
  <c r="AH85" i="2" s="1"/>
  <c r="AG75" i="2"/>
  <c r="AG85" i="2" s="1"/>
  <c r="AF75" i="2"/>
  <c r="AF85" i="2" s="1"/>
  <c r="AE75" i="2"/>
  <c r="AE83" i="2" s="1"/>
  <c r="AD75" i="2"/>
  <c r="AD83" i="2" s="1"/>
  <c r="AD69" i="2"/>
  <c r="AI75" i="2"/>
  <c r="AI85" i="2" s="1"/>
  <c r="AD52" i="2"/>
  <c r="AE52" i="2"/>
  <c r="AF52" i="2"/>
  <c r="AG52" i="2"/>
  <c r="AH52" i="2"/>
  <c r="AD54" i="2"/>
  <c r="AE54" i="2"/>
  <c r="AF54" i="2"/>
  <c r="AG54" i="2"/>
  <c r="AH54" i="2"/>
  <c r="AD65" i="2"/>
  <c r="AE65" i="2"/>
  <c r="AF65" i="2"/>
  <c r="AG65" i="2"/>
  <c r="AH65" i="2"/>
  <c r="AI65" i="2"/>
  <c r="AI54" i="2"/>
  <c r="AI52" i="2"/>
  <c r="AE11" i="2"/>
  <c r="AE15" i="2" s="1"/>
  <c r="AE17" i="2" s="1"/>
  <c r="AF11" i="2"/>
  <c r="AF15" i="2" s="1"/>
  <c r="AF17" i="2" s="1"/>
  <c r="AG11" i="2"/>
  <c r="AG15" i="2" s="1"/>
  <c r="AG17" i="2" s="1"/>
  <c r="AH9" i="2"/>
  <c r="AH11" i="2" s="1"/>
  <c r="AI9" i="2"/>
  <c r="AI11" i="2" s="1"/>
  <c r="AI25" i="2" s="1"/>
  <c r="H29" i="2"/>
  <c r="I29" i="2"/>
  <c r="J29" i="2"/>
  <c r="K29" i="2"/>
  <c r="L29" i="2"/>
  <c r="M29" i="2"/>
  <c r="N29" i="2"/>
  <c r="O29" i="2"/>
  <c r="P29" i="2"/>
  <c r="Q29" i="2"/>
  <c r="R29" i="2"/>
  <c r="S29" i="2"/>
  <c r="Q30" i="2"/>
  <c r="R30" i="2"/>
  <c r="S30" i="2"/>
  <c r="H31" i="2"/>
  <c r="I31" i="2"/>
  <c r="J31" i="2"/>
  <c r="K31" i="2"/>
  <c r="L31" i="2"/>
  <c r="M31" i="2"/>
  <c r="N31" i="2"/>
  <c r="O31" i="2"/>
  <c r="P31" i="2"/>
  <c r="Q31" i="2"/>
  <c r="R31" i="2"/>
  <c r="S31" i="2"/>
  <c r="H32" i="2"/>
  <c r="I32" i="2"/>
  <c r="J32" i="2"/>
  <c r="K32" i="2"/>
  <c r="L32" i="2"/>
  <c r="M32" i="2"/>
  <c r="N32" i="2"/>
  <c r="O32" i="2"/>
  <c r="P32" i="2"/>
  <c r="Q32" i="2"/>
  <c r="R32" i="2"/>
  <c r="S32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T30" i="2"/>
  <c r="T31" i="2"/>
  <c r="T32" i="2"/>
  <c r="T2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B8" i="2"/>
  <c r="B7" i="2"/>
  <c r="P23" i="2" l="1"/>
  <c r="AO15" i="2"/>
  <c r="AO25" i="2"/>
  <c r="AS15" i="2"/>
  <c r="AS25" i="2"/>
  <c r="AQ15" i="2"/>
  <c r="AQ25" i="2"/>
  <c r="AL15" i="2"/>
  <c r="AL25" i="2"/>
  <c r="AK15" i="2"/>
  <c r="AK25" i="2"/>
  <c r="AR15" i="2"/>
  <c r="AR25" i="2"/>
  <c r="AJ15" i="2"/>
  <c r="AJ25" i="2"/>
  <c r="AN15" i="2"/>
  <c r="AN25" i="2"/>
  <c r="AM15" i="2"/>
  <c r="AM25" i="2"/>
  <c r="AP15" i="2"/>
  <c r="AP25" i="2"/>
  <c r="H23" i="2"/>
  <c r="AH15" i="2"/>
  <c r="AH17" i="2" s="1"/>
  <c r="AH26" i="2"/>
  <c r="AJ23" i="2"/>
  <c r="AH25" i="2"/>
  <c r="AI23" i="2"/>
  <c r="AH23" i="2"/>
  <c r="AD66" i="2"/>
  <c r="AF25" i="2"/>
  <c r="AG26" i="2"/>
  <c r="AG25" i="2"/>
  <c r="AE26" i="2"/>
  <c r="AE25" i="2"/>
  <c r="AE23" i="2"/>
  <c r="AF23" i="2"/>
  <c r="AF26" i="2"/>
  <c r="AH66" i="2"/>
  <c r="N23" i="2"/>
  <c r="AE66" i="2"/>
  <c r="AF83" i="2"/>
  <c r="L23" i="2"/>
  <c r="S23" i="2"/>
  <c r="K23" i="2"/>
  <c r="R23" i="2"/>
  <c r="J23" i="2"/>
  <c r="Q23" i="2"/>
  <c r="I23" i="2"/>
  <c r="AE69" i="2"/>
  <c r="AE19" i="2"/>
  <c r="AE21" i="2" s="1"/>
  <c r="AG19" i="2"/>
  <c r="AG21" i="2" s="1"/>
  <c r="AG69" i="2"/>
  <c r="AF19" i="2"/>
  <c r="AF21" i="2" s="1"/>
  <c r="AF69" i="2"/>
  <c r="AH69" i="2"/>
  <c r="AH19" i="2"/>
  <c r="AH21" i="2" s="1"/>
  <c r="AG66" i="2"/>
  <c r="AF66" i="2"/>
  <c r="M23" i="2"/>
  <c r="AG83" i="2"/>
  <c r="O23" i="2"/>
  <c r="AH83" i="2"/>
  <c r="AD85" i="2"/>
  <c r="AE85" i="2"/>
  <c r="AI83" i="2"/>
  <c r="AI66" i="2"/>
  <c r="AI15" i="2"/>
  <c r="T23" i="2"/>
  <c r="S75" i="2"/>
  <c r="S85" i="2" s="1"/>
  <c r="R75" i="2"/>
  <c r="R83" i="2" s="1"/>
  <c r="Q75" i="2"/>
  <c r="Q83" i="2" s="1"/>
  <c r="P75" i="2"/>
  <c r="P83" i="2" s="1"/>
  <c r="O75" i="2"/>
  <c r="O83" i="2" s="1"/>
  <c r="N75" i="2"/>
  <c r="N83" i="2" s="1"/>
  <c r="M83" i="2"/>
  <c r="L75" i="2"/>
  <c r="L83" i="2" s="1"/>
  <c r="K75" i="2"/>
  <c r="K83" i="2" s="1"/>
  <c r="J75" i="2"/>
  <c r="J85" i="2" s="1"/>
  <c r="I75" i="2"/>
  <c r="I83" i="2" s="1"/>
  <c r="H75" i="2"/>
  <c r="H83" i="2" s="1"/>
  <c r="G75" i="2"/>
  <c r="G83" i="2" s="1"/>
  <c r="F75" i="2"/>
  <c r="F83" i="2" s="1"/>
  <c r="E75" i="2"/>
  <c r="E83" i="2" s="1"/>
  <c r="D75" i="2"/>
  <c r="D83" i="2" s="1"/>
  <c r="T75" i="2"/>
  <c r="T83" i="2" s="1"/>
  <c r="U65" i="2"/>
  <c r="T65" i="2"/>
  <c r="S65" i="2"/>
  <c r="R65" i="2"/>
  <c r="Q65" i="2"/>
  <c r="P65" i="2"/>
  <c r="O65" i="2"/>
  <c r="M65" i="2"/>
  <c r="L65" i="2"/>
  <c r="K65" i="2"/>
  <c r="J65" i="2"/>
  <c r="I65" i="2"/>
  <c r="H65" i="2"/>
  <c r="G65" i="2"/>
  <c r="F65" i="2"/>
  <c r="E65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65" i="2"/>
  <c r="D54" i="2"/>
  <c r="D52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T11" i="2"/>
  <c r="AN17" i="2" l="1"/>
  <c r="AN26" i="2"/>
  <c r="AL17" i="2"/>
  <c r="AL26" i="2"/>
  <c r="AQ17" i="2"/>
  <c r="AQ26" i="2"/>
  <c r="AP17" i="2"/>
  <c r="AP26" i="2"/>
  <c r="AR17" i="2"/>
  <c r="AR26" i="2"/>
  <c r="AS17" i="2"/>
  <c r="AS26" i="2"/>
  <c r="AJ17" i="2"/>
  <c r="AJ26" i="2"/>
  <c r="AM17" i="2"/>
  <c r="AM26" i="2"/>
  <c r="AK17" i="2"/>
  <c r="AK26" i="2"/>
  <c r="AO17" i="2"/>
  <c r="AO26" i="2"/>
  <c r="AI17" i="2"/>
  <c r="AI69" i="2" s="1"/>
  <c r="AI26" i="2"/>
  <c r="F66" i="2"/>
  <c r="N66" i="2"/>
  <c r="L66" i="2"/>
  <c r="E66" i="2"/>
  <c r="M66" i="2"/>
  <c r="U66" i="2"/>
  <c r="AI19" i="2"/>
  <c r="AI21" i="2" s="1"/>
  <c r="H66" i="2"/>
  <c r="M15" i="2"/>
  <c r="M35" i="2" s="1"/>
  <c r="M25" i="2"/>
  <c r="K15" i="2"/>
  <c r="K35" i="2" s="1"/>
  <c r="K25" i="2"/>
  <c r="S15" i="2"/>
  <c r="S35" i="2" s="1"/>
  <c r="S25" i="2"/>
  <c r="D15" i="2"/>
  <c r="D35" i="2" s="1"/>
  <c r="D25" i="2"/>
  <c r="L15" i="2"/>
  <c r="L35" i="2" s="1"/>
  <c r="L25" i="2"/>
  <c r="F15" i="2"/>
  <c r="F35" i="2" s="1"/>
  <c r="F25" i="2"/>
  <c r="H15" i="2"/>
  <c r="H35" i="2" s="1"/>
  <c r="H25" i="2"/>
  <c r="P15" i="2"/>
  <c r="P35" i="2" s="1"/>
  <c r="P25" i="2"/>
  <c r="E15" i="2"/>
  <c r="E35" i="2" s="1"/>
  <c r="E25" i="2"/>
  <c r="N15" i="2"/>
  <c r="N35" i="2" s="1"/>
  <c r="N25" i="2"/>
  <c r="O15" i="2"/>
  <c r="O35" i="2" s="1"/>
  <c r="O25" i="2"/>
  <c r="I15" i="2"/>
  <c r="I35" i="2" s="1"/>
  <c r="I25" i="2"/>
  <c r="Q15" i="2"/>
  <c r="Q35" i="2" s="1"/>
  <c r="T36" i="2" s="1"/>
  <c r="Q25" i="2"/>
  <c r="G15" i="2"/>
  <c r="G35" i="2" s="1"/>
  <c r="G25" i="2"/>
  <c r="J15" i="2"/>
  <c r="J35" i="2" s="1"/>
  <c r="J25" i="2"/>
  <c r="R15" i="2"/>
  <c r="R35" i="2" s="1"/>
  <c r="R25" i="2"/>
  <c r="D66" i="2"/>
  <c r="G66" i="2"/>
  <c r="O66" i="2"/>
  <c r="S83" i="2"/>
  <c r="T15" i="2"/>
  <c r="T35" i="2" s="1"/>
  <c r="T25" i="2"/>
  <c r="E85" i="2"/>
  <c r="K85" i="2"/>
  <c r="F85" i="2"/>
  <c r="K66" i="2"/>
  <c r="S66" i="2"/>
  <c r="M85" i="2"/>
  <c r="T85" i="2"/>
  <c r="N85" i="2"/>
  <c r="G85" i="2"/>
  <c r="J66" i="2"/>
  <c r="R66" i="2"/>
  <c r="J83" i="2"/>
  <c r="O85" i="2"/>
  <c r="D85" i="2"/>
  <c r="L85" i="2"/>
  <c r="H85" i="2"/>
  <c r="Q85" i="2"/>
  <c r="I85" i="2"/>
  <c r="R85" i="2"/>
  <c r="I66" i="2"/>
  <c r="Q66" i="2"/>
  <c r="P85" i="2"/>
  <c r="P66" i="2"/>
  <c r="T66" i="2"/>
  <c r="B6" i="2"/>
  <c r="H36" i="2" l="1"/>
  <c r="P36" i="2"/>
  <c r="O36" i="2"/>
  <c r="AJ18" i="2"/>
  <c r="AJ19" i="2" s="1"/>
  <c r="AJ21" i="2" s="1"/>
  <c r="D6" i="3" s="1"/>
  <c r="AP18" i="2"/>
  <c r="AP19" i="2" s="1"/>
  <c r="AP21" i="2" s="1"/>
  <c r="AO18" i="2"/>
  <c r="AO19" i="2" s="1"/>
  <c r="AO21" i="2" s="1"/>
  <c r="AL18" i="2"/>
  <c r="AL19" i="2" s="1"/>
  <c r="AL21" i="2" s="1"/>
  <c r="F6" i="3" s="1"/>
  <c r="AM18" i="2"/>
  <c r="AM19" i="2" s="1"/>
  <c r="AM21" i="2" s="1"/>
  <c r="AQ18" i="2"/>
  <c r="AQ19" i="2" s="1"/>
  <c r="AQ21" i="2" s="1"/>
  <c r="AS18" i="2"/>
  <c r="AS19" i="2" s="1"/>
  <c r="AS21" i="2" s="1"/>
  <c r="AR18" i="2"/>
  <c r="AR19" i="2" s="1"/>
  <c r="AR21" i="2" s="1"/>
  <c r="AN18" i="2"/>
  <c r="AN19" i="2" s="1"/>
  <c r="AN21" i="2" s="1"/>
  <c r="AK18" i="2"/>
  <c r="AK19" i="2" s="1"/>
  <c r="AK21" i="2" s="1"/>
  <c r="E6" i="3" s="1"/>
  <c r="K36" i="2"/>
  <c r="L36" i="2"/>
  <c r="S36" i="2"/>
  <c r="Q36" i="2"/>
  <c r="R36" i="2"/>
  <c r="M36" i="2"/>
  <c r="N36" i="2"/>
  <c r="I36" i="2"/>
  <c r="J36" i="2"/>
  <c r="R17" i="2"/>
  <c r="R26" i="2"/>
  <c r="I17" i="2"/>
  <c r="I26" i="2"/>
  <c r="P17" i="2"/>
  <c r="P26" i="2"/>
  <c r="D17" i="2"/>
  <c r="D26" i="2"/>
  <c r="S17" i="2"/>
  <c r="S26" i="2"/>
  <c r="G17" i="2"/>
  <c r="G26" i="2"/>
  <c r="N17" i="2"/>
  <c r="N26" i="2"/>
  <c r="F17" i="2"/>
  <c r="F26" i="2"/>
  <c r="K17" i="2"/>
  <c r="K26" i="2"/>
  <c r="O17" i="2"/>
  <c r="O26" i="2"/>
  <c r="J17" i="2"/>
  <c r="J26" i="2"/>
  <c r="H17" i="2"/>
  <c r="H26" i="2"/>
  <c r="Q17" i="2"/>
  <c r="Q26" i="2"/>
  <c r="E17" i="2"/>
  <c r="E26" i="2"/>
  <c r="L17" i="2"/>
  <c r="L26" i="2"/>
  <c r="M17" i="2"/>
  <c r="M26" i="2"/>
  <c r="T17" i="2"/>
  <c r="T26" i="2"/>
  <c r="B9" i="2"/>
  <c r="M69" i="2" l="1"/>
  <c r="M19" i="2"/>
  <c r="M21" i="2" s="1"/>
  <c r="H19" i="2"/>
  <c r="H21" i="2" s="1"/>
  <c r="H69" i="2"/>
  <c r="F19" i="2"/>
  <c r="F21" i="2" s="1"/>
  <c r="F69" i="2"/>
  <c r="D19" i="2"/>
  <c r="D21" i="2" s="1"/>
  <c r="D69" i="2"/>
  <c r="J19" i="2"/>
  <c r="J21" i="2" s="1"/>
  <c r="J69" i="2"/>
  <c r="E19" i="2"/>
  <c r="E21" i="2" s="1"/>
  <c r="E69" i="2"/>
  <c r="G19" i="2"/>
  <c r="G21" i="2" s="1"/>
  <c r="G69" i="2"/>
  <c r="I69" i="2"/>
  <c r="I19" i="2"/>
  <c r="I21" i="2" s="1"/>
  <c r="P69" i="2"/>
  <c r="P19" i="2"/>
  <c r="P21" i="2" s="1"/>
  <c r="O19" i="2"/>
  <c r="O21" i="2" s="1"/>
  <c r="O69" i="2"/>
  <c r="L19" i="2"/>
  <c r="L21" i="2" s="1"/>
  <c r="L69" i="2"/>
  <c r="N69" i="2"/>
  <c r="N19" i="2"/>
  <c r="N21" i="2" s="1"/>
  <c r="Q69" i="2"/>
  <c r="Q19" i="2"/>
  <c r="Q21" i="2" s="1"/>
  <c r="K69" i="2"/>
  <c r="K19" i="2"/>
  <c r="K21" i="2" s="1"/>
  <c r="S69" i="2"/>
  <c r="S19" i="2"/>
  <c r="S21" i="2" s="1"/>
  <c r="R19" i="2"/>
  <c r="R21" i="2" s="1"/>
  <c r="R69" i="2"/>
  <c r="T69" i="2"/>
  <c r="T19" i="2"/>
  <c r="T2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tc={D4DE960C-5130-AC4E-9E6A-F7E8EE59FD3C}</author>
    <author>tc={1900C7DD-B57E-DD4B-86A2-396ACED8150A}</author>
  </authors>
  <commentList>
    <comment ref="T32" authorId="0" shapeId="0" xr:uid="{D4DE960C-5130-AC4E-9E6A-F7E8EE59FD3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stor kunde kuttet sine volumer med 70%</t>
      </text>
    </comment>
    <comment ref="T33" authorId="1" shapeId="0" xr:uid="{1900C7DD-B57E-DD4B-86A2-396ACED8150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kunde slet med EV salget sitt</t>
      </text>
    </comment>
  </commentList>
</comments>
</file>

<file path=xl/sharedStrings.xml><?xml version="1.0" encoding="utf-8"?>
<sst xmlns="http://schemas.openxmlformats.org/spreadsheetml/2006/main" count="144" uniqueCount="143">
  <si>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</si>
  <si>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</si>
  <si>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</si>
  <si>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</si>
  <si>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</si>
  <si>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</si>
  <si>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</si>
  <si>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</si>
  <si>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</si>
  <si>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</si>
  <si>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</si>
  <si>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</si>
  <si>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</si>
  <si>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</si>
  <si>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</si>
  <si>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</si>
  <si>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</si>
  <si>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</si>
  <si>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</si>
  <si>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</si>
  <si>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</si>
  <si>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</si>
  <si>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</si>
  <si>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</si>
  <si>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</si>
  <si>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</si>
  <si>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</si>
  <si>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</si>
  <si>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</si>
  <si>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</si>
  <si>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</si>
  <si>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</si>
  <si>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</si>
  <si>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</si>
  <si>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</si>
  <si>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</si>
  <si>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</si>
  <si>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</si>
  <si>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</si>
  <si>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</si>
  <si>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</si>
  <si>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</si>
  <si>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</si>
  <si>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</si>
  <si>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Cash flow SEKm</t>
  </si>
  <si>
    <t>Revenue</t>
  </si>
  <si>
    <t>Cost of goods and services sold</t>
  </si>
  <si>
    <t>Gross profit</t>
  </si>
  <si>
    <t>Selling expenses</t>
  </si>
  <si>
    <t>Adminstrative expenses</t>
  </si>
  <si>
    <t>Other operating income/expenses</t>
  </si>
  <si>
    <t>Operating profit (EBIT)</t>
  </si>
  <si>
    <t>Net financial income/expense</t>
  </si>
  <si>
    <t>PTP</t>
  </si>
  <si>
    <t>Tax</t>
  </si>
  <si>
    <t>Net income</t>
  </si>
  <si>
    <t>Shares</t>
  </si>
  <si>
    <t>EPS</t>
  </si>
  <si>
    <t>Q126</t>
  </si>
  <si>
    <t>Q226</t>
  </si>
  <si>
    <t>Q326</t>
  </si>
  <si>
    <t>Q426</t>
  </si>
  <si>
    <t>Goodwill</t>
  </si>
  <si>
    <t>Intangible assets-customers relationships</t>
  </si>
  <si>
    <t>Other intangible assets</t>
  </si>
  <si>
    <t>Right of use</t>
  </si>
  <si>
    <t>PP&amp;E</t>
  </si>
  <si>
    <t>Deferred tax assets</t>
  </si>
  <si>
    <t>Other financial assets</t>
  </si>
  <si>
    <t>Inventory</t>
  </si>
  <si>
    <t>Account receivables</t>
  </si>
  <si>
    <t>Other current receivables</t>
  </si>
  <si>
    <t>Cash</t>
  </si>
  <si>
    <t>Total assets</t>
  </si>
  <si>
    <t>Equity</t>
  </si>
  <si>
    <t>Total equity</t>
  </si>
  <si>
    <t>Long term IB liabilities</t>
  </si>
  <si>
    <t>Long term liabilities, right of use</t>
  </si>
  <si>
    <t>Deferred tax liabilities</t>
  </si>
  <si>
    <t>Other long term provisions</t>
  </si>
  <si>
    <t>Current IB liabilities</t>
  </si>
  <si>
    <t>Short term liabilities, right of use</t>
  </si>
  <si>
    <t>Advanced payment from customers</t>
  </si>
  <si>
    <t>Account payable</t>
  </si>
  <si>
    <t>Other current liabilities</t>
  </si>
  <si>
    <t>Other short-term provisions</t>
  </si>
  <si>
    <t>Total debt</t>
  </si>
  <si>
    <t>Total E/D</t>
  </si>
  <si>
    <t>Model PTP</t>
  </si>
  <si>
    <t>Reported PTP</t>
  </si>
  <si>
    <t>Dep/amort</t>
  </si>
  <si>
    <t>Other non-cash</t>
  </si>
  <si>
    <t>Tax paid</t>
  </si>
  <si>
    <t>WC</t>
  </si>
  <si>
    <t>CFFO</t>
  </si>
  <si>
    <t>CFFI</t>
  </si>
  <si>
    <t>CFFF</t>
  </si>
  <si>
    <t>FX</t>
  </si>
  <si>
    <t>CIC</t>
  </si>
  <si>
    <t>FCF</t>
  </si>
  <si>
    <t>FY 2021</t>
  </si>
  <si>
    <t>FY 2022</t>
  </si>
  <si>
    <t>FY 2023</t>
  </si>
  <si>
    <t>Organic growth</t>
  </si>
  <si>
    <t>Press releases:</t>
  </si>
  <si>
    <t>Industrial</t>
  </si>
  <si>
    <t>Sec/defence</t>
  </si>
  <si>
    <t>Communication</t>
  </si>
  <si>
    <t>Medtech</t>
  </si>
  <si>
    <t>Greentech</t>
  </si>
  <si>
    <t>Industrial y/y</t>
  </si>
  <si>
    <t>Sec/defence y/y</t>
  </si>
  <si>
    <t>Communication y/y</t>
  </si>
  <si>
    <t>Medtech y/y</t>
  </si>
  <si>
    <t>Greentech y/y</t>
  </si>
  <si>
    <t>FY 2016</t>
  </si>
  <si>
    <t>FY 2017</t>
  </si>
  <si>
    <t>FY 2018</t>
  </si>
  <si>
    <t>FY 2019</t>
  </si>
  <si>
    <t>FY 2020</t>
  </si>
  <si>
    <t>FY 2015</t>
  </si>
  <si>
    <t>EBITDA</t>
  </si>
  <si>
    <t>EBITDA LTM</t>
  </si>
  <si>
    <t>Gearing</t>
  </si>
  <si>
    <t>04.06.26: Kardon investerer i Wolverhampton og styrker sin UK operasjon. Wolv har gjennomgått store oppgraderinger med blant annet en forlengelse av produskjonsgulvet på hele 650 kvad</t>
  </si>
  <si>
    <t>27.05.26: Innvier en helt ny produskjonsbygg i Torsby, Sweden for å styrke forsvars tilbudslogistikk</t>
  </si>
  <si>
    <t>20.03.26: Kjøper STI, UK ledende EMS partner til forsvarsindustrien. STI er forvented å generere 750 SEKm i 26. Prisen er 72,5 GBP cash/debt-free basis som tilsvarer EV/EBITDA 10. Gjeldsfinansieres med 900 mill, hvor 400 rulles over allerede innen 1 år</t>
  </si>
  <si>
    <t>750 + fra STI</t>
  </si>
  <si>
    <t>19.02.26: NOTE sikrer defence kontrakt vært 135 SEKm fra et ledende forsvarsselskap</t>
  </si>
  <si>
    <t>21.10.25: NOTE fullføer oppkjøpet av Kasdon og kjører en emisjon på 65 000 aksjer på 1 mill GBP til sellerne</t>
  </si>
  <si>
    <t>30.09.25: NOTE kjøper Kasdon og styrker sin posisjon innenfor defence med ca 50% av salget mot def. Kjøpesummen er 28,2 GBPm cash/debt-free basis med potensiell earn-out på 5,9 GBPm = 34,1 GBPm. EV/EBITDA 6. Kjøpet gjennomflres av cash, gjeld og mulig nye akjser</t>
  </si>
  <si>
    <t>17.07.25: CEO solgte 37 529 aksjer for å betale skatt</t>
  </si>
  <si>
    <t>02.07.25: NOTE får ordre på 132 SEKm</t>
  </si>
  <si>
    <t>23.08.24: CEO sleger 37 529 aksjer for å betale skatt</t>
  </si>
  <si>
    <t>26.07.26: CEO selger 31 896 aksjer for å betale skatt</t>
  </si>
  <si>
    <t>Orderbacklog organic y/y</t>
  </si>
  <si>
    <t>De 15 største kundene utgjør 50% av omsetningen</t>
  </si>
  <si>
    <t>Ingen kunde utgjør mer enn 8%</t>
  </si>
  <si>
    <t>Discount</t>
  </si>
  <si>
    <t>TV</t>
  </si>
  <si>
    <t>NPV</t>
  </si>
  <si>
    <t>NPV/Share</t>
  </si>
  <si>
    <t>Opp/nedside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</si>
</sst>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1" fontId="1" fillId="0" borderId="1" xfId="0" applyNumberFormat="1" applyFont="1" applyBorder="1"/>
    <xf numFmtId="0" fontId="1" fillId="0" borderId="1" xfId="0" applyFont="1" applyBorder="1"/>
    <xf numFmtId="0" fontId="1" fillId="0" borderId="0" xfId="0" applyFont="1" applyAlignment="1">
      <alignment horizontal="right"/>
    </xf>
    <xf numFmtId="10" fontId="3" fillId="0" borderId="0" xfId="0" applyNumberFormat="1" applyFont="1"/>
    <xf numFmtId="0" fontId="8" fillId="0" borderId="0" xfId="0" applyFont="1"/>
    <xf numFmtId="3" fontId="1" fillId="0" borderId="1" xfId="0" applyNumberFormat="1" applyFont="1" applyBorder="1"/>
    <xf numFmtId="164" fontId="2" fillId="0" borderId="0" xfId="0" applyNumberFormat="1" applyFont="1"/>
    <xf numFmtId="4" fontId="2" fillId="0" borderId="0" xfId="0" applyNumberFormat="1" applyFont="1"/>
    <xf numFmtId="0" fontId="4" fillId="0" borderId="1" xfId="0" applyFont="1" applyBorder="1"/>
    <xf numFmtId="166" fontId="1" fillId="0" borderId="0" xfId="0" applyNumberFormat="1" applyFont="1"/>
    <xf numFmtId="166" fontId="2" fillId="0" borderId="0" xfId="0" applyNumberFormat="1" applyFont="1"/>
    <xf numFmtId="166" fontId="1" fillId="0" borderId="1" xfId="0" applyNumberFormat="1" applyFont="1" applyBorder="1"/>
    <xf numFmtId="166" fontId="2" fillId="0" borderId="1" xfId="0" applyNumberFormat="1" applyFont="1" applyBorder="1"/>
    <xf numFmtId="3" fontId="2" fillId="0" borderId="0" xfId="0" applyNumberFormat="1" applyFont="1" applyAlignment="1">
      <alignment horizontal="right"/>
    </xf>
    <xf numFmtId="0" fontId="2" fillId="0" borderId="3" xfId="0" applyFont="1" applyBorder="1"/>
    <xf numFmtId="0" fontId="2" fillId="0" borderId="0" xfId="0" applyFont="1" applyBorder="1"/>
    <xf numFmtId="164" fontId="1" fillId="0" borderId="0" xfId="0" applyNumberFormat="1" applyFont="1"/>
    <xf numFmtId="9" fontId="2" fillId="0" borderId="0" xfId="0" applyNumberFormat="1" applyFont="1"/>
    <xf numFmtId="9" fontId="2" fillId="0" borderId="1" xfId="0" applyNumberFormat="1" applyFont="1" applyBorder="1"/>
    <xf numFmtId="165" fontId="6" fillId="0" borderId="2" xfId="0" applyNumberFormat="1" applyFont="1" applyBorder="1"/>
    <xf numFmtId="0" fontId="2" fillId="0" borderId="4" xfId="0" applyFont="1" applyBorder="1"/>
    <xf numFmtId="8" fontId="2" fillId="0" borderId="4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334821</xdr:colOff>
      <xdr:row>5</xdr:row>
      <xdr:rowOff>138546</xdr:rowOff>
    </xdr:from>
    <xdr:to>
      <xdr:col>10</xdr:col>
      <xdr:colOff>61194</xdr:colOff>
      <xdr:row>11</xdr:row>
      <xdr:rowOff>182419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A31111BA-7C66-4806-EDD4-562951E4F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1185" y="1350819"/>
          <a:ext cx="4483100" cy="1498600"/>
        </a:xfrm>
        <a:prstGeom prst="rect">
          <a:avLst/>
        </a:prstGeom>
      </xdr:spPr>
    </xdr:pic>
    <xdr:clientData/>
  </xdr:twoCellAnchor>
  <xdr:twoCellAnchor editAs="oneCell">
    <xdr:from>
      <xdr:col>5</xdr:col>
      <xdr:colOff>311729</xdr:colOff>
      <xdr:row>0</xdr:row>
      <xdr:rowOff>80818</xdr:rowOff>
    </xdr:from>
    <xdr:to>
      <xdr:col>10</xdr:col>
      <xdr:colOff>190502</xdr:colOff>
      <xdr:row>5</xdr:row>
      <xdr:rowOff>138545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59557EF-4E0D-CF47-184D-D599B8C1E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3" y="80818"/>
          <a:ext cx="4635500" cy="127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69272</xdr:rowOff>
    </xdr:from>
    <xdr:to>
      <xdr:col>5</xdr:col>
      <xdr:colOff>314036</xdr:colOff>
      <xdr:row>20</xdr:row>
      <xdr:rowOff>174336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0A50E35B-94AC-DE6C-D4FE-3C7451C44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978727"/>
          <a:ext cx="4470400" cy="2044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173183</xdr:rowOff>
    </xdr:from>
    <xdr:to>
      <xdr:col>5</xdr:col>
      <xdr:colOff>517236</xdr:colOff>
      <xdr:row>12</xdr:row>
      <xdr:rowOff>178955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D458E70D-C25C-524C-B633-D76E201E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627910"/>
          <a:ext cx="4673600" cy="1460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288636</xdr:colOff>
      <xdr:row>6</xdr:row>
      <xdr:rowOff>221673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CF2C8C3-59F7-BF31-D5EA-06D38A3B6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4445000" cy="1676400"/>
        </a:xfrm>
        <a:prstGeom prst="rect">
          <a:avLst/>
        </a:prstGeom>
      </xdr:spPr>
    </xdr:pic>
    <xdr:clientData/>
  </xdr:twoCellAnchor>
  <xdr:twoCellAnchor editAs="oneCell">
    <xdr:from>
      <xdr:col>10</xdr:col>
      <xdr:colOff>461817</xdr:colOff>
      <xdr:row>0</xdr:row>
      <xdr:rowOff>92364</xdr:rowOff>
    </xdr:from>
    <xdr:to>
      <xdr:col>19</xdr:col>
      <xdr:colOff>752763</xdr:colOff>
      <xdr:row>20</xdr:row>
      <xdr:rowOff>216716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7250C6E7-DB3B-A28A-FF48-B0B2B369A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374908" y="92364"/>
          <a:ext cx="7772400" cy="4973443"/>
        </a:xfrm>
        <a:prstGeom prst="rect">
          <a:avLst/>
        </a:prstGeom>
      </xdr:spPr>
    </xdr:pic>
    <xdr:clientData/>
  </xdr:twoCellAnchor>
  <xdr:twoCellAnchor editAs="oneCell">
    <xdr:from>
      <xdr:col>16</xdr:col>
      <xdr:colOff>127000</xdr:colOff>
      <xdr:row>0</xdr:row>
      <xdr:rowOff>207818</xdr:rowOff>
    </xdr:from>
    <xdr:to>
      <xdr:col>19</xdr:col>
      <xdr:colOff>770082</xdr:colOff>
      <xdr:row>24</xdr:row>
      <xdr:rowOff>91209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8471622A-5E1A-2CE7-1CA8-DD9219CA0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027727" y="207818"/>
          <a:ext cx="3136900" cy="570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3DD632D8-D0F2-8646-A4AE-179DFEEDD498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32" dT="2026-06-17T14:19:19.91" personId="{3DD632D8-D0F2-8646-A4AE-179DFEEDD498}" id="{D4DE960C-5130-AC4E-9E6A-F7E8EE59FD3C}">
    <text>En stor kunde kuttet sine volumer med 70%</text>
  </threadedComment>
  <threadedComment ref="T33" dT="2026-06-17T14:19:51.00" personId="{3DD632D8-D0F2-8646-A4AE-179DFEEDD498}" id="{1900C7DD-B57E-DD4B-86A2-396ACED8150A}">
    <text>En kunde slet med EV salget sitt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6924551e-654d-4244-ab42-cf62e147fb1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I35"/>
  <sheetViews>
    <sheetView showGridLines="0" zoomScale="110" zoomScaleNormal="110" workbookViewId="0">
      <selection activeCell="G15" sqref="G15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1" spans="1:9" x14ac:dyDescent="0.25">
      <c r="I1" s="1"/>
    </row>
    <row r="5" spans="1:9" x14ac:dyDescent="0.25">
      <c r="A5" s="1"/>
      <c r="G5" s="1"/>
    </row>
    <row r="6" spans="1:9" x14ac:dyDescent="0.25">
      <c r="A6" s="1"/>
    </row>
    <row r="7" spans="1:9" x14ac:dyDescent="0.25">
      <c r="A7" s="1"/>
    </row>
    <row r="8" spans="1:9" x14ac:dyDescent="0.25">
      <c r="A8" s="1"/>
    </row>
    <row r="13" spans="1:9" x14ac:dyDescent="0.25">
      <c r="G13" s="2" t="s">
        <v>136</v>
      </c>
    </row>
    <row r="14" spans="1:9" x14ac:dyDescent="0.25">
      <c r="G14" s="2" t="s">
        <v>137</v>
      </c>
    </row>
    <row r="19" spans="1:1" x14ac:dyDescent="0.25">
      <c r="A19" s="1"/>
    </row>
    <row r="25" spans="1:1" x14ac:dyDescent="0.25">
      <c r="A25" s="1" t="s">
        <v>104</v>
      </c>
    </row>
    <row r="26" spans="1:1" x14ac:dyDescent="0.25">
      <c r="A26" s="2" t="s">
        <v>124</v>
      </c>
    </row>
    <row r="27" spans="1:1" x14ac:dyDescent="0.25">
      <c r="A27" s="2" t="s">
        <v>125</v>
      </c>
    </row>
    <row r="28" spans="1:1" x14ac:dyDescent="0.25">
      <c r="A28" s="2" t="s">
        <v>126</v>
      </c>
    </row>
    <row r="29" spans="1:1" x14ac:dyDescent="0.25">
      <c r="A29" s="2" t="s">
        <v>128</v>
      </c>
    </row>
    <row r="30" spans="1:1" x14ac:dyDescent="0.25">
      <c r="A30" s="2" t="s">
        <v>129</v>
      </c>
    </row>
    <row r="31" spans="1:1" x14ac:dyDescent="0.25">
      <c r="A31" s="2" t="s">
        <v>130</v>
      </c>
    </row>
    <row r="32" spans="1:1" x14ac:dyDescent="0.25">
      <c r="A32" s="2" t="s">
        <v>131</v>
      </c>
    </row>
    <row r="33" spans="1:1" x14ac:dyDescent="0.25">
      <c r="A33" s="2" t="s">
        <v>132</v>
      </c>
    </row>
    <row r="34" spans="1:1" x14ac:dyDescent="0.25">
      <c r="A34" s="2" t="s">
        <v>133</v>
      </c>
    </row>
    <row r="35" spans="1:1" x14ac:dyDescent="0.25">
      <c r="A35" s="2" t="s">
        <v>134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L129"/>
  <sheetViews>
    <sheetView showGridLines="0" tabSelected="1" zoomScaleNormal="100" workbookViewId="0">
      <pane xSplit="3" ySplit="3" topLeftCell="AF4" activePane="bottomRight" state="frozen"/>
      <selection pane="topRight" activeCell="D1" sqref="D1"/>
      <selection pane="bottomLeft" activeCell="A4" sqref="A4"/>
      <selection pane="bottomRight" activeCell="V34" sqref="V34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0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5" width="10.83203125" style="2"/>
    <col min="36" max="36" width="10.83203125" style="3"/>
    <col min="37" max="46" width="10.83203125" style="2"/>
    <col min="47" max="47" width="13.6640625" style="2" customWidth="1"/>
    <col min="48" max="48" width="12.1640625" style="2" bestFit="1" customWidth="1"/>
    <col min="49" max="16384" width="10.83203125" style="2"/>
  </cols>
  <sheetData>
    <row r="1" spans="1:45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N1" s="1"/>
    </row>
    <row r="2" spans="1:45" x14ac:dyDescent="0.25">
      <c r="AJ2" s="3" t="s">
        <v>127</v>
      </c>
    </row>
    <row r="3" spans="1:45" x14ac:dyDescent="0.25">
      <c r="A3" s="1" t="s">
        <v>0</v>
      </c>
      <c r="C3" s="2" t="s">
        <v>38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4" t="s">
        <v>58</v>
      </c>
      <c r="U3" s="4" t="s">
        <v>59</v>
      </c>
      <c r="V3" s="4" t="s">
        <v>60</v>
      </c>
      <c r="W3" s="4" t="s">
        <v>61</v>
      </c>
      <c r="X3" s="4"/>
      <c r="Y3" s="4" t="s">
        <v>120</v>
      </c>
      <c r="Z3" s="4" t="s">
        <v>115</v>
      </c>
      <c r="AA3" s="4" t="s">
        <v>116</v>
      </c>
      <c r="AB3" s="4" t="s">
        <v>117</v>
      </c>
      <c r="AC3" s="4" t="s">
        <v>118</v>
      </c>
      <c r="AD3" s="4" t="s">
        <v>119</v>
      </c>
      <c r="AE3" s="4" t="s">
        <v>100</v>
      </c>
      <c r="AF3" s="4" t="s">
        <v>101</v>
      </c>
      <c r="AG3" s="4" t="s">
        <v>102</v>
      </c>
      <c r="AH3" s="4" t="s">
        <v>15</v>
      </c>
      <c r="AI3" s="4" t="s">
        <v>16</v>
      </c>
      <c r="AJ3" s="43" t="s">
        <v>17</v>
      </c>
      <c r="AK3" s="4" t="s">
        <v>18</v>
      </c>
      <c r="AL3" s="4" t="s">
        <v>19</v>
      </c>
      <c r="AM3" s="4" t="s">
        <v>20</v>
      </c>
      <c r="AN3" s="4" t="s">
        <v>21</v>
      </c>
      <c r="AO3" s="4" t="s">
        <v>22</v>
      </c>
      <c r="AP3" s="4" t="s">
        <v>23</v>
      </c>
      <c r="AQ3" s="4" t="s">
        <v>24</v>
      </c>
      <c r="AR3" s="4" t="s">
        <v>25</v>
      </c>
      <c r="AS3" s="4" t="s">
        <v>26</v>
      </c>
    </row>
    <row r="4" spans="1:45" s="16" customFormat="1" x14ac:dyDescent="0.25">
      <c r="A4" s="2" t="s">
        <v>1</v>
      </c>
      <c r="B4" s="3">
        <v>162</v>
      </c>
      <c r="C4" s="2" t="s">
        <v>105</v>
      </c>
      <c r="D4" s="4">
        <v>432</v>
      </c>
      <c r="E4" s="4">
        <v>493</v>
      </c>
      <c r="F4" s="4">
        <v>469</v>
      </c>
      <c r="G4" s="4">
        <v>522</v>
      </c>
      <c r="H4" s="4">
        <v>533</v>
      </c>
      <c r="I4" s="4">
        <v>518</v>
      </c>
      <c r="J4" s="4">
        <v>551</v>
      </c>
      <c r="K4" s="4">
        <v>592</v>
      </c>
      <c r="L4" s="4">
        <v>599</v>
      </c>
      <c r="M4" s="4">
        <v>454</v>
      </c>
      <c r="N4" s="4">
        <v>369</v>
      </c>
      <c r="O4" s="4">
        <v>425</v>
      </c>
      <c r="P4" s="4">
        <v>406</v>
      </c>
      <c r="Q4" s="4">
        <v>398</v>
      </c>
      <c r="R4" s="4">
        <v>373</v>
      </c>
      <c r="S4" s="4">
        <v>457</v>
      </c>
      <c r="T4" s="4">
        <v>416</v>
      </c>
      <c r="U4" s="4"/>
      <c r="V4" s="4"/>
      <c r="W4" s="4"/>
      <c r="X4" s="4"/>
      <c r="Y4" s="4"/>
      <c r="Z4" s="33"/>
      <c r="AA4" s="33"/>
      <c r="AB4" s="33"/>
      <c r="AC4" s="33">
        <v>1088.5609999999999</v>
      </c>
      <c r="AD4" s="15">
        <v>1223.7059999999999</v>
      </c>
      <c r="AE4" s="33">
        <v>1395.384</v>
      </c>
      <c r="AF4" s="15">
        <v>1916.8910000000001</v>
      </c>
      <c r="AG4" s="15">
        <v>2194.0509999999999</v>
      </c>
      <c r="AH4" s="15">
        <v>2259.3389999999999</v>
      </c>
      <c r="AI4" s="33">
        <v>1633</v>
      </c>
      <c r="AJ4" s="18">
        <f>AI4*1.05</f>
        <v>1714.65</v>
      </c>
      <c r="AK4" s="15">
        <f>AJ4*1.07</f>
        <v>1834.6755000000003</v>
      </c>
      <c r="AL4" s="15">
        <f t="shared" ref="AL4:AS4" si="0">AK4*1.07</f>
        <v>1963.1027850000005</v>
      </c>
      <c r="AM4" s="15">
        <f t="shared" si="0"/>
        <v>2100.5199799500006</v>
      </c>
      <c r="AN4" s="15">
        <f t="shared" si="0"/>
        <v>2247.5563785465006</v>
      </c>
      <c r="AO4" s="15">
        <f t="shared" si="0"/>
        <v>2404.885325044756</v>
      </c>
      <c r="AP4" s="15">
        <f t="shared" si="0"/>
        <v>2573.2272977978892</v>
      </c>
      <c r="AQ4" s="15">
        <f t="shared" si="0"/>
        <v>2753.3532086437417</v>
      </c>
      <c r="AR4" s="15">
        <f t="shared" si="0"/>
        <v>2946.0879332488039</v>
      </c>
      <c r="AS4" s="15">
        <f t="shared" si="0"/>
        <v>3152.3140885762205</v>
      </c>
    </row>
    <row r="5" spans="1:45" s="15" customFormat="1" x14ac:dyDescent="0.25">
      <c r="A5" s="2" t="s">
        <v>2</v>
      </c>
      <c r="B5" s="11">
        <v>28.548999999999999</v>
      </c>
      <c r="C5" s="2" t="s">
        <v>106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110</v>
      </c>
      <c r="N5" s="4">
        <v>107</v>
      </c>
      <c r="O5" s="4">
        <v>172</v>
      </c>
      <c r="P5" s="4">
        <v>137</v>
      </c>
      <c r="Q5" s="4">
        <v>125</v>
      </c>
      <c r="R5" s="4">
        <v>94</v>
      </c>
      <c r="S5" s="4">
        <v>143</v>
      </c>
      <c r="T5" s="4">
        <v>172</v>
      </c>
      <c r="U5" s="4"/>
      <c r="V5" s="4"/>
      <c r="W5" s="4"/>
      <c r="X5" s="4"/>
      <c r="Y5" s="4"/>
      <c r="Z5" s="33"/>
      <c r="AA5" s="33"/>
      <c r="AB5" s="33"/>
      <c r="AC5" s="33">
        <v>133.75</v>
      </c>
      <c r="AD5" s="15">
        <v>86.361000000000004</v>
      </c>
      <c r="AE5" s="33">
        <v>0</v>
      </c>
      <c r="AF5" s="15">
        <v>0</v>
      </c>
      <c r="AG5" s="15">
        <v>0</v>
      </c>
      <c r="AH5" s="15">
        <v>0</v>
      </c>
      <c r="AI5" s="33">
        <v>644</v>
      </c>
      <c r="AJ5" s="18">
        <v>1500</v>
      </c>
      <c r="AK5" s="15">
        <f>AJ5*1.25</f>
        <v>1875</v>
      </c>
      <c r="AL5" s="15">
        <f>AK5*1.25</f>
        <v>2343.75</v>
      </c>
      <c r="AM5" s="15">
        <f>AL5*1.15</f>
        <v>2695.3125</v>
      </c>
      <c r="AN5" s="15">
        <f>AM5*1.1</f>
        <v>2964.8437500000005</v>
      </c>
      <c r="AO5" s="15">
        <f t="shared" ref="AO5:AS5" si="1">AN5*1.1</f>
        <v>3261.3281250000009</v>
      </c>
      <c r="AP5" s="15">
        <f t="shared" si="1"/>
        <v>3587.4609375000014</v>
      </c>
      <c r="AQ5" s="15">
        <f t="shared" si="1"/>
        <v>3946.2070312500018</v>
      </c>
      <c r="AR5" s="15">
        <f t="shared" si="1"/>
        <v>4340.8277343750024</v>
      </c>
      <c r="AS5" s="15">
        <f t="shared" si="1"/>
        <v>4774.9105078125031</v>
      </c>
    </row>
    <row r="6" spans="1:45" s="15" customFormat="1" x14ac:dyDescent="0.25">
      <c r="A6" s="2" t="s">
        <v>39</v>
      </c>
      <c r="B6" s="8">
        <f>B4*B5</f>
        <v>4624.9380000000001</v>
      </c>
      <c r="C6" s="2" t="s">
        <v>107</v>
      </c>
      <c r="D6" s="4">
        <v>103</v>
      </c>
      <c r="E6" s="4">
        <v>126</v>
      </c>
      <c r="F6" s="4">
        <v>171</v>
      </c>
      <c r="G6" s="4">
        <v>186</v>
      </c>
      <c r="H6" s="4">
        <v>166</v>
      </c>
      <c r="I6" s="4">
        <v>192</v>
      </c>
      <c r="J6" s="4">
        <v>162</v>
      </c>
      <c r="K6" s="4">
        <v>162</v>
      </c>
      <c r="L6" s="4">
        <v>150</v>
      </c>
      <c r="M6" s="4">
        <v>151</v>
      </c>
      <c r="N6" s="4">
        <v>114</v>
      </c>
      <c r="O6" s="4">
        <v>143</v>
      </c>
      <c r="P6" s="4">
        <v>137</v>
      </c>
      <c r="Q6" s="4">
        <v>141</v>
      </c>
      <c r="R6" s="4">
        <v>121</v>
      </c>
      <c r="S6" s="4">
        <v>119</v>
      </c>
      <c r="T6" s="4">
        <v>114</v>
      </c>
      <c r="U6" s="4"/>
      <c r="V6" s="4"/>
      <c r="W6" s="4"/>
      <c r="X6" s="4"/>
      <c r="Y6" s="4"/>
      <c r="Z6" s="33"/>
      <c r="AA6" s="33"/>
      <c r="AB6" s="33"/>
      <c r="AC6" s="33">
        <v>310.08499999999998</v>
      </c>
      <c r="AD6" s="15">
        <v>244.596</v>
      </c>
      <c r="AE6" s="33">
        <v>329.51600000000002</v>
      </c>
      <c r="AF6" s="15">
        <v>586.202</v>
      </c>
      <c r="AG6" s="15">
        <v>681.54399999999998</v>
      </c>
      <c r="AH6" s="15">
        <v>564.44299999999998</v>
      </c>
      <c r="AI6" s="33">
        <v>517</v>
      </c>
      <c r="AJ6" s="18">
        <f>AI6*1.03</f>
        <v>532.51</v>
      </c>
      <c r="AK6" s="15">
        <f>AJ6*1.03</f>
        <v>548.48530000000005</v>
      </c>
      <c r="AL6" s="15">
        <f t="shared" ref="AL6:AS6" si="2">AK6*1.03</f>
        <v>564.93985900000007</v>
      </c>
      <c r="AM6" s="15">
        <f t="shared" si="2"/>
        <v>581.88805477000005</v>
      </c>
      <c r="AN6" s="15">
        <f t="shared" si="2"/>
        <v>599.34469641310011</v>
      </c>
      <c r="AO6" s="15">
        <f t="shared" si="2"/>
        <v>617.32503730549308</v>
      </c>
      <c r="AP6" s="15">
        <f t="shared" si="2"/>
        <v>635.84478842465785</v>
      </c>
      <c r="AQ6" s="15">
        <f t="shared" si="2"/>
        <v>654.92013207739762</v>
      </c>
      <c r="AR6" s="15">
        <f t="shared" si="2"/>
        <v>674.56773603971953</v>
      </c>
      <c r="AS6" s="15">
        <f t="shared" si="2"/>
        <v>694.80476812091115</v>
      </c>
    </row>
    <row r="7" spans="1:45" s="15" customFormat="1" x14ac:dyDescent="0.25">
      <c r="A7" s="2" t="s">
        <v>40</v>
      </c>
      <c r="B7" s="8">
        <f>T51</f>
        <v>338</v>
      </c>
      <c r="C7" s="2" t="s">
        <v>108</v>
      </c>
      <c r="D7" s="4">
        <v>92</v>
      </c>
      <c r="E7" s="4">
        <v>88</v>
      </c>
      <c r="F7" s="4">
        <v>92</v>
      </c>
      <c r="G7" s="4">
        <v>167</v>
      </c>
      <c r="H7" s="4">
        <v>183</v>
      </c>
      <c r="I7" s="4">
        <v>206</v>
      </c>
      <c r="J7" s="4">
        <v>167</v>
      </c>
      <c r="K7" s="4">
        <v>146</v>
      </c>
      <c r="L7" s="4">
        <v>160</v>
      </c>
      <c r="M7" s="4">
        <v>167</v>
      </c>
      <c r="N7" s="4">
        <v>116</v>
      </c>
      <c r="O7" s="4">
        <v>145</v>
      </c>
      <c r="P7" s="4">
        <v>154</v>
      </c>
      <c r="Q7" s="4">
        <v>156</v>
      </c>
      <c r="R7" s="4">
        <v>91</v>
      </c>
      <c r="S7" s="4">
        <v>119</v>
      </c>
      <c r="T7" s="4">
        <v>112</v>
      </c>
      <c r="U7" s="4"/>
      <c r="V7" s="4"/>
      <c r="W7" s="4"/>
      <c r="X7" s="4"/>
      <c r="Y7" s="4"/>
      <c r="Z7" s="33"/>
      <c r="AA7" s="33"/>
      <c r="AB7" s="33"/>
      <c r="AC7" s="33">
        <v>181.87299999999999</v>
      </c>
      <c r="AD7" s="15">
        <v>267.74</v>
      </c>
      <c r="AE7" s="15">
        <v>285.44400000000002</v>
      </c>
      <c r="AF7" s="15">
        <v>438.60199999999998</v>
      </c>
      <c r="AG7" s="15">
        <v>702.01599999999996</v>
      </c>
      <c r="AH7" s="15">
        <v>588.346</v>
      </c>
      <c r="AI7" s="33">
        <v>500</v>
      </c>
      <c r="AJ7" s="18">
        <f t="shared" ref="AJ7:AJ8" si="3">AI7*1.03</f>
        <v>515</v>
      </c>
      <c r="AK7" s="15">
        <f>AJ7*1.03</f>
        <v>530.45000000000005</v>
      </c>
      <c r="AL7" s="15">
        <f t="shared" ref="AL7:AS7" si="4">AK7*1.03</f>
        <v>546.36350000000004</v>
      </c>
      <c r="AM7" s="15">
        <f t="shared" si="4"/>
        <v>562.75440500000002</v>
      </c>
      <c r="AN7" s="15">
        <f t="shared" si="4"/>
        <v>579.63703715000008</v>
      </c>
      <c r="AO7" s="15">
        <f t="shared" si="4"/>
        <v>597.02614826450008</v>
      </c>
      <c r="AP7" s="15">
        <f t="shared" si="4"/>
        <v>614.93693271243512</v>
      </c>
      <c r="AQ7" s="15">
        <f t="shared" si="4"/>
        <v>633.38504069380815</v>
      </c>
      <c r="AR7" s="15">
        <f t="shared" si="4"/>
        <v>652.38659191462239</v>
      </c>
      <c r="AS7" s="15">
        <f t="shared" si="4"/>
        <v>671.95818967206105</v>
      </c>
    </row>
    <row r="8" spans="1:45" s="15" customFormat="1" x14ac:dyDescent="0.25">
      <c r="A8" s="2" t="s">
        <v>41</v>
      </c>
      <c r="B8" s="8">
        <f>(T55+T60)</f>
        <v>658</v>
      </c>
      <c r="C8" s="2" t="s">
        <v>109</v>
      </c>
      <c r="D8" s="4">
        <v>194</v>
      </c>
      <c r="E8" s="4">
        <v>191</v>
      </c>
      <c r="F8" s="4">
        <v>198</v>
      </c>
      <c r="G8" s="4">
        <v>163</v>
      </c>
      <c r="H8" s="4">
        <v>169</v>
      </c>
      <c r="I8" s="4">
        <v>162</v>
      </c>
      <c r="J8" s="4">
        <v>154</v>
      </c>
      <c r="K8" s="4">
        <v>180</v>
      </c>
      <c r="L8" s="4">
        <v>146</v>
      </c>
      <c r="M8" s="4">
        <v>130</v>
      </c>
      <c r="N8" s="4">
        <v>103</v>
      </c>
      <c r="O8" s="4">
        <v>140</v>
      </c>
      <c r="P8" s="4">
        <v>169</v>
      </c>
      <c r="Q8" s="4">
        <v>160</v>
      </c>
      <c r="R8" s="4">
        <v>151</v>
      </c>
      <c r="S8" s="4">
        <v>163</v>
      </c>
      <c r="T8" s="4">
        <v>148</v>
      </c>
      <c r="U8" s="4"/>
      <c r="V8" s="4"/>
      <c r="W8" s="4"/>
      <c r="X8" s="4"/>
      <c r="Y8" s="4"/>
      <c r="AC8" s="15">
        <v>46.173000000000002</v>
      </c>
      <c r="AD8" s="15">
        <v>51.389000000000003</v>
      </c>
      <c r="AE8" s="15">
        <v>633.04899999999998</v>
      </c>
      <c r="AF8" s="15">
        <v>745.50699999999995</v>
      </c>
      <c r="AG8" s="15">
        <v>665.74</v>
      </c>
      <c r="AH8" s="15">
        <v>488.86200000000002</v>
      </c>
      <c r="AI8" s="33">
        <v>520</v>
      </c>
      <c r="AJ8" s="18">
        <f t="shared" si="3"/>
        <v>535.6</v>
      </c>
      <c r="AK8" s="15">
        <f>AJ8*1.03</f>
        <v>551.66800000000001</v>
      </c>
      <c r="AL8" s="15">
        <f t="shared" ref="AL8:AS8" si="5">AK8*1.03</f>
        <v>568.21803999999997</v>
      </c>
      <c r="AM8" s="15">
        <f t="shared" si="5"/>
        <v>585.26458119999995</v>
      </c>
      <c r="AN8" s="15">
        <f t="shared" si="5"/>
        <v>602.82251863599993</v>
      </c>
      <c r="AO8" s="15">
        <f t="shared" si="5"/>
        <v>620.90719419507991</v>
      </c>
      <c r="AP8" s="15">
        <f t="shared" si="5"/>
        <v>639.53441002093234</v>
      </c>
      <c r="AQ8" s="15">
        <f t="shared" si="5"/>
        <v>658.72044232156031</v>
      </c>
      <c r="AR8" s="15">
        <f t="shared" si="5"/>
        <v>678.48205559120709</v>
      </c>
      <c r="AS8" s="15">
        <f t="shared" si="5"/>
        <v>698.83651725894333</v>
      </c>
    </row>
    <row r="9" spans="1:45" s="15" customFormat="1" x14ac:dyDescent="0.25">
      <c r="A9" s="5" t="s">
        <v>42</v>
      </c>
      <c r="B9" s="9">
        <f>B6-B7+B8</f>
        <v>4944.9380000000001</v>
      </c>
      <c r="C9" s="1" t="s">
        <v>45</v>
      </c>
      <c r="D9" s="16">
        <f t="shared" ref="D9:S9" si="6">SUM(D4:D8)</f>
        <v>821</v>
      </c>
      <c r="E9" s="16">
        <f t="shared" si="6"/>
        <v>898</v>
      </c>
      <c r="F9" s="16">
        <f t="shared" si="6"/>
        <v>930</v>
      </c>
      <c r="G9" s="16">
        <f t="shared" si="6"/>
        <v>1038</v>
      </c>
      <c r="H9" s="16">
        <f t="shared" si="6"/>
        <v>1051</v>
      </c>
      <c r="I9" s="16">
        <f t="shared" si="6"/>
        <v>1078</v>
      </c>
      <c r="J9" s="16">
        <f t="shared" si="6"/>
        <v>1034</v>
      </c>
      <c r="K9" s="16">
        <f t="shared" si="6"/>
        <v>1080</v>
      </c>
      <c r="L9" s="16">
        <f t="shared" si="6"/>
        <v>1055</v>
      </c>
      <c r="M9" s="16">
        <f t="shared" si="6"/>
        <v>1012</v>
      </c>
      <c r="N9" s="16">
        <f t="shared" si="6"/>
        <v>809</v>
      </c>
      <c r="O9" s="16">
        <f t="shared" si="6"/>
        <v>1025</v>
      </c>
      <c r="P9" s="16">
        <f t="shared" si="6"/>
        <v>1003</v>
      </c>
      <c r="Q9" s="16">
        <f t="shared" si="6"/>
        <v>980</v>
      </c>
      <c r="R9" s="16">
        <f t="shared" si="6"/>
        <v>830</v>
      </c>
      <c r="S9" s="16">
        <f t="shared" si="6"/>
        <v>1001</v>
      </c>
      <c r="T9" s="16">
        <f>SUM(T4:T8)</f>
        <v>962</v>
      </c>
      <c r="U9" s="16"/>
      <c r="V9" s="16"/>
      <c r="W9" s="16"/>
      <c r="X9" s="16"/>
      <c r="Y9" s="16">
        <v>1121.5</v>
      </c>
      <c r="Z9" s="16">
        <v>1098.0999999999999</v>
      </c>
      <c r="AA9" s="16">
        <v>1175.7</v>
      </c>
      <c r="AB9" s="16">
        <v>1378.6</v>
      </c>
      <c r="AC9" s="16">
        <v>1760.4</v>
      </c>
      <c r="AD9" s="16">
        <v>1873.8</v>
      </c>
      <c r="AE9" s="16">
        <v>2643.4</v>
      </c>
      <c r="AF9" s="16">
        <v>3687.2</v>
      </c>
      <c r="AG9" s="16">
        <v>4243.3999999999996</v>
      </c>
      <c r="AH9" s="16">
        <f t="shared" ref="AH9" si="7">SUM(AH4:AH8)</f>
        <v>3900.9900000000002</v>
      </c>
      <c r="AI9" s="16">
        <f>SUM(AI4:AI8)</f>
        <v>3814</v>
      </c>
      <c r="AJ9" s="25">
        <f t="shared" ref="AJ9:AS9" si="8">SUM(AJ4:AJ8)</f>
        <v>4797.76</v>
      </c>
      <c r="AK9" s="16">
        <f t="shared" si="8"/>
        <v>5340.2788</v>
      </c>
      <c r="AL9" s="16">
        <f t="shared" si="8"/>
        <v>5986.3741840000012</v>
      </c>
      <c r="AM9" s="16">
        <f t="shared" si="8"/>
        <v>6525.7395209200004</v>
      </c>
      <c r="AN9" s="16">
        <f t="shared" si="8"/>
        <v>6994.2043807456002</v>
      </c>
      <c r="AO9" s="16">
        <f t="shared" si="8"/>
        <v>7501.4718298098305</v>
      </c>
      <c r="AP9" s="16">
        <f t="shared" si="8"/>
        <v>8051.0043664559153</v>
      </c>
      <c r="AQ9" s="16">
        <f t="shared" si="8"/>
        <v>8646.5858549865097</v>
      </c>
      <c r="AR9" s="16">
        <f t="shared" si="8"/>
        <v>9292.352051169355</v>
      </c>
      <c r="AS9" s="16">
        <f t="shared" si="8"/>
        <v>9992.8240714406402</v>
      </c>
    </row>
    <row r="10" spans="1:45" s="16" customFormat="1" x14ac:dyDescent="0.25">
      <c r="A10" s="1"/>
      <c r="B10" s="21"/>
      <c r="C10" s="2" t="s">
        <v>46</v>
      </c>
      <c r="D10" s="15">
        <v>-715</v>
      </c>
      <c r="E10" s="15">
        <v>-777</v>
      </c>
      <c r="F10" s="15">
        <v>-841</v>
      </c>
      <c r="G10" s="15">
        <v>-881</v>
      </c>
      <c r="H10" s="15">
        <v>-912</v>
      </c>
      <c r="I10" s="15">
        <v>-938</v>
      </c>
      <c r="J10" s="15">
        <v>-904</v>
      </c>
      <c r="K10" s="15">
        <v>-975</v>
      </c>
      <c r="L10" s="15">
        <v>-924</v>
      </c>
      <c r="M10" s="15">
        <v>-873</v>
      </c>
      <c r="N10" s="15">
        <v>-708</v>
      </c>
      <c r="O10" s="15">
        <v>-877</v>
      </c>
      <c r="P10" s="15">
        <v>-870</v>
      </c>
      <c r="Q10" s="15">
        <v>-849</v>
      </c>
      <c r="R10" s="15">
        <v>-719</v>
      </c>
      <c r="S10" s="15">
        <v>-847</v>
      </c>
      <c r="T10" s="15">
        <v>-833</v>
      </c>
      <c r="U10" s="15"/>
      <c r="V10" s="15"/>
      <c r="W10" s="15"/>
      <c r="X10" s="15"/>
      <c r="Y10" s="15">
        <v>-999</v>
      </c>
      <c r="Z10" s="15">
        <v>-966.4</v>
      </c>
      <c r="AA10" s="15">
        <v>-1035.4000000000001</v>
      </c>
      <c r="AB10" s="15">
        <v>-1206.9000000000001</v>
      </c>
      <c r="AC10" s="15">
        <v>-1554</v>
      </c>
      <c r="AD10" s="15">
        <v>-1649.1</v>
      </c>
      <c r="AE10" s="15">
        <v>-2289.6999999999998</v>
      </c>
      <c r="AF10" s="15">
        <v>-3214</v>
      </c>
      <c r="AG10" s="15">
        <v>-3729.6</v>
      </c>
      <c r="AH10" s="15">
        <v>-3381.5239999999999</v>
      </c>
      <c r="AI10" s="15">
        <v>-3285.154</v>
      </c>
      <c r="AJ10" s="18">
        <f>AJ9*-0.865</f>
        <v>-4150.0623999999998</v>
      </c>
      <c r="AK10" s="15">
        <f t="shared" ref="AK10:AS10" si="9">AK9*-0.865</f>
        <v>-4619.3411619999997</v>
      </c>
      <c r="AL10" s="15">
        <f t="shared" si="9"/>
        <v>-5178.2136691600008</v>
      </c>
      <c r="AM10" s="15">
        <f t="shared" si="9"/>
        <v>-5644.7646855958001</v>
      </c>
      <c r="AN10" s="15">
        <f t="shared" si="9"/>
        <v>-6049.9867893449446</v>
      </c>
      <c r="AO10" s="15">
        <f t="shared" si="9"/>
        <v>-6488.7731327855035</v>
      </c>
      <c r="AP10" s="15">
        <f t="shared" si="9"/>
        <v>-6964.1187769843664</v>
      </c>
      <c r="AQ10" s="15">
        <f t="shared" si="9"/>
        <v>-7479.2967645633307</v>
      </c>
      <c r="AR10" s="15">
        <f t="shared" si="9"/>
        <v>-8037.8845242614916</v>
      </c>
      <c r="AS10" s="15">
        <f t="shared" si="9"/>
        <v>-8643.7928217961544</v>
      </c>
    </row>
    <row r="11" spans="1:45" s="15" customFormat="1" x14ac:dyDescent="0.25">
      <c r="A11" s="2" t="s">
        <v>123</v>
      </c>
      <c r="B11" s="11">
        <f>(B8-B7)/T36</f>
        <v>0.63872255489021956</v>
      </c>
      <c r="C11" s="2" t="s">
        <v>47</v>
      </c>
      <c r="D11" s="15">
        <f t="shared" ref="D11:S11" si="10">SUM(D9:D10)</f>
        <v>106</v>
      </c>
      <c r="E11" s="15">
        <f t="shared" si="10"/>
        <v>121</v>
      </c>
      <c r="F11" s="15">
        <f t="shared" si="10"/>
        <v>89</v>
      </c>
      <c r="G11" s="15">
        <f t="shared" si="10"/>
        <v>157</v>
      </c>
      <c r="H11" s="15">
        <f t="shared" si="10"/>
        <v>139</v>
      </c>
      <c r="I11" s="15">
        <f t="shared" si="10"/>
        <v>140</v>
      </c>
      <c r="J11" s="15">
        <f t="shared" si="10"/>
        <v>130</v>
      </c>
      <c r="K11" s="15">
        <f t="shared" si="10"/>
        <v>105</v>
      </c>
      <c r="L11" s="15">
        <f t="shared" si="10"/>
        <v>131</v>
      </c>
      <c r="M11" s="15">
        <f t="shared" si="10"/>
        <v>139</v>
      </c>
      <c r="N11" s="15">
        <f t="shared" si="10"/>
        <v>101</v>
      </c>
      <c r="O11" s="15">
        <f t="shared" si="10"/>
        <v>148</v>
      </c>
      <c r="P11" s="15">
        <f t="shared" si="10"/>
        <v>133</v>
      </c>
      <c r="Q11" s="15">
        <f t="shared" si="10"/>
        <v>131</v>
      </c>
      <c r="R11" s="15">
        <f t="shared" si="10"/>
        <v>111</v>
      </c>
      <c r="S11" s="15">
        <f t="shared" si="10"/>
        <v>154</v>
      </c>
      <c r="T11" s="15">
        <f>SUM(T9:T10)</f>
        <v>129</v>
      </c>
      <c r="Y11" s="15">
        <f t="shared" ref="Y11" si="11">SUM(Y9:Y10)</f>
        <v>122.5</v>
      </c>
      <c r="Z11" s="15">
        <f t="shared" ref="Z11" si="12">SUM(Z9:Z10)</f>
        <v>131.69999999999993</v>
      </c>
      <c r="AA11" s="15">
        <f t="shared" ref="AA11" si="13">SUM(AA9:AA10)</f>
        <v>140.29999999999995</v>
      </c>
      <c r="AB11" s="15">
        <f t="shared" ref="AB11" si="14">SUM(AB9:AB10)</f>
        <v>171.69999999999982</v>
      </c>
      <c r="AC11" s="15">
        <f t="shared" ref="AC11" si="15">SUM(AC9:AC10)</f>
        <v>206.40000000000009</v>
      </c>
      <c r="AD11" s="15">
        <f t="shared" ref="AD11" si="16">SUM(AD9:AD10)</f>
        <v>224.70000000000005</v>
      </c>
      <c r="AE11" s="15">
        <f t="shared" ref="AE11:AH11" si="17">SUM(AE9:AE10)</f>
        <v>353.70000000000027</v>
      </c>
      <c r="AF11" s="15">
        <f t="shared" si="17"/>
        <v>473.19999999999982</v>
      </c>
      <c r="AG11" s="15">
        <f t="shared" si="17"/>
        <v>513.79999999999973</v>
      </c>
      <c r="AH11" s="15">
        <f t="shared" si="17"/>
        <v>519.46600000000035</v>
      </c>
      <c r="AI11" s="15">
        <f>SUM(AI9:AI10)</f>
        <v>528.846</v>
      </c>
      <c r="AJ11" s="18">
        <f t="shared" ref="AJ11:AS11" si="18">SUM(AJ9:AJ10)</f>
        <v>647.69760000000042</v>
      </c>
      <c r="AK11" s="15">
        <f t="shared" si="18"/>
        <v>720.93763800000033</v>
      </c>
      <c r="AL11" s="15">
        <f t="shared" si="18"/>
        <v>808.16051484000036</v>
      </c>
      <c r="AM11" s="15">
        <f t="shared" si="18"/>
        <v>880.97483532420028</v>
      </c>
      <c r="AN11" s="15">
        <f t="shared" si="18"/>
        <v>944.21759140065569</v>
      </c>
      <c r="AO11" s="15">
        <f t="shared" si="18"/>
        <v>1012.698697024327</v>
      </c>
      <c r="AP11" s="15">
        <f t="shared" si="18"/>
        <v>1086.8855894715489</v>
      </c>
      <c r="AQ11" s="15">
        <f t="shared" si="18"/>
        <v>1167.289090423179</v>
      </c>
      <c r="AR11" s="15">
        <f t="shared" si="18"/>
        <v>1254.4675269078634</v>
      </c>
      <c r="AS11" s="15">
        <f t="shared" si="18"/>
        <v>1349.0312496444858</v>
      </c>
    </row>
    <row r="12" spans="1:45" s="15" customFormat="1" x14ac:dyDescent="0.25">
      <c r="A12" s="2"/>
      <c r="B12" s="3"/>
      <c r="C12" s="2" t="s">
        <v>48</v>
      </c>
      <c r="D12" s="15">
        <v>-17</v>
      </c>
      <c r="E12" s="15">
        <v>-17</v>
      </c>
      <c r="F12" s="15">
        <v>-16</v>
      </c>
      <c r="G12" s="15">
        <v>-19</v>
      </c>
      <c r="H12" s="15">
        <v>-18</v>
      </c>
      <c r="I12" s="15">
        <v>-19</v>
      </c>
      <c r="J12" s="15">
        <v>-17</v>
      </c>
      <c r="K12" s="15">
        <v>-21</v>
      </c>
      <c r="L12" s="15">
        <v>-20</v>
      </c>
      <c r="M12" s="15">
        <v>-23</v>
      </c>
      <c r="N12" s="15">
        <v>-17</v>
      </c>
      <c r="O12" s="15">
        <v>-21</v>
      </c>
      <c r="P12" s="15">
        <v>-16</v>
      </c>
      <c r="Q12" s="15">
        <v>-20</v>
      </c>
      <c r="R12" s="15">
        <v>-18</v>
      </c>
      <c r="S12" s="15">
        <v>-21</v>
      </c>
      <c r="T12" s="15">
        <v>-21</v>
      </c>
      <c r="Y12" s="15">
        <v>-46.8</v>
      </c>
      <c r="Z12" s="15">
        <v>-42.3</v>
      </c>
      <c r="AA12" s="15">
        <v>-44.6</v>
      </c>
      <c r="AB12" s="15">
        <v>-51.2</v>
      </c>
      <c r="AC12" s="15">
        <v>-49.5</v>
      </c>
      <c r="AD12" s="15">
        <v>-50.9</v>
      </c>
      <c r="AE12" s="15">
        <v>-58.9</v>
      </c>
      <c r="AF12" s="15">
        <v>-68.599999999999994</v>
      </c>
      <c r="AG12" s="15">
        <v>-75.5</v>
      </c>
      <c r="AH12" s="15">
        <v>-80.674000000000007</v>
      </c>
      <c r="AI12" s="15">
        <v>-74.87</v>
      </c>
      <c r="AJ12" s="18">
        <f>AI12*1.25</f>
        <v>-93.587500000000006</v>
      </c>
      <c r="AK12" s="15">
        <f>AJ12*1.08</f>
        <v>-101.07450000000001</v>
      </c>
      <c r="AL12" s="15">
        <f>AK12*1.09</f>
        <v>-110.17120500000003</v>
      </c>
      <c r="AM12" s="15">
        <f>AL12*1.09</f>
        <v>-120.08661345000004</v>
      </c>
      <c r="AN12" s="15">
        <f>AM12*1.07</f>
        <v>-128.49267639150005</v>
      </c>
      <c r="AO12" s="15">
        <f t="shared" ref="AO12:AS12" si="19">AN12*1.07</f>
        <v>-137.48716373890505</v>
      </c>
      <c r="AP12" s="15">
        <f t="shared" si="19"/>
        <v>-147.11126520062842</v>
      </c>
      <c r="AQ12" s="15">
        <f t="shared" si="19"/>
        <v>-157.40905376467242</v>
      </c>
      <c r="AR12" s="15">
        <f t="shared" si="19"/>
        <v>-168.4276875281995</v>
      </c>
      <c r="AS12" s="15">
        <f t="shared" si="19"/>
        <v>-180.21762565517346</v>
      </c>
    </row>
    <row r="13" spans="1:45" s="15" customFormat="1" x14ac:dyDescent="0.25">
      <c r="A13" s="2"/>
      <c r="B13" s="10"/>
      <c r="C13" s="2" t="s">
        <v>49</v>
      </c>
      <c r="D13" s="15">
        <v>-12</v>
      </c>
      <c r="E13" s="15">
        <v>-12</v>
      </c>
      <c r="F13" s="15">
        <v>-11</v>
      </c>
      <c r="G13" s="15">
        <v>-12</v>
      </c>
      <c r="H13" s="15">
        <v>-14</v>
      </c>
      <c r="I13" s="15">
        <v>-14</v>
      </c>
      <c r="J13" s="15">
        <v>-19</v>
      </c>
      <c r="K13" s="15">
        <v>-19</v>
      </c>
      <c r="L13" s="15">
        <v>-18</v>
      </c>
      <c r="M13" s="15">
        <v>-19</v>
      </c>
      <c r="N13" s="15">
        <v>-18</v>
      </c>
      <c r="O13" s="15">
        <v>-19</v>
      </c>
      <c r="P13" s="15">
        <v>-17</v>
      </c>
      <c r="Q13" s="15">
        <v>-17</v>
      </c>
      <c r="R13" s="15">
        <v>-16</v>
      </c>
      <c r="S13" s="15">
        <v>-22</v>
      </c>
      <c r="T13" s="15">
        <v>-26</v>
      </c>
      <c r="Y13" s="15">
        <v>-32</v>
      </c>
      <c r="Z13" s="15">
        <v>-29.4</v>
      </c>
      <c r="AA13" s="15">
        <v>-28.6</v>
      </c>
      <c r="AB13" s="15">
        <v>-32.200000000000003</v>
      </c>
      <c r="AC13" s="15">
        <v>-33</v>
      </c>
      <c r="AD13" s="15">
        <v>-34.1</v>
      </c>
      <c r="AE13" s="15">
        <v>-40.9</v>
      </c>
      <c r="AF13" s="15">
        <v>-47.5</v>
      </c>
      <c r="AG13" s="15">
        <v>-65.8</v>
      </c>
      <c r="AH13" s="15">
        <v>-74.322000000000003</v>
      </c>
      <c r="AI13" s="15">
        <v>-72.161000000000001</v>
      </c>
      <c r="AJ13" s="18">
        <f t="shared" ref="AJ13:AJ14" si="20">AI13*1.25</f>
        <v>-90.201250000000002</v>
      </c>
      <c r="AK13" s="15">
        <f t="shared" ref="AK13:AK14" si="21">AJ13*1.08</f>
        <v>-97.417350000000013</v>
      </c>
      <c r="AL13" s="15">
        <f t="shared" ref="AK13:AL14" si="22">AK13*1.09</f>
        <v>-106.18491150000003</v>
      </c>
      <c r="AM13" s="15">
        <f t="shared" ref="AM13" si="23">AL13*1.09</f>
        <v>-115.74155353500004</v>
      </c>
      <c r="AN13" s="15">
        <f t="shared" ref="AN13:AS14" si="24">AM13*1.07</f>
        <v>-123.84346228245005</v>
      </c>
      <c r="AO13" s="15">
        <f t="shared" si="24"/>
        <v>-132.51250464222156</v>
      </c>
      <c r="AP13" s="15">
        <f t="shared" si="24"/>
        <v>-141.78837996717706</v>
      </c>
      <c r="AQ13" s="15">
        <f t="shared" si="24"/>
        <v>-151.71356656487947</v>
      </c>
      <c r="AR13" s="15">
        <f t="shared" si="24"/>
        <v>-162.33351622442103</v>
      </c>
      <c r="AS13" s="15">
        <f t="shared" si="24"/>
        <v>-173.69686236013052</v>
      </c>
    </row>
    <row r="14" spans="1:45" s="16" customFormat="1" x14ac:dyDescent="0.25">
      <c r="B14" s="25"/>
      <c r="C14" s="2" t="s">
        <v>50</v>
      </c>
      <c r="D14" s="15">
        <v>-1</v>
      </c>
      <c r="E14" s="15">
        <v>-9</v>
      </c>
      <c r="F14" s="15">
        <v>-5</v>
      </c>
      <c r="G14" s="15">
        <v>3</v>
      </c>
      <c r="H14" s="15">
        <v>5</v>
      </c>
      <c r="I14" s="15">
        <v>-1</v>
      </c>
      <c r="J14" s="15">
        <v>0</v>
      </c>
      <c r="K14" s="15">
        <v>53</v>
      </c>
      <c r="L14" s="15">
        <v>-2</v>
      </c>
      <c r="M14" s="15">
        <v>2</v>
      </c>
      <c r="N14" s="15">
        <v>-2</v>
      </c>
      <c r="O14" s="15">
        <v>-10</v>
      </c>
      <c r="P14" s="15">
        <v>-7</v>
      </c>
      <c r="Q14" s="15">
        <v>7</v>
      </c>
      <c r="R14" s="15">
        <v>-3</v>
      </c>
      <c r="S14" s="15">
        <v>2</v>
      </c>
      <c r="T14" s="15">
        <v>2</v>
      </c>
      <c r="U14" s="15"/>
      <c r="V14" s="15"/>
      <c r="W14" s="15"/>
      <c r="X14" s="15"/>
      <c r="Y14" s="15">
        <v>1.5</v>
      </c>
      <c r="Z14" s="15">
        <v>0.3</v>
      </c>
      <c r="AA14" s="15">
        <v>26.2</v>
      </c>
      <c r="AB14" s="15">
        <v>-4.4000000000000004</v>
      </c>
      <c r="AC14" s="15">
        <v>0.4</v>
      </c>
      <c r="AD14" s="15">
        <v>9.4</v>
      </c>
      <c r="AE14" s="15">
        <v>-3.4</v>
      </c>
      <c r="AF14" s="15">
        <v>-12.4</v>
      </c>
      <c r="AG14" s="15">
        <v>57.1</v>
      </c>
      <c r="AH14" s="15">
        <f>28.928-41.479</f>
        <v>-12.550999999999998</v>
      </c>
      <c r="AI14" s="15">
        <f>48.986-49.726</f>
        <v>-0.74000000000000199</v>
      </c>
      <c r="AJ14" s="18">
        <f t="shared" si="20"/>
        <v>-0.92500000000000249</v>
      </c>
      <c r="AK14" s="15">
        <f t="shared" si="21"/>
        <v>-0.99900000000000277</v>
      </c>
      <c r="AL14" s="15">
        <f t="shared" si="22"/>
        <v>-1.0889100000000032</v>
      </c>
      <c r="AM14" s="15">
        <f t="shared" ref="AM14" si="25">AL14*1.09</f>
        <v>-1.1869119000000035</v>
      </c>
      <c r="AN14" s="15">
        <f t="shared" si="24"/>
        <v>-1.2699957330000038</v>
      </c>
      <c r="AO14" s="15">
        <f t="shared" si="24"/>
        <v>-1.3588954343100041</v>
      </c>
      <c r="AP14" s="15">
        <f t="shared" si="24"/>
        <v>-1.4540181147117046</v>
      </c>
      <c r="AQ14" s="15">
        <f t="shared" si="24"/>
        <v>-1.555799382741524</v>
      </c>
      <c r="AR14" s="15">
        <f t="shared" si="24"/>
        <v>-1.6647053395334308</v>
      </c>
      <c r="AS14" s="15">
        <f t="shared" si="24"/>
        <v>-1.7812347133007711</v>
      </c>
    </row>
    <row r="15" spans="1:45" s="15" customFormat="1" x14ac:dyDescent="0.25">
      <c r="A15" s="36"/>
      <c r="B15" s="20"/>
      <c r="C15" s="1" t="s">
        <v>51</v>
      </c>
      <c r="D15" s="16">
        <f t="shared" ref="D15:S15" si="26">SUM(D11:D14)</f>
        <v>76</v>
      </c>
      <c r="E15" s="16">
        <f t="shared" si="26"/>
        <v>83</v>
      </c>
      <c r="F15" s="16">
        <f t="shared" si="26"/>
        <v>57</v>
      </c>
      <c r="G15" s="16">
        <f t="shared" si="26"/>
        <v>129</v>
      </c>
      <c r="H15" s="16">
        <f t="shared" si="26"/>
        <v>112</v>
      </c>
      <c r="I15" s="16">
        <f t="shared" si="26"/>
        <v>106</v>
      </c>
      <c r="J15" s="16">
        <f t="shared" si="26"/>
        <v>94</v>
      </c>
      <c r="K15" s="16">
        <f t="shared" si="26"/>
        <v>118</v>
      </c>
      <c r="L15" s="16">
        <f t="shared" si="26"/>
        <v>91</v>
      </c>
      <c r="M15" s="16">
        <f t="shared" si="26"/>
        <v>99</v>
      </c>
      <c r="N15" s="16">
        <f t="shared" si="26"/>
        <v>64</v>
      </c>
      <c r="O15" s="16">
        <f t="shared" si="26"/>
        <v>98</v>
      </c>
      <c r="P15" s="16">
        <f t="shared" si="26"/>
        <v>93</v>
      </c>
      <c r="Q15" s="16">
        <f t="shared" si="26"/>
        <v>101</v>
      </c>
      <c r="R15" s="16">
        <f t="shared" si="26"/>
        <v>74</v>
      </c>
      <c r="S15" s="16">
        <f t="shared" si="26"/>
        <v>113</v>
      </c>
      <c r="T15" s="16">
        <f>SUM(T11:T14)</f>
        <v>84</v>
      </c>
      <c r="U15" s="16"/>
      <c r="V15" s="16"/>
      <c r="W15" s="16"/>
      <c r="X15" s="16"/>
      <c r="Y15" s="16">
        <f t="shared" ref="Y15" si="27">SUM(Y11:Y14)</f>
        <v>45.2</v>
      </c>
      <c r="Z15" s="16">
        <f t="shared" ref="Z15" si="28">SUM(Z11:Z14)</f>
        <v>60.299999999999933</v>
      </c>
      <c r="AA15" s="16">
        <f t="shared" ref="AA15" si="29">SUM(AA11:AA14)</f>
        <v>93.299999999999969</v>
      </c>
      <c r="AB15" s="16">
        <f t="shared" ref="AB15" si="30">SUM(AB11:AB14)</f>
        <v>83.899999999999807</v>
      </c>
      <c r="AC15" s="16">
        <f t="shared" ref="AC15" si="31">SUM(AC11:AC14)</f>
        <v>124.3000000000001</v>
      </c>
      <c r="AD15" s="16">
        <f t="shared" ref="AD15" si="32">SUM(AD11:AD14)</f>
        <v>149.10000000000005</v>
      </c>
      <c r="AE15" s="16">
        <f t="shared" ref="AE15:AH15" si="33">SUM(AE11:AE14)</f>
        <v>250.50000000000028</v>
      </c>
      <c r="AF15" s="16">
        <f t="shared" si="33"/>
        <v>344.69999999999982</v>
      </c>
      <c r="AG15" s="16">
        <f t="shared" si="33"/>
        <v>429.59999999999974</v>
      </c>
      <c r="AH15" s="16">
        <f t="shared" si="33"/>
        <v>351.91900000000038</v>
      </c>
      <c r="AI15" s="16">
        <f>SUM(AI11:AI14)</f>
        <v>381.07499999999999</v>
      </c>
      <c r="AJ15" s="25">
        <f t="shared" ref="AJ15:AS15" si="34">SUM(AJ11:AJ14)</f>
        <v>462.98385000000042</v>
      </c>
      <c r="AK15" s="16">
        <f t="shared" si="34"/>
        <v>521.4467880000002</v>
      </c>
      <c r="AL15" s="16">
        <f t="shared" si="34"/>
        <v>590.71548834000032</v>
      </c>
      <c r="AM15" s="16">
        <f t="shared" si="34"/>
        <v>643.95975643920019</v>
      </c>
      <c r="AN15" s="16">
        <f t="shared" si="34"/>
        <v>690.6114569937057</v>
      </c>
      <c r="AO15" s="16">
        <f t="shared" si="34"/>
        <v>741.34013320889028</v>
      </c>
      <c r="AP15" s="16">
        <f t="shared" si="34"/>
        <v>796.53192618903165</v>
      </c>
      <c r="AQ15" s="16">
        <f t="shared" si="34"/>
        <v>856.61067071088564</v>
      </c>
      <c r="AR15" s="16">
        <f t="shared" si="34"/>
        <v>922.04161781570963</v>
      </c>
      <c r="AS15" s="16">
        <f t="shared" si="34"/>
        <v>993.33552691588102</v>
      </c>
    </row>
    <row r="16" spans="1:45" s="15" customFormat="1" x14ac:dyDescent="0.25">
      <c r="A16" s="36"/>
      <c r="B16" s="21"/>
      <c r="C16" s="2" t="s">
        <v>52</v>
      </c>
      <c r="D16" s="15">
        <v>-7</v>
      </c>
      <c r="E16" s="15">
        <v>-11</v>
      </c>
      <c r="F16" s="15">
        <v>-10</v>
      </c>
      <c r="G16" s="15">
        <v>-6</v>
      </c>
      <c r="H16" s="15">
        <v>-8</v>
      </c>
      <c r="I16" s="15">
        <v>-10</v>
      </c>
      <c r="J16" s="15">
        <v>-14</v>
      </c>
      <c r="K16" s="15">
        <v>-8</v>
      </c>
      <c r="L16" s="15">
        <v>-13</v>
      </c>
      <c r="M16" s="15">
        <v>-13</v>
      </c>
      <c r="N16" s="15">
        <v>-9</v>
      </c>
      <c r="O16" s="15">
        <v>-7</v>
      </c>
      <c r="P16" s="15">
        <v>-11</v>
      </c>
      <c r="Q16" s="15">
        <v>-7</v>
      </c>
      <c r="R16" s="15">
        <v>-7</v>
      </c>
      <c r="S16" s="15">
        <v>-4</v>
      </c>
      <c r="T16" s="15">
        <v>-19</v>
      </c>
      <c r="Y16" s="15">
        <v>-5.4</v>
      </c>
      <c r="Z16" s="15">
        <v>-5.7</v>
      </c>
      <c r="AA16" s="15">
        <v>-4.5999999999999996</v>
      </c>
      <c r="AB16" s="15">
        <v>-5.0999999999999996</v>
      </c>
      <c r="AC16" s="15">
        <v>-8.4</v>
      </c>
      <c r="AD16" s="15">
        <v>-6.6</v>
      </c>
      <c r="AE16" s="15">
        <v>-13.8</v>
      </c>
      <c r="AF16" s="15">
        <v>-33.9</v>
      </c>
      <c r="AG16" s="15">
        <v>-39.799999999999997</v>
      </c>
      <c r="AH16" s="15">
        <v>-41.475000000000001</v>
      </c>
      <c r="AI16" s="15">
        <v>-29.225000000000001</v>
      </c>
      <c r="AJ16" s="18">
        <v>-80</v>
      </c>
      <c r="AK16" s="15">
        <v>-80</v>
      </c>
      <c r="AL16" s="15">
        <v>-80</v>
      </c>
      <c r="AM16" s="15">
        <v>-80</v>
      </c>
      <c r="AN16" s="15">
        <v>-80</v>
      </c>
      <c r="AO16" s="15">
        <v>-80</v>
      </c>
      <c r="AP16" s="15">
        <v>-80</v>
      </c>
      <c r="AQ16" s="15">
        <v>-80</v>
      </c>
      <c r="AR16" s="15">
        <v>-80</v>
      </c>
      <c r="AS16" s="15">
        <v>-80</v>
      </c>
    </row>
    <row r="17" spans="1:116" s="15" customFormat="1" x14ac:dyDescent="0.25">
      <c r="B17" s="18"/>
      <c r="C17" s="2" t="s">
        <v>53</v>
      </c>
      <c r="D17" s="15">
        <f t="shared" ref="D17:S17" si="35">SUM(D15:D16)</f>
        <v>69</v>
      </c>
      <c r="E17" s="15">
        <f t="shared" si="35"/>
        <v>72</v>
      </c>
      <c r="F17" s="15">
        <f t="shared" si="35"/>
        <v>47</v>
      </c>
      <c r="G17" s="15">
        <f t="shared" si="35"/>
        <v>123</v>
      </c>
      <c r="H17" s="15">
        <f t="shared" si="35"/>
        <v>104</v>
      </c>
      <c r="I17" s="15">
        <f t="shared" si="35"/>
        <v>96</v>
      </c>
      <c r="J17" s="15">
        <f t="shared" si="35"/>
        <v>80</v>
      </c>
      <c r="K17" s="15">
        <f t="shared" si="35"/>
        <v>110</v>
      </c>
      <c r="L17" s="15">
        <f t="shared" si="35"/>
        <v>78</v>
      </c>
      <c r="M17" s="15">
        <f t="shared" si="35"/>
        <v>86</v>
      </c>
      <c r="N17" s="15">
        <f t="shared" si="35"/>
        <v>55</v>
      </c>
      <c r="O17" s="15">
        <f t="shared" si="35"/>
        <v>91</v>
      </c>
      <c r="P17" s="15">
        <f t="shared" si="35"/>
        <v>82</v>
      </c>
      <c r="Q17" s="15">
        <f t="shared" si="35"/>
        <v>94</v>
      </c>
      <c r="R17" s="15">
        <f t="shared" si="35"/>
        <v>67</v>
      </c>
      <c r="S17" s="15">
        <f t="shared" si="35"/>
        <v>109</v>
      </c>
      <c r="T17" s="15">
        <f>SUM(T15:T16)</f>
        <v>65</v>
      </c>
      <c r="Y17" s="15">
        <f t="shared" ref="Y17" si="36">SUM(Y15:Y16)</f>
        <v>39.800000000000004</v>
      </c>
      <c r="Z17" s="15">
        <f t="shared" ref="Z17" si="37">SUM(Z15:Z16)</f>
        <v>54.59999999999993</v>
      </c>
      <c r="AA17" s="15">
        <f t="shared" ref="AA17" si="38">SUM(AA15:AA16)</f>
        <v>88.699999999999974</v>
      </c>
      <c r="AB17" s="15">
        <f t="shared" ref="AB17" si="39">SUM(AB15:AB16)</f>
        <v>78.799999999999812</v>
      </c>
      <c r="AC17" s="15">
        <f t="shared" ref="AC17" si="40">SUM(AC15:AC16)</f>
        <v>115.90000000000009</v>
      </c>
      <c r="AD17" s="15">
        <f t="shared" ref="AD17" si="41">SUM(AD15:AD16)</f>
        <v>142.50000000000006</v>
      </c>
      <c r="AE17" s="15">
        <f t="shared" ref="AE17:AH17" si="42">SUM(AE15:AE16)</f>
        <v>236.70000000000027</v>
      </c>
      <c r="AF17" s="15">
        <f t="shared" si="42"/>
        <v>310.79999999999984</v>
      </c>
      <c r="AG17" s="15">
        <f t="shared" si="42"/>
        <v>389.79999999999973</v>
      </c>
      <c r="AH17" s="15">
        <f t="shared" si="42"/>
        <v>310.44400000000036</v>
      </c>
      <c r="AI17" s="15">
        <f>SUM(AI15:AI16)</f>
        <v>351.84999999999997</v>
      </c>
      <c r="AJ17" s="18">
        <f t="shared" ref="AJ17:AS17" si="43">SUM(AJ15:AJ16)</f>
        <v>382.98385000000042</v>
      </c>
      <c r="AK17" s="15">
        <f t="shared" si="43"/>
        <v>441.4467880000002</v>
      </c>
      <c r="AL17" s="15">
        <f t="shared" si="43"/>
        <v>510.71548834000032</v>
      </c>
      <c r="AM17" s="15">
        <f t="shared" si="43"/>
        <v>563.95975643920019</v>
      </c>
      <c r="AN17" s="15">
        <f t="shared" si="43"/>
        <v>610.6114569937057</v>
      </c>
      <c r="AO17" s="15">
        <f t="shared" si="43"/>
        <v>661.34013320889028</v>
      </c>
      <c r="AP17" s="15">
        <f t="shared" si="43"/>
        <v>716.53192618903165</v>
      </c>
      <c r="AQ17" s="15">
        <f t="shared" si="43"/>
        <v>776.61067071088564</v>
      </c>
      <c r="AR17" s="15">
        <f t="shared" si="43"/>
        <v>842.04161781570963</v>
      </c>
      <c r="AS17" s="15">
        <f t="shared" si="43"/>
        <v>913.33552691588102</v>
      </c>
    </row>
    <row r="18" spans="1:116" s="16" customFormat="1" x14ac:dyDescent="0.25">
      <c r="A18" s="29"/>
      <c r="B18" s="31"/>
      <c r="C18" s="2" t="s">
        <v>54</v>
      </c>
      <c r="D18" s="15">
        <v>-13</v>
      </c>
      <c r="E18" s="15">
        <v>-13</v>
      </c>
      <c r="F18" s="15">
        <v>-7</v>
      </c>
      <c r="G18" s="15">
        <v>-24</v>
      </c>
      <c r="H18" s="15">
        <v>-19</v>
      </c>
      <c r="I18" s="15">
        <v>-17</v>
      </c>
      <c r="J18" s="15">
        <v>-15</v>
      </c>
      <c r="K18" s="15">
        <v>-19</v>
      </c>
      <c r="L18" s="15">
        <v>-14</v>
      </c>
      <c r="M18" s="15">
        <v>-18</v>
      </c>
      <c r="N18" s="15">
        <v>-12</v>
      </c>
      <c r="O18" s="15">
        <v>-18</v>
      </c>
      <c r="P18" s="15">
        <v>-17</v>
      </c>
      <c r="Q18" s="15">
        <v>-18</v>
      </c>
      <c r="R18" s="15">
        <v>-13</v>
      </c>
      <c r="S18" s="15">
        <v>-23</v>
      </c>
      <c r="T18" s="15">
        <v>-13</v>
      </c>
      <c r="U18" s="15"/>
      <c r="V18" s="15"/>
      <c r="W18" s="15"/>
      <c r="X18" s="15"/>
      <c r="Y18" s="15">
        <v>-5.2</v>
      </c>
      <c r="Z18" s="15">
        <v>-9.3000000000000007</v>
      </c>
      <c r="AA18" s="15">
        <v>-16.600000000000001</v>
      </c>
      <c r="AB18" s="15">
        <v>-14.5</v>
      </c>
      <c r="AC18" s="15">
        <v>-23.7</v>
      </c>
      <c r="AD18" s="15">
        <v>-26.9</v>
      </c>
      <c r="AE18" s="15">
        <v>-42.7</v>
      </c>
      <c r="AF18" s="15">
        <v>-56.5</v>
      </c>
      <c r="AG18" s="15">
        <v>-69.900000000000006</v>
      </c>
      <c r="AH18" s="15">
        <v>-62.414999999999999</v>
      </c>
      <c r="AI18" s="15">
        <v>-70.599999999999994</v>
      </c>
      <c r="AJ18" s="18">
        <f>AJ17*-0.2</f>
        <v>-76.596770000000092</v>
      </c>
      <c r="AK18" s="15">
        <f t="shared" ref="AK18:AS18" si="44">AK17*-0.2</f>
        <v>-88.289357600000045</v>
      </c>
      <c r="AL18" s="15">
        <f t="shared" si="44"/>
        <v>-102.14309766800007</v>
      </c>
      <c r="AM18" s="15">
        <f t="shared" si="44"/>
        <v>-112.79195128784005</v>
      </c>
      <c r="AN18" s="15">
        <f t="shared" si="44"/>
        <v>-122.12229139874114</v>
      </c>
      <c r="AO18" s="15">
        <f t="shared" si="44"/>
        <v>-132.26802664177805</v>
      </c>
      <c r="AP18" s="15">
        <f t="shared" si="44"/>
        <v>-143.30638523780632</v>
      </c>
      <c r="AQ18" s="15">
        <f t="shared" si="44"/>
        <v>-155.32213414217713</v>
      </c>
      <c r="AR18" s="15">
        <f t="shared" si="44"/>
        <v>-168.40832356314195</v>
      </c>
      <c r="AS18" s="15">
        <f t="shared" si="44"/>
        <v>-182.66710538317622</v>
      </c>
    </row>
    <row r="19" spans="1:116" s="16" customFormat="1" x14ac:dyDescent="0.25">
      <c r="A19" s="29"/>
      <c r="B19" s="31"/>
      <c r="C19" s="1" t="s">
        <v>55</v>
      </c>
      <c r="D19" s="16">
        <f t="shared" ref="D19:S19" si="45">SUM(D17:D18)</f>
        <v>56</v>
      </c>
      <c r="E19" s="16">
        <f t="shared" si="45"/>
        <v>59</v>
      </c>
      <c r="F19" s="16">
        <f t="shared" si="45"/>
        <v>40</v>
      </c>
      <c r="G19" s="16">
        <f t="shared" si="45"/>
        <v>99</v>
      </c>
      <c r="H19" s="16">
        <f t="shared" si="45"/>
        <v>85</v>
      </c>
      <c r="I19" s="16">
        <f t="shared" si="45"/>
        <v>79</v>
      </c>
      <c r="J19" s="16">
        <f t="shared" si="45"/>
        <v>65</v>
      </c>
      <c r="K19" s="16">
        <f t="shared" si="45"/>
        <v>91</v>
      </c>
      <c r="L19" s="16">
        <f t="shared" si="45"/>
        <v>64</v>
      </c>
      <c r="M19" s="16">
        <f t="shared" si="45"/>
        <v>68</v>
      </c>
      <c r="N19" s="16">
        <f t="shared" si="45"/>
        <v>43</v>
      </c>
      <c r="O19" s="16">
        <f t="shared" si="45"/>
        <v>73</v>
      </c>
      <c r="P19" s="16">
        <f t="shared" si="45"/>
        <v>65</v>
      </c>
      <c r="Q19" s="16">
        <f t="shared" si="45"/>
        <v>76</v>
      </c>
      <c r="R19" s="16">
        <f t="shared" si="45"/>
        <v>54</v>
      </c>
      <c r="S19" s="16">
        <f t="shared" si="45"/>
        <v>86</v>
      </c>
      <c r="T19" s="16">
        <f>SUM(T17:T18)</f>
        <v>52</v>
      </c>
      <c r="Y19" s="16">
        <f t="shared" ref="Y19" si="46">SUM(Y17:Y18)</f>
        <v>34.6</v>
      </c>
      <c r="Z19" s="16">
        <f t="shared" ref="Z19" si="47">SUM(Z17:Z18)</f>
        <v>45.299999999999926</v>
      </c>
      <c r="AA19" s="16">
        <f t="shared" ref="AA19" si="48">SUM(AA17:AA18)</f>
        <v>72.099999999999966</v>
      </c>
      <c r="AB19" s="16">
        <f t="shared" ref="AB19" si="49">SUM(AB17:AB18)</f>
        <v>64.299999999999812</v>
      </c>
      <c r="AC19" s="16">
        <f t="shared" ref="AC19" si="50">SUM(AC17:AC18)</f>
        <v>92.200000000000088</v>
      </c>
      <c r="AD19" s="16">
        <f t="shared" ref="AD19" si="51">SUM(AD17:AD18)</f>
        <v>115.60000000000005</v>
      </c>
      <c r="AE19" s="16">
        <f t="shared" ref="AE19:AH19" si="52">SUM(AE17:AE18)</f>
        <v>194.00000000000028</v>
      </c>
      <c r="AF19" s="16">
        <f t="shared" si="52"/>
        <v>254.29999999999984</v>
      </c>
      <c r="AG19" s="16">
        <f t="shared" si="52"/>
        <v>319.89999999999975</v>
      </c>
      <c r="AH19" s="16">
        <f t="shared" si="52"/>
        <v>248.02900000000037</v>
      </c>
      <c r="AI19" s="16">
        <f>SUM(AI17:AI18)</f>
        <v>281.25</v>
      </c>
      <c r="AJ19" s="25">
        <f t="shared" ref="AJ19:AS19" si="53">SUM(AJ17:AJ18)</f>
        <v>306.38708000000031</v>
      </c>
      <c r="AK19" s="16">
        <f t="shared" si="53"/>
        <v>353.15743040000018</v>
      </c>
      <c r="AL19" s="16">
        <f t="shared" si="53"/>
        <v>408.57239067200027</v>
      </c>
      <c r="AM19" s="16">
        <f t="shared" si="53"/>
        <v>451.16780515136014</v>
      </c>
      <c r="AN19" s="16">
        <f t="shared" si="53"/>
        <v>488.48916559496456</v>
      </c>
      <c r="AO19" s="16">
        <f t="shared" si="53"/>
        <v>529.0721065671122</v>
      </c>
      <c r="AP19" s="16">
        <f t="shared" si="53"/>
        <v>573.2255409512253</v>
      </c>
      <c r="AQ19" s="16">
        <f t="shared" si="53"/>
        <v>621.28853656870854</v>
      </c>
      <c r="AR19" s="16">
        <f t="shared" si="53"/>
        <v>673.63329425256768</v>
      </c>
      <c r="AS19" s="16">
        <f t="shared" si="53"/>
        <v>730.66842153270477</v>
      </c>
      <c r="AT19" s="16">
        <f>AS19*(1+$AV$23)</f>
        <v>723.36173731737767</v>
      </c>
      <c r="AU19" s="16">
        <f t="shared" ref="AU19:DF19" si="54">AT19*(1+$AV$23)</f>
        <v>716.12811994420395</v>
      </c>
      <c r="AV19" s="16">
        <f t="shared" si="54"/>
        <v>708.96683874476184</v>
      </c>
      <c r="AW19" s="16">
        <f t="shared" si="54"/>
        <v>701.87717035731418</v>
      </c>
      <c r="AX19" s="16">
        <f t="shared" si="54"/>
        <v>694.85839865374101</v>
      </c>
      <c r="AY19" s="16">
        <f t="shared" si="54"/>
        <v>687.90981466720359</v>
      </c>
      <c r="AZ19" s="16">
        <f t="shared" si="54"/>
        <v>681.03071652053154</v>
      </c>
      <c r="BA19" s="16">
        <f t="shared" si="54"/>
        <v>674.22040935532618</v>
      </c>
      <c r="BB19" s="16">
        <f t="shared" si="54"/>
        <v>667.47820526177293</v>
      </c>
      <c r="BC19" s="16">
        <f t="shared" si="54"/>
        <v>660.8034232091552</v>
      </c>
      <c r="BD19" s="16">
        <f t="shared" si="54"/>
        <v>654.19538897706366</v>
      </c>
      <c r="BE19" s="16">
        <f t="shared" si="54"/>
        <v>647.65343508729302</v>
      </c>
      <c r="BF19" s="16">
        <f t="shared" si="54"/>
        <v>641.17690073642007</v>
      </c>
      <c r="BG19" s="16">
        <f t="shared" si="54"/>
        <v>634.76513172905584</v>
      </c>
      <c r="BH19" s="16">
        <f t="shared" si="54"/>
        <v>628.41748041176527</v>
      </c>
      <c r="BI19" s="16">
        <f t="shared" si="54"/>
        <v>622.13330560764757</v>
      </c>
      <c r="BJ19" s="16">
        <f t="shared" si="54"/>
        <v>615.91197255157113</v>
      </c>
      <c r="BK19" s="16">
        <f t="shared" si="54"/>
        <v>609.75285282605546</v>
      </c>
      <c r="BL19" s="16">
        <f t="shared" si="54"/>
        <v>603.65532429779489</v>
      </c>
      <c r="BM19" s="16">
        <f t="shared" si="54"/>
        <v>597.61877105481699</v>
      </c>
      <c r="BN19" s="16">
        <f t="shared" si="54"/>
        <v>591.64258334426881</v>
      </c>
      <c r="BO19" s="16">
        <f t="shared" si="54"/>
        <v>585.72615751082617</v>
      </c>
      <c r="BP19" s="16">
        <f t="shared" si="54"/>
        <v>579.86889593571789</v>
      </c>
      <c r="BQ19" s="16">
        <f t="shared" si="54"/>
        <v>574.07020697636074</v>
      </c>
      <c r="BR19" s="16">
        <f t="shared" si="54"/>
        <v>568.32950490659709</v>
      </c>
      <c r="BS19" s="16">
        <f t="shared" si="54"/>
        <v>562.64620985753106</v>
      </c>
      <c r="BT19" s="16">
        <f t="shared" si="54"/>
        <v>557.01974775895576</v>
      </c>
      <c r="BU19" s="16">
        <f t="shared" si="54"/>
        <v>551.44955028136621</v>
      </c>
      <c r="BV19" s="16">
        <f t="shared" si="54"/>
        <v>545.93505477855251</v>
      </c>
      <c r="BW19" s="16">
        <f t="shared" si="54"/>
        <v>540.47570423076695</v>
      </c>
      <c r="BX19" s="16">
        <f t="shared" si="54"/>
        <v>535.07094718845929</v>
      </c>
      <c r="BY19" s="16">
        <f t="shared" si="54"/>
        <v>529.72023771657473</v>
      </c>
      <c r="BZ19" s="16">
        <f t="shared" si="54"/>
        <v>524.42303533940901</v>
      </c>
      <c r="CA19" s="16">
        <f t="shared" si="54"/>
        <v>519.17880498601494</v>
      </c>
      <c r="CB19" s="16">
        <f t="shared" si="54"/>
        <v>513.98701693615476</v>
      </c>
      <c r="CC19" s="16">
        <f t="shared" si="54"/>
        <v>508.84714676679323</v>
      </c>
      <c r="CD19" s="16">
        <f t="shared" si="54"/>
        <v>503.75867529912529</v>
      </c>
      <c r="CE19" s="16">
        <f t="shared" si="54"/>
        <v>498.72108854613401</v>
      </c>
      <c r="CF19" s="16">
        <f t="shared" si="54"/>
        <v>493.73387766067265</v>
      </c>
      <c r="CG19" s="16">
        <f t="shared" si="54"/>
        <v>488.79653888406591</v>
      </c>
      <c r="CH19" s="16">
        <f t="shared" si="54"/>
        <v>483.90857349522526</v>
      </c>
      <c r="CI19" s="16">
        <f t="shared" si="54"/>
        <v>479.06948776027298</v>
      </c>
      <c r="CJ19" s="16">
        <f t="shared" si="54"/>
        <v>474.27879288267025</v>
      </c>
      <c r="CK19" s="16">
        <f t="shared" si="54"/>
        <v>469.53600495384353</v>
      </c>
      <c r="CL19" s="16">
        <f t="shared" si="54"/>
        <v>464.84064490430507</v>
      </c>
      <c r="CM19" s="16">
        <f t="shared" si="54"/>
        <v>460.19223845526199</v>
      </c>
      <c r="CN19" s="16">
        <f t="shared" si="54"/>
        <v>455.59031607070938</v>
      </c>
      <c r="CO19" s="16">
        <f t="shared" si="54"/>
        <v>451.03441291000229</v>
      </c>
      <c r="CP19" s="16">
        <f t="shared" si="54"/>
        <v>446.52406878090227</v>
      </c>
      <c r="CQ19" s="16">
        <f t="shared" si="54"/>
        <v>442.05882809309327</v>
      </c>
      <c r="CR19" s="16">
        <f t="shared" si="54"/>
        <v>437.63823981216234</v>
      </c>
      <c r="CS19" s="16">
        <f t="shared" si="54"/>
        <v>433.26185741404072</v>
      </c>
      <c r="CT19" s="16">
        <f t="shared" si="54"/>
        <v>428.92923883990034</v>
      </c>
      <c r="CU19" s="16">
        <f t="shared" si="54"/>
        <v>424.63994645150132</v>
      </c>
      <c r="CV19" s="16">
        <f t="shared" si="54"/>
        <v>420.39354698698628</v>
      </c>
      <c r="CW19" s="16">
        <f t="shared" si="54"/>
        <v>416.18961151711642</v>
      </c>
      <c r="CX19" s="16">
        <f t="shared" si="54"/>
        <v>412.02771540194527</v>
      </c>
      <c r="CY19" s="16">
        <f t="shared" si="54"/>
        <v>407.90743824792582</v>
      </c>
      <c r="CZ19" s="16">
        <f t="shared" si="54"/>
        <v>403.82836386544659</v>
      </c>
      <c r="DA19" s="16">
        <f t="shared" si="54"/>
        <v>399.7900802267921</v>
      </c>
      <c r="DB19" s="16">
        <f t="shared" si="54"/>
        <v>395.79217942452419</v>
      </c>
      <c r="DC19" s="16">
        <f t="shared" si="54"/>
        <v>391.83425763027896</v>
      </c>
      <c r="DD19" s="16">
        <f t="shared" si="54"/>
        <v>387.91591505397616</v>
      </c>
      <c r="DE19" s="16">
        <f t="shared" si="54"/>
        <v>384.03675590343641</v>
      </c>
      <c r="DF19" s="16">
        <f t="shared" si="54"/>
        <v>380.19638834440207</v>
      </c>
      <c r="DG19" s="16">
        <f t="shared" ref="DG19:DL19" si="55">DF19*(1+$AV$23)</f>
        <v>376.39442446095802</v>
      </c>
      <c r="DH19" s="16">
        <f t="shared" si="55"/>
        <v>372.63048021634842</v>
      </c>
      <c r="DI19" s="16">
        <f t="shared" si="55"/>
        <v>368.90417541418492</v>
      </c>
      <c r="DJ19" s="16">
        <f t="shared" si="55"/>
        <v>365.21513366004308</v>
      </c>
      <c r="DK19" s="16">
        <f t="shared" si="55"/>
        <v>361.56298232344267</v>
      </c>
      <c r="DL19" s="16">
        <f t="shared" si="55"/>
        <v>357.94735250020824</v>
      </c>
    </row>
    <row r="20" spans="1:116" s="30" customFormat="1" x14ac:dyDescent="0.25">
      <c r="B20" s="32"/>
      <c r="C20" s="2" t="s">
        <v>56</v>
      </c>
      <c r="D20" s="26">
        <v>28.984000000000002</v>
      </c>
      <c r="E20" s="26">
        <v>28.984000000000002</v>
      </c>
      <c r="F20" s="26">
        <v>28.984000000000002</v>
      </c>
      <c r="G20" s="26">
        <v>28.984000000000002</v>
      </c>
      <c r="H20" s="26">
        <v>28.984000000000002</v>
      </c>
      <c r="I20" s="26">
        <v>28.984000000000002</v>
      </c>
      <c r="J20" s="26">
        <v>28.984000000000002</v>
      </c>
      <c r="K20" s="26">
        <v>28.984000000000002</v>
      </c>
      <c r="L20" s="26">
        <v>28.984000000000002</v>
      </c>
      <c r="M20" s="26">
        <v>28.484000000000002</v>
      </c>
      <c r="N20" s="26">
        <v>28.484000000000002</v>
      </c>
      <c r="O20" s="26">
        <v>28.484000000000002</v>
      </c>
      <c r="P20" s="26">
        <v>28.548999999999999</v>
      </c>
      <c r="Q20" s="26">
        <v>28.548999999999999</v>
      </c>
      <c r="R20" s="26">
        <v>28.548999999999999</v>
      </c>
      <c r="S20" s="26">
        <v>28.548999999999999</v>
      </c>
      <c r="T20" s="26">
        <v>28.548999999999999</v>
      </c>
      <c r="U20" s="15"/>
      <c r="V20" s="15"/>
      <c r="W20" s="15"/>
      <c r="X20" s="15"/>
      <c r="Y20" s="26">
        <v>28.548999999999999</v>
      </c>
      <c r="Z20" s="26">
        <v>28.548999999999999</v>
      </c>
      <c r="AA20" s="26">
        <v>28.548999999999999</v>
      </c>
      <c r="AB20" s="26">
        <v>28.548999999999999</v>
      </c>
      <c r="AC20" s="26">
        <v>28.548999999999999</v>
      </c>
      <c r="AD20" s="26">
        <v>28.548999999999999</v>
      </c>
      <c r="AE20" s="26">
        <v>28.548999999999999</v>
      </c>
      <c r="AF20" s="26">
        <v>28.548999999999999</v>
      </c>
      <c r="AG20" s="26">
        <v>28.548999999999999</v>
      </c>
      <c r="AH20" s="26">
        <v>28.548999999999999</v>
      </c>
      <c r="AI20" s="26">
        <v>28.548999999999999</v>
      </c>
      <c r="AJ20" s="8">
        <v>28.548999999999999</v>
      </c>
      <c r="AK20" s="26">
        <v>28.548999999999999</v>
      </c>
      <c r="AL20" s="26">
        <v>28.548999999999999</v>
      </c>
      <c r="AM20" s="26">
        <v>28.548999999999999</v>
      </c>
      <c r="AN20" s="26">
        <v>28.548999999999999</v>
      </c>
      <c r="AO20" s="26">
        <v>28.548999999999999</v>
      </c>
      <c r="AP20" s="26">
        <v>28.548999999999999</v>
      </c>
      <c r="AQ20" s="26">
        <v>28.548999999999999</v>
      </c>
      <c r="AR20" s="26">
        <v>28.548999999999999</v>
      </c>
      <c r="AS20" s="26">
        <v>28.548999999999999</v>
      </c>
    </row>
    <row r="21" spans="1:116" s="30" customFormat="1" x14ac:dyDescent="0.25">
      <c r="B21" s="32"/>
      <c r="C21" s="2" t="s">
        <v>57</v>
      </c>
      <c r="D21" s="27">
        <f t="shared" ref="D21:S21" si="56">D19/D20</f>
        <v>1.9321004692243995</v>
      </c>
      <c r="E21" s="27">
        <f t="shared" si="56"/>
        <v>2.0356058515042781</v>
      </c>
      <c r="F21" s="27">
        <f t="shared" si="56"/>
        <v>1.3800717637317139</v>
      </c>
      <c r="G21" s="27">
        <f t="shared" si="56"/>
        <v>3.415677615235992</v>
      </c>
      <c r="H21" s="27">
        <f t="shared" si="56"/>
        <v>2.932652497929892</v>
      </c>
      <c r="I21" s="27">
        <f t="shared" si="56"/>
        <v>2.7256417333701353</v>
      </c>
      <c r="J21" s="27">
        <f t="shared" si="56"/>
        <v>2.2426166160640353</v>
      </c>
      <c r="K21" s="27">
        <f t="shared" si="56"/>
        <v>3.1396632624896492</v>
      </c>
      <c r="L21" s="27">
        <f t="shared" si="56"/>
        <v>2.2081148219707423</v>
      </c>
      <c r="M21" s="27">
        <f t="shared" si="56"/>
        <v>2.3873051537705376</v>
      </c>
      <c r="N21" s="27">
        <f t="shared" si="56"/>
        <v>1.5096194354725458</v>
      </c>
      <c r="O21" s="27">
        <f t="shared" si="56"/>
        <v>2.5628422974301359</v>
      </c>
      <c r="P21" s="27">
        <f t="shared" si="56"/>
        <v>2.2767872780132405</v>
      </c>
      <c r="Q21" s="27">
        <f t="shared" si="56"/>
        <v>2.6620897404462505</v>
      </c>
      <c r="R21" s="27">
        <f t="shared" si="56"/>
        <v>1.8914848155802304</v>
      </c>
      <c r="S21" s="27">
        <f t="shared" si="56"/>
        <v>3.012364706294441</v>
      </c>
      <c r="T21" s="27">
        <f>T19/T20</f>
        <v>1.8214298224105923</v>
      </c>
      <c r="U21" s="15"/>
      <c r="V21" s="15"/>
      <c r="W21" s="15"/>
      <c r="X21" s="15"/>
      <c r="Y21" s="27">
        <f t="shared" ref="Y21" si="57">Y19/Y20</f>
        <v>1.2119513818347403</v>
      </c>
      <c r="Z21" s="27">
        <f t="shared" ref="Z21" si="58">Z19/Z20</f>
        <v>1.586745595292302</v>
      </c>
      <c r="AA21" s="27">
        <f t="shared" ref="AA21" si="59">AA19/AA20</f>
        <v>2.5254825037654549</v>
      </c>
      <c r="AB21" s="27">
        <f t="shared" ref="AB21" si="60">AB19/AB20</f>
        <v>2.2522680304038607</v>
      </c>
      <c r="AC21" s="27">
        <f t="shared" ref="AC21" si="61">AC19/AC20</f>
        <v>3.2295351851203224</v>
      </c>
      <c r="AD21" s="27">
        <f t="shared" ref="AD21" si="62">AD19/AD20</f>
        <v>4.0491786052050882</v>
      </c>
      <c r="AE21" s="27">
        <f t="shared" ref="AE21:AG21" si="63">AE19/AE20</f>
        <v>6.7953343374549124</v>
      </c>
      <c r="AF21" s="27">
        <f t="shared" si="63"/>
        <v>8.9074923815194875</v>
      </c>
      <c r="AG21" s="27">
        <f t="shared" si="63"/>
        <v>11.205296157483616</v>
      </c>
      <c r="AH21" s="27">
        <f>AH19/AH20</f>
        <v>8.6878349504361054</v>
      </c>
      <c r="AI21" s="27">
        <f>AI19/AI20</f>
        <v>9.8514834144803665</v>
      </c>
      <c r="AJ21" s="44">
        <f t="shared" ref="AJ21:AS21" si="64">AJ19/AJ20</f>
        <v>10.731972398332703</v>
      </c>
      <c r="AK21" s="27">
        <f t="shared" si="64"/>
        <v>12.37022068723949</v>
      </c>
      <c r="AL21" s="27">
        <f t="shared" si="64"/>
        <v>14.311268018914857</v>
      </c>
      <c r="AM21" s="27">
        <f t="shared" si="64"/>
        <v>15.803278754119589</v>
      </c>
      <c r="AN21" s="27">
        <f t="shared" si="64"/>
        <v>17.110552579598746</v>
      </c>
      <c r="AO21" s="27">
        <f t="shared" si="64"/>
        <v>18.53207140590256</v>
      </c>
      <c r="AP21" s="27">
        <f t="shared" si="64"/>
        <v>20.078655678000114</v>
      </c>
      <c r="AQ21" s="27">
        <f t="shared" si="64"/>
        <v>21.762182092847684</v>
      </c>
      <c r="AR21" s="27">
        <f t="shared" si="64"/>
        <v>23.595687913852242</v>
      </c>
      <c r="AS21" s="27">
        <f t="shared" si="64"/>
        <v>25.593485639871968</v>
      </c>
    </row>
    <row r="22" spans="1:116" x14ac:dyDescent="0.25"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9"/>
      <c r="AA22" s="29"/>
      <c r="AB22" s="29"/>
      <c r="AC22" s="29"/>
      <c r="AD22" s="29"/>
      <c r="AE22" s="29"/>
      <c r="AH22" s="12"/>
      <c r="AI22" s="12"/>
      <c r="AU22" s="2" t="s">
        <v>138</v>
      </c>
      <c r="AV22" s="37">
        <v>0.08</v>
      </c>
    </row>
    <row r="23" spans="1:116" x14ac:dyDescent="0.25">
      <c r="C23" s="29" t="s">
        <v>33</v>
      </c>
      <c r="D23" s="29"/>
      <c r="E23" s="29"/>
      <c r="F23" s="29"/>
      <c r="G23" s="29"/>
      <c r="H23" s="29">
        <f t="shared" ref="H23:S23" si="65">(H9-D9)/D9</f>
        <v>0.28014616321559072</v>
      </c>
      <c r="I23" s="29">
        <f t="shared" si="65"/>
        <v>0.20044543429844097</v>
      </c>
      <c r="J23" s="29">
        <f t="shared" si="65"/>
        <v>0.11182795698924732</v>
      </c>
      <c r="K23" s="29">
        <f t="shared" si="65"/>
        <v>4.046242774566474E-2</v>
      </c>
      <c r="L23" s="29">
        <f t="shared" si="65"/>
        <v>3.8058991436726928E-3</v>
      </c>
      <c r="M23" s="29">
        <f t="shared" si="65"/>
        <v>-6.1224489795918366E-2</v>
      </c>
      <c r="N23" s="29">
        <f t="shared" si="65"/>
        <v>-0.21760154738878143</v>
      </c>
      <c r="O23" s="29">
        <f t="shared" si="65"/>
        <v>-5.0925925925925923E-2</v>
      </c>
      <c r="P23" s="29">
        <f t="shared" si="65"/>
        <v>-4.9289099526066353E-2</v>
      </c>
      <c r="Q23" s="29">
        <f t="shared" si="65"/>
        <v>-3.1620553359683792E-2</v>
      </c>
      <c r="R23" s="29">
        <f t="shared" si="65"/>
        <v>2.595797280593325E-2</v>
      </c>
      <c r="S23" s="29">
        <f t="shared" si="65"/>
        <v>-2.3414634146341463E-2</v>
      </c>
      <c r="T23" s="29">
        <f>(T9-P9)/P9</f>
        <v>-4.0877367896311065E-2</v>
      </c>
      <c r="U23" s="29"/>
      <c r="V23" s="29"/>
      <c r="W23" s="29"/>
      <c r="X23" s="29"/>
      <c r="Y23" s="29"/>
      <c r="Z23" s="29">
        <f>(Z9-Y9)/Y9</f>
        <v>-2.0864913062862318E-2</v>
      </c>
      <c r="AA23" s="29">
        <f t="shared" ref="AA23:AH23" si="66">(AA9-Z9)/Z9</f>
        <v>7.0667516619615831E-2</v>
      </c>
      <c r="AB23" s="29">
        <f t="shared" si="66"/>
        <v>0.17257803861529289</v>
      </c>
      <c r="AC23" s="29">
        <f t="shared" si="66"/>
        <v>0.27694762802843481</v>
      </c>
      <c r="AD23" s="29">
        <f t="shared" si="66"/>
        <v>6.4417177914110349E-2</v>
      </c>
      <c r="AE23" s="29">
        <f t="shared" si="66"/>
        <v>0.41071619169601886</v>
      </c>
      <c r="AF23" s="29">
        <f t="shared" si="66"/>
        <v>0.39487024286903222</v>
      </c>
      <c r="AG23" s="29">
        <f t="shared" si="66"/>
        <v>0.15084617053590796</v>
      </c>
      <c r="AH23" s="29">
        <f t="shared" si="66"/>
        <v>-8.069236932648334E-2</v>
      </c>
      <c r="AI23" s="29">
        <f>(AI9-AH9)/AH9</f>
        <v>-2.2299467571052535E-2</v>
      </c>
      <c r="AJ23" s="31">
        <f>(AJ9-AI9)/AI9</f>
        <v>0.25793392763502893</v>
      </c>
      <c r="AK23" s="29">
        <f t="shared" ref="AK23:AS23" si="67">(AK9-AJ9)/AJ9</f>
        <v>0.1130775195091042</v>
      </c>
      <c r="AL23" s="29">
        <f t="shared" si="67"/>
        <v>0.12098532833154724</v>
      </c>
      <c r="AM23" s="29">
        <f t="shared" si="67"/>
        <v>9.0098834510141459E-2</v>
      </c>
      <c r="AN23" s="29">
        <f t="shared" si="67"/>
        <v>7.178724469829216E-2</v>
      </c>
      <c r="AO23" s="29">
        <f t="shared" si="67"/>
        <v>7.2526826705363479E-2</v>
      </c>
      <c r="AP23" s="29">
        <f t="shared" si="67"/>
        <v>7.3256628714156738E-2</v>
      </c>
      <c r="AQ23" s="29">
        <f t="shared" si="67"/>
        <v>7.397604838124959E-2</v>
      </c>
      <c r="AR23" s="29">
        <f t="shared" si="67"/>
        <v>7.4684529479393316E-2</v>
      </c>
      <c r="AS23" s="29">
        <f t="shared" si="67"/>
        <v>7.5381562860948353E-2</v>
      </c>
      <c r="AU23" s="2" t="s">
        <v>139</v>
      </c>
      <c r="AV23" s="37">
        <v>-0.01</v>
      </c>
    </row>
    <row r="24" spans="1:116" x14ac:dyDescent="0.25">
      <c r="C24" s="29" t="s">
        <v>103</v>
      </c>
      <c r="D24" s="29">
        <v>0.35</v>
      </c>
      <c r="E24" s="29">
        <v>0.24</v>
      </c>
      <c r="F24" s="29">
        <v>0.18</v>
      </c>
      <c r="G24" s="29">
        <v>0.08</v>
      </c>
      <c r="H24" s="29">
        <v>0.14000000000000001</v>
      </c>
      <c r="I24" s="29">
        <v>7.0000000000000007E-2</v>
      </c>
      <c r="J24" s="29">
        <v>0.03</v>
      </c>
      <c r="K24" s="29">
        <v>-0.01</v>
      </c>
      <c r="L24" s="29">
        <v>-0.04</v>
      </c>
      <c r="M24" s="29">
        <v>-0.1</v>
      </c>
      <c r="N24" s="29">
        <v>-0.2</v>
      </c>
      <c r="O24" s="29">
        <v>-0.06</v>
      </c>
      <c r="P24" s="29">
        <v>-0.05</v>
      </c>
      <c r="Q24" s="29">
        <v>0</v>
      </c>
      <c r="R24" s="29">
        <v>0.06</v>
      </c>
      <c r="S24" s="29">
        <v>-0.01</v>
      </c>
      <c r="T24" s="29">
        <v>-0.06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31"/>
      <c r="AK24" s="29"/>
      <c r="AL24" s="29"/>
      <c r="AM24" s="29"/>
      <c r="AN24" s="29"/>
      <c r="AO24" s="29"/>
      <c r="AP24" s="29"/>
      <c r="AQ24" s="29"/>
      <c r="AR24" s="29"/>
      <c r="AS24" s="29"/>
      <c r="AU24" s="40" t="s">
        <v>140</v>
      </c>
      <c r="AV24" s="41">
        <f>NPV(AV22,AJ19:DL19)</f>
        <v>6968.9740196857902</v>
      </c>
    </row>
    <row r="25" spans="1:116" x14ac:dyDescent="0.25">
      <c r="C25" s="30" t="s">
        <v>36</v>
      </c>
      <c r="D25" s="30">
        <f t="shared" ref="D25:S25" si="68">D11/D9</f>
        <v>0.12911084043848964</v>
      </c>
      <c r="E25" s="30">
        <f t="shared" si="68"/>
        <v>0.13474387527839643</v>
      </c>
      <c r="F25" s="30">
        <f t="shared" si="68"/>
        <v>9.56989247311828E-2</v>
      </c>
      <c r="G25" s="30">
        <f t="shared" si="68"/>
        <v>0.15125240847784199</v>
      </c>
      <c r="H25" s="30">
        <f t="shared" si="68"/>
        <v>0.13225499524262607</v>
      </c>
      <c r="I25" s="30">
        <f t="shared" si="68"/>
        <v>0.12987012987012986</v>
      </c>
      <c r="J25" s="30">
        <f t="shared" si="68"/>
        <v>0.12572533849129594</v>
      </c>
      <c r="K25" s="30">
        <f t="shared" si="68"/>
        <v>9.7222222222222224E-2</v>
      </c>
      <c r="L25" s="30">
        <f t="shared" si="68"/>
        <v>0.12417061611374408</v>
      </c>
      <c r="M25" s="30">
        <f t="shared" si="68"/>
        <v>0.13735177865612649</v>
      </c>
      <c r="N25" s="30">
        <f t="shared" si="68"/>
        <v>0.12484548825710753</v>
      </c>
      <c r="O25" s="30">
        <f t="shared" si="68"/>
        <v>0.14439024390243901</v>
      </c>
      <c r="P25" s="30">
        <f t="shared" si="68"/>
        <v>0.13260219341974078</v>
      </c>
      <c r="Q25" s="30">
        <f t="shared" si="68"/>
        <v>0.1336734693877551</v>
      </c>
      <c r="R25" s="30">
        <f t="shared" si="68"/>
        <v>0.13373493975903614</v>
      </c>
      <c r="S25" s="30">
        <f t="shared" si="68"/>
        <v>0.15384615384615385</v>
      </c>
      <c r="T25" s="30">
        <f>T11/T9</f>
        <v>0.1340956340956341</v>
      </c>
      <c r="U25" s="30"/>
      <c r="V25" s="30"/>
      <c r="W25" s="30"/>
      <c r="X25" s="30"/>
      <c r="Y25" s="30">
        <f t="shared" ref="Y25" si="69">Y11/Y9</f>
        <v>0.10922871154703521</v>
      </c>
      <c r="Z25" s="30">
        <f t="shared" ref="Z25:AH25" si="70">Z11/Z9</f>
        <v>0.11993443220107453</v>
      </c>
      <c r="AA25" s="30">
        <f t="shared" si="70"/>
        <v>0.1193331632219103</v>
      </c>
      <c r="AB25" s="30">
        <f t="shared" si="70"/>
        <v>0.12454664152038288</v>
      </c>
      <c r="AC25" s="30">
        <f t="shared" si="70"/>
        <v>0.11724608043626453</v>
      </c>
      <c r="AD25" s="30">
        <f t="shared" si="70"/>
        <v>0.11991674671789948</v>
      </c>
      <c r="AE25" s="30">
        <f t="shared" si="70"/>
        <v>0.13380494817280786</v>
      </c>
      <c r="AF25" s="30">
        <f t="shared" si="70"/>
        <v>0.12833586461271421</v>
      </c>
      <c r="AG25" s="30">
        <f t="shared" si="70"/>
        <v>0.12108215110524574</v>
      </c>
      <c r="AH25" s="30">
        <f t="shared" si="70"/>
        <v>0.1331626074406754</v>
      </c>
      <c r="AI25" s="30">
        <f>AI11/AI9</f>
        <v>0.13865915049816466</v>
      </c>
      <c r="AJ25" s="32">
        <f>AJ11/AJ9</f>
        <v>0.13500000000000009</v>
      </c>
      <c r="AK25" s="30">
        <f t="shared" ref="AK25:AS25" si="71">AK11/AK9</f>
        <v>0.13500000000000006</v>
      </c>
      <c r="AL25" s="30">
        <f t="shared" si="71"/>
        <v>0.13500000000000004</v>
      </c>
      <c r="AM25" s="30">
        <f t="shared" si="71"/>
        <v>0.13500000000000004</v>
      </c>
      <c r="AN25" s="30">
        <f t="shared" si="71"/>
        <v>0.13499999999999995</v>
      </c>
      <c r="AO25" s="30">
        <f t="shared" si="71"/>
        <v>0.13499999999999998</v>
      </c>
      <c r="AP25" s="30">
        <f t="shared" si="71"/>
        <v>0.13500000000000004</v>
      </c>
      <c r="AQ25" s="30">
        <f t="shared" si="71"/>
        <v>0.13500000000000001</v>
      </c>
      <c r="AR25" s="30">
        <f t="shared" si="71"/>
        <v>0.13500000000000006</v>
      </c>
      <c r="AS25" s="30">
        <f t="shared" si="71"/>
        <v>0.13499999999999993</v>
      </c>
      <c r="AU25" s="2" t="s">
        <v>2</v>
      </c>
      <c r="AV25" s="2">
        <v>28.548999999999999</v>
      </c>
    </row>
    <row r="26" spans="1:116" x14ac:dyDescent="0.25">
      <c r="C26" s="30" t="s">
        <v>34</v>
      </c>
      <c r="D26" s="30">
        <f t="shared" ref="D26:S26" si="72">D15/D9</f>
        <v>9.2570036540803896E-2</v>
      </c>
      <c r="E26" s="30">
        <f t="shared" si="72"/>
        <v>9.2427616926503336E-2</v>
      </c>
      <c r="F26" s="30">
        <f t="shared" si="72"/>
        <v>6.1290322580645158E-2</v>
      </c>
      <c r="G26" s="30">
        <f t="shared" si="72"/>
        <v>0.12427745664739884</v>
      </c>
      <c r="H26" s="30">
        <f t="shared" si="72"/>
        <v>0.1065651760228354</v>
      </c>
      <c r="I26" s="30">
        <f t="shared" si="72"/>
        <v>9.8330241187384038E-2</v>
      </c>
      <c r="J26" s="30">
        <f t="shared" si="72"/>
        <v>9.0909090909090912E-2</v>
      </c>
      <c r="K26" s="30">
        <f t="shared" si="72"/>
        <v>0.10925925925925926</v>
      </c>
      <c r="L26" s="30">
        <f t="shared" si="72"/>
        <v>8.6255924170616116E-2</v>
      </c>
      <c r="M26" s="30">
        <f t="shared" si="72"/>
        <v>9.7826086956521743E-2</v>
      </c>
      <c r="N26" s="30">
        <f t="shared" si="72"/>
        <v>7.9110012360939425E-2</v>
      </c>
      <c r="O26" s="30">
        <f t="shared" si="72"/>
        <v>9.5609756097560977E-2</v>
      </c>
      <c r="P26" s="30">
        <f t="shared" si="72"/>
        <v>9.2721834496510475E-2</v>
      </c>
      <c r="Q26" s="30">
        <f t="shared" si="72"/>
        <v>0.10306122448979592</v>
      </c>
      <c r="R26" s="30">
        <f t="shared" si="72"/>
        <v>8.91566265060241E-2</v>
      </c>
      <c r="S26" s="30">
        <f t="shared" si="72"/>
        <v>0.11288711288711288</v>
      </c>
      <c r="T26" s="30">
        <f>T15/T9</f>
        <v>8.7318087318087323E-2</v>
      </c>
      <c r="U26" s="30"/>
      <c r="V26" s="30"/>
      <c r="W26" s="30"/>
      <c r="X26" s="30"/>
      <c r="Y26" s="30">
        <f t="shared" ref="Y26" si="73">Y15/Y9</f>
        <v>4.0303165403477489E-2</v>
      </c>
      <c r="Z26" s="30">
        <f t="shared" ref="Z26:AH26" si="74">Z15/Z9</f>
        <v>5.4913031600036369E-2</v>
      </c>
      <c r="AA26" s="30">
        <f t="shared" si="74"/>
        <v>7.9356978821127813E-2</v>
      </c>
      <c r="AB26" s="30">
        <f t="shared" si="74"/>
        <v>6.0858842303786312E-2</v>
      </c>
      <c r="AC26" s="30">
        <f t="shared" si="74"/>
        <v>7.0608952510793049E-2</v>
      </c>
      <c r="AD26" s="30">
        <f t="shared" si="74"/>
        <v>7.9570925392251066E-2</v>
      </c>
      <c r="AE26" s="30">
        <f t="shared" si="74"/>
        <v>9.4764318680487361E-2</v>
      </c>
      <c r="AF26" s="30">
        <f t="shared" si="74"/>
        <v>9.3485571707528706E-2</v>
      </c>
      <c r="AG26" s="30">
        <f t="shared" si="74"/>
        <v>0.1012395720412876</v>
      </c>
      <c r="AH26" s="30">
        <f t="shared" si="74"/>
        <v>9.0212740868343771E-2</v>
      </c>
      <c r="AI26" s="30">
        <f>AI15/AI9</f>
        <v>9.991478762454116E-2</v>
      </c>
      <c r="AJ26" s="32">
        <f>AJ15/AJ9</f>
        <v>9.6500002084306091E-2</v>
      </c>
      <c r="AK26" s="30">
        <f t="shared" ref="AK26:AS26" si="75">AK15/AK9</f>
        <v>9.7644113262401244E-2</v>
      </c>
      <c r="AL26" s="30">
        <f t="shared" si="75"/>
        <v>9.8676673088499381E-2</v>
      </c>
      <c r="AM26" s="30">
        <f t="shared" si="75"/>
        <v>9.8679966366235619E-2</v>
      </c>
      <c r="AN26" s="30">
        <f t="shared" si="75"/>
        <v>9.8740531359777728E-2</v>
      </c>
      <c r="AO26" s="30">
        <f t="shared" si="75"/>
        <v>9.8825957095900197E-2</v>
      </c>
      <c r="AP26" s="30">
        <f t="shared" si="75"/>
        <v>9.8935721548946101E-2</v>
      </c>
      <c r="AQ26" s="30">
        <f t="shared" si="75"/>
        <v>9.9069237856104317E-2</v>
      </c>
      <c r="AR26" s="30">
        <f t="shared" si="75"/>
        <v>9.9225859366755195E-2</v>
      </c>
      <c r="AS26" s="30">
        <f t="shared" si="75"/>
        <v>9.9404884926856757E-2</v>
      </c>
      <c r="AU26" s="1" t="s">
        <v>141</v>
      </c>
      <c r="AV26" s="42">
        <f>AV24/AV25</f>
        <v>244.10571367423694</v>
      </c>
    </row>
    <row r="27" spans="1:116" x14ac:dyDescent="0.25">
      <c r="C27" s="2" t="s">
        <v>37</v>
      </c>
      <c r="L27" s="12"/>
      <c r="M27" s="12"/>
      <c r="N27" s="12"/>
      <c r="O27" s="12"/>
      <c r="P27" s="12"/>
      <c r="Q27" s="12"/>
      <c r="R27" s="12"/>
      <c r="S27" s="12"/>
      <c r="AU27" s="14" t="s">
        <v>142</v>
      </c>
      <c r="AV27" s="14">
        <f>(AV26-B4)/B4</f>
        <v>0.50682539305084529</v>
      </c>
    </row>
    <row r="29" spans="1:116" s="30" customFormat="1" x14ac:dyDescent="0.25">
      <c r="B29" s="32"/>
      <c r="C29" s="30" t="s">
        <v>110</v>
      </c>
      <c r="H29" s="30">
        <f t="shared" ref="H29:S32" si="76">(H4-D4)/D4</f>
        <v>0.23379629629629631</v>
      </c>
      <c r="I29" s="30">
        <f t="shared" si="76"/>
        <v>5.0709939148073022E-2</v>
      </c>
      <c r="J29" s="30">
        <f t="shared" si="76"/>
        <v>0.17484008528784648</v>
      </c>
      <c r="K29" s="30">
        <f t="shared" si="76"/>
        <v>0.13409961685823754</v>
      </c>
      <c r="L29" s="30">
        <f t="shared" si="76"/>
        <v>0.12382739212007504</v>
      </c>
      <c r="M29" s="30">
        <f t="shared" si="76"/>
        <v>-0.12355212355212356</v>
      </c>
      <c r="N29" s="30">
        <f t="shared" si="76"/>
        <v>-0.33030852994555354</v>
      </c>
      <c r="O29" s="30">
        <f t="shared" si="76"/>
        <v>-0.28209459459459457</v>
      </c>
      <c r="P29" s="30">
        <f t="shared" si="76"/>
        <v>-0.32220367278797996</v>
      </c>
      <c r="Q29" s="30">
        <f t="shared" si="76"/>
        <v>-0.12334801762114538</v>
      </c>
      <c r="R29" s="30">
        <f t="shared" si="76"/>
        <v>1.0840108401084011E-2</v>
      </c>
      <c r="S29" s="30">
        <f t="shared" si="76"/>
        <v>7.5294117647058817E-2</v>
      </c>
      <c r="T29" s="30">
        <f>(T4-P4)/P4</f>
        <v>2.4630541871921183E-2</v>
      </c>
      <c r="AD29" s="30">
        <f t="shared" ref="AD29:AH29" si="77">(AD4-AC4)/AC4</f>
        <v>0.12415013949608703</v>
      </c>
      <c r="AE29" s="30">
        <f t="shared" si="77"/>
        <v>0.14029350187054743</v>
      </c>
      <c r="AF29" s="30">
        <f t="shared" si="77"/>
        <v>0.37373726515425149</v>
      </c>
      <c r="AG29" s="30">
        <f t="shared" si="77"/>
        <v>0.14458829427442657</v>
      </c>
      <c r="AH29" s="30">
        <f t="shared" si="77"/>
        <v>2.9756828806623007E-2</v>
      </c>
      <c r="AI29" s="30">
        <f>(AI4-AH4)/AH4</f>
        <v>-0.27722223181204764</v>
      </c>
      <c r="AJ29" s="32">
        <f>(AJ4-AI4)/AI4</f>
        <v>5.0000000000000058E-2</v>
      </c>
      <c r="AK29" s="30">
        <f t="shared" ref="AK29:AS29" si="78">(AK4-AJ4)/AJ4</f>
        <v>7.0000000000000104E-2</v>
      </c>
      <c r="AL29" s="30">
        <f t="shared" si="78"/>
        <v>7.0000000000000104E-2</v>
      </c>
      <c r="AM29" s="30">
        <f t="shared" si="78"/>
        <v>7.0000000000000021E-2</v>
      </c>
      <c r="AN29" s="30">
        <f t="shared" si="78"/>
        <v>6.9999999999999993E-2</v>
      </c>
      <c r="AO29" s="30">
        <f t="shared" si="78"/>
        <v>7.0000000000000159E-2</v>
      </c>
      <c r="AP29" s="30">
        <f t="shared" si="78"/>
        <v>7.0000000000000104E-2</v>
      </c>
      <c r="AQ29" s="30">
        <f t="shared" si="78"/>
        <v>7.0000000000000118E-2</v>
      </c>
      <c r="AR29" s="30">
        <f t="shared" si="78"/>
        <v>7.000000000000009E-2</v>
      </c>
      <c r="AS29" s="30">
        <f t="shared" si="78"/>
        <v>7.0000000000000104E-2</v>
      </c>
    </row>
    <row r="30" spans="1:116" s="30" customFormat="1" x14ac:dyDescent="0.25">
      <c r="B30" s="32"/>
      <c r="C30" s="30" t="s">
        <v>111</v>
      </c>
      <c r="Q30" s="30">
        <f t="shared" si="76"/>
        <v>0.13636363636363635</v>
      </c>
      <c r="R30" s="30">
        <f t="shared" si="76"/>
        <v>-0.12149532710280374</v>
      </c>
      <c r="S30" s="30">
        <f t="shared" si="76"/>
        <v>-0.16860465116279069</v>
      </c>
      <c r="T30" s="30">
        <f t="shared" ref="T30:T32" si="79">(T5-P5)/P5</f>
        <v>0.25547445255474455</v>
      </c>
      <c r="AJ30" s="32">
        <f t="shared" ref="AI30:AJ33" si="80">(AJ5-AI5)/AI5</f>
        <v>1.329192546583851</v>
      </c>
      <c r="AK30" s="30">
        <f t="shared" ref="AK30:AS30" si="81">(AK5-AJ5)/AJ5</f>
        <v>0.25</v>
      </c>
      <c r="AL30" s="30">
        <f t="shared" si="81"/>
        <v>0.25</v>
      </c>
      <c r="AM30" s="30">
        <f t="shared" si="81"/>
        <v>0.15</v>
      </c>
      <c r="AN30" s="30">
        <f t="shared" si="81"/>
        <v>0.10000000000000017</v>
      </c>
      <c r="AO30" s="30">
        <f t="shared" si="81"/>
        <v>0.10000000000000014</v>
      </c>
      <c r="AP30" s="30">
        <f t="shared" si="81"/>
        <v>0.10000000000000012</v>
      </c>
      <c r="AQ30" s="30">
        <f t="shared" si="81"/>
        <v>0.10000000000000009</v>
      </c>
      <c r="AR30" s="30">
        <f t="shared" si="81"/>
        <v>0.10000000000000009</v>
      </c>
      <c r="AS30" s="30">
        <f t="shared" si="81"/>
        <v>0.1000000000000001</v>
      </c>
    </row>
    <row r="31" spans="1:116" s="30" customFormat="1" x14ac:dyDescent="0.25">
      <c r="B31" s="32"/>
      <c r="C31" s="30" t="s">
        <v>112</v>
      </c>
      <c r="H31" s="30">
        <f t="shared" si="76"/>
        <v>0.61165048543689315</v>
      </c>
      <c r="I31" s="30">
        <f t="shared" si="76"/>
        <v>0.52380952380952384</v>
      </c>
      <c r="J31" s="30">
        <f t="shared" si="76"/>
        <v>-5.2631578947368418E-2</v>
      </c>
      <c r="K31" s="30">
        <f t="shared" si="76"/>
        <v>-0.12903225806451613</v>
      </c>
      <c r="L31" s="30">
        <f t="shared" si="76"/>
        <v>-9.6385542168674704E-2</v>
      </c>
      <c r="M31" s="30">
        <f t="shared" si="76"/>
        <v>-0.21354166666666666</v>
      </c>
      <c r="N31" s="30">
        <f t="shared" si="76"/>
        <v>-0.29629629629629628</v>
      </c>
      <c r="O31" s="30">
        <f t="shared" si="76"/>
        <v>-0.11728395061728394</v>
      </c>
      <c r="P31" s="30">
        <f t="shared" si="76"/>
        <v>-8.666666666666667E-2</v>
      </c>
      <c r="Q31" s="30">
        <f t="shared" si="76"/>
        <v>-6.6225165562913912E-2</v>
      </c>
      <c r="R31" s="30">
        <f t="shared" si="76"/>
        <v>6.1403508771929821E-2</v>
      </c>
      <c r="S31" s="30">
        <f t="shared" si="76"/>
        <v>-0.16783216783216784</v>
      </c>
      <c r="T31" s="30">
        <f t="shared" si="79"/>
        <v>-0.16788321167883211</v>
      </c>
      <c r="AD31" s="30">
        <f t="shared" ref="AD31:AH31" si="82">(AD6-AC6)/AC6</f>
        <v>-0.21119692987406671</v>
      </c>
      <c r="AE31" s="30">
        <f t="shared" si="82"/>
        <v>0.34718474545781619</v>
      </c>
      <c r="AF31" s="30">
        <f t="shared" si="82"/>
        <v>0.77897886597312416</v>
      </c>
      <c r="AG31" s="30">
        <f t="shared" si="82"/>
        <v>0.16264359384648974</v>
      </c>
      <c r="AH31" s="30">
        <f t="shared" si="82"/>
        <v>-0.17181722676745742</v>
      </c>
      <c r="AI31" s="30">
        <f t="shared" si="80"/>
        <v>-8.4052774150799967E-2</v>
      </c>
      <c r="AJ31" s="32">
        <f t="shared" si="80"/>
        <v>2.9999999999999982E-2</v>
      </c>
      <c r="AK31" s="30">
        <f t="shared" ref="AK31:AS31" si="83">(AK6-AJ6)/AJ6</f>
        <v>3.0000000000000117E-2</v>
      </c>
      <c r="AL31" s="30">
        <f t="shared" si="83"/>
        <v>3.000000000000003E-2</v>
      </c>
      <c r="AM31" s="30">
        <f t="shared" si="83"/>
        <v>2.9999999999999968E-2</v>
      </c>
      <c r="AN31" s="30">
        <f t="shared" si="83"/>
        <v>3.0000000000000093E-2</v>
      </c>
      <c r="AO31" s="30">
        <f t="shared" si="83"/>
        <v>2.999999999999995E-2</v>
      </c>
      <c r="AP31" s="30">
        <f t="shared" si="83"/>
        <v>2.9999999999999957E-2</v>
      </c>
      <c r="AQ31" s="30">
        <f t="shared" si="83"/>
        <v>3.0000000000000061E-2</v>
      </c>
      <c r="AR31" s="30">
        <f t="shared" si="83"/>
        <v>2.9999999999999971E-2</v>
      </c>
      <c r="AS31" s="30">
        <f t="shared" si="83"/>
        <v>3.0000000000000041E-2</v>
      </c>
    </row>
    <row r="32" spans="1:116" s="30" customFormat="1" x14ac:dyDescent="0.25">
      <c r="B32" s="32"/>
      <c r="C32" s="30" t="s">
        <v>113</v>
      </c>
      <c r="H32" s="30">
        <f t="shared" si="76"/>
        <v>0.98913043478260865</v>
      </c>
      <c r="I32" s="30">
        <f t="shared" si="76"/>
        <v>1.3409090909090908</v>
      </c>
      <c r="J32" s="30">
        <f t="shared" si="76"/>
        <v>0.81521739130434778</v>
      </c>
      <c r="K32" s="30">
        <f t="shared" si="76"/>
        <v>-0.12574850299401197</v>
      </c>
      <c r="L32" s="30">
        <f t="shared" si="76"/>
        <v>-0.12568306010928962</v>
      </c>
      <c r="M32" s="30">
        <f t="shared" si="76"/>
        <v>-0.18932038834951456</v>
      </c>
      <c r="N32" s="30">
        <f t="shared" si="76"/>
        <v>-0.30538922155688625</v>
      </c>
      <c r="O32" s="30">
        <f t="shared" si="76"/>
        <v>-6.8493150684931503E-3</v>
      </c>
      <c r="P32" s="30">
        <f t="shared" si="76"/>
        <v>-3.7499999999999999E-2</v>
      </c>
      <c r="Q32" s="30">
        <f t="shared" si="76"/>
        <v>-6.5868263473053898E-2</v>
      </c>
      <c r="R32" s="30">
        <f t="shared" si="76"/>
        <v>-0.21551724137931033</v>
      </c>
      <c r="S32" s="30">
        <f t="shared" si="76"/>
        <v>-0.1793103448275862</v>
      </c>
      <c r="T32" s="30">
        <f t="shared" si="79"/>
        <v>-0.27272727272727271</v>
      </c>
      <c r="AD32" s="30">
        <f t="shared" ref="AD32:AH32" si="84">(AD7-AC7)/AC7</f>
        <v>0.4721261539645798</v>
      </c>
      <c r="AE32" s="30">
        <f t="shared" si="84"/>
        <v>6.6123851497721695E-2</v>
      </c>
      <c r="AF32" s="30">
        <f t="shared" si="84"/>
        <v>0.53656058631465353</v>
      </c>
      <c r="AG32" s="30">
        <f t="shared" si="84"/>
        <v>0.60057637676070785</v>
      </c>
      <c r="AH32" s="30">
        <f t="shared" si="84"/>
        <v>-0.16191938645273038</v>
      </c>
      <c r="AI32" s="30">
        <f t="shared" si="80"/>
        <v>-0.15015993989931095</v>
      </c>
      <c r="AJ32" s="32">
        <f t="shared" si="80"/>
        <v>0.03</v>
      </c>
      <c r="AK32" s="30">
        <f t="shared" ref="AK32:AS32" si="85">(AK7-AJ7)/AJ7</f>
        <v>3.0000000000000089E-2</v>
      </c>
      <c r="AL32" s="30">
        <f t="shared" si="85"/>
        <v>2.9999999999999995E-2</v>
      </c>
      <c r="AM32" s="30">
        <f t="shared" si="85"/>
        <v>2.9999999999999954E-2</v>
      </c>
      <c r="AN32" s="30">
        <f t="shared" si="85"/>
        <v>3.000000000000011E-2</v>
      </c>
      <c r="AO32" s="30">
        <f t="shared" si="85"/>
        <v>2.9999999999999988E-2</v>
      </c>
      <c r="AP32" s="30">
        <f t="shared" si="85"/>
        <v>3.0000000000000068E-2</v>
      </c>
      <c r="AQ32" s="30">
        <f t="shared" si="85"/>
        <v>2.9999999999999957E-2</v>
      </c>
      <c r="AR32" s="30">
        <f t="shared" si="85"/>
        <v>2.9999999999999985E-2</v>
      </c>
      <c r="AS32" s="30">
        <f t="shared" si="85"/>
        <v>2.9999999999999992E-2</v>
      </c>
    </row>
    <row r="33" spans="1:96" s="30" customFormat="1" x14ac:dyDescent="0.25">
      <c r="B33" s="32"/>
      <c r="C33" s="30" t="s">
        <v>114</v>
      </c>
      <c r="H33" s="30">
        <f t="shared" ref="H33:S33" si="86">(H8-D8)/D8</f>
        <v>-0.12886597938144329</v>
      </c>
      <c r="I33" s="30">
        <f t="shared" si="86"/>
        <v>-0.15183246073298429</v>
      </c>
      <c r="J33" s="30">
        <f t="shared" si="86"/>
        <v>-0.22222222222222221</v>
      </c>
      <c r="K33" s="30">
        <f t="shared" si="86"/>
        <v>0.10429447852760736</v>
      </c>
      <c r="L33" s="30">
        <f t="shared" si="86"/>
        <v>-0.13609467455621302</v>
      </c>
      <c r="M33" s="30">
        <f t="shared" si="86"/>
        <v>-0.19753086419753085</v>
      </c>
      <c r="N33" s="30">
        <f t="shared" si="86"/>
        <v>-0.33116883116883117</v>
      </c>
      <c r="O33" s="30">
        <f t="shared" si="86"/>
        <v>-0.22222222222222221</v>
      </c>
      <c r="P33" s="30">
        <f t="shared" si="86"/>
        <v>0.15753424657534246</v>
      </c>
      <c r="Q33" s="30">
        <f t="shared" si="86"/>
        <v>0.23076923076923078</v>
      </c>
      <c r="R33" s="30">
        <f t="shared" si="86"/>
        <v>0.46601941747572817</v>
      </c>
      <c r="S33" s="30">
        <f t="shared" si="86"/>
        <v>0.16428571428571428</v>
      </c>
      <c r="T33" s="30">
        <f>(T8-P8)/P8</f>
        <v>-0.1242603550295858</v>
      </c>
      <c r="AD33" s="30">
        <f t="shared" ref="AD33:AH33" si="87">(AD8-AC8)/AC8</f>
        <v>0.11296645225564726</v>
      </c>
      <c r="AE33" s="30">
        <f t="shared" si="87"/>
        <v>11.318764716184397</v>
      </c>
      <c r="AF33" s="30">
        <f t="shared" si="87"/>
        <v>0.17764501642052979</v>
      </c>
      <c r="AG33" s="30">
        <f t="shared" si="87"/>
        <v>-0.10699698326105582</v>
      </c>
      <c r="AH33" s="30">
        <f t="shared" si="87"/>
        <v>-0.26568630396250786</v>
      </c>
      <c r="AI33" s="30">
        <f t="shared" si="80"/>
        <v>6.3694866854040563E-2</v>
      </c>
      <c r="AJ33" s="32">
        <f t="shared" si="80"/>
        <v>3.0000000000000044E-2</v>
      </c>
      <c r="AK33" s="30">
        <f t="shared" ref="AK33:AS33" si="88">(AK8-AJ8)/AJ8</f>
        <v>2.9999999999999968E-2</v>
      </c>
      <c r="AL33" s="30">
        <f t="shared" si="88"/>
        <v>2.999999999999994E-2</v>
      </c>
      <c r="AM33" s="30">
        <f t="shared" si="88"/>
        <v>2.9999999999999964E-2</v>
      </c>
      <c r="AN33" s="30">
        <f t="shared" si="88"/>
        <v>2.9999999999999961E-2</v>
      </c>
      <c r="AO33" s="30">
        <f t="shared" si="88"/>
        <v>2.9999999999999975E-2</v>
      </c>
      <c r="AP33" s="30">
        <f t="shared" si="88"/>
        <v>3.0000000000000054E-2</v>
      </c>
      <c r="AQ33" s="30">
        <f t="shared" si="88"/>
        <v>3.0000000000000002E-2</v>
      </c>
      <c r="AR33" s="30">
        <f t="shared" si="88"/>
        <v>2.9999999999999943E-2</v>
      </c>
      <c r="AS33" s="30">
        <f t="shared" si="88"/>
        <v>3.0000000000000047E-2</v>
      </c>
    </row>
    <row r="35" spans="1:96" x14ac:dyDescent="0.25">
      <c r="A35" s="35"/>
      <c r="B35" s="35"/>
      <c r="C35" s="34" t="s">
        <v>121</v>
      </c>
      <c r="D35" s="15">
        <f>D15+D71</f>
        <v>96</v>
      </c>
      <c r="E35" s="15">
        <f>E15+E71</f>
        <v>103</v>
      </c>
      <c r="F35" s="15">
        <f>F15+F71</f>
        <v>78</v>
      </c>
      <c r="G35" s="15">
        <f>G15+G71</f>
        <v>151</v>
      </c>
      <c r="H35" s="15">
        <f>H15+H71</f>
        <v>135</v>
      </c>
      <c r="I35" s="15">
        <f>I15+I71</f>
        <v>133</v>
      </c>
      <c r="J35" s="15">
        <f>J15+J71</f>
        <v>125</v>
      </c>
      <c r="K35" s="15">
        <f>K15+K71</f>
        <v>149</v>
      </c>
      <c r="L35" s="15">
        <f>L15+L71</f>
        <v>122</v>
      </c>
      <c r="M35" s="15">
        <f>M15+M71</f>
        <v>129</v>
      </c>
      <c r="N35" s="15">
        <f>N15+N71</f>
        <v>94</v>
      </c>
      <c r="O35" s="15">
        <f>O15+O71</f>
        <v>129</v>
      </c>
      <c r="P35" s="15">
        <f>P15+P71</f>
        <v>125</v>
      </c>
      <c r="Q35" s="15">
        <f>Q15+Q71</f>
        <v>130</v>
      </c>
      <c r="R35" s="15">
        <f>R15+R71</f>
        <v>103</v>
      </c>
      <c r="S35" s="15">
        <f>S15+S71</f>
        <v>146</v>
      </c>
      <c r="T35" s="15">
        <f>T15+T71</f>
        <v>122</v>
      </c>
      <c r="AV35" s="35"/>
    </row>
    <row r="36" spans="1:96" x14ac:dyDescent="0.25">
      <c r="C36" s="2" t="s">
        <v>122</v>
      </c>
      <c r="H36" s="2">
        <f t="shared" ref="H36:S36" si="89">SUM(E35:H35)</f>
        <v>467</v>
      </c>
      <c r="I36" s="2">
        <f t="shared" si="89"/>
        <v>497</v>
      </c>
      <c r="J36" s="2">
        <f t="shared" si="89"/>
        <v>544</v>
      </c>
      <c r="K36" s="2">
        <f t="shared" si="89"/>
        <v>542</v>
      </c>
      <c r="L36" s="2">
        <f t="shared" si="89"/>
        <v>529</v>
      </c>
      <c r="M36" s="2">
        <f t="shared" si="89"/>
        <v>525</v>
      </c>
      <c r="N36" s="2">
        <f t="shared" si="89"/>
        <v>494</v>
      </c>
      <c r="O36" s="2">
        <f t="shared" si="89"/>
        <v>474</v>
      </c>
      <c r="P36" s="2">
        <f t="shared" si="89"/>
        <v>477</v>
      </c>
      <c r="Q36" s="2">
        <f t="shared" si="89"/>
        <v>478</v>
      </c>
      <c r="R36" s="2">
        <f t="shared" si="89"/>
        <v>487</v>
      </c>
      <c r="S36" s="2">
        <f t="shared" si="89"/>
        <v>504</v>
      </c>
      <c r="T36" s="15">
        <f>SUM(Q35:T35)</f>
        <v>501</v>
      </c>
      <c r="CR36" s="3"/>
    </row>
    <row r="37" spans="1:96" x14ac:dyDescent="0.25">
      <c r="CR37" s="35"/>
    </row>
    <row r="38" spans="1:96" s="37" customFormat="1" x14ac:dyDescent="0.25">
      <c r="B38" s="38"/>
      <c r="C38" s="37" t="s">
        <v>135</v>
      </c>
      <c r="T38" s="37">
        <v>0.11</v>
      </c>
      <c r="AJ38" s="38"/>
    </row>
    <row r="39" spans="1:96" s="1" customFormat="1" x14ac:dyDescent="0.25">
      <c r="B39" s="2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3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</row>
    <row r="40" spans="1:96" s="15" customFormat="1" x14ac:dyDescent="0.25">
      <c r="A40" s="2"/>
      <c r="B40" s="3"/>
      <c r="C40" s="1" t="s">
        <v>43</v>
      </c>
      <c r="D40" s="13"/>
      <c r="E40" s="13"/>
      <c r="F40" s="13"/>
      <c r="G40" s="13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1"/>
      <c r="AG40" s="1"/>
      <c r="AH40" s="1"/>
      <c r="AI40" s="1"/>
      <c r="AJ40" s="25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96" s="17" customFormat="1" x14ac:dyDescent="0.25">
      <c r="A41" s="6"/>
      <c r="B41" s="28"/>
      <c r="C41" s="2" t="s">
        <v>62</v>
      </c>
      <c r="D41" s="15">
        <v>141</v>
      </c>
      <c r="E41" s="15">
        <v>142</v>
      </c>
      <c r="F41" s="15">
        <v>164</v>
      </c>
      <c r="G41" s="15">
        <v>166</v>
      </c>
      <c r="H41" s="15">
        <v>167</v>
      </c>
      <c r="I41" s="15">
        <v>190</v>
      </c>
      <c r="J41" s="15">
        <v>266</v>
      </c>
      <c r="K41" s="15">
        <v>259</v>
      </c>
      <c r="L41" s="15">
        <v>268</v>
      </c>
      <c r="M41" s="15">
        <v>267</v>
      </c>
      <c r="N41" s="15">
        <v>268</v>
      </c>
      <c r="O41" s="15">
        <v>272</v>
      </c>
      <c r="P41" s="15">
        <v>261</v>
      </c>
      <c r="Q41" s="15">
        <v>262</v>
      </c>
      <c r="R41" s="15">
        <v>257</v>
      </c>
      <c r="S41" s="15">
        <v>595</v>
      </c>
      <c r="T41" s="15">
        <v>1361</v>
      </c>
      <c r="U41" s="15"/>
      <c r="V41" s="15"/>
      <c r="W41" s="15"/>
      <c r="X41" s="15"/>
      <c r="Y41" s="15">
        <v>80.400000000000006</v>
      </c>
      <c r="Z41" s="15">
        <v>80.400000000000006</v>
      </c>
      <c r="AA41" s="15">
        <v>79.8</v>
      </c>
      <c r="AB41" s="15">
        <v>106.7</v>
      </c>
      <c r="AC41" s="15">
        <v>109.9</v>
      </c>
      <c r="AD41" s="15">
        <v>105.7</v>
      </c>
      <c r="AE41" s="15">
        <v>141</v>
      </c>
      <c r="AF41" s="15">
        <v>165.6</v>
      </c>
      <c r="AG41" s="15">
        <v>258.89999999999998</v>
      </c>
      <c r="AH41" s="15">
        <v>272</v>
      </c>
      <c r="AI41" s="15">
        <v>595</v>
      </c>
      <c r="AJ41" s="18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</row>
    <row r="42" spans="1:96" s="15" customFormat="1" x14ac:dyDescent="0.25">
      <c r="A42" s="2"/>
      <c r="B42" s="3"/>
      <c r="C42" s="2" t="s">
        <v>63</v>
      </c>
      <c r="D42" s="15">
        <v>24</v>
      </c>
      <c r="E42" s="15">
        <v>22</v>
      </c>
      <c r="F42" s="15">
        <v>30</v>
      </c>
      <c r="G42" s="15">
        <v>27</v>
      </c>
      <c r="H42" s="15">
        <v>25</v>
      </c>
      <c r="I42" s="15">
        <v>30</v>
      </c>
      <c r="J42" s="15">
        <v>49</v>
      </c>
      <c r="K42" s="15">
        <v>44</v>
      </c>
      <c r="L42" s="15">
        <v>43</v>
      </c>
      <c r="M42" s="15">
        <v>40</v>
      </c>
      <c r="N42" s="15">
        <v>37</v>
      </c>
      <c r="O42" s="15">
        <v>34</v>
      </c>
      <c r="P42" s="15">
        <v>29</v>
      </c>
      <c r="Q42" s="15">
        <v>26</v>
      </c>
      <c r="R42" s="15">
        <v>22</v>
      </c>
      <c r="S42" s="15">
        <v>71</v>
      </c>
      <c r="T42" s="15">
        <v>159</v>
      </c>
      <c r="Y42" s="15">
        <v>0</v>
      </c>
      <c r="Z42" s="15">
        <v>0</v>
      </c>
      <c r="AA42" s="15">
        <v>0</v>
      </c>
      <c r="AB42" s="15">
        <v>15.4</v>
      </c>
      <c r="AC42" s="15">
        <v>13.1</v>
      </c>
      <c r="AD42" s="15">
        <v>8.8000000000000007</v>
      </c>
      <c r="AE42" s="15">
        <v>25.5</v>
      </c>
      <c r="AF42" s="17">
        <v>27.3</v>
      </c>
      <c r="AG42" s="17">
        <v>44.4</v>
      </c>
      <c r="AH42" s="17">
        <v>34</v>
      </c>
      <c r="AI42" s="15">
        <v>71</v>
      </c>
      <c r="AJ42" s="45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</row>
    <row r="43" spans="1:96" s="15" customFormat="1" x14ac:dyDescent="0.25">
      <c r="A43" s="2"/>
      <c r="B43" s="3"/>
      <c r="C43" s="2" t="s">
        <v>64</v>
      </c>
      <c r="D43" s="15">
        <v>9</v>
      </c>
      <c r="E43" s="15">
        <v>9</v>
      </c>
      <c r="F43" s="15">
        <v>8</v>
      </c>
      <c r="G43" s="15">
        <v>7</v>
      </c>
      <c r="H43" s="15">
        <v>7</v>
      </c>
      <c r="I43" s="15">
        <v>7</v>
      </c>
      <c r="J43" s="15">
        <v>7</v>
      </c>
      <c r="K43" s="15">
        <v>9</v>
      </c>
      <c r="L43" s="15">
        <v>11</v>
      </c>
      <c r="M43" s="15">
        <v>14</v>
      </c>
      <c r="N43" s="15">
        <v>16</v>
      </c>
      <c r="O43" s="15">
        <v>21</v>
      </c>
      <c r="P43" s="15">
        <v>28</v>
      </c>
      <c r="Q43" s="15">
        <v>35</v>
      </c>
      <c r="R43" s="15">
        <v>43</v>
      </c>
      <c r="S43" s="15">
        <v>51</v>
      </c>
      <c r="T43" s="15">
        <v>50</v>
      </c>
      <c r="Y43" s="15">
        <v>0</v>
      </c>
      <c r="Z43" s="15">
        <v>0</v>
      </c>
      <c r="AA43" s="15">
        <v>0</v>
      </c>
      <c r="AB43" s="15">
        <v>12.9</v>
      </c>
      <c r="AC43" s="15">
        <v>13.6</v>
      </c>
      <c r="AD43" s="15">
        <v>11.8</v>
      </c>
      <c r="AE43" s="15">
        <v>9.9</v>
      </c>
      <c r="AF43" s="15">
        <v>7.4</v>
      </c>
      <c r="AG43" s="15">
        <v>7.6</v>
      </c>
      <c r="AH43" s="15">
        <v>21</v>
      </c>
      <c r="AI43" s="15">
        <v>51</v>
      </c>
      <c r="AJ43" s="18"/>
    </row>
    <row r="44" spans="1:96" s="15" customFormat="1" x14ac:dyDescent="0.25">
      <c r="A44" s="2"/>
      <c r="B44" s="3"/>
      <c r="C44" s="2" t="s">
        <v>65</v>
      </c>
      <c r="D44" s="15">
        <v>95</v>
      </c>
      <c r="E44" s="15">
        <v>96</v>
      </c>
      <c r="F44" s="15">
        <v>90</v>
      </c>
      <c r="G44" s="15">
        <v>90</v>
      </c>
      <c r="H44" s="15">
        <v>166</v>
      </c>
      <c r="I44" s="15">
        <v>172</v>
      </c>
      <c r="J44" s="15">
        <v>205</v>
      </c>
      <c r="K44" s="15">
        <v>158</v>
      </c>
      <c r="L44" s="15">
        <v>153</v>
      </c>
      <c r="M44" s="15">
        <v>131</v>
      </c>
      <c r="N44" s="15">
        <v>136</v>
      </c>
      <c r="O44" s="15">
        <v>131</v>
      </c>
      <c r="P44" s="15">
        <v>135</v>
      </c>
      <c r="Q44" s="15">
        <v>125</v>
      </c>
      <c r="R44" s="15">
        <v>117</v>
      </c>
      <c r="S44" s="15">
        <v>126</v>
      </c>
      <c r="T44" s="15">
        <v>326</v>
      </c>
      <c r="Y44" s="15">
        <v>0</v>
      </c>
      <c r="Z44" s="15">
        <v>0</v>
      </c>
      <c r="AA44" s="15">
        <v>0</v>
      </c>
      <c r="AB44" s="15">
        <v>0</v>
      </c>
      <c r="AC44" s="15">
        <v>53.9</v>
      </c>
      <c r="AD44" s="15">
        <v>55.2</v>
      </c>
      <c r="AE44" s="15">
        <v>101.5</v>
      </c>
      <c r="AF44" s="15">
        <v>89.9</v>
      </c>
      <c r="AG44" s="15">
        <v>158.4</v>
      </c>
      <c r="AH44" s="15">
        <v>131</v>
      </c>
      <c r="AI44" s="15">
        <v>126</v>
      </c>
      <c r="AJ44" s="18"/>
    </row>
    <row r="45" spans="1:96" s="15" customFormat="1" x14ac:dyDescent="0.25">
      <c r="A45" s="2"/>
      <c r="B45" s="3"/>
      <c r="C45" s="2" t="s">
        <v>66</v>
      </c>
      <c r="D45" s="15">
        <v>175</v>
      </c>
      <c r="E45" s="15">
        <v>187</v>
      </c>
      <c r="F45" s="15">
        <v>195</v>
      </c>
      <c r="G45" s="15">
        <v>209</v>
      </c>
      <c r="H45" s="15">
        <v>220</v>
      </c>
      <c r="I45" s="15">
        <v>243</v>
      </c>
      <c r="J45" s="15">
        <v>288</v>
      </c>
      <c r="K45" s="15">
        <v>353</v>
      </c>
      <c r="L45" s="15">
        <v>364</v>
      </c>
      <c r="M45" s="15">
        <v>387</v>
      </c>
      <c r="N45" s="15">
        <v>409</v>
      </c>
      <c r="O45" s="15">
        <v>438</v>
      </c>
      <c r="P45" s="15">
        <v>446</v>
      </c>
      <c r="Q45" s="15">
        <v>472</v>
      </c>
      <c r="R45" s="15">
        <v>475</v>
      </c>
      <c r="S45" s="15">
        <v>500</v>
      </c>
      <c r="T45" s="15">
        <v>518</v>
      </c>
      <c r="V45" s="16"/>
      <c r="W45" s="16"/>
      <c r="X45" s="16"/>
      <c r="Y45" s="15">
        <v>65.900000000000006</v>
      </c>
      <c r="Z45" s="15">
        <v>65.3</v>
      </c>
      <c r="AA45" s="15">
        <v>64.400000000000006</v>
      </c>
      <c r="AB45" s="15">
        <v>79.900000000000006</v>
      </c>
      <c r="AC45" s="15">
        <v>95.6</v>
      </c>
      <c r="AD45" s="17">
        <v>136.69999999999999</v>
      </c>
      <c r="AE45" s="17">
        <v>174.7</v>
      </c>
      <c r="AF45" s="15">
        <v>209.1</v>
      </c>
      <c r="AG45" s="15">
        <v>353.5</v>
      </c>
      <c r="AH45" s="15">
        <v>438</v>
      </c>
      <c r="AI45" s="15">
        <v>500</v>
      </c>
      <c r="AJ45" s="18"/>
    </row>
    <row r="46" spans="1:96" s="15" customFormat="1" x14ac:dyDescent="0.25">
      <c r="A46" s="2"/>
      <c r="B46" s="3"/>
      <c r="C46" s="2" t="s">
        <v>67</v>
      </c>
      <c r="D46" s="15">
        <v>5</v>
      </c>
      <c r="E46" s="15">
        <v>4</v>
      </c>
      <c r="F46" s="15">
        <v>8</v>
      </c>
      <c r="G46" s="15">
        <v>8</v>
      </c>
      <c r="H46" s="15">
        <v>7</v>
      </c>
      <c r="I46" s="15">
        <v>7</v>
      </c>
      <c r="J46" s="15">
        <v>9</v>
      </c>
      <c r="K46" s="15">
        <v>14</v>
      </c>
      <c r="L46" s="15">
        <v>15</v>
      </c>
      <c r="M46" s="15">
        <v>14</v>
      </c>
      <c r="N46" s="15">
        <v>15</v>
      </c>
      <c r="O46" s="15">
        <v>15</v>
      </c>
      <c r="P46" s="15">
        <v>18</v>
      </c>
      <c r="Q46" s="15">
        <v>15</v>
      </c>
      <c r="R46" s="15">
        <v>15</v>
      </c>
      <c r="S46" s="15">
        <v>16</v>
      </c>
      <c r="T46" s="15">
        <v>37</v>
      </c>
      <c r="Y46" s="15">
        <v>8.9</v>
      </c>
      <c r="Z46" s="17">
        <v>5</v>
      </c>
      <c r="AA46" s="17">
        <v>1</v>
      </c>
      <c r="AB46" s="17">
        <v>1.9</v>
      </c>
      <c r="AC46" s="17">
        <v>1.1000000000000001</v>
      </c>
      <c r="AD46" s="15">
        <v>5.7</v>
      </c>
      <c r="AE46" s="15">
        <v>4.9000000000000004</v>
      </c>
      <c r="AF46" s="15">
        <v>7.3</v>
      </c>
      <c r="AG46" s="15">
        <v>14.4</v>
      </c>
      <c r="AH46" s="15">
        <v>15</v>
      </c>
      <c r="AI46" s="15">
        <v>16</v>
      </c>
      <c r="AJ46" s="18"/>
    </row>
    <row r="47" spans="1:96" s="15" customFormat="1" x14ac:dyDescent="0.25">
      <c r="A47" s="2"/>
      <c r="B47" s="3"/>
      <c r="C47" s="2" t="s">
        <v>68</v>
      </c>
      <c r="D47" s="15">
        <v>2</v>
      </c>
      <c r="E47" s="15">
        <v>2</v>
      </c>
      <c r="F47" s="15">
        <v>2</v>
      </c>
      <c r="G47" s="15">
        <v>2</v>
      </c>
      <c r="H47" s="15">
        <v>2</v>
      </c>
      <c r="I47" s="15">
        <v>2</v>
      </c>
      <c r="J47" s="15">
        <v>2</v>
      </c>
      <c r="K47" s="15">
        <v>2</v>
      </c>
      <c r="L47" s="15">
        <v>1</v>
      </c>
      <c r="M47" s="15">
        <v>1</v>
      </c>
      <c r="N47" s="15">
        <v>1</v>
      </c>
      <c r="O47" s="15">
        <v>1</v>
      </c>
      <c r="P47" s="15">
        <v>1</v>
      </c>
      <c r="Q47" s="15">
        <v>1</v>
      </c>
      <c r="R47" s="15">
        <v>1</v>
      </c>
      <c r="S47" s="15">
        <v>1</v>
      </c>
      <c r="T47" s="15">
        <v>1</v>
      </c>
      <c r="V47" s="17"/>
      <c r="W47" s="17"/>
      <c r="X47" s="17"/>
      <c r="Y47" s="17">
        <v>1.5</v>
      </c>
      <c r="Z47" s="15">
        <v>1.6</v>
      </c>
      <c r="AA47" s="15">
        <v>1</v>
      </c>
      <c r="AB47" s="15">
        <v>0.7</v>
      </c>
      <c r="AC47" s="15">
        <v>0.7</v>
      </c>
      <c r="AD47" s="15">
        <v>0.6</v>
      </c>
      <c r="AE47" s="15">
        <v>1</v>
      </c>
      <c r="AF47" s="15">
        <v>2.2000000000000002</v>
      </c>
      <c r="AG47" s="15">
        <v>2.1</v>
      </c>
      <c r="AH47" s="15">
        <v>1</v>
      </c>
      <c r="AI47" s="15">
        <v>1</v>
      </c>
      <c r="AJ47" s="18"/>
    </row>
    <row r="48" spans="1:96" s="15" customFormat="1" x14ac:dyDescent="0.25">
      <c r="A48" s="2"/>
      <c r="B48" s="3"/>
      <c r="C48" s="2" t="s">
        <v>69</v>
      </c>
      <c r="D48" s="15">
        <v>879</v>
      </c>
      <c r="E48" s="15">
        <v>1131</v>
      </c>
      <c r="F48" s="15">
        <v>1253</v>
      </c>
      <c r="G48" s="15">
        <v>1254</v>
      </c>
      <c r="H48" s="15">
        <v>1359</v>
      </c>
      <c r="I48" s="15">
        <v>1401</v>
      </c>
      <c r="J48" s="15">
        <v>1440</v>
      </c>
      <c r="K48" s="15">
        <v>1290</v>
      </c>
      <c r="L48" s="15">
        <v>1228</v>
      </c>
      <c r="M48" s="15">
        <v>1100</v>
      </c>
      <c r="N48" s="15">
        <v>1067</v>
      </c>
      <c r="O48" s="15">
        <v>963</v>
      </c>
      <c r="P48" s="15">
        <v>920</v>
      </c>
      <c r="Q48" s="15">
        <v>852</v>
      </c>
      <c r="R48" s="15">
        <v>862</v>
      </c>
      <c r="S48" s="15">
        <v>868</v>
      </c>
      <c r="T48" s="15">
        <v>1043</v>
      </c>
      <c r="Y48" s="15">
        <v>189.9</v>
      </c>
      <c r="Z48" s="15">
        <v>206.3</v>
      </c>
      <c r="AA48" s="15">
        <v>239.6</v>
      </c>
      <c r="AB48" s="15">
        <v>370</v>
      </c>
      <c r="AC48" s="15">
        <v>370.1</v>
      </c>
      <c r="AD48" s="15">
        <v>354.1</v>
      </c>
      <c r="AE48" s="15">
        <v>797.9</v>
      </c>
      <c r="AF48" s="15">
        <v>1253.5</v>
      </c>
      <c r="AG48" s="15">
        <v>1290.0999999999999</v>
      </c>
      <c r="AH48" s="15">
        <v>964</v>
      </c>
      <c r="AI48" s="15">
        <v>868</v>
      </c>
      <c r="AJ48" s="18"/>
    </row>
    <row r="49" spans="1:49" s="15" customFormat="1" x14ac:dyDescent="0.25">
      <c r="A49" s="2"/>
      <c r="B49" s="3"/>
      <c r="C49" s="2" t="s">
        <v>70</v>
      </c>
      <c r="D49" s="15">
        <v>689</v>
      </c>
      <c r="E49" s="15">
        <v>761</v>
      </c>
      <c r="F49" s="15">
        <v>821</v>
      </c>
      <c r="G49" s="15">
        <v>872</v>
      </c>
      <c r="H49" s="15">
        <v>863</v>
      </c>
      <c r="I49" s="15">
        <v>875</v>
      </c>
      <c r="J49" s="15">
        <v>909</v>
      </c>
      <c r="K49" s="15">
        <v>876</v>
      </c>
      <c r="L49" s="15">
        <v>951</v>
      </c>
      <c r="M49" s="15">
        <v>904</v>
      </c>
      <c r="N49" s="15">
        <v>813</v>
      </c>
      <c r="O49" s="15">
        <v>856</v>
      </c>
      <c r="P49" s="15">
        <v>836</v>
      </c>
      <c r="Q49" s="15">
        <v>876</v>
      </c>
      <c r="R49" s="15">
        <v>786</v>
      </c>
      <c r="S49" s="15">
        <v>846</v>
      </c>
      <c r="T49" s="15">
        <v>984</v>
      </c>
      <c r="Y49" s="15">
        <v>252.1</v>
      </c>
      <c r="Z49" s="15">
        <v>249.8</v>
      </c>
      <c r="AA49" s="15">
        <v>261.8</v>
      </c>
      <c r="AB49" s="15">
        <v>327.2</v>
      </c>
      <c r="AC49" s="15">
        <v>380.2</v>
      </c>
      <c r="AD49" s="15">
        <v>338.3</v>
      </c>
      <c r="AE49" s="15">
        <v>675.1</v>
      </c>
      <c r="AF49" s="15">
        <v>872.4</v>
      </c>
      <c r="AG49" s="15">
        <v>875.8</v>
      </c>
      <c r="AH49" s="15">
        <v>856</v>
      </c>
      <c r="AI49" s="15">
        <v>847</v>
      </c>
      <c r="AJ49" s="18"/>
    </row>
    <row r="50" spans="1:49" s="15" customFormat="1" x14ac:dyDescent="0.25">
      <c r="A50" s="2"/>
      <c r="B50" s="3"/>
      <c r="C50" s="2" t="s">
        <v>71</v>
      </c>
      <c r="D50" s="15">
        <v>53</v>
      </c>
      <c r="E50" s="15">
        <v>57</v>
      </c>
      <c r="F50" s="15">
        <v>69</v>
      </c>
      <c r="G50" s="15">
        <v>43</v>
      </c>
      <c r="H50" s="15">
        <v>61</v>
      </c>
      <c r="I50" s="15">
        <v>76</v>
      </c>
      <c r="J50" s="15">
        <v>81</v>
      </c>
      <c r="K50" s="15">
        <v>46</v>
      </c>
      <c r="L50" s="15">
        <v>52</v>
      </c>
      <c r="M50" s="15">
        <v>59</v>
      </c>
      <c r="N50" s="15">
        <v>82</v>
      </c>
      <c r="O50" s="15">
        <v>65</v>
      </c>
      <c r="P50" s="15">
        <v>92</v>
      </c>
      <c r="Q50" s="15">
        <v>84</v>
      </c>
      <c r="R50" s="15">
        <v>111</v>
      </c>
      <c r="S50" s="15">
        <v>67</v>
      </c>
      <c r="T50" s="15">
        <v>119</v>
      </c>
      <c r="Y50" s="15">
        <v>17.3</v>
      </c>
      <c r="Z50" s="15">
        <v>14.4</v>
      </c>
      <c r="AA50" s="15">
        <v>21.2</v>
      </c>
      <c r="AB50" s="15">
        <v>19.2</v>
      </c>
      <c r="AC50" s="15">
        <v>18.2</v>
      </c>
      <c r="AD50" s="15">
        <v>24.6</v>
      </c>
      <c r="AE50" s="15">
        <v>44.4</v>
      </c>
      <c r="AF50" s="15">
        <v>42.9</v>
      </c>
      <c r="AG50" s="15">
        <v>45.1</v>
      </c>
      <c r="AH50" s="15">
        <v>65</v>
      </c>
      <c r="AI50" s="15">
        <v>67</v>
      </c>
      <c r="AJ50" s="18"/>
    </row>
    <row r="51" spans="1:49" s="15" customFormat="1" x14ac:dyDescent="0.25">
      <c r="A51" s="2"/>
      <c r="B51" s="3"/>
      <c r="C51" s="2" t="s">
        <v>72</v>
      </c>
      <c r="D51" s="15">
        <v>64</v>
      </c>
      <c r="E51" s="15">
        <v>96</v>
      </c>
      <c r="F51" s="15">
        <v>80</v>
      </c>
      <c r="G51" s="15">
        <v>88</v>
      </c>
      <c r="H51" s="15">
        <v>100</v>
      </c>
      <c r="I51" s="15">
        <v>99</v>
      </c>
      <c r="J51" s="15">
        <v>176</v>
      </c>
      <c r="K51" s="15">
        <v>170</v>
      </c>
      <c r="L51" s="15">
        <v>288</v>
      </c>
      <c r="M51" s="15">
        <v>270</v>
      </c>
      <c r="N51" s="15">
        <v>316</v>
      </c>
      <c r="O51" s="15">
        <v>411</v>
      </c>
      <c r="P51" s="15">
        <v>531</v>
      </c>
      <c r="Q51" s="15">
        <v>372</v>
      </c>
      <c r="R51" s="15">
        <v>473</v>
      </c>
      <c r="S51" s="15">
        <v>293</v>
      </c>
      <c r="T51" s="15">
        <v>338</v>
      </c>
      <c r="Y51" s="15">
        <v>47.3</v>
      </c>
      <c r="Z51" s="15">
        <v>71.599999999999994</v>
      </c>
      <c r="AA51" s="15">
        <v>87.2</v>
      </c>
      <c r="AB51" s="15">
        <v>31</v>
      </c>
      <c r="AC51" s="15">
        <v>72.599999999999994</v>
      </c>
      <c r="AD51" s="15">
        <v>67.7</v>
      </c>
      <c r="AE51" s="15">
        <v>99.2</v>
      </c>
      <c r="AF51" s="15">
        <v>87.7</v>
      </c>
      <c r="AG51" s="15">
        <v>169.8</v>
      </c>
      <c r="AH51" s="15">
        <v>411</v>
      </c>
      <c r="AI51" s="15">
        <v>293</v>
      </c>
      <c r="AJ51" s="18"/>
    </row>
    <row r="52" spans="1:49" s="17" customFormat="1" x14ac:dyDescent="0.25">
      <c r="A52" s="6"/>
      <c r="B52" s="28"/>
      <c r="C52" s="1" t="s">
        <v>73</v>
      </c>
      <c r="D52" s="16">
        <f>SUM(D41:D51)</f>
        <v>2136</v>
      </c>
      <c r="E52" s="16">
        <f t="shared" ref="E52:U52" si="90">SUM(E41:E51)</f>
        <v>2507</v>
      </c>
      <c r="F52" s="16">
        <f t="shared" si="90"/>
        <v>2720</v>
      </c>
      <c r="G52" s="16">
        <f t="shared" si="90"/>
        <v>2766</v>
      </c>
      <c r="H52" s="16">
        <f t="shared" si="90"/>
        <v>2977</v>
      </c>
      <c r="I52" s="16">
        <f t="shared" si="90"/>
        <v>3102</v>
      </c>
      <c r="J52" s="16">
        <f t="shared" si="90"/>
        <v>3432</v>
      </c>
      <c r="K52" s="16">
        <f t="shared" si="90"/>
        <v>3221</v>
      </c>
      <c r="L52" s="16">
        <f t="shared" si="90"/>
        <v>3374</v>
      </c>
      <c r="M52" s="16">
        <f t="shared" si="90"/>
        <v>3187</v>
      </c>
      <c r="N52" s="16">
        <f t="shared" si="90"/>
        <v>3160</v>
      </c>
      <c r="O52" s="16">
        <f t="shared" si="90"/>
        <v>3207</v>
      </c>
      <c r="P52" s="16">
        <f t="shared" si="90"/>
        <v>3297</v>
      </c>
      <c r="Q52" s="16">
        <f t="shared" si="90"/>
        <v>3120</v>
      </c>
      <c r="R52" s="16">
        <f t="shared" si="90"/>
        <v>3162</v>
      </c>
      <c r="S52" s="16">
        <f t="shared" si="90"/>
        <v>3434</v>
      </c>
      <c r="T52" s="16">
        <f t="shared" si="90"/>
        <v>4936</v>
      </c>
      <c r="U52" s="16">
        <f t="shared" si="90"/>
        <v>0</v>
      </c>
      <c r="V52" s="15"/>
      <c r="W52" s="15"/>
      <c r="X52" s="15"/>
      <c r="Y52" s="16">
        <f t="shared" ref="Y52" si="91">SUM(Y41:Y51)</f>
        <v>663.3</v>
      </c>
      <c r="Z52" s="16">
        <f t="shared" ref="Z52" si="92">SUM(Z41:Z51)</f>
        <v>694.40000000000009</v>
      </c>
      <c r="AA52" s="16">
        <f t="shared" ref="AA52" si="93">SUM(AA41:AA51)</f>
        <v>756</v>
      </c>
      <c r="AB52" s="16">
        <f t="shared" ref="AB52" si="94">SUM(AB41:AB51)</f>
        <v>964.90000000000009</v>
      </c>
      <c r="AC52" s="16">
        <f t="shared" ref="AC52" si="95">SUM(AC41:AC51)</f>
        <v>1129</v>
      </c>
      <c r="AD52" s="16">
        <f t="shared" ref="AD52" si="96">SUM(AD41:AD51)</f>
        <v>1109.2</v>
      </c>
      <c r="AE52" s="16">
        <f t="shared" ref="AE52" si="97">SUM(AE41:AE51)</f>
        <v>2075.1</v>
      </c>
      <c r="AF52" s="16">
        <f t="shared" ref="AF52" si="98">SUM(AF41:AF51)</f>
        <v>2765.3</v>
      </c>
      <c r="AG52" s="16">
        <f t="shared" ref="AG52" si="99">SUM(AG41:AG51)</f>
        <v>3220.1</v>
      </c>
      <c r="AH52" s="16">
        <f t="shared" ref="AH52" si="100">SUM(AH41:AH51)</f>
        <v>3208</v>
      </c>
      <c r="AI52" s="16">
        <f t="shared" ref="AI52" si="101">SUM(AI41:AI51)</f>
        <v>3435</v>
      </c>
      <c r="AJ52" s="18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</row>
    <row r="53" spans="1:49" s="16" customFormat="1" x14ac:dyDescent="0.25">
      <c r="A53" s="1"/>
      <c r="B53" s="21"/>
      <c r="C53" s="2" t="s">
        <v>74</v>
      </c>
      <c r="D53" s="15">
        <v>874</v>
      </c>
      <c r="E53" s="15">
        <v>951</v>
      </c>
      <c r="F53" s="15">
        <v>1001</v>
      </c>
      <c r="G53" s="15">
        <v>1098</v>
      </c>
      <c r="H53" s="15">
        <v>1191</v>
      </c>
      <c r="I53" s="15">
        <v>1297</v>
      </c>
      <c r="J53" s="15">
        <v>1341</v>
      </c>
      <c r="K53" s="15">
        <v>1396</v>
      </c>
      <c r="L53" s="15">
        <v>1500</v>
      </c>
      <c r="M53" s="15">
        <v>1565</v>
      </c>
      <c r="N53" s="15">
        <v>1541</v>
      </c>
      <c r="O53" s="15">
        <v>1638</v>
      </c>
      <c r="P53" s="15">
        <v>1645</v>
      </c>
      <c r="Q53" s="15">
        <v>1526</v>
      </c>
      <c r="R53" s="15">
        <v>1568</v>
      </c>
      <c r="S53" s="15">
        <v>1648</v>
      </c>
      <c r="T53" s="15">
        <v>1734</v>
      </c>
      <c r="U53" s="15"/>
      <c r="V53" s="15"/>
      <c r="W53" s="15"/>
      <c r="X53" s="15"/>
      <c r="Y53" s="15">
        <v>287.10000000000002</v>
      </c>
      <c r="Z53" s="15">
        <v>318</v>
      </c>
      <c r="AA53" s="15">
        <v>369.2</v>
      </c>
      <c r="AB53" s="15">
        <v>383.6</v>
      </c>
      <c r="AC53" s="15">
        <v>465.2</v>
      </c>
      <c r="AD53" s="15">
        <v>567.6</v>
      </c>
      <c r="AE53" s="15">
        <v>800.3</v>
      </c>
      <c r="AF53" s="15">
        <v>1098.5</v>
      </c>
      <c r="AG53" s="15">
        <v>1396.1</v>
      </c>
      <c r="AH53" s="15">
        <v>1638</v>
      </c>
      <c r="AI53" s="15">
        <v>1648</v>
      </c>
      <c r="AJ53" s="45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</row>
    <row r="54" spans="1:49" s="15" customFormat="1" x14ac:dyDescent="0.25">
      <c r="A54" s="2"/>
      <c r="B54" s="3"/>
      <c r="C54" s="6" t="s">
        <v>75</v>
      </c>
      <c r="D54" s="17">
        <f>D53</f>
        <v>874</v>
      </c>
      <c r="E54" s="17">
        <f t="shared" ref="E54:U54" si="102">E53</f>
        <v>951</v>
      </c>
      <c r="F54" s="17">
        <f t="shared" si="102"/>
        <v>1001</v>
      </c>
      <c r="G54" s="17">
        <f t="shared" si="102"/>
        <v>1098</v>
      </c>
      <c r="H54" s="17">
        <f t="shared" si="102"/>
        <v>1191</v>
      </c>
      <c r="I54" s="17">
        <f t="shared" si="102"/>
        <v>1297</v>
      </c>
      <c r="J54" s="17">
        <f t="shared" si="102"/>
        <v>1341</v>
      </c>
      <c r="K54" s="17">
        <f t="shared" si="102"/>
        <v>1396</v>
      </c>
      <c r="L54" s="17">
        <f t="shared" si="102"/>
        <v>1500</v>
      </c>
      <c r="M54" s="17">
        <f t="shared" si="102"/>
        <v>1565</v>
      </c>
      <c r="N54" s="17">
        <f t="shared" si="102"/>
        <v>1541</v>
      </c>
      <c r="O54" s="17">
        <f t="shared" si="102"/>
        <v>1638</v>
      </c>
      <c r="P54" s="17">
        <f t="shared" si="102"/>
        <v>1645</v>
      </c>
      <c r="Q54" s="17">
        <f t="shared" si="102"/>
        <v>1526</v>
      </c>
      <c r="R54" s="17">
        <f t="shared" si="102"/>
        <v>1568</v>
      </c>
      <c r="S54" s="17">
        <f t="shared" si="102"/>
        <v>1648</v>
      </c>
      <c r="T54" s="17">
        <f t="shared" si="102"/>
        <v>1734</v>
      </c>
      <c r="U54" s="17">
        <f t="shared" si="102"/>
        <v>0</v>
      </c>
      <c r="Y54" s="17">
        <f t="shared" ref="Y54" si="103">Y53</f>
        <v>287.10000000000002</v>
      </c>
      <c r="Z54" s="17">
        <f t="shared" ref="Z54" si="104">Z53</f>
        <v>318</v>
      </c>
      <c r="AA54" s="17">
        <f t="shared" ref="AA54" si="105">AA53</f>
        <v>369.2</v>
      </c>
      <c r="AB54" s="17">
        <f t="shared" ref="AB54" si="106">AB53</f>
        <v>383.6</v>
      </c>
      <c r="AC54" s="17">
        <f t="shared" ref="AC54" si="107">AC53</f>
        <v>465.2</v>
      </c>
      <c r="AD54" s="17">
        <f t="shared" ref="AD54" si="108">AD53</f>
        <v>567.6</v>
      </c>
      <c r="AE54" s="17">
        <f t="shared" ref="AE54" si="109">AE53</f>
        <v>800.3</v>
      </c>
      <c r="AF54" s="17">
        <f t="shared" ref="AF54" si="110">AF53</f>
        <v>1098.5</v>
      </c>
      <c r="AG54" s="17">
        <f t="shared" ref="AG54" si="111">AG53</f>
        <v>1396.1</v>
      </c>
      <c r="AH54" s="17">
        <f t="shared" ref="AH54" si="112">AH53</f>
        <v>1638</v>
      </c>
      <c r="AI54" s="17">
        <f t="shared" ref="AI54" si="113">AI53</f>
        <v>1648</v>
      </c>
      <c r="AJ54" s="25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</row>
    <row r="55" spans="1:49" s="15" customFormat="1" x14ac:dyDescent="0.25">
      <c r="A55" s="2"/>
      <c r="B55" s="3"/>
      <c r="C55" s="2" t="s">
        <v>76</v>
      </c>
      <c r="D55" s="15">
        <v>76</v>
      </c>
      <c r="E55" s="15">
        <v>84</v>
      </c>
      <c r="F55" s="15">
        <v>93</v>
      </c>
      <c r="G55" s="15">
        <v>84</v>
      </c>
      <c r="H55" s="15">
        <v>88</v>
      </c>
      <c r="I55" s="15">
        <v>107</v>
      </c>
      <c r="J55" s="15">
        <v>162</v>
      </c>
      <c r="K55" s="15">
        <v>142</v>
      </c>
      <c r="L55" s="15">
        <v>146</v>
      </c>
      <c r="M55" s="15">
        <v>137</v>
      </c>
      <c r="N55" s="15">
        <v>145</v>
      </c>
      <c r="O55" s="15">
        <v>144</v>
      </c>
      <c r="P55" s="15">
        <v>142</v>
      </c>
      <c r="Q55" s="15">
        <v>137</v>
      </c>
      <c r="R55" s="15">
        <v>128</v>
      </c>
      <c r="S55" s="15">
        <v>125</v>
      </c>
      <c r="T55" s="15">
        <v>618</v>
      </c>
      <c r="Y55" s="15">
        <v>9.6999999999999993</v>
      </c>
      <c r="Z55" s="15">
        <v>6.8</v>
      </c>
      <c r="AA55" s="15">
        <v>12.3</v>
      </c>
      <c r="AB55" s="15">
        <v>12.5</v>
      </c>
      <c r="AC55" s="15">
        <v>20.8</v>
      </c>
      <c r="AD55" s="15">
        <v>55.5</v>
      </c>
      <c r="AE55" s="15">
        <v>79.2</v>
      </c>
      <c r="AF55" s="15">
        <v>83.7</v>
      </c>
      <c r="AG55" s="15">
        <v>142</v>
      </c>
      <c r="AH55" s="15">
        <v>144</v>
      </c>
      <c r="AI55" s="15">
        <v>125</v>
      </c>
      <c r="AJ55" s="18"/>
    </row>
    <row r="56" spans="1:49" s="15" customFormat="1" x14ac:dyDescent="0.25">
      <c r="A56" s="2"/>
      <c r="B56" s="3"/>
      <c r="C56" s="2" t="s">
        <v>77</v>
      </c>
      <c r="D56" s="15">
        <v>74</v>
      </c>
      <c r="E56" s="15">
        <v>72</v>
      </c>
      <c r="F56" s="15">
        <v>68</v>
      </c>
      <c r="G56" s="15">
        <v>69</v>
      </c>
      <c r="H56" s="15">
        <v>144</v>
      </c>
      <c r="I56" s="15">
        <v>148</v>
      </c>
      <c r="J56" s="15">
        <v>178</v>
      </c>
      <c r="K56" s="15">
        <v>135</v>
      </c>
      <c r="L56" s="15">
        <v>129</v>
      </c>
      <c r="M56" s="15">
        <v>105</v>
      </c>
      <c r="N56" s="15">
        <v>110</v>
      </c>
      <c r="O56" s="15">
        <v>106</v>
      </c>
      <c r="P56" s="15">
        <v>112</v>
      </c>
      <c r="Q56" s="15">
        <v>105</v>
      </c>
      <c r="R56" s="15">
        <v>99</v>
      </c>
      <c r="S56" s="15">
        <v>104</v>
      </c>
      <c r="T56" s="15">
        <v>283</v>
      </c>
      <c r="Y56" s="15">
        <v>0</v>
      </c>
      <c r="Z56" s="15">
        <v>0</v>
      </c>
      <c r="AA56" s="15">
        <v>0</v>
      </c>
      <c r="AB56" s="15">
        <v>0</v>
      </c>
      <c r="AC56" s="15">
        <v>38.1</v>
      </c>
      <c r="AD56" s="15">
        <v>39.9</v>
      </c>
      <c r="AE56" s="15">
        <v>79.3</v>
      </c>
      <c r="AF56" s="15">
        <v>69</v>
      </c>
      <c r="AG56" s="15">
        <v>134.6</v>
      </c>
      <c r="AH56" s="15">
        <v>106</v>
      </c>
      <c r="AI56" s="15">
        <v>104</v>
      </c>
      <c r="AJ56" s="18"/>
    </row>
    <row r="57" spans="1:49" s="15" customFormat="1" x14ac:dyDescent="0.25">
      <c r="A57" s="2"/>
      <c r="B57" s="3"/>
      <c r="C57" s="2" t="s">
        <v>78</v>
      </c>
      <c r="D57" s="15">
        <v>27</v>
      </c>
      <c r="E57" s="15">
        <v>27</v>
      </c>
      <c r="F57" s="15">
        <v>29</v>
      </c>
      <c r="G57" s="15">
        <v>41</v>
      </c>
      <c r="H57" s="15">
        <v>41</v>
      </c>
      <c r="I57" s="15">
        <v>41</v>
      </c>
      <c r="J57" s="15">
        <v>51</v>
      </c>
      <c r="K57" s="15">
        <v>64</v>
      </c>
      <c r="L57" s="15">
        <v>65</v>
      </c>
      <c r="M57" s="15">
        <v>81</v>
      </c>
      <c r="N57" s="15">
        <v>65</v>
      </c>
      <c r="O57" s="15">
        <v>81</v>
      </c>
      <c r="P57" s="15">
        <v>80</v>
      </c>
      <c r="Q57" s="15">
        <v>81</v>
      </c>
      <c r="R57" s="15">
        <v>82</v>
      </c>
      <c r="S57" s="15">
        <v>112</v>
      </c>
      <c r="T57" s="15">
        <v>132</v>
      </c>
      <c r="Y57" s="15">
        <v>2.4</v>
      </c>
      <c r="Z57" s="17">
        <v>2.5</v>
      </c>
      <c r="AA57" s="17">
        <v>1.7</v>
      </c>
      <c r="AB57" s="17">
        <v>7.7</v>
      </c>
      <c r="AC57" s="17">
        <v>11.7</v>
      </c>
      <c r="AD57" s="15">
        <v>15</v>
      </c>
      <c r="AE57" s="15">
        <v>27.7</v>
      </c>
      <c r="AF57" s="15">
        <v>41</v>
      </c>
      <c r="AG57" s="15">
        <v>63.9</v>
      </c>
      <c r="AH57" s="15">
        <v>81</v>
      </c>
      <c r="AI57" s="15">
        <v>112</v>
      </c>
      <c r="AJ57" s="18"/>
    </row>
    <row r="58" spans="1:49" s="15" customFormat="1" x14ac:dyDescent="0.25">
      <c r="A58" s="2"/>
      <c r="B58" s="3"/>
      <c r="C58" s="2" t="s">
        <v>79</v>
      </c>
      <c r="D58" s="15">
        <v>0</v>
      </c>
      <c r="E58" s="15">
        <v>0</v>
      </c>
      <c r="F58" s="15">
        <v>0</v>
      </c>
      <c r="G58" s="15">
        <v>0</v>
      </c>
      <c r="H58" s="15">
        <v>0</v>
      </c>
      <c r="I58" s="15">
        <v>0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13</v>
      </c>
      <c r="V58" s="17"/>
      <c r="W58" s="17"/>
      <c r="X58" s="17"/>
      <c r="Y58" s="15">
        <v>0</v>
      </c>
      <c r="Z58" s="15">
        <v>0</v>
      </c>
      <c r="AA58" s="15">
        <v>0</v>
      </c>
      <c r="AB58" s="15">
        <v>8.9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8"/>
    </row>
    <row r="59" spans="1:49" s="15" customFormat="1" x14ac:dyDescent="0.25">
      <c r="A59" s="2"/>
      <c r="B59" s="3"/>
      <c r="C59" s="2" t="s">
        <v>80</v>
      </c>
      <c r="D59" s="15">
        <v>241</v>
      </c>
      <c r="E59" s="15">
        <v>288</v>
      </c>
      <c r="F59" s="15">
        <v>373</v>
      </c>
      <c r="G59" s="15">
        <v>377</v>
      </c>
      <c r="H59" s="15">
        <v>330</v>
      </c>
      <c r="I59" s="15">
        <v>348</v>
      </c>
      <c r="J59" s="15">
        <v>535</v>
      </c>
      <c r="K59" s="15">
        <v>449</v>
      </c>
      <c r="L59" s="15">
        <v>494</v>
      </c>
      <c r="M59" s="15">
        <v>355</v>
      </c>
      <c r="N59" s="15">
        <v>374</v>
      </c>
      <c r="O59" s="15">
        <v>355</v>
      </c>
      <c r="P59" s="15">
        <v>355</v>
      </c>
      <c r="Q59" s="15">
        <v>352</v>
      </c>
      <c r="R59" s="15">
        <v>372</v>
      </c>
      <c r="S59" s="15">
        <v>570</v>
      </c>
      <c r="T59" s="15">
        <v>998</v>
      </c>
      <c r="V59" s="16"/>
      <c r="W59" s="16"/>
      <c r="X59" s="16"/>
      <c r="Y59" s="15">
        <v>119.5</v>
      </c>
      <c r="Z59" s="15">
        <v>125.2</v>
      </c>
      <c r="AA59" s="15">
        <v>97.8</v>
      </c>
      <c r="AB59" s="15">
        <v>176</v>
      </c>
      <c r="AC59" s="15">
        <v>190.7</v>
      </c>
      <c r="AD59" s="15">
        <v>40.9</v>
      </c>
      <c r="AE59" s="15">
        <v>287.10000000000002</v>
      </c>
      <c r="AF59" s="15">
        <v>377.1</v>
      </c>
      <c r="AG59" s="15">
        <v>448.5</v>
      </c>
      <c r="AH59" s="15">
        <v>355</v>
      </c>
      <c r="AI59" s="15">
        <v>571</v>
      </c>
      <c r="AJ59" s="18"/>
    </row>
    <row r="60" spans="1:49" s="15" customFormat="1" x14ac:dyDescent="0.25">
      <c r="A60" s="2"/>
      <c r="B60" s="3"/>
      <c r="C60" s="2" t="s">
        <v>81</v>
      </c>
      <c r="D60" s="15">
        <v>23</v>
      </c>
      <c r="E60" s="15">
        <v>26</v>
      </c>
      <c r="F60" s="15">
        <v>24</v>
      </c>
      <c r="G60" s="15">
        <v>23</v>
      </c>
      <c r="H60" s="15">
        <v>25</v>
      </c>
      <c r="I60" s="15">
        <v>28</v>
      </c>
      <c r="J60" s="15">
        <v>32</v>
      </c>
      <c r="K60" s="15">
        <v>28</v>
      </c>
      <c r="L60" s="15">
        <v>29</v>
      </c>
      <c r="M60" s="15">
        <v>25</v>
      </c>
      <c r="N60" s="15">
        <v>27</v>
      </c>
      <c r="O60" s="15">
        <v>25</v>
      </c>
      <c r="P60" s="15">
        <v>25</v>
      </c>
      <c r="Q60" s="15">
        <v>23</v>
      </c>
      <c r="R60" s="15">
        <v>22</v>
      </c>
      <c r="S60" s="15">
        <v>24</v>
      </c>
      <c r="T60" s="15">
        <v>40</v>
      </c>
      <c r="Y60" s="15">
        <v>0</v>
      </c>
      <c r="Z60" s="15">
        <v>0</v>
      </c>
      <c r="AA60" s="15">
        <v>0</v>
      </c>
      <c r="AB60" s="15">
        <v>0</v>
      </c>
      <c r="AC60" s="15">
        <v>16.100000000000001</v>
      </c>
      <c r="AD60" s="15">
        <v>16.8</v>
      </c>
      <c r="AE60" s="15">
        <v>23.4</v>
      </c>
      <c r="AF60" s="15">
        <v>23.2</v>
      </c>
      <c r="AG60" s="15">
        <v>28.2</v>
      </c>
      <c r="AH60" s="15">
        <v>25</v>
      </c>
      <c r="AI60" s="15">
        <v>24</v>
      </c>
      <c r="AJ60" s="18"/>
    </row>
    <row r="61" spans="1:49" s="15" customFormat="1" x14ac:dyDescent="0.25">
      <c r="A61" s="2"/>
      <c r="B61" s="3"/>
      <c r="C61" s="2" t="s">
        <v>82</v>
      </c>
      <c r="D61" s="15">
        <v>0</v>
      </c>
      <c r="E61" s="15">
        <v>178</v>
      </c>
      <c r="F61" s="15">
        <v>157</v>
      </c>
      <c r="G61" s="15">
        <v>184</v>
      </c>
      <c r="H61" s="15">
        <v>177</v>
      </c>
      <c r="I61" s="15">
        <v>180</v>
      </c>
      <c r="J61" s="15">
        <v>174</v>
      </c>
      <c r="K61" s="15">
        <v>188</v>
      </c>
      <c r="L61" s="15">
        <v>194</v>
      </c>
      <c r="M61" s="15">
        <v>151</v>
      </c>
      <c r="N61" s="15">
        <v>139</v>
      </c>
      <c r="O61" s="15">
        <v>95</v>
      </c>
      <c r="P61" s="15">
        <v>102</v>
      </c>
      <c r="Q61" s="15">
        <v>98</v>
      </c>
      <c r="R61" s="15">
        <v>93</v>
      </c>
      <c r="S61" s="15">
        <v>81</v>
      </c>
      <c r="T61" s="15">
        <v>94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183.9</v>
      </c>
      <c r="AG61" s="15">
        <v>187.9</v>
      </c>
      <c r="AH61" s="15">
        <v>95</v>
      </c>
      <c r="AI61" s="15">
        <v>81</v>
      </c>
      <c r="AJ61" s="18"/>
    </row>
    <row r="62" spans="1:49" s="16" customFormat="1" x14ac:dyDescent="0.25">
      <c r="A62" s="1"/>
      <c r="B62" s="21"/>
      <c r="C62" s="2" t="s">
        <v>83</v>
      </c>
      <c r="D62" s="15">
        <v>630</v>
      </c>
      <c r="E62" s="15">
        <v>677</v>
      </c>
      <c r="F62" s="15">
        <v>766</v>
      </c>
      <c r="G62" s="15">
        <v>686</v>
      </c>
      <c r="H62" s="15">
        <v>788</v>
      </c>
      <c r="I62" s="15">
        <v>727</v>
      </c>
      <c r="J62" s="15">
        <v>717</v>
      </c>
      <c r="K62" s="15">
        <v>603</v>
      </c>
      <c r="L62" s="15">
        <v>596</v>
      </c>
      <c r="M62" s="15">
        <v>522</v>
      </c>
      <c r="N62" s="15">
        <v>518</v>
      </c>
      <c r="O62" s="15">
        <v>534</v>
      </c>
      <c r="P62" s="15">
        <v>598</v>
      </c>
      <c r="Q62" s="15">
        <v>558</v>
      </c>
      <c r="R62" s="15">
        <v>574</v>
      </c>
      <c r="S62" s="15">
        <v>540</v>
      </c>
      <c r="T62" s="15">
        <v>714</v>
      </c>
      <c r="U62" s="15"/>
      <c r="V62" s="15"/>
      <c r="W62" s="15"/>
      <c r="X62" s="15"/>
      <c r="Y62" s="15">
        <v>175</v>
      </c>
      <c r="Z62" s="15">
        <v>171.3</v>
      </c>
      <c r="AA62" s="15">
        <v>195</v>
      </c>
      <c r="AB62" s="15">
        <v>273.60000000000002</v>
      </c>
      <c r="AC62" s="15">
        <v>269.7</v>
      </c>
      <c r="AD62" s="15">
        <v>246.4</v>
      </c>
      <c r="AE62" s="15">
        <v>594.29999999999995</v>
      </c>
      <c r="AF62" s="15">
        <v>686.3</v>
      </c>
      <c r="AG62" s="15">
        <v>602.79999999999995</v>
      </c>
      <c r="AH62" s="15">
        <v>534</v>
      </c>
      <c r="AI62" s="15">
        <v>540</v>
      </c>
      <c r="AJ62" s="18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</row>
    <row r="63" spans="1:49" s="15" customFormat="1" x14ac:dyDescent="0.25">
      <c r="A63" s="2"/>
      <c r="B63" s="3"/>
      <c r="C63" s="2" t="s">
        <v>84</v>
      </c>
      <c r="D63" s="15">
        <v>190</v>
      </c>
      <c r="E63" s="15">
        <v>203</v>
      </c>
      <c r="F63" s="15">
        <v>208</v>
      </c>
      <c r="G63" s="15">
        <v>203</v>
      </c>
      <c r="H63" s="15">
        <v>192</v>
      </c>
      <c r="I63" s="15">
        <v>225</v>
      </c>
      <c r="J63" s="15">
        <v>237</v>
      </c>
      <c r="K63" s="15">
        <v>215</v>
      </c>
      <c r="L63" s="15">
        <v>220</v>
      </c>
      <c r="M63" s="15">
        <v>244</v>
      </c>
      <c r="N63" s="15">
        <v>240</v>
      </c>
      <c r="O63" s="15">
        <v>228</v>
      </c>
      <c r="P63" s="15">
        <v>237</v>
      </c>
      <c r="Q63" s="15">
        <v>239</v>
      </c>
      <c r="R63" s="15">
        <v>223</v>
      </c>
      <c r="S63" s="15">
        <v>229</v>
      </c>
      <c r="T63" s="15">
        <v>309</v>
      </c>
      <c r="Y63" s="15">
        <v>69.5</v>
      </c>
      <c r="Z63" s="15">
        <v>70.7</v>
      </c>
      <c r="AA63" s="15">
        <v>79.900000000000006</v>
      </c>
      <c r="AB63" s="15">
        <v>101.9</v>
      </c>
      <c r="AC63" s="15">
        <v>110</v>
      </c>
      <c r="AD63" s="15">
        <v>126.6</v>
      </c>
      <c r="AE63" s="15">
        <v>182.9</v>
      </c>
      <c r="AF63" s="15">
        <v>201.7</v>
      </c>
      <c r="AG63" s="15">
        <v>215.1</v>
      </c>
      <c r="AH63" s="15">
        <v>228</v>
      </c>
      <c r="AI63" s="15">
        <v>230</v>
      </c>
      <c r="AJ63" s="25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</row>
    <row r="64" spans="1:49" s="16" customFormat="1" x14ac:dyDescent="0.25">
      <c r="A64" s="1"/>
      <c r="B64" s="21"/>
      <c r="C64" s="2" t="s">
        <v>85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5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  <c r="R64" s="15"/>
      <c r="S64" s="15">
        <v>1</v>
      </c>
      <c r="T64" s="15">
        <v>1</v>
      </c>
      <c r="U64" s="15"/>
      <c r="V64" s="15"/>
      <c r="W64" s="15"/>
      <c r="X64" s="15"/>
      <c r="Y64" s="15">
        <v>0</v>
      </c>
      <c r="Z64" s="15">
        <v>0</v>
      </c>
      <c r="AA64" s="15">
        <v>0</v>
      </c>
      <c r="AB64" s="15">
        <v>0.6</v>
      </c>
      <c r="AC64" s="15">
        <v>6.7</v>
      </c>
      <c r="AD64" s="15">
        <v>0.6</v>
      </c>
      <c r="AE64" s="15">
        <v>0.9</v>
      </c>
      <c r="AF64" s="15">
        <v>1</v>
      </c>
      <c r="AG64" s="15">
        <v>1</v>
      </c>
      <c r="AH64" s="15">
        <v>1</v>
      </c>
      <c r="AI64" s="15">
        <v>1</v>
      </c>
      <c r="AJ64" s="18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</row>
    <row r="65" spans="1:49" s="15" customFormat="1" x14ac:dyDescent="0.25">
      <c r="A65" s="2"/>
      <c r="B65" s="3"/>
      <c r="C65" s="6" t="s">
        <v>86</v>
      </c>
      <c r="D65" s="17">
        <f>SUM(D55:D64)</f>
        <v>1262</v>
      </c>
      <c r="E65" s="17">
        <f t="shared" ref="E65:U65" si="114">SUM(E55:E64)</f>
        <v>1556</v>
      </c>
      <c r="F65" s="17">
        <f t="shared" si="114"/>
        <v>1719</v>
      </c>
      <c r="G65" s="17">
        <f t="shared" si="114"/>
        <v>1668</v>
      </c>
      <c r="H65" s="17">
        <f t="shared" si="114"/>
        <v>1786</v>
      </c>
      <c r="I65" s="17">
        <f t="shared" si="114"/>
        <v>1805</v>
      </c>
      <c r="J65" s="17">
        <f t="shared" si="114"/>
        <v>2091</v>
      </c>
      <c r="K65" s="17">
        <f t="shared" si="114"/>
        <v>1825</v>
      </c>
      <c r="L65" s="17">
        <f t="shared" si="114"/>
        <v>1874</v>
      </c>
      <c r="M65" s="17">
        <f t="shared" si="114"/>
        <v>1621</v>
      </c>
      <c r="N65" s="17">
        <f t="shared" si="114"/>
        <v>1619</v>
      </c>
      <c r="O65" s="17">
        <f>SUM(O55:O64)</f>
        <v>1569</v>
      </c>
      <c r="P65" s="17">
        <f t="shared" si="114"/>
        <v>1652</v>
      </c>
      <c r="Q65" s="17">
        <f t="shared" si="114"/>
        <v>1594</v>
      </c>
      <c r="R65" s="17">
        <f t="shared" si="114"/>
        <v>1593</v>
      </c>
      <c r="S65" s="17">
        <f>SUM(S55:S64)</f>
        <v>1786</v>
      </c>
      <c r="T65" s="17">
        <f t="shared" si="114"/>
        <v>3202</v>
      </c>
      <c r="U65" s="17">
        <f t="shared" si="114"/>
        <v>0</v>
      </c>
      <c r="Y65" s="17">
        <f t="shared" ref="Y65" si="115">SUM(Y55:Y64)</f>
        <v>376.1</v>
      </c>
      <c r="Z65" s="17">
        <f t="shared" ref="Z65" si="116">SUM(Z55:Z64)</f>
        <v>376.5</v>
      </c>
      <c r="AA65" s="17">
        <f t="shared" ref="AA65" si="117">SUM(AA55:AA64)</f>
        <v>386.70000000000005</v>
      </c>
      <c r="AB65" s="17">
        <f t="shared" ref="AB65" si="118">SUM(AB55:AB64)</f>
        <v>581.20000000000005</v>
      </c>
      <c r="AC65" s="17">
        <f t="shared" ref="AC65" si="119">SUM(AC55:AC64)</f>
        <v>663.80000000000007</v>
      </c>
      <c r="AD65" s="17">
        <f t="shared" ref="AD65" si="120">SUM(AD55:AD64)</f>
        <v>541.70000000000005</v>
      </c>
      <c r="AE65" s="17">
        <f t="shared" ref="AE65" si="121">SUM(AE55:AE64)</f>
        <v>1274.8000000000002</v>
      </c>
      <c r="AF65" s="17">
        <f t="shared" ref="AF65" si="122">SUM(AF55:AF64)</f>
        <v>1666.8999999999999</v>
      </c>
      <c r="AG65" s="17">
        <f t="shared" ref="AG65" si="123">SUM(AG55:AG64)</f>
        <v>1824</v>
      </c>
      <c r="AH65" s="17">
        <f t="shared" ref="AH65" si="124">SUM(AH55:AH64)</f>
        <v>1569</v>
      </c>
      <c r="AI65" s="17">
        <f t="shared" ref="AI65" si="125">SUM(AI55:AI64)</f>
        <v>1788</v>
      </c>
      <c r="AJ65" s="25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</row>
    <row r="66" spans="1:49" s="1" customFormat="1" x14ac:dyDescent="0.25">
      <c r="B66" s="21"/>
      <c r="C66" s="1" t="s">
        <v>87</v>
      </c>
      <c r="D66" s="16">
        <f>D54+D65</f>
        <v>2136</v>
      </c>
      <c r="E66" s="16">
        <f t="shared" ref="E66:U66" si="126">E54+E65</f>
        <v>2507</v>
      </c>
      <c r="F66" s="16">
        <f t="shared" si="126"/>
        <v>2720</v>
      </c>
      <c r="G66" s="16">
        <f t="shared" si="126"/>
        <v>2766</v>
      </c>
      <c r="H66" s="16">
        <f t="shared" si="126"/>
        <v>2977</v>
      </c>
      <c r="I66" s="16">
        <f t="shared" si="126"/>
        <v>3102</v>
      </c>
      <c r="J66" s="16">
        <f t="shared" si="126"/>
        <v>3432</v>
      </c>
      <c r="K66" s="16">
        <f t="shared" si="126"/>
        <v>3221</v>
      </c>
      <c r="L66" s="16">
        <f t="shared" si="126"/>
        <v>3374</v>
      </c>
      <c r="M66" s="16">
        <f t="shared" si="126"/>
        <v>3186</v>
      </c>
      <c r="N66" s="16">
        <f t="shared" si="126"/>
        <v>3160</v>
      </c>
      <c r="O66" s="16">
        <f t="shared" si="126"/>
        <v>3207</v>
      </c>
      <c r="P66" s="16">
        <f t="shared" si="126"/>
        <v>3297</v>
      </c>
      <c r="Q66" s="16">
        <f t="shared" si="126"/>
        <v>3120</v>
      </c>
      <c r="R66" s="16">
        <f t="shared" si="126"/>
        <v>3161</v>
      </c>
      <c r="S66" s="16">
        <f t="shared" si="126"/>
        <v>3434</v>
      </c>
      <c r="T66" s="16">
        <f t="shared" si="126"/>
        <v>4936</v>
      </c>
      <c r="U66" s="16">
        <f t="shared" si="126"/>
        <v>0</v>
      </c>
      <c r="V66" s="15"/>
      <c r="W66" s="15"/>
      <c r="X66" s="15"/>
      <c r="Y66" s="16">
        <f t="shared" ref="Y66" si="127">Y54+Y65</f>
        <v>663.2</v>
      </c>
      <c r="Z66" s="16">
        <f t="shared" ref="Z66" si="128">Z54+Z65</f>
        <v>694.5</v>
      </c>
      <c r="AA66" s="16">
        <f t="shared" ref="AA66" si="129">AA54+AA65</f>
        <v>755.90000000000009</v>
      </c>
      <c r="AB66" s="16">
        <f t="shared" ref="AB66" si="130">AB54+AB65</f>
        <v>964.80000000000007</v>
      </c>
      <c r="AC66" s="16">
        <f t="shared" ref="AC66" si="131">AC54+AC65</f>
        <v>1129</v>
      </c>
      <c r="AD66" s="16">
        <f t="shared" ref="AD66" si="132">AD54+AD65</f>
        <v>1109.3000000000002</v>
      </c>
      <c r="AE66" s="16">
        <f t="shared" ref="AE66" si="133">AE54+AE65</f>
        <v>2075.1000000000004</v>
      </c>
      <c r="AF66" s="16">
        <f t="shared" ref="AF66" si="134">AF54+AF65</f>
        <v>2765.3999999999996</v>
      </c>
      <c r="AG66" s="16">
        <f t="shared" ref="AG66" si="135">AG54+AG65</f>
        <v>3220.1</v>
      </c>
      <c r="AH66" s="16">
        <f t="shared" ref="AH66" si="136">AH54+AH65</f>
        <v>3207</v>
      </c>
      <c r="AI66" s="16">
        <f t="shared" ref="AI66" si="137">AI54+AI65</f>
        <v>3436</v>
      </c>
      <c r="AJ66" s="18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</row>
    <row r="67" spans="1:49" x14ac:dyDescent="0.25"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Z67" s="1"/>
      <c r="AA67" s="1"/>
      <c r="AB67" s="1"/>
      <c r="AC67" s="1"/>
      <c r="AD67" s="1"/>
      <c r="AE67" s="1"/>
      <c r="AF67" s="1"/>
      <c r="AG67" s="1"/>
      <c r="AH67" s="16"/>
      <c r="AI67" s="16"/>
      <c r="AJ67" s="2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s="15" customFormat="1" x14ac:dyDescent="0.25">
      <c r="A68" s="2"/>
      <c r="B68" s="3"/>
      <c r="C68" s="1" t="s">
        <v>44</v>
      </c>
      <c r="T68" s="2"/>
      <c r="U68" s="2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J68" s="3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</row>
    <row r="69" spans="1:49" s="15" customFormat="1" x14ac:dyDescent="0.25">
      <c r="A69" s="2"/>
      <c r="B69" s="3"/>
      <c r="C69" s="2" t="s">
        <v>88</v>
      </c>
      <c r="D69" s="15">
        <f t="shared" ref="D69:T69" si="138">D17</f>
        <v>69</v>
      </c>
      <c r="E69" s="15">
        <f t="shared" si="138"/>
        <v>72</v>
      </c>
      <c r="F69" s="15">
        <f t="shared" si="138"/>
        <v>47</v>
      </c>
      <c r="G69" s="15">
        <f t="shared" si="138"/>
        <v>123</v>
      </c>
      <c r="H69" s="15">
        <f t="shared" si="138"/>
        <v>104</v>
      </c>
      <c r="I69" s="15">
        <f t="shared" si="138"/>
        <v>96</v>
      </c>
      <c r="J69" s="15">
        <f t="shared" si="138"/>
        <v>80</v>
      </c>
      <c r="K69" s="15">
        <f t="shared" si="138"/>
        <v>110</v>
      </c>
      <c r="L69" s="15">
        <f t="shared" si="138"/>
        <v>78</v>
      </c>
      <c r="M69" s="15">
        <f t="shared" si="138"/>
        <v>86</v>
      </c>
      <c r="N69" s="15">
        <f t="shared" si="138"/>
        <v>55</v>
      </c>
      <c r="O69" s="15">
        <f t="shared" si="138"/>
        <v>91</v>
      </c>
      <c r="P69" s="15">
        <f t="shared" si="138"/>
        <v>82</v>
      </c>
      <c r="Q69" s="15">
        <f t="shared" si="138"/>
        <v>94</v>
      </c>
      <c r="R69" s="15">
        <f t="shared" si="138"/>
        <v>67</v>
      </c>
      <c r="S69" s="15">
        <f t="shared" si="138"/>
        <v>109</v>
      </c>
      <c r="T69" s="15">
        <f t="shared" si="138"/>
        <v>65</v>
      </c>
      <c r="V69" s="16"/>
      <c r="W69" s="16"/>
      <c r="X69" s="16"/>
      <c r="Y69" s="15">
        <f>Y17</f>
        <v>39.800000000000004</v>
      </c>
      <c r="Z69" s="15">
        <f>Z17</f>
        <v>54.59999999999993</v>
      </c>
      <c r="AA69" s="15">
        <f>AA17</f>
        <v>88.699999999999974</v>
      </c>
      <c r="AB69" s="15">
        <f>AB17</f>
        <v>78.799999999999812</v>
      </c>
      <c r="AC69" s="15">
        <f>AC17</f>
        <v>115.90000000000009</v>
      </c>
      <c r="AD69" s="15">
        <f>AD17</f>
        <v>142.50000000000006</v>
      </c>
      <c r="AE69" s="15">
        <f>AE17</f>
        <v>236.70000000000027</v>
      </c>
      <c r="AF69" s="15">
        <f>AF17</f>
        <v>310.79999999999984</v>
      </c>
      <c r="AG69" s="15">
        <f>AG17</f>
        <v>389.79999999999973</v>
      </c>
      <c r="AH69" s="15">
        <f>AH17</f>
        <v>310.44400000000036</v>
      </c>
      <c r="AI69" s="15">
        <f>AI17</f>
        <v>351.84999999999997</v>
      </c>
      <c r="AJ69" s="18"/>
    </row>
    <row r="70" spans="1:49" s="15" customFormat="1" x14ac:dyDescent="0.25">
      <c r="A70" s="2"/>
      <c r="B70" s="3"/>
      <c r="C70" s="2" t="s">
        <v>89</v>
      </c>
      <c r="D70" s="15">
        <v>69</v>
      </c>
      <c r="E70" s="15">
        <v>72</v>
      </c>
      <c r="F70" s="15">
        <v>47</v>
      </c>
      <c r="G70" s="15">
        <v>123</v>
      </c>
      <c r="H70" s="15">
        <v>104</v>
      </c>
      <c r="I70" s="15">
        <v>96</v>
      </c>
      <c r="J70" s="15">
        <v>80</v>
      </c>
      <c r="K70" s="15">
        <v>110</v>
      </c>
      <c r="L70" s="15">
        <v>78</v>
      </c>
      <c r="M70" s="15">
        <v>86</v>
      </c>
      <c r="N70" s="15">
        <v>55</v>
      </c>
      <c r="O70" s="15">
        <v>91</v>
      </c>
      <c r="P70" s="15">
        <v>82</v>
      </c>
      <c r="Q70" s="15">
        <v>94</v>
      </c>
      <c r="R70" s="15">
        <v>68</v>
      </c>
      <c r="S70" s="15">
        <v>109</v>
      </c>
      <c r="T70" s="15">
        <v>65</v>
      </c>
      <c r="V70" s="16"/>
      <c r="W70" s="16"/>
      <c r="X70" s="16"/>
      <c r="Y70" s="15">
        <v>39.799999999999997</v>
      </c>
      <c r="Z70" s="15">
        <v>54.5</v>
      </c>
      <c r="AA70" s="15">
        <v>88.8</v>
      </c>
      <c r="AB70" s="15">
        <v>78.8</v>
      </c>
      <c r="AC70" s="15">
        <v>116</v>
      </c>
      <c r="AD70" s="15">
        <v>142.5</v>
      </c>
      <c r="AE70" s="15">
        <v>236.7</v>
      </c>
      <c r="AF70" s="15">
        <v>310.8</v>
      </c>
      <c r="AG70" s="15">
        <v>389.8</v>
      </c>
      <c r="AH70" s="15">
        <v>310</v>
      </c>
      <c r="AI70" s="15">
        <v>352</v>
      </c>
      <c r="AJ70" s="18"/>
    </row>
    <row r="71" spans="1:49" s="15" customFormat="1" x14ac:dyDescent="0.25">
      <c r="A71" s="2"/>
      <c r="B71" s="3"/>
      <c r="C71" s="2" t="s">
        <v>90</v>
      </c>
      <c r="D71" s="15">
        <v>20</v>
      </c>
      <c r="E71" s="15">
        <v>20</v>
      </c>
      <c r="F71" s="15">
        <v>21</v>
      </c>
      <c r="G71" s="15">
        <v>22</v>
      </c>
      <c r="H71" s="15">
        <v>23</v>
      </c>
      <c r="I71" s="15">
        <v>27</v>
      </c>
      <c r="J71" s="15">
        <v>31</v>
      </c>
      <c r="K71" s="15">
        <v>31</v>
      </c>
      <c r="L71" s="15">
        <v>31</v>
      </c>
      <c r="M71" s="15">
        <v>30</v>
      </c>
      <c r="N71" s="15">
        <v>30</v>
      </c>
      <c r="O71" s="15">
        <v>31</v>
      </c>
      <c r="P71" s="15">
        <v>32</v>
      </c>
      <c r="Q71" s="15">
        <v>29</v>
      </c>
      <c r="R71" s="15">
        <v>29</v>
      </c>
      <c r="S71" s="15">
        <v>33</v>
      </c>
      <c r="T71" s="15">
        <v>38</v>
      </c>
      <c r="V71" s="16"/>
      <c r="W71" s="16"/>
      <c r="X71" s="16"/>
      <c r="Y71" s="15">
        <v>12.8</v>
      </c>
      <c r="Z71" s="15">
        <v>14.8</v>
      </c>
      <c r="AA71" s="15">
        <v>16.100000000000001</v>
      </c>
      <c r="AB71" s="15">
        <v>19.2</v>
      </c>
      <c r="AC71" s="15">
        <v>44.2</v>
      </c>
      <c r="AD71" s="15">
        <v>49.3</v>
      </c>
      <c r="AE71" s="15">
        <v>66.400000000000006</v>
      </c>
      <c r="AF71" s="15">
        <v>83.2</v>
      </c>
      <c r="AG71" s="15">
        <v>111.8</v>
      </c>
      <c r="AH71" s="15">
        <v>122</v>
      </c>
      <c r="AI71" s="15">
        <v>123</v>
      </c>
      <c r="AJ71" s="18"/>
    </row>
    <row r="72" spans="1:49" s="15" customFormat="1" x14ac:dyDescent="0.25">
      <c r="A72" s="2"/>
      <c r="B72" s="3"/>
      <c r="C72" s="2" t="s">
        <v>91</v>
      </c>
      <c r="D72" s="15">
        <v>0</v>
      </c>
      <c r="E72" s="15">
        <v>1</v>
      </c>
      <c r="F72" s="15">
        <v>31</v>
      </c>
      <c r="G72" s="15">
        <v>-12</v>
      </c>
      <c r="H72" s="15">
        <v>0</v>
      </c>
      <c r="I72" s="15">
        <v>-12</v>
      </c>
      <c r="J72" s="15">
        <v>7</v>
      </c>
      <c r="K72" s="15">
        <v>-20</v>
      </c>
      <c r="L72" s="15">
        <v>3</v>
      </c>
      <c r="M72" s="15">
        <v>-3</v>
      </c>
      <c r="N72" s="15">
        <v>1</v>
      </c>
      <c r="O72" s="15">
        <v>9</v>
      </c>
      <c r="P72" s="15">
        <v>1</v>
      </c>
      <c r="Q72" s="15">
        <v>-14</v>
      </c>
      <c r="R72" s="15">
        <v>2</v>
      </c>
      <c r="S72" s="15">
        <v>3</v>
      </c>
      <c r="T72" s="15">
        <v>17</v>
      </c>
      <c r="V72" s="16"/>
      <c r="W72" s="16"/>
      <c r="X72" s="16"/>
      <c r="Y72" s="15">
        <v>-1.1000000000000001</v>
      </c>
      <c r="Z72" s="15">
        <v>-1.8</v>
      </c>
      <c r="AA72" s="15">
        <v>-20.2</v>
      </c>
      <c r="AB72" s="15">
        <v>-3.2</v>
      </c>
      <c r="AC72" s="15">
        <v>0.8</v>
      </c>
      <c r="AD72" s="15">
        <v>12.3</v>
      </c>
      <c r="AE72" s="15">
        <v>0.7</v>
      </c>
      <c r="AF72" s="15">
        <v>20</v>
      </c>
      <c r="AG72" s="15">
        <v>-24.7</v>
      </c>
      <c r="AH72" s="15">
        <v>10</v>
      </c>
      <c r="AI72" s="15">
        <v>-7</v>
      </c>
      <c r="AJ72" s="18"/>
    </row>
    <row r="73" spans="1:49" s="15" customFormat="1" x14ac:dyDescent="0.25">
      <c r="A73" s="2"/>
      <c r="B73" s="3"/>
      <c r="C73" s="2" t="s">
        <v>92</v>
      </c>
      <c r="D73" s="15">
        <v>-28</v>
      </c>
      <c r="E73" s="15">
        <v>-18</v>
      </c>
      <c r="F73" s="15">
        <v>-12</v>
      </c>
      <c r="G73" s="15">
        <v>3</v>
      </c>
      <c r="H73" s="15">
        <v>-41</v>
      </c>
      <c r="I73" s="15">
        <v>-18</v>
      </c>
      <c r="J73" s="15">
        <v>-5</v>
      </c>
      <c r="K73" s="15">
        <v>-9</v>
      </c>
      <c r="L73" s="15">
        <v>-22</v>
      </c>
      <c r="M73" s="15">
        <v>-17</v>
      </c>
      <c r="N73" s="15">
        <v>-18</v>
      </c>
      <c r="O73" s="15">
        <v>-3</v>
      </c>
      <c r="P73" s="15">
        <v>-34</v>
      </c>
      <c r="Q73" s="15">
        <v>-15</v>
      </c>
      <c r="R73" s="15">
        <v>-20</v>
      </c>
      <c r="S73" s="15">
        <v>-6</v>
      </c>
      <c r="T73" s="15">
        <v>-36</v>
      </c>
      <c r="V73" s="16"/>
      <c r="W73" s="16"/>
      <c r="X73" s="16"/>
      <c r="Y73" s="15">
        <v>-4.0999999999999996</v>
      </c>
      <c r="Z73" s="15">
        <v>-0.4</v>
      </c>
      <c r="AA73" s="15">
        <v>-12.6</v>
      </c>
      <c r="AB73" s="15">
        <v>-10.7</v>
      </c>
      <c r="AC73" s="15">
        <v>-20</v>
      </c>
      <c r="AD73" s="15">
        <v>-17.899999999999999</v>
      </c>
      <c r="AE73" s="15">
        <v>-16.8</v>
      </c>
      <c r="AF73" s="15">
        <v>-55</v>
      </c>
      <c r="AG73" s="15">
        <v>-72.900000000000006</v>
      </c>
      <c r="AH73" s="15">
        <v>-60</v>
      </c>
      <c r="AI73" s="15">
        <v>-74</v>
      </c>
      <c r="AJ73" s="18"/>
    </row>
    <row r="74" spans="1:49" s="16" customFormat="1" x14ac:dyDescent="0.25">
      <c r="A74" s="2"/>
      <c r="B74" s="3"/>
      <c r="C74" s="2" t="s">
        <v>93</v>
      </c>
      <c r="D74" s="15">
        <v>-43</v>
      </c>
      <c r="E74" s="15">
        <v>-69</v>
      </c>
      <c r="F74" s="15">
        <v>-123</v>
      </c>
      <c r="G74" s="15">
        <v>-74</v>
      </c>
      <c r="H74" s="15">
        <v>-3</v>
      </c>
      <c r="I74" s="15">
        <v>-54</v>
      </c>
      <c r="J74" s="15">
        <v>-59</v>
      </c>
      <c r="K74" s="15">
        <v>54</v>
      </c>
      <c r="L74" s="15">
        <v>7</v>
      </c>
      <c r="M74" s="15">
        <v>75</v>
      </c>
      <c r="N74" s="15">
        <v>100</v>
      </c>
      <c r="O74" s="15">
        <v>38</v>
      </c>
      <c r="P74" s="15">
        <v>109</v>
      </c>
      <c r="Q74" s="15">
        <v>9</v>
      </c>
      <c r="R74" s="15">
        <v>54</v>
      </c>
      <c r="S74" s="15">
        <v>-57</v>
      </c>
      <c r="T74" s="15">
        <v>-23</v>
      </c>
      <c r="U74" s="15"/>
      <c r="V74" s="15"/>
      <c r="W74" s="15"/>
      <c r="X74" s="15"/>
      <c r="Y74" s="15">
        <v>-28.7</v>
      </c>
      <c r="Z74" s="15">
        <v>-18.5</v>
      </c>
      <c r="AA74" s="15">
        <v>-32.4</v>
      </c>
      <c r="AB74" s="15">
        <v>-57.4</v>
      </c>
      <c r="AC74" s="15">
        <v>-44.6</v>
      </c>
      <c r="AD74" s="15">
        <v>2.5</v>
      </c>
      <c r="AE74" s="15">
        <v>-320.10000000000002</v>
      </c>
      <c r="AF74" s="15">
        <v>-309.2</v>
      </c>
      <c r="AG74" s="15">
        <v>-62.2</v>
      </c>
      <c r="AH74" s="15">
        <v>220</v>
      </c>
      <c r="AI74" s="15">
        <v>115</v>
      </c>
      <c r="AJ74" s="18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</row>
    <row r="75" spans="1:49" s="15" customFormat="1" x14ac:dyDescent="0.25">
      <c r="A75" s="2"/>
      <c r="B75" s="3"/>
      <c r="C75" s="1" t="s">
        <v>94</v>
      </c>
      <c r="D75" s="16">
        <f t="shared" ref="D75:S75" si="139">SUM(D70:D74)</f>
        <v>18</v>
      </c>
      <c r="E75" s="16">
        <f t="shared" si="139"/>
        <v>6</v>
      </c>
      <c r="F75" s="16">
        <f t="shared" si="139"/>
        <v>-36</v>
      </c>
      <c r="G75" s="16">
        <f t="shared" si="139"/>
        <v>62</v>
      </c>
      <c r="H75" s="16">
        <f t="shared" si="139"/>
        <v>83</v>
      </c>
      <c r="I75" s="16">
        <f t="shared" si="139"/>
        <v>39</v>
      </c>
      <c r="J75" s="16">
        <f t="shared" si="139"/>
        <v>54</v>
      </c>
      <c r="K75" s="16">
        <f t="shared" si="139"/>
        <v>166</v>
      </c>
      <c r="L75" s="16">
        <f t="shared" si="139"/>
        <v>97</v>
      </c>
      <c r="M75" s="16">
        <v>1</v>
      </c>
      <c r="N75" s="16">
        <f t="shared" si="139"/>
        <v>168</v>
      </c>
      <c r="O75" s="16">
        <f t="shared" si="139"/>
        <v>166</v>
      </c>
      <c r="P75" s="16">
        <f t="shared" si="139"/>
        <v>190</v>
      </c>
      <c r="Q75" s="16">
        <f t="shared" si="139"/>
        <v>103</v>
      </c>
      <c r="R75" s="16">
        <f t="shared" si="139"/>
        <v>133</v>
      </c>
      <c r="S75" s="16">
        <f t="shared" si="139"/>
        <v>82</v>
      </c>
      <c r="T75" s="16">
        <f>SUM(T70:T74)</f>
        <v>61</v>
      </c>
      <c r="U75" s="16"/>
      <c r="V75" s="16"/>
      <c r="W75" s="16"/>
      <c r="X75" s="16"/>
      <c r="Y75" s="16">
        <f t="shared" ref="Y75" si="140">SUM(Y70:Y74)</f>
        <v>18.699999999999992</v>
      </c>
      <c r="Z75" s="16">
        <f t="shared" ref="Z75" si="141">SUM(Z70:Z74)</f>
        <v>48.599999999999994</v>
      </c>
      <c r="AA75" s="16">
        <f t="shared" ref="AA75" si="142">SUM(AA70:AA74)</f>
        <v>39.70000000000001</v>
      </c>
      <c r="AB75" s="16">
        <f t="shared" ref="AB75" si="143">SUM(AB70:AB74)</f>
        <v>26.699999999999996</v>
      </c>
      <c r="AC75" s="16">
        <f t="shared" ref="AC75" si="144">SUM(AC70:AC74)</f>
        <v>96.4</v>
      </c>
      <c r="AD75" s="16">
        <f t="shared" ref="AD75:AH75" si="145">SUM(AD70:AD74)</f>
        <v>188.70000000000002</v>
      </c>
      <c r="AE75" s="16">
        <f t="shared" si="145"/>
        <v>-33.100000000000023</v>
      </c>
      <c r="AF75" s="16">
        <f t="shared" si="145"/>
        <v>49.800000000000011</v>
      </c>
      <c r="AG75" s="16">
        <f t="shared" si="145"/>
        <v>341.8</v>
      </c>
      <c r="AH75" s="16">
        <f t="shared" si="145"/>
        <v>602</v>
      </c>
      <c r="AI75" s="16">
        <f>SUM(AI70:AI74)</f>
        <v>509</v>
      </c>
      <c r="AJ75" s="25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</row>
    <row r="76" spans="1:49" s="15" customFormat="1" x14ac:dyDescent="0.25">
      <c r="A76" s="2"/>
      <c r="B76" s="3"/>
      <c r="C76" s="2"/>
      <c r="T76" s="16"/>
      <c r="U76" s="16"/>
      <c r="AD76" s="16"/>
      <c r="AE76" s="16"/>
      <c r="AF76" s="16"/>
      <c r="AG76" s="16"/>
      <c r="AH76" s="16"/>
      <c r="AI76" s="16"/>
      <c r="AJ76" s="18"/>
    </row>
    <row r="77" spans="1:49" s="15" customFormat="1" x14ac:dyDescent="0.25">
      <c r="A77" s="2"/>
      <c r="B77" s="3"/>
      <c r="C77" s="1" t="s">
        <v>95</v>
      </c>
      <c r="D77" s="16">
        <v>-9</v>
      </c>
      <c r="E77" s="16">
        <v>-10</v>
      </c>
      <c r="F77" s="16">
        <v>-23</v>
      </c>
      <c r="G77" s="16">
        <v>-39</v>
      </c>
      <c r="H77" s="16">
        <v>-34</v>
      </c>
      <c r="I77" s="16">
        <v>-41</v>
      </c>
      <c r="J77" s="16">
        <v>-111</v>
      </c>
      <c r="K77" s="16">
        <v>-58</v>
      </c>
      <c r="L77" s="16">
        <v>-13</v>
      </c>
      <c r="M77" s="16">
        <v>-34</v>
      </c>
      <c r="N77" s="16">
        <v>-48</v>
      </c>
      <c r="O77" s="16">
        <v>-42</v>
      </c>
      <c r="P77" s="16">
        <v>-34</v>
      </c>
      <c r="Q77" s="16">
        <v>-45</v>
      </c>
      <c r="R77" s="16">
        <v>-28</v>
      </c>
      <c r="S77" s="16">
        <v>-367</v>
      </c>
      <c r="T77" s="16">
        <v>-837</v>
      </c>
      <c r="U77" s="16"/>
      <c r="Y77" s="16">
        <v>-13.5</v>
      </c>
      <c r="Z77" s="16">
        <v>-7.7</v>
      </c>
      <c r="AA77" s="16">
        <v>30</v>
      </c>
      <c r="AB77" s="16">
        <v>-102.8</v>
      </c>
      <c r="AC77" s="16">
        <v>-21.5</v>
      </c>
      <c r="AD77" s="16">
        <v>-17</v>
      </c>
      <c r="AE77" s="16">
        <v>-108.8</v>
      </c>
      <c r="AF77" s="16">
        <v>-81</v>
      </c>
      <c r="AG77" s="16">
        <v>-243.6</v>
      </c>
      <c r="AH77" s="16">
        <v>-138</v>
      </c>
      <c r="AI77" s="16">
        <v>-475</v>
      </c>
      <c r="AJ77" s="18"/>
    </row>
    <row r="78" spans="1:49" s="15" customFormat="1" x14ac:dyDescent="0.25">
      <c r="A78" s="2"/>
      <c r="B78" s="3"/>
      <c r="C78" s="2"/>
      <c r="T78" s="16"/>
      <c r="U78" s="16"/>
      <c r="AD78" s="16"/>
      <c r="AE78" s="16"/>
      <c r="AF78" s="16"/>
      <c r="AG78" s="16"/>
      <c r="AH78" s="16"/>
      <c r="AI78" s="16"/>
      <c r="AJ78" s="18"/>
    </row>
    <row r="79" spans="1:49" s="15" customFormat="1" x14ac:dyDescent="0.25">
      <c r="A79" s="2"/>
      <c r="B79" s="3"/>
      <c r="C79" s="1" t="s">
        <v>96</v>
      </c>
      <c r="D79" s="16">
        <v>-45</v>
      </c>
      <c r="E79" s="16">
        <v>34</v>
      </c>
      <c r="F79" s="16">
        <v>42</v>
      </c>
      <c r="G79" s="16">
        <v>-16</v>
      </c>
      <c r="H79" s="16">
        <v>-38</v>
      </c>
      <c r="I79" s="16">
        <v>-3</v>
      </c>
      <c r="J79" s="16">
        <v>136</v>
      </c>
      <c r="K79" s="16">
        <v>-107</v>
      </c>
      <c r="L79" s="16">
        <v>24</v>
      </c>
      <c r="M79" s="16">
        <v>-153</v>
      </c>
      <c r="N79" s="16">
        <v>-70</v>
      </c>
      <c r="O79" s="16">
        <v>-37</v>
      </c>
      <c r="P79" s="16">
        <v>-15</v>
      </c>
      <c r="Q79" s="16">
        <v>-222</v>
      </c>
      <c r="R79" s="16">
        <v>2</v>
      </c>
      <c r="S79" s="16">
        <v>107</v>
      </c>
      <c r="T79" s="16">
        <v>812</v>
      </c>
      <c r="U79" s="16"/>
      <c r="Y79" s="15">
        <v>7.3</v>
      </c>
      <c r="Z79" s="16">
        <v>-17</v>
      </c>
      <c r="AA79" s="16">
        <v>-53.8</v>
      </c>
      <c r="AB79" s="16">
        <v>18</v>
      </c>
      <c r="AC79" s="16">
        <v>-33.5</v>
      </c>
      <c r="AD79" s="16">
        <v>-171.9</v>
      </c>
      <c r="AE79" s="16">
        <v>168.2</v>
      </c>
      <c r="AF79" s="16">
        <v>14.5</v>
      </c>
      <c r="AG79" s="16">
        <v>-11.8</v>
      </c>
      <c r="AH79" s="16">
        <v>-236</v>
      </c>
      <c r="AI79" s="16">
        <v>-128</v>
      </c>
      <c r="AJ79" s="18"/>
    </row>
    <row r="80" spans="1:49" s="15" customFormat="1" x14ac:dyDescent="0.25">
      <c r="A80" s="2"/>
      <c r="B80" s="3"/>
      <c r="C80" s="2"/>
      <c r="T80" s="16"/>
      <c r="U80" s="16"/>
      <c r="V80" s="16"/>
      <c r="W80" s="16"/>
      <c r="X80" s="16"/>
      <c r="Y80" s="16"/>
      <c r="AD80" s="16"/>
      <c r="AE80" s="16"/>
      <c r="AF80" s="16"/>
      <c r="AG80" s="16"/>
      <c r="AH80" s="16"/>
      <c r="AI80" s="16"/>
      <c r="AJ80" s="18"/>
    </row>
    <row r="81" spans="1:49" s="15" customFormat="1" x14ac:dyDescent="0.25">
      <c r="A81" s="2"/>
      <c r="B81" s="3"/>
      <c r="C81" s="2" t="s">
        <v>97</v>
      </c>
      <c r="D81" s="15">
        <v>1</v>
      </c>
      <c r="E81" s="15">
        <v>2</v>
      </c>
      <c r="F81" s="15">
        <v>1</v>
      </c>
      <c r="G81" s="15">
        <v>1</v>
      </c>
      <c r="H81" s="15">
        <v>1</v>
      </c>
      <c r="I81" s="15">
        <v>4</v>
      </c>
      <c r="J81" s="15">
        <v>-2</v>
      </c>
      <c r="K81" s="15">
        <v>-7</v>
      </c>
      <c r="L81" s="15">
        <v>10</v>
      </c>
      <c r="M81" s="15">
        <v>-3</v>
      </c>
      <c r="N81" s="15">
        <v>-3</v>
      </c>
      <c r="O81" s="15">
        <v>8</v>
      </c>
      <c r="P81" s="15">
        <v>-21</v>
      </c>
      <c r="Q81" s="15">
        <v>5</v>
      </c>
      <c r="R81" s="15">
        <v>-6</v>
      </c>
      <c r="S81" s="15">
        <v>-2</v>
      </c>
      <c r="T81" s="15">
        <v>9</v>
      </c>
      <c r="Y81" s="15">
        <v>-0.4</v>
      </c>
      <c r="Z81" s="15">
        <v>0.4</v>
      </c>
      <c r="AA81" s="15">
        <v>-0.3</v>
      </c>
      <c r="AB81" s="15">
        <v>1.8</v>
      </c>
      <c r="AC81" s="15">
        <v>0.1</v>
      </c>
      <c r="AD81" s="15">
        <v>-4.8</v>
      </c>
      <c r="AE81" s="15">
        <v>5.0999999999999996</v>
      </c>
      <c r="AF81" s="15">
        <v>5.2</v>
      </c>
      <c r="AG81" s="15">
        <v>-4.2</v>
      </c>
      <c r="AH81" s="15">
        <v>13</v>
      </c>
      <c r="AI81" s="15">
        <v>-24</v>
      </c>
      <c r="AJ81" s="18"/>
    </row>
    <row r="82" spans="1:49" s="15" customFormat="1" x14ac:dyDescent="0.25">
      <c r="A82" s="2"/>
      <c r="B82" s="3"/>
      <c r="C82" s="2"/>
      <c r="T82" s="16"/>
      <c r="U82" s="16"/>
      <c r="AD82" s="16"/>
      <c r="AE82" s="16"/>
      <c r="AF82" s="16"/>
      <c r="AG82" s="16"/>
      <c r="AH82" s="16"/>
      <c r="AI82" s="16"/>
      <c r="AJ82" s="18"/>
    </row>
    <row r="83" spans="1:49" s="16" customFormat="1" x14ac:dyDescent="0.25">
      <c r="A83" s="2"/>
      <c r="B83" s="3"/>
      <c r="C83" s="2" t="s">
        <v>98</v>
      </c>
      <c r="D83" s="15">
        <f t="shared" ref="D83:S83" si="146">D75+D77+D79+D81</f>
        <v>-35</v>
      </c>
      <c r="E83" s="15">
        <f t="shared" si="146"/>
        <v>32</v>
      </c>
      <c r="F83" s="15">
        <f t="shared" si="146"/>
        <v>-16</v>
      </c>
      <c r="G83" s="15">
        <f t="shared" si="146"/>
        <v>8</v>
      </c>
      <c r="H83" s="15">
        <f t="shared" si="146"/>
        <v>12</v>
      </c>
      <c r="I83" s="15">
        <f t="shared" si="146"/>
        <v>-1</v>
      </c>
      <c r="J83" s="15">
        <f t="shared" si="146"/>
        <v>77</v>
      </c>
      <c r="K83" s="15">
        <f t="shared" si="146"/>
        <v>-6</v>
      </c>
      <c r="L83" s="15">
        <f t="shared" si="146"/>
        <v>118</v>
      </c>
      <c r="M83" s="15">
        <f t="shared" si="146"/>
        <v>-189</v>
      </c>
      <c r="N83" s="15">
        <f t="shared" si="146"/>
        <v>47</v>
      </c>
      <c r="O83" s="15">
        <f t="shared" si="146"/>
        <v>95</v>
      </c>
      <c r="P83" s="15">
        <f t="shared" si="146"/>
        <v>120</v>
      </c>
      <c r="Q83" s="15">
        <f t="shared" si="146"/>
        <v>-159</v>
      </c>
      <c r="R83" s="15">
        <f t="shared" si="146"/>
        <v>101</v>
      </c>
      <c r="S83" s="15">
        <f t="shared" si="146"/>
        <v>-180</v>
      </c>
      <c r="T83" s="15">
        <f>T75+T77+T79+T81</f>
        <v>45</v>
      </c>
      <c r="U83" s="15"/>
      <c r="V83" s="15"/>
      <c r="W83" s="15"/>
      <c r="X83" s="15"/>
      <c r="Y83" s="15">
        <f t="shared" ref="Y83:AC83" si="147">Y75+Y77+Y79+Y81</f>
        <v>12.099999999999993</v>
      </c>
      <c r="Z83" s="15">
        <f t="shared" si="147"/>
        <v>24.29999999999999</v>
      </c>
      <c r="AA83" s="15">
        <f t="shared" si="147"/>
        <v>15.600000000000019</v>
      </c>
      <c r="AB83" s="15">
        <f t="shared" si="147"/>
        <v>-56.3</v>
      </c>
      <c r="AC83" s="15">
        <f t="shared" si="147"/>
        <v>41.500000000000007</v>
      </c>
      <c r="AD83" s="15">
        <f t="shared" ref="AD83:AH83" si="148">AD75+AD77+AD79+AD81</f>
        <v>-4.9999999999999885</v>
      </c>
      <c r="AE83" s="15">
        <f t="shared" si="148"/>
        <v>31.399999999999956</v>
      </c>
      <c r="AF83" s="15">
        <f t="shared" si="148"/>
        <v>-11.499999999999989</v>
      </c>
      <c r="AG83" s="15">
        <f t="shared" si="148"/>
        <v>82.200000000000017</v>
      </c>
      <c r="AH83" s="15">
        <f t="shared" si="148"/>
        <v>241</v>
      </c>
      <c r="AI83" s="15">
        <f>AI75+AI77+AI79+AI81</f>
        <v>-118</v>
      </c>
      <c r="AJ83" s="18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</row>
    <row r="84" spans="1:49" s="15" customFormat="1" x14ac:dyDescent="0.25">
      <c r="A84" s="2"/>
      <c r="B84" s="3"/>
      <c r="C84" s="2"/>
      <c r="AJ84" s="25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</row>
    <row r="85" spans="1:49" x14ac:dyDescent="0.25">
      <c r="C85" s="2" t="s">
        <v>99</v>
      </c>
      <c r="D85" s="15">
        <f t="shared" ref="D85:S85" si="149">D75+D77</f>
        <v>9</v>
      </c>
      <c r="E85" s="15">
        <f t="shared" si="149"/>
        <v>-4</v>
      </c>
      <c r="F85" s="15">
        <f t="shared" si="149"/>
        <v>-59</v>
      </c>
      <c r="G85" s="15">
        <f t="shared" si="149"/>
        <v>23</v>
      </c>
      <c r="H85" s="15">
        <f t="shared" si="149"/>
        <v>49</v>
      </c>
      <c r="I85" s="15">
        <f t="shared" si="149"/>
        <v>-2</v>
      </c>
      <c r="J85" s="15">
        <f t="shared" si="149"/>
        <v>-57</v>
      </c>
      <c r="K85" s="15">
        <f t="shared" si="149"/>
        <v>108</v>
      </c>
      <c r="L85" s="15">
        <f t="shared" si="149"/>
        <v>84</v>
      </c>
      <c r="M85" s="15">
        <f t="shared" si="149"/>
        <v>-33</v>
      </c>
      <c r="N85" s="15">
        <f t="shared" si="149"/>
        <v>120</v>
      </c>
      <c r="O85" s="15">
        <f t="shared" si="149"/>
        <v>124</v>
      </c>
      <c r="P85" s="15">
        <f t="shared" si="149"/>
        <v>156</v>
      </c>
      <c r="Q85" s="15">
        <f t="shared" si="149"/>
        <v>58</v>
      </c>
      <c r="R85" s="15">
        <f t="shared" si="149"/>
        <v>105</v>
      </c>
      <c r="S85" s="15">
        <f t="shared" si="149"/>
        <v>-285</v>
      </c>
      <c r="T85" s="15">
        <f>T75+T77</f>
        <v>-776</v>
      </c>
      <c r="U85" s="15"/>
      <c r="V85" s="15"/>
      <c r="W85" s="15"/>
      <c r="X85" s="15"/>
      <c r="Y85" s="15">
        <f t="shared" ref="Y85:AC85" si="150">Y75+Y77</f>
        <v>5.1999999999999922</v>
      </c>
      <c r="Z85" s="15">
        <f t="shared" si="150"/>
        <v>40.899999999999991</v>
      </c>
      <c r="AA85" s="15">
        <f t="shared" si="150"/>
        <v>69.700000000000017</v>
      </c>
      <c r="AB85" s="15">
        <f t="shared" si="150"/>
        <v>-76.099999999999994</v>
      </c>
      <c r="AC85" s="15">
        <f t="shared" si="150"/>
        <v>74.900000000000006</v>
      </c>
      <c r="AD85" s="15">
        <f t="shared" ref="AD85:AH85" si="151">AD75+AD77</f>
        <v>171.70000000000002</v>
      </c>
      <c r="AE85" s="15">
        <f t="shared" si="151"/>
        <v>-141.90000000000003</v>
      </c>
      <c r="AF85" s="15">
        <f t="shared" si="151"/>
        <v>-31.199999999999989</v>
      </c>
      <c r="AG85" s="15">
        <f t="shared" si="151"/>
        <v>98.200000000000017</v>
      </c>
      <c r="AH85" s="15">
        <f t="shared" si="151"/>
        <v>464</v>
      </c>
      <c r="AI85" s="15">
        <f>AI75+AI77</f>
        <v>34</v>
      </c>
      <c r="AJ85" s="18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</row>
    <row r="86" spans="1:49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AH86" s="15"/>
      <c r="AI86" s="15"/>
    </row>
    <row r="87" spans="1:49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AD87" s="16"/>
      <c r="AE87" s="16"/>
      <c r="AH87" s="15"/>
      <c r="AI87" s="15"/>
    </row>
    <row r="88" spans="1:49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Z88" s="16"/>
      <c r="AA88" s="16"/>
      <c r="AB88" s="16"/>
      <c r="AC88" s="16"/>
      <c r="AH88" s="15"/>
      <c r="AI88" s="15"/>
    </row>
    <row r="89" spans="1:49" x14ac:dyDescent="0.25">
      <c r="C89" s="1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"/>
      <c r="U89" s="1"/>
      <c r="V89" s="16"/>
      <c r="W89" s="16"/>
      <c r="X89" s="16"/>
      <c r="Y89" s="16"/>
    </row>
    <row r="90" spans="1:49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</row>
    <row r="91" spans="1:49" x14ac:dyDescent="0.25"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</row>
    <row r="92" spans="1:49" x14ac:dyDescent="0.25"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</row>
    <row r="93" spans="1:49" x14ac:dyDescent="0.25"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</row>
    <row r="97" spans="3:35" x14ac:dyDescent="0.25">
      <c r="AH97" s="1"/>
    </row>
    <row r="98" spans="3:35" x14ac:dyDescent="0.25">
      <c r="AH98" s="1"/>
    </row>
    <row r="99" spans="3:35" x14ac:dyDescent="0.25">
      <c r="AF99" s="6"/>
      <c r="AG99" s="6"/>
      <c r="AH99" s="6"/>
      <c r="AI99" s="6"/>
    </row>
    <row r="102" spans="3:35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AD102" s="6"/>
      <c r="AE102" s="6"/>
    </row>
    <row r="103" spans="3:35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Z103" s="6"/>
      <c r="AA103" s="6"/>
      <c r="AB103" s="6"/>
      <c r="AC103" s="6"/>
    </row>
    <row r="104" spans="3:35" x14ac:dyDescent="0.2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10" spans="3:35" x14ac:dyDescent="0.25">
      <c r="AH110" s="1"/>
    </row>
    <row r="115" spans="3:34" x14ac:dyDescent="0.25"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23" spans="3:34" x14ac:dyDescent="0.25">
      <c r="AH123" s="1"/>
    </row>
    <row r="128" spans="3:34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7:17" x14ac:dyDescent="0.25">
      <c r="Q129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Q27"/>
  <sheetViews>
    <sheetView showGridLines="0" workbookViewId="0">
      <selection activeCell="J13" sqref="J13"/>
    </sheetView>
  </sheetViews>
  <sheetFormatPr baseColWidth="10" defaultRowHeight="19" x14ac:dyDescent="0.25"/>
  <cols>
    <col min="1" max="1" width="10.83203125" style="2"/>
    <col min="2" max="2" width="23.33203125" style="2" customWidth="1"/>
    <col min="3" max="3" width="15.1640625" style="2" customWidth="1"/>
    <col min="4" max="16384" width="10.83203125" style="2"/>
  </cols>
  <sheetData>
    <row r="4" spans="1:17" x14ac:dyDescent="0.25">
      <c r="C4" s="4"/>
      <c r="D4" s="4"/>
      <c r="E4" s="4"/>
      <c r="F4" s="4"/>
      <c r="G4" s="22"/>
      <c r="H4" s="4"/>
      <c r="I4" s="4"/>
      <c r="J4" s="4"/>
      <c r="K4" s="4"/>
      <c r="L4" s="1"/>
      <c r="M4" s="4"/>
      <c r="N4" s="4"/>
      <c r="O4" s="4"/>
      <c r="P4" s="4"/>
      <c r="Q4" s="1"/>
    </row>
    <row r="5" spans="1:17" x14ac:dyDescent="0.25">
      <c r="B5" s="1"/>
      <c r="G5" s="1"/>
      <c r="L5" s="1"/>
      <c r="Q5" s="1"/>
    </row>
    <row r="6" spans="1:17" x14ac:dyDescent="0.25"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</row>
    <row r="7" spans="1:17" s="19" customFormat="1" x14ac:dyDescent="0.25">
      <c r="A7" s="2"/>
      <c r="G7" s="1"/>
      <c r="L7" s="14"/>
      <c r="Q7" s="14"/>
    </row>
    <row r="8" spans="1:17" x14ac:dyDescent="0.25">
      <c r="C8" s="15"/>
      <c r="D8" s="15"/>
      <c r="E8" s="15"/>
      <c r="F8" s="15"/>
      <c r="G8" s="16"/>
      <c r="H8" s="15"/>
      <c r="I8" s="15"/>
      <c r="J8" s="15"/>
      <c r="K8" s="15"/>
      <c r="L8" s="16"/>
      <c r="M8" s="15"/>
      <c r="N8" s="15"/>
      <c r="O8" s="15"/>
      <c r="P8" s="15"/>
      <c r="Q8" s="16"/>
    </row>
    <row r="9" spans="1:17" x14ac:dyDescent="0.25">
      <c r="C9" s="15"/>
      <c r="D9" s="15"/>
      <c r="E9" s="15"/>
      <c r="F9" s="15"/>
      <c r="G9" s="16"/>
      <c r="H9" s="15"/>
      <c r="I9" s="15"/>
      <c r="J9" s="15"/>
      <c r="K9" s="15"/>
      <c r="L9" s="16"/>
      <c r="M9" s="15"/>
      <c r="N9" s="15"/>
      <c r="O9" s="15"/>
      <c r="P9" s="15"/>
      <c r="Q9" s="16"/>
    </row>
    <row r="10" spans="1:17" s="19" customFormat="1" x14ac:dyDescent="0.25">
      <c r="A10" s="2"/>
      <c r="L10" s="23"/>
      <c r="Q10" s="23"/>
    </row>
    <row r="11" spans="1:17" x14ac:dyDescent="0.25">
      <c r="C11" s="15"/>
      <c r="D11" s="15"/>
      <c r="E11" s="15"/>
      <c r="F11" s="15"/>
      <c r="G11" s="16"/>
      <c r="H11" s="15"/>
      <c r="I11" s="15"/>
      <c r="J11" s="15"/>
      <c r="K11" s="15"/>
      <c r="L11" s="16"/>
      <c r="M11" s="15"/>
      <c r="N11" s="15"/>
      <c r="O11" s="15"/>
      <c r="P11" s="15"/>
      <c r="Q11" s="16"/>
    </row>
    <row r="12" spans="1:17" x14ac:dyDescent="0.25">
      <c r="G12" s="1"/>
    </row>
    <row r="13" spans="1:17" s="19" customFormat="1" x14ac:dyDescent="0.25">
      <c r="A13" s="2"/>
      <c r="G13" s="23"/>
      <c r="L13" s="23"/>
      <c r="Q13" s="23"/>
    </row>
    <row r="14" spans="1:17" s="13" customFormat="1" x14ac:dyDescent="0.25">
      <c r="A14" s="2"/>
      <c r="G14" s="14"/>
      <c r="L14" s="14"/>
      <c r="Q14" s="14"/>
    </row>
    <row r="15" spans="1:17" s="13" customFormat="1" x14ac:dyDescent="0.25">
      <c r="A15" s="2"/>
      <c r="G15" s="14"/>
      <c r="L15" s="14"/>
      <c r="Q15" s="14"/>
    </row>
    <row r="16" spans="1:17" x14ac:dyDescent="0.25">
      <c r="B16" s="1"/>
      <c r="G16" s="1"/>
      <c r="L16" s="1"/>
      <c r="Q16" s="1"/>
    </row>
    <row r="17" spans="2:17" x14ac:dyDescent="0.25">
      <c r="B17" s="1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</row>
    <row r="18" spans="2:17" x14ac:dyDescent="0.25">
      <c r="B18" s="19"/>
      <c r="C18" s="19"/>
      <c r="D18" s="19"/>
      <c r="E18" s="19"/>
      <c r="F18" s="19"/>
      <c r="G18" s="14"/>
      <c r="H18" s="19"/>
      <c r="I18" s="19"/>
      <c r="J18" s="19"/>
      <c r="K18" s="19"/>
      <c r="L18" s="14"/>
      <c r="M18" s="19"/>
      <c r="N18" s="19"/>
      <c r="O18" s="19"/>
      <c r="P18" s="19"/>
      <c r="Q18" s="14"/>
    </row>
    <row r="19" spans="2:17" x14ac:dyDescent="0.25">
      <c r="C19" s="15"/>
      <c r="D19" s="15"/>
      <c r="E19" s="15"/>
      <c r="F19" s="15"/>
      <c r="G19" s="16"/>
      <c r="H19" s="15"/>
      <c r="I19" s="15"/>
      <c r="J19" s="15"/>
      <c r="K19" s="15"/>
      <c r="L19" s="16"/>
      <c r="M19" s="15"/>
      <c r="N19" s="15"/>
      <c r="O19" s="15"/>
      <c r="P19" s="15"/>
      <c r="Q19" s="16"/>
    </row>
    <row r="20" spans="2:17" x14ac:dyDescent="0.25">
      <c r="C20" s="15"/>
      <c r="D20" s="15"/>
      <c r="E20" s="15"/>
      <c r="F20" s="15"/>
      <c r="G20" s="16"/>
      <c r="H20" s="15"/>
      <c r="I20" s="15"/>
      <c r="J20" s="15"/>
      <c r="K20" s="15"/>
      <c r="L20" s="16"/>
      <c r="M20" s="15"/>
      <c r="N20" s="15"/>
      <c r="O20" s="15"/>
      <c r="P20" s="15"/>
      <c r="Q20" s="16"/>
    </row>
    <row r="21" spans="2:17" x14ac:dyDescent="0.25">
      <c r="B21" s="19"/>
      <c r="C21" s="19"/>
      <c r="D21" s="19"/>
      <c r="E21" s="19"/>
      <c r="F21" s="19"/>
      <c r="G21" s="23"/>
      <c r="H21" s="19"/>
      <c r="I21" s="19"/>
      <c r="J21" s="19"/>
      <c r="K21" s="19"/>
      <c r="L21" s="23"/>
      <c r="M21" s="19"/>
      <c r="N21" s="19"/>
      <c r="O21" s="19"/>
      <c r="P21" s="19"/>
      <c r="Q21" s="23"/>
    </row>
    <row r="22" spans="2:17" x14ac:dyDescent="0.25">
      <c r="C22" s="15"/>
      <c r="D22" s="15"/>
      <c r="E22" s="15"/>
      <c r="F22" s="15"/>
      <c r="G22" s="16"/>
      <c r="H22" s="15"/>
      <c r="I22" s="15"/>
      <c r="J22" s="15"/>
      <c r="K22" s="15"/>
      <c r="L22" s="16"/>
      <c r="M22" s="15"/>
      <c r="N22" s="15"/>
      <c r="O22" s="15"/>
      <c r="P22" s="15"/>
      <c r="Q22" s="16"/>
    </row>
    <row r="23" spans="2:17" x14ac:dyDescent="0.25">
      <c r="G23" s="24"/>
    </row>
    <row r="24" spans="2:17" x14ac:dyDescent="0.25">
      <c r="B24" s="19"/>
      <c r="C24" s="19"/>
      <c r="D24" s="19"/>
      <c r="E24" s="19"/>
      <c r="F24" s="19"/>
      <c r="G24" s="23"/>
      <c r="H24" s="19"/>
      <c r="I24" s="19"/>
      <c r="J24" s="19"/>
      <c r="K24" s="19"/>
      <c r="L24" s="23"/>
      <c r="M24" s="19"/>
      <c r="N24" s="19"/>
      <c r="O24" s="19"/>
      <c r="P24" s="19"/>
      <c r="Q24" s="23"/>
    </row>
    <row r="25" spans="2:17" x14ac:dyDescent="0.25">
      <c r="B25" s="13"/>
      <c r="C25" s="13"/>
      <c r="D25" s="13"/>
      <c r="E25" s="13"/>
      <c r="F25" s="13"/>
      <c r="G25" s="14"/>
      <c r="H25" s="13"/>
      <c r="I25" s="13"/>
      <c r="J25" s="13"/>
      <c r="K25" s="13"/>
      <c r="L25" s="14"/>
      <c r="M25" s="13"/>
      <c r="N25" s="13"/>
      <c r="O25" s="13"/>
      <c r="P25" s="13"/>
      <c r="Q25" s="14"/>
    </row>
    <row r="26" spans="2:17" x14ac:dyDescent="0.25">
      <c r="B26" s="13"/>
      <c r="C26" s="13"/>
      <c r="D26" s="13"/>
      <c r="E26" s="13"/>
      <c r="F26" s="13"/>
      <c r="G26" s="14"/>
      <c r="H26" s="13"/>
      <c r="I26" s="13"/>
      <c r="J26" s="13"/>
      <c r="K26" s="13"/>
      <c r="L26" s="14"/>
      <c r="M26" s="13"/>
      <c r="N26" s="13"/>
      <c r="O26" s="13"/>
      <c r="P26" s="13"/>
      <c r="Q26" s="14"/>
    </row>
    <row r="27" spans="2:17" x14ac:dyDescent="0.25">
      <c r="G2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25" sqref="F25"/>
    </sheetView>
  </sheetViews>
  <sheetFormatPr baseColWidth="10" defaultRowHeight="16" x14ac:dyDescent="0.2"/>
  <cols>
    <col min="3" max="3" width="29.5" bestFit="1" customWidth="1"/>
    <col min="4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27</v>
      </c>
      <c r="D5" s="39">
        <f>Modell!$B$9/Modell!AJ15</f>
        <v>10.680584214762558</v>
      </c>
      <c r="E5" s="39">
        <f>Modell!$B$9/Modell!AK15</f>
        <v>9.4831114387840429</v>
      </c>
      <c r="F5" s="39">
        <f>Modell!$B$9/Modell!AL15</f>
        <v>8.3710992814764715</v>
      </c>
    </row>
    <row r="6" spans="3:6" ht="62" x14ac:dyDescent="0.7">
      <c r="C6" s="7" t="s">
        <v>28</v>
      </c>
      <c r="D6" s="39">
        <f>Modell!$B$4/Modell!AJ21</f>
        <v>15.095081685559309</v>
      </c>
      <c r="E6" s="39">
        <f>Modell!$B$4/Modell!AK21</f>
        <v>13.095966846178518</v>
      </c>
      <c r="F6" s="39">
        <f>Modell!$B$4/Modell!AL21</f>
        <v>11.319751666022082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B3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3" sqref="A3"/>
    </sheetView>
  </sheetViews>
  <sheetFormatPr baseColWidth="10" defaultRowHeight="19" x14ac:dyDescent="0.25"/>
  <cols>
    <col min="1" max="1" width="10.83203125" style="2"/>
    <col min="2" max="2" width="10.83203125" style="3"/>
    <col min="3" max="3" width="31.5" style="2" customWidth="1"/>
    <col min="4" max="16384" width="10.83203125" style="2"/>
  </cols>
  <sheetData>
    <row r="3" spans="1:1" x14ac:dyDescent="0.25">
      <c r="A3" s="1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2026-06-18T08:02:43Z</dcterms:modified>
</cp:coreProperties>
</file>