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P:\SEDE\ENGENHARIA\PREFEITURA DE SÃO LUIS\FWD\19-AV. SANTOS DUMONT\"/>
    </mc:Choice>
  </mc:AlternateContent>
  <xr:revisionPtr revIDLastSave="0" documentId="13_ncr:1_{800222A4-82D4-49EF-A20C-8E5AEEEC164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ntos Dumont D 1" sheetId="26" r:id="rId1"/>
    <sheet name="Santos Drumont D 2" sheetId="37" r:id="rId2"/>
    <sheet name="Santos Drumont E1" sheetId="38" r:id="rId3"/>
    <sheet name="Santos Drumont E2" sheetId="39" r:id="rId4"/>
    <sheet name="Plan1" sheetId="1" state="hidden" r:id="rId5"/>
  </sheets>
  <externalReferences>
    <externalReference r:id="rId6"/>
  </externalReferences>
  <definedNames>
    <definedName name="_xlnm.Print_Area" localSheetId="1">'Santos Drumont D 2'!$A$1:$Q$84</definedName>
    <definedName name="_xlnm.Print_Area" localSheetId="2">'Santos Drumont E1'!$A$1:$Q$84</definedName>
    <definedName name="_xlnm.Print_Area" localSheetId="3">'Santos Drumont E2'!$A$1:$Q$83</definedName>
    <definedName name="_xlnm.Print_Area" localSheetId="0">'Santos Dumont D 1'!$A$1:$Q$83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0" i="39" l="1"/>
  <c r="P80" i="39"/>
  <c r="P11" i="39"/>
  <c r="P12" i="39"/>
  <c r="P13" i="39"/>
  <c r="P14" i="39"/>
  <c r="P15" i="39"/>
  <c r="P16" i="39"/>
  <c r="P17" i="39"/>
  <c r="P79" i="39" s="1"/>
  <c r="P18" i="39"/>
  <c r="P19" i="39"/>
  <c r="P20" i="39"/>
  <c r="P21" i="39"/>
  <c r="P22" i="39"/>
  <c r="P23" i="39"/>
  <c r="P24" i="39"/>
  <c r="P25" i="39"/>
  <c r="P26" i="39"/>
  <c r="P27" i="39"/>
  <c r="P28" i="39"/>
  <c r="P29" i="39"/>
  <c r="P30" i="39"/>
  <c r="P31" i="39"/>
  <c r="P32" i="39"/>
  <c r="P33" i="39"/>
  <c r="P34" i="39"/>
  <c r="P35" i="39"/>
  <c r="P36" i="39"/>
  <c r="P37" i="39"/>
  <c r="P38" i="39"/>
  <c r="P39" i="39"/>
  <c r="P40" i="39"/>
  <c r="P41" i="39"/>
  <c r="P42" i="39"/>
  <c r="P43" i="39"/>
  <c r="P44" i="39"/>
  <c r="P45" i="39"/>
  <c r="P46" i="39"/>
  <c r="P47" i="39"/>
  <c r="P48" i="39"/>
  <c r="P49" i="39"/>
  <c r="P50" i="39"/>
  <c r="P51" i="39"/>
  <c r="P52" i="39"/>
  <c r="P53" i="39"/>
  <c r="P54" i="39"/>
  <c r="P55" i="39"/>
  <c r="P56" i="39"/>
  <c r="P57" i="39"/>
  <c r="P58" i="39"/>
  <c r="P59" i="39"/>
  <c r="P60" i="39"/>
  <c r="P61" i="39"/>
  <c r="P62" i="39"/>
  <c r="P63" i="39"/>
  <c r="P64" i="39"/>
  <c r="P65" i="39"/>
  <c r="P66" i="39"/>
  <c r="P67" i="39"/>
  <c r="P68" i="39"/>
  <c r="P69" i="39"/>
  <c r="P70" i="39"/>
  <c r="P71" i="39"/>
  <c r="P72" i="39"/>
  <c r="P10" i="39"/>
  <c r="O11" i="39"/>
  <c r="O12" i="39"/>
  <c r="O13" i="39"/>
  <c r="M14" i="39"/>
  <c r="O15" i="39"/>
  <c r="M16" i="39"/>
  <c r="M17" i="39"/>
  <c r="O18" i="39"/>
  <c r="O19" i="39"/>
  <c r="O20" i="39"/>
  <c r="O21" i="39"/>
  <c r="M22" i="39"/>
  <c r="O23" i="39"/>
  <c r="M24" i="39"/>
  <c r="M25" i="39"/>
  <c r="O26" i="39"/>
  <c r="O27" i="39"/>
  <c r="O28" i="39"/>
  <c r="O29" i="39"/>
  <c r="O30" i="39"/>
  <c r="O31" i="39"/>
  <c r="M32" i="39"/>
  <c r="M33" i="39"/>
  <c r="O34" i="39"/>
  <c r="O35" i="39"/>
  <c r="O36" i="39"/>
  <c r="O37" i="39"/>
  <c r="M38" i="39"/>
  <c r="O39" i="39"/>
  <c r="M40" i="39"/>
  <c r="M41" i="39"/>
  <c r="O42" i="39"/>
  <c r="O43" i="39"/>
  <c r="O44" i="39"/>
  <c r="O45" i="39"/>
  <c r="O46" i="39"/>
  <c r="O47" i="39"/>
  <c r="M48" i="39"/>
  <c r="M49" i="39"/>
  <c r="O50" i="39"/>
  <c r="O51" i="39"/>
  <c r="O52" i="39"/>
  <c r="O53" i="39"/>
  <c r="M54" i="39"/>
  <c r="O55" i="39"/>
  <c r="M56" i="39"/>
  <c r="M57" i="39"/>
  <c r="O58" i="39"/>
  <c r="O59" i="39"/>
  <c r="O60" i="39"/>
  <c r="O61" i="39"/>
  <c r="O62" i="39"/>
  <c r="O63" i="39"/>
  <c r="B64" i="39"/>
  <c r="M64" i="39"/>
  <c r="B65" i="39"/>
  <c r="M65" i="39"/>
  <c r="B66" i="39"/>
  <c r="O66" i="39"/>
  <c r="O67" i="39"/>
  <c r="O68" i="39"/>
  <c r="O69" i="39"/>
  <c r="B70" i="39"/>
  <c r="M70" i="39"/>
  <c r="B71" i="39"/>
  <c r="Q71" i="39"/>
  <c r="O71" i="39"/>
  <c r="B72" i="39"/>
  <c r="M72" i="39"/>
  <c r="Q72" i="39"/>
  <c r="N72" i="39"/>
  <c r="L72" i="39"/>
  <c r="K72" i="39"/>
  <c r="N71" i="39"/>
  <c r="M71" i="39"/>
  <c r="L71" i="39"/>
  <c r="K71" i="39"/>
  <c r="Q70" i="39"/>
  <c r="N70" i="39"/>
  <c r="L70" i="39"/>
  <c r="K70" i="39"/>
  <c r="Q69" i="39"/>
  <c r="N69" i="39"/>
  <c r="L69" i="39"/>
  <c r="K69" i="39"/>
  <c r="B69" i="39"/>
  <c r="Q68" i="39"/>
  <c r="N68" i="39"/>
  <c r="L68" i="39"/>
  <c r="K68" i="39"/>
  <c r="B68" i="39"/>
  <c r="Q67" i="39"/>
  <c r="N67" i="39"/>
  <c r="L67" i="39"/>
  <c r="K67" i="39"/>
  <c r="B67" i="39"/>
  <c r="Q66" i="39"/>
  <c r="N66" i="39"/>
  <c r="L66" i="39"/>
  <c r="K66" i="39"/>
  <c r="Q65" i="39"/>
  <c r="O65" i="39"/>
  <c r="N65" i="39"/>
  <c r="L65" i="39"/>
  <c r="K65" i="39"/>
  <c r="Q64" i="39"/>
  <c r="N64" i="39"/>
  <c r="L64" i="39"/>
  <c r="K64" i="39"/>
  <c r="Q63" i="39"/>
  <c r="N63" i="39"/>
  <c r="M63" i="39"/>
  <c r="L63" i="39"/>
  <c r="K63" i="39"/>
  <c r="B63" i="39"/>
  <c r="Q62" i="39"/>
  <c r="N62" i="39"/>
  <c r="L62" i="39"/>
  <c r="K62" i="39"/>
  <c r="B62" i="39"/>
  <c r="Q61" i="39"/>
  <c r="N61" i="39"/>
  <c r="L61" i="39"/>
  <c r="K61" i="39"/>
  <c r="B61" i="39"/>
  <c r="Q60" i="39"/>
  <c r="N60" i="39"/>
  <c r="L60" i="39"/>
  <c r="K60" i="39"/>
  <c r="B60" i="39"/>
  <c r="Q59" i="39"/>
  <c r="N59" i="39"/>
  <c r="L59" i="39"/>
  <c r="K59" i="39"/>
  <c r="B59" i="39"/>
  <c r="Q58" i="39"/>
  <c r="N58" i="39"/>
  <c r="L58" i="39"/>
  <c r="K58" i="39"/>
  <c r="B58" i="39"/>
  <c r="Q57" i="39"/>
  <c r="O57" i="39"/>
  <c r="N57" i="39"/>
  <c r="L57" i="39"/>
  <c r="K57" i="39"/>
  <c r="B57" i="39"/>
  <c r="Q56" i="39"/>
  <c r="N56" i="39"/>
  <c r="L56" i="39"/>
  <c r="K56" i="39"/>
  <c r="B56" i="39"/>
  <c r="Q55" i="39"/>
  <c r="N55" i="39"/>
  <c r="M55" i="39"/>
  <c r="L55" i="39"/>
  <c r="K55" i="39"/>
  <c r="B55" i="39"/>
  <c r="Q54" i="39"/>
  <c r="N54" i="39"/>
  <c r="L54" i="39"/>
  <c r="K54" i="39"/>
  <c r="B54" i="39"/>
  <c r="Q53" i="39"/>
  <c r="N53" i="39"/>
  <c r="L53" i="39"/>
  <c r="K53" i="39"/>
  <c r="B53" i="39"/>
  <c r="Q52" i="39"/>
  <c r="N52" i="39"/>
  <c r="L52" i="39"/>
  <c r="K52" i="39"/>
  <c r="B52" i="39"/>
  <c r="Q51" i="39"/>
  <c r="N51" i="39"/>
  <c r="L51" i="39"/>
  <c r="K51" i="39"/>
  <c r="B51" i="39"/>
  <c r="Q50" i="39"/>
  <c r="N50" i="39"/>
  <c r="L50" i="39"/>
  <c r="K50" i="39"/>
  <c r="B50" i="39"/>
  <c r="Q49" i="39"/>
  <c r="O49" i="39"/>
  <c r="N49" i="39"/>
  <c r="L49" i="39"/>
  <c r="K49" i="39"/>
  <c r="B49" i="39"/>
  <c r="Q48" i="39"/>
  <c r="N48" i="39"/>
  <c r="L48" i="39"/>
  <c r="K48" i="39"/>
  <c r="B48" i="39"/>
  <c r="Q47" i="39"/>
  <c r="N47" i="39"/>
  <c r="M47" i="39"/>
  <c r="L47" i="39"/>
  <c r="K47" i="39"/>
  <c r="B47" i="39"/>
  <c r="Q46" i="39"/>
  <c r="N46" i="39"/>
  <c r="L46" i="39"/>
  <c r="K46" i="39"/>
  <c r="B46" i="39"/>
  <c r="Q45" i="39"/>
  <c r="N45" i="39"/>
  <c r="L45" i="39"/>
  <c r="K45" i="39"/>
  <c r="B45" i="39"/>
  <c r="Q44" i="39"/>
  <c r="N44" i="39"/>
  <c r="L44" i="39"/>
  <c r="K44" i="39"/>
  <c r="B44" i="39"/>
  <c r="Q43" i="39"/>
  <c r="N43" i="39"/>
  <c r="L43" i="39"/>
  <c r="K43" i="39"/>
  <c r="B43" i="39"/>
  <c r="Q42" i="39"/>
  <c r="N42" i="39"/>
  <c r="L42" i="39"/>
  <c r="K42" i="39"/>
  <c r="B42" i="39"/>
  <c r="Q41" i="39"/>
  <c r="O41" i="39"/>
  <c r="N41" i="39"/>
  <c r="L41" i="39"/>
  <c r="K41" i="39"/>
  <c r="B41" i="39"/>
  <c r="Q40" i="39"/>
  <c r="N40" i="39"/>
  <c r="L40" i="39"/>
  <c r="K40" i="39"/>
  <c r="B40" i="39"/>
  <c r="Q39" i="39"/>
  <c r="N39" i="39"/>
  <c r="M39" i="39"/>
  <c r="L39" i="39"/>
  <c r="K39" i="39"/>
  <c r="B39" i="39"/>
  <c r="Q38" i="39"/>
  <c r="N38" i="39"/>
  <c r="L38" i="39"/>
  <c r="K38" i="39"/>
  <c r="B38" i="39"/>
  <c r="Q37" i="39"/>
  <c r="N37" i="39"/>
  <c r="L37" i="39"/>
  <c r="K37" i="39"/>
  <c r="B37" i="39"/>
  <c r="Q36" i="39"/>
  <c r="N36" i="39"/>
  <c r="L36" i="39"/>
  <c r="K36" i="39"/>
  <c r="B36" i="39"/>
  <c r="Q35" i="39"/>
  <c r="N35" i="39"/>
  <c r="L35" i="39"/>
  <c r="K35" i="39"/>
  <c r="B35" i="39"/>
  <c r="Q34" i="39"/>
  <c r="N34" i="39"/>
  <c r="L34" i="39"/>
  <c r="K34" i="39"/>
  <c r="B34" i="39"/>
  <c r="Q33" i="39"/>
  <c r="O33" i="39"/>
  <c r="N33" i="39"/>
  <c r="L33" i="39"/>
  <c r="K33" i="39"/>
  <c r="B33" i="39"/>
  <c r="Q32" i="39"/>
  <c r="N32" i="39"/>
  <c r="L32" i="39"/>
  <c r="K32" i="39"/>
  <c r="B32" i="39"/>
  <c r="Q31" i="39"/>
  <c r="N31" i="39"/>
  <c r="M31" i="39"/>
  <c r="L31" i="39"/>
  <c r="K31" i="39"/>
  <c r="B31" i="39"/>
  <c r="Q30" i="39"/>
  <c r="N30" i="39"/>
  <c r="L30" i="39"/>
  <c r="K30" i="39"/>
  <c r="B30" i="39"/>
  <c r="Q29" i="39"/>
  <c r="N29" i="39"/>
  <c r="L29" i="39"/>
  <c r="K29" i="39"/>
  <c r="B29" i="39"/>
  <c r="Q28" i="39"/>
  <c r="N28" i="39"/>
  <c r="L28" i="39"/>
  <c r="K28" i="39"/>
  <c r="B28" i="39"/>
  <c r="Q27" i="39"/>
  <c r="N27" i="39"/>
  <c r="L27" i="39"/>
  <c r="K27" i="39"/>
  <c r="B27" i="39"/>
  <c r="Q26" i="39"/>
  <c r="N26" i="39"/>
  <c r="L26" i="39"/>
  <c r="K26" i="39"/>
  <c r="B26" i="39"/>
  <c r="Q25" i="39"/>
  <c r="O25" i="39"/>
  <c r="N25" i="39"/>
  <c r="L25" i="39"/>
  <c r="K25" i="39"/>
  <c r="B25" i="39"/>
  <c r="Q24" i="39"/>
  <c r="N24" i="39"/>
  <c r="L24" i="39"/>
  <c r="K24" i="39"/>
  <c r="B24" i="39"/>
  <c r="Q23" i="39"/>
  <c r="N23" i="39"/>
  <c r="M23" i="39"/>
  <c r="L23" i="39"/>
  <c r="K23" i="39"/>
  <c r="B23" i="39"/>
  <c r="Q22" i="39"/>
  <c r="N22" i="39"/>
  <c r="L22" i="39"/>
  <c r="K22" i="39"/>
  <c r="B22" i="39"/>
  <c r="Q21" i="39"/>
  <c r="N21" i="39"/>
  <c r="L21" i="39"/>
  <c r="K21" i="39"/>
  <c r="B21" i="39"/>
  <c r="Q20" i="39"/>
  <c r="N20" i="39"/>
  <c r="L20" i="39"/>
  <c r="K20" i="39"/>
  <c r="B20" i="39"/>
  <c r="Q19" i="39"/>
  <c r="N19" i="39"/>
  <c r="L19" i="39"/>
  <c r="K19" i="39"/>
  <c r="B19" i="39"/>
  <c r="Q18" i="39"/>
  <c r="N18" i="39"/>
  <c r="L18" i="39"/>
  <c r="K18" i="39"/>
  <c r="B18" i="39"/>
  <c r="Q17" i="39"/>
  <c r="O17" i="39"/>
  <c r="N17" i="39"/>
  <c r="L17" i="39"/>
  <c r="K17" i="39"/>
  <c r="B17" i="39"/>
  <c r="Q16" i="39"/>
  <c r="N16" i="39"/>
  <c r="L16" i="39"/>
  <c r="K16" i="39"/>
  <c r="B16" i="39"/>
  <c r="Q15" i="39"/>
  <c r="N15" i="39"/>
  <c r="M15" i="39"/>
  <c r="L15" i="39"/>
  <c r="K15" i="39"/>
  <c r="B15" i="39"/>
  <c r="Q14" i="39"/>
  <c r="N14" i="39"/>
  <c r="L14" i="39"/>
  <c r="K14" i="39"/>
  <c r="B14" i="39"/>
  <c r="Q13" i="39"/>
  <c r="N13" i="39"/>
  <c r="L13" i="39"/>
  <c r="K13" i="39"/>
  <c r="B13" i="39"/>
  <c r="Q12" i="39"/>
  <c r="N12" i="39"/>
  <c r="L12" i="39"/>
  <c r="K12" i="39"/>
  <c r="B12" i="39"/>
  <c r="Q11" i="39"/>
  <c r="N11" i="39"/>
  <c r="L11" i="39"/>
  <c r="K11" i="39"/>
  <c r="B11" i="39"/>
  <c r="A11" i="39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38" i="39" s="1"/>
  <c r="A39" i="39" s="1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50" i="39" s="1"/>
  <c r="A51" i="39" s="1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2" i="39" s="1"/>
  <c r="A63" i="39" s="1"/>
  <c r="A64" i="39" s="1"/>
  <c r="A65" i="39" s="1"/>
  <c r="A66" i="39" s="1"/>
  <c r="A67" i="39" s="1"/>
  <c r="A68" i="39" s="1"/>
  <c r="A69" i="39" s="1"/>
  <c r="A70" i="39" s="1"/>
  <c r="A71" i="39" s="1"/>
  <c r="A72" i="39" s="1"/>
  <c r="Q10" i="39"/>
  <c r="O10" i="39"/>
  <c r="N10" i="39"/>
  <c r="M10" i="39"/>
  <c r="L10" i="39"/>
  <c r="K10" i="39"/>
  <c r="B10" i="39"/>
  <c r="P76" i="38"/>
  <c r="M11" i="38"/>
  <c r="L12" i="38"/>
  <c r="O13" i="38"/>
  <c r="L14" i="38"/>
  <c r="L15" i="38"/>
  <c r="L16" i="38"/>
  <c r="L18" i="38"/>
  <c r="M19" i="38"/>
  <c r="O21" i="38"/>
  <c r="L22" i="38"/>
  <c r="L24" i="38"/>
  <c r="L26" i="38"/>
  <c r="M27" i="38"/>
  <c r="O29" i="38"/>
  <c r="L30" i="38"/>
  <c r="L32" i="38"/>
  <c r="L33" i="38"/>
  <c r="L34" i="38"/>
  <c r="M35" i="38"/>
  <c r="L36" i="38"/>
  <c r="L37" i="38"/>
  <c r="L38" i="38"/>
  <c r="L39" i="38"/>
  <c r="L40" i="38"/>
  <c r="L41" i="38"/>
  <c r="L42" i="38"/>
  <c r="M43" i="38"/>
  <c r="L44" i="38"/>
  <c r="O45" i="38"/>
  <c r="L46" i="38"/>
  <c r="L47" i="38"/>
  <c r="L48" i="38"/>
  <c r="L49" i="38"/>
  <c r="L50" i="38"/>
  <c r="M51" i="38"/>
  <c r="L52" i="38"/>
  <c r="O53" i="38"/>
  <c r="L54" i="38"/>
  <c r="L55" i="38"/>
  <c r="L56" i="38"/>
  <c r="L58" i="38"/>
  <c r="M59" i="38"/>
  <c r="O61" i="38"/>
  <c r="L62" i="38"/>
  <c r="L64" i="38"/>
  <c r="L65" i="38"/>
  <c r="L66" i="38"/>
  <c r="M67" i="38"/>
  <c r="N68" i="38"/>
  <c r="L68" i="38"/>
  <c r="L69" i="38"/>
  <c r="O69" i="38"/>
  <c r="B70" i="38"/>
  <c r="L70" i="38"/>
  <c r="B71" i="38"/>
  <c r="Q71" i="38"/>
  <c r="M71" i="38"/>
  <c r="N72" i="38"/>
  <c r="L72" i="38"/>
  <c r="N73" i="38"/>
  <c r="L73" i="38"/>
  <c r="O10" i="38"/>
  <c r="A12" i="38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11" i="38"/>
  <c r="Q73" i="38"/>
  <c r="B73" i="38"/>
  <c r="K72" i="38"/>
  <c r="B72" i="38"/>
  <c r="N71" i="38"/>
  <c r="K71" i="38"/>
  <c r="Q70" i="38"/>
  <c r="N70" i="38"/>
  <c r="K70" i="38"/>
  <c r="Q69" i="38"/>
  <c r="N69" i="38"/>
  <c r="K69" i="38"/>
  <c r="B69" i="38"/>
  <c r="Q68" i="38"/>
  <c r="K68" i="38"/>
  <c r="B68" i="38"/>
  <c r="Q67" i="38"/>
  <c r="N67" i="38"/>
  <c r="K67" i="38"/>
  <c r="B67" i="38"/>
  <c r="Q66" i="38"/>
  <c r="N66" i="38"/>
  <c r="K66" i="38"/>
  <c r="B66" i="38"/>
  <c r="Q65" i="38"/>
  <c r="N65" i="38"/>
  <c r="K65" i="38"/>
  <c r="B65" i="38"/>
  <c r="Q64" i="38"/>
  <c r="N64" i="38"/>
  <c r="K64" i="38"/>
  <c r="B64" i="38"/>
  <c r="Q63" i="38"/>
  <c r="N63" i="38"/>
  <c r="L63" i="38"/>
  <c r="K63" i="38"/>
  <c r="B63" i="38"/>
  <c r="Q62" i="38"/>
  <c r="N62" i="38"/>
  <c r="K62" i="38"/>
  <c r="B62" i="38"/>
  <c r="Q61" i="38"/>
  <c r="N61" i="38"/>
  <c r="K61" i="38"/>
  <c r="B61" i="38"/>
  <c r="Q60" i="38"/>
  <c r="N60" i="38"/>
  <c r="L60" i="38"/>
  <c r="K60" i="38"/>
  <c r="B60" i="38"/>
  <c r="Q59" i="38"/>
  <c r="N59" i="38"/>
  <c r="K59" i="38"/>
  <c r="B59" i="38"/>
  <c r="Q58" i="38"/>
  <c r="N58" i="38"/>
  <c r="K58" i="38"/>
  <c r="B58" i="38"/>
  <c r="Q57" i="38"/>
  <c r="N57" i="38"/>
  <c r="L57" i="38"/>
  <c r="K57" i="38"/>
  <c r="B57" i="38"/>
  <c r="Q56" i="38"/>
  <c r="N56" i="38"/>
  <c r="K56" i="38"/>
  <c r="B56" i="38"/>
  <c r="Q55" i="38"/>
  <c r="N55" i="38"/>
  <c r="K55" i="38"/>
  <c r="B55" i="38"/>
  <c r="Q54" i="38"/>
  <c r="N54" i="38"/>
  <c r="K54" i="38"/>
  <c r="B54" i="38"/>
  <c r="Q53" i="38"/>
  <c r="N53" i="38"/>
  <c r="K53" i="38"/>
  <c r="B53" i="38"/>
  <c r="Q52" i="38"/>
  <c r="N52" i="38"/>
  <c r="K52" i="38"/>
  <c r="B52" i="38"/>
  <c r="Q51" i="38"/>
  <c r="N51" i="38"/>
  <c r="L51" i="38"/>
  <c r="K51" i="38"/>
  <c r="B51" i="38"/>
  <c r="Q50" i="38"/>
  <c r="N50" i="38"/>
  <c r="K50" i="38"/>
  <c r="B50" i="38"/>
  <c r="Q49" i="38"/>
  <c r="N49" i="38"/>
  <c r="K49" i="38"/>
  <c r="B49" i="38"/>
  <c r="Q48" i="38"/>
  <c r="N48" i="38"/>
  <c r="K48" i="38"/>
  <c r="B48" i="38"/>
  <c r="Q47" i="38"/>
  <c r="N47" i="38"/>
  <c r="K47" i="38"/>
  <c r="B47" i="38"/>
  <c r="Q46" i="38"/>
  <c r="N46" i="38"/>
  <c r="K46" i="38"/>
  <c r="B46" i="38"/>
  <c r="Q45" i="38"/>
  <c r="N45" i="38"/>
  <c r="K45" i="38"/>
  <c r="B45" i="38"/>
  <c r="Q44" i="38"/>
  <c r="N44" i="38"/>
  <c r="K44" i="38"/>
  <c r="B44" i="38"/>
  <c r="Q43" i="38"/>
  <c r="N43" i="38"/>
  <c r="L43" i="38"/>
  <c r="K43" i="38"/>
  <c r="B43" i="38"/>
  <c r="Q42" i="38"/>
  <c r="N42" i="38"/>
  <c r="K42" i="38"/>
  <c r="B42" i="38"/>
  <c r="Q41" i="38"/>
  <c r="N41" i="38"/>
  <c r="K41" i="38"/>
  <c r="B41" i="38"/>
  <c r="Q40" i="38"/>
  <c r="N40" i="38"/>
  <c r="K40" i="38"/>
  <c r="B40" i="38"/>
  <c r="Q39" i="38"/>
  <c r="N39" i="38"/>
  <c r="K39" i="38"/>
  <c r="B39" i="38"/>
  <c r="Q38" i="38"/>
  <c r="N38" i="38"/>
  <c r="K38" i="38"/>
  <c r="B38" i="38"/>
  <c r="Q37" i="38"/>
  <c r="N37" i="38"/>
  <c r="K37" i="38"/>
  <c r="B37" i="38"/>
  <c r="Q36" i="38"/>
  <c r="N36" i="38"/>
  <c r="K36" i="38"/>
  <c r="B36" i="38"/>
  <c r="Q35" i="38"/>
  <c r="N35" i="38"/>
  <c r="K35" i="38"/>
  <c r="B35" i="38"/>
  <c r="Q34" i="38"/>
  <c r="N34" i="38"/>
  <c r="K34" i="38"/>
  <c r="B34" i="38"/>
  <c r="Q33" i="38"/>
  <c r="N33" i="38"/>
  <c r="K33" i="38"/>
  <c r="B33" i="38"/>
  <c r="Q32" i="38"/>
  <c r="N32" i="38"/>
  <c r="K32" i="38"/>
  <c r="B32" i="38"/>
  <c r="Q31" i="38"/>
  <c r="N31" i="38"/>
  <c r="L31" i="38"/>
  <c r="K31" i="38"/>
  <c r="B31" i="38"/>
  <c r="Q30" i="38"/>
  <c r="N30" i="38"/>
  <c r="K30" i="38"/>
  <c r="B30" i="38"/>
  <c r="Q29" i="38"/>
  <c r="N29" i="38"/>
  <c r="K29" i="38"/>
  <c r="B29" i="38"/>
  <c r="Q28" i="38"/>
  <c r="N28" i="38"/>
  <c r="L28" i="38"/>
  <c r="K28" i="38"/>
  <c r="B28" i="38"/>
  <c r="Q27" i="38"/>
  <c r="N27" i="38"/>
  <c r="K27" i="38"/>
  <c r="B27" i="38"/>
  <c r="Q26" i="38"/>
  <c r="N26" i="38"/>
  <c r="K26" i="38"/>
  <c r="B26" i="38"/>
  <c r="Q25" i="38"/>
  <c r="N25" i="38"/>
  <c r="L25" i="38"/>
  <c r="K25" i="38"/>
  <c r="B25" i="38"/>
  <c r="Q24" i="38"/>
  <c r="N24" i="38"/>
  <c r="K24" i="38"/>
  <c r="B24" i="38"/>
  <c r="Q23" i="38"/>
  <c r="N23" i="38"/>
  <c r="L23" i="38"/>
  <c r="K23" i="38"/>
  <c r="B23" i="38"/>
  <c r="Q22" i="38"/>
  <c r="N22" i="38"/>
  <c r="K22" i="38"/>
  <c r="B22" i="38"/>
  <c r="Q21" i="38"/>
  <c r="N21" i="38"/>
  <c r="K21" i="38"/>
  <c r="B21" i="38"/>
  <c r="Q20" i="38"/>
  <c r="N20" i="38"/>
  <c r="L20" i="38"/>
  <c r="K20" i="38"/>
  <c r="B20" i="38"/>
  <c r="Q19" i="38"/>
  <c r="N19" i="38"/>
  <c r="L19" i="38"/>
  <c r="K19" i="38"/>
  <c r="B19" i="38"/>
  <c r="Q18" i="38"/>
  <c r="N18" i="38"/>
  <c r="K18" i="38"/>
  <c r="B18" i="38"/>
  <c r="Q17" i="38"/>
  <c r="N17" i="38"/>
  <c r="L17" i="38"/>
  <c r="K17" i="38"/>
  <c r="B17" i="38"/>
  <c r="Q16" i="38"/>
  <c r="N16" i="38"/>
  <c r="K16" i="38"/>
  <c r="B16" i="38"/>
  <c r="Q15" i="38"/>
  <c r="N15" i="38"/>
  <c r="K15" i="38"/>
  <c r="B15" i="38"/>
  <c r="Q14" i="38"/>
  <c r="N14" i="38"/>
  <c r="K14" i="38"/>
  <c r="B14" i="38"/>
  <c r="Q13" i="38"/>
  <c r="N13" i="38"/>
  <c r="K13" i="38"/>
  <c r="B13" i="38"/>
  <c r="Q12" i="38"/>
  <c r="N12" i="38"/>
  <c r="K12" i="38"/>
  <c r="B12" i="38"/>
  <c r="Q11" i="38"/>
  <c r="N11" i="38"/>
  <c r="L11" i="38"/>
  <c r="K11" i="38"/>
  <c r="B11" i="38"/>
  <c r="Q10" i="38"/>
  <c r="N10" i="38"/>
  <c r="M10" i="38"/>
  <c r="L10" i="38"/>
  <c r="K10" i="38"/>
  <c r="B10" i="38"/>
  <c r="K11" i="37"/>
  <c r="K10" i="37"/>
  <c r="K75" i="26"/>
  <c r="M15" i="37"/>
  <c r="M18" i="37"/>
  <c r="O19" i="37"/>
  <c r="M20" i="37"/>
  <c r="M21" i="37"/>
  <c r="M22" i="37"/>
  <c r="M23" i="37"/>
  <c r="M24" i="37"/>
  <c r="M25" i="37"/>
  <c r="M28" i="37"/>
  <c r="M31" i="37"/>
  <c r="M40" i="37"/>
  <c r="M44" i="37"/>
  <c r="M47" i="37"/>
  <c r="M49" i="37"/>
  <c r="M52" i="37"/>
  <c r="M55" i="37"/>
  <c r="M57" i="37"/>
  <c r="M63" i="37"/>
  <c r="M65" i="37"/>
  <c r="M69" i="37"/>
  <c r="M71" i="37"/>
  <c r="O72" i="37"/>
  <c r="B73" i="37"/>
  <c r="N73" i="37"/>
  <c r="M73" i="37"/>
  <c r="B10" i="37"/>
  <c r="K73" i="37"/>
  <c r="B72" i="37"/>
  <c r="K71" i="37"/>
  <c r="B71" i="37"/>
  <c r="L70" i="37"/>
  <c r="B70" i="37"/>
  <c r="N69" i="37"/>
  <c r="B69" i="37"/>
  <c r="L68" i="37"/>
  <c r="M68" i="37"/>
  <c r="B68" i="37"/>
  <c r="N67" i="37"/>
  <c r="B67" i="37"/>
  <c r="L66" i="37"/>
  <c r="B66" i="37"/>
  <c r="N65" i="37"/>
  <c r="Q65" i="37"/>
  <c r="B65" i="37"/>
  <c r="L64" i="37"/>
  <c r="B64" i="37"/>
  <c r="Q63" i="37"/>
  <c r="B63" i="37"/>
  <c r="L62" i="37"/>
  <c r="B62" i="37"/>
  <c r="Q61" i="37"/>
  <c r="B61" i="37"/>
  <c r="L60" i="37"/>
  <c r="B60" i="37"/>
  <c r="N59" i="37"/>
  <c r="B59" i="37"/>
  <c r="L58" i="37"/>
  <c r="B58" i="37"/>
  <c r="Q57" i="37"/>
  <c r="B57" i="37"/>
  <c r="L56" i="37"/>
  <c r="B56" i="37"/>
  <c r="Q55" i="37"/>
  <c r="B55" i="37"/>
  <c r="L54" i="37"/>
  <c r="B54" i="37"/>
  <c r="N53" i="37"/>
  <c r="Q53" i="37"/>
  <c r="B53" i="37"/>
  <c r="L52" i="37"/>
  <c r="B52" i="37"/>
  <c r="N51" i="37"/>
  <c r="Q51" i="37"/>
  <c r="B51" i="37"/>
  <c r="L50" i="37"/>
  <c r="B50" i="37"/>
  <c r="N49" i="37"/>
  <c r="Q49" i="37"/>
  <c r="B49" i="37"/>
  <c r="L48" i="37"/>
  <c r="B48" i="37"/>
  <c r="Q47" i="37"/>
  <c r="B47" i="37"/>
  <c r="L46" i="37"/>
  <c r="Q46" i="37"/>
  <c r="B46" i="37"/>
  <c r="N45" i="37"/>
  <c r="Q45" i="37"/>
  <c r="B45" i="37"/>
  <c r="L44" i="37"/>
  <c r="B44" i="37"/>
  <c r="Q43" i="37"/>
  <c r="B43" i="37"/>
  <c r="Q42" i="37"/>
  <c r="L42" i="37"/>
  <c r="B42" i="37"/>
  <c r="M41" i="37"/>
  <c r="Q41" i="37"/>
  <c r="B41" i="37"/>
  <c r="L40" i="37"/>
  <c r="B40" i="37"/>
  <c r="N39" i="37"/>
  <c r="Q39" i="37"/>
  <c r="B39" i="37"/>
  <c r="L38" i="37"/>
  <c r="Q38" i="37"/>
  <c r="B38" i="37"/>
  <c r="M37" i="37"/>
  <c r="N37" i="37"/>
  <c r="Q37" i="37"/>
  <c r="B37" i="37"/>
  <c r="L36" i="37"/>
  <c r="B36" i="37"/>
  <c r="M35" i="37"/>
  <c r="Q35" i="37"/>
  <c r="B35" i="37"/>
  <c r="L34" i="37"/>
  <c r="Q34" i="37"/>
  <c r="B34" i="37"/>
  <c r="M33" i="37"/>
  <c r="Q33" i="37"/>
  <c r="B33" i="37"/>
  <c r="L32" i="37"/>
  <c r="B32" i="37"/>
  <c r="N31" i="37"/>
  <c r="Q31" i="37"/>
  <c r="B31" i="37"/>
  <c r="L30" i="37"/>
  <c r="Q30" i="37"/>
  <c r="B30" i="37"/>
  <c r="M29" i="37"/>
  <c r="N29" i="37"/>
  <c r="Q29" i="37"/>
  <c r="B29" i="37"/>
  <c r="L28" i="37"/>
  <c r="Q28" i="37"/>
  <c r="B28" i="37"/>
  <c r="K27" i="37"/>
  <c r="N27" i="37"/>
  <c r="Q27" i="37"/>
  <c r="B27" i="37"/>
  <c r="L26" i="37"/>
  <c r="M26" i="37"/>
  <c r="N26" i="37"/>
  <c r="B26" i="37"/>
  <c r="K25" i="37"/>
  <c r="Q25" i="37"/>
  <c r="B25" i="37"/>
  <c r="L24" i="37"/>
  <c r="N24" i="37"/>
  <c r="B24" i="37"/>
  <c r="Q23" i="37"/>
  <c r="B23" i="37"/>
  <c r="B22" i="37"/>
  <c r="Q21" i="37"/>
  <c r="B21" i="37"/>
  <c r="Q20" i="37"/>
  <c r="B20" i="37"/>
  <c r="N19" i="37"/>
  <c r="B19" i="37"/>
  <c r="N18" i="37"/>
  <c r="Q18" i="37"/>
  <c r="B18" i="37"/>
  <c r="Q17" i="37"/>
  <c r="M17" i="37"/>
  <c r="N17" i="37"/>
  <c r="B17" i="37"/>
  <c r="N16" i="37"/>
  <c r="Q16" i="37"/>
  <c r="B16" i="37"/>
  <c r="Q15" i="37"/>
  <c r="K15" i="37"/>
  <c r="B15" i="37"/>
  <c r="Q14" i="37"/>
  <c r="B14" i="37"/>
  <c r="K13" i="37"/>
  <c r="B13" i="37"/>
  <c r="Q12" i="37"/>
  <c r="B12" i="37"/>
  <c r="N11" i="37"/>
  <c r="M11" i="37"/>
  <c r="B11" i="37"/>
  <c r="A11" i="37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38" i="37" s="1"/>
  <c r="A39" i="37" s="1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50" i="37" s="1"/>
  <c r="A51" i="37" s="1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2" i="37" s="1"/>
  <c r="A63" i="37" s="1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Q10" i="37"/>
  <c r="M10" i="37"/>
  <c r="O10" i="37"/>
  <c r="N10" i="37"/>
  <c r="M16" i="26"/>
  <c r="M34" i="26"/>
  <c r="M35" i="26"/>
  <c r="O38" i="26"/>
  <c r="M39" i="26"/>
  <c r="O40" i="26"/>
  <c r="O41" i="26"/>
  <c r="O42" i="26"/>
  <c r="O43" i="26"/>
  <c r="O44" i="26"/>
  <c r="O45" i="26"/>
  <c r="M46" i="26"/>
  <c r="O47" i="26"/>
  <c r="M48" i="26"/>
  <c r="M50" i="26"/>
  <c r="O51" i="26"/>
  <c r="O52" i="26"/>
  <c r="O53" i="26"/>
  <c r="O54" i="26"/>
  <c r="O55" i="26"/>
  <c r="M56" i="26"/>
  <c r="O58" i="26"/>
  <c r="O59" i="26"/>
  <c r="O60" i="26"/>
  <c r="M61" i="26"/>
  <c r="M62" i="26"/>
  <c r="O63" i="26"/>
  <c r="O64" i="26"/>
  <c r="O65" i="26"/>
  <c r="O66" i="26"/>
  <c r="O67" i="26"/>
  <c r="O68" i="26"/>
  <c r="M69" i="26"/>
  <c r="M70" i="26"/>
  <c r="O71" i="26"/>
  <c r="L71" i="26"/>
  <c r="M71" i="26"/>
  <c r="Q72" i="26"/>
  <c r="M72" i="26"/>
  <c r="O72" i="26"/>
  <c r="N72" i="26"/>
  <c r="K72" i="26"/>
  <c r="B72" i="26"/>
  <c r="Q71" i="26"/>
  <c r="N71" i="26"/>
  <c r="B71" i="26"/>
  <c r="Q70" i="26"/>
  <c r="O70" i="26"/>
  <c r="N70" i="26"/>
  <c r="L70" i="26"/>
  <c r="K70" i="26"/>
  <c r="B70" i="26"/>
  <c r="Q69" i="26"/>
  <c r="N69" i="26"/>
  <c r="L69" i="26"/>
  <c r="K69" i="26"/>
  <c r="B69" i="26"/>
  <c r="Q68" i="26"/>
  <c r="N68" i="26"/>
  <c r="M68" i="26"/>
  <c r="L68" i="26"/>
  <c r="K68" i="26"/>
  <c r="B68" i="26"/>
  <c r="Q67" i="26"/>
  <c r="N67" i="26"/>
  <c r="L67" i="26"/>
  <c r="K67" i="26"/>
  <c r="B67" i="26"/>
  <c r="Q66" i="26"/>
  <c r="N66" i="26"/>
  <c r="L66" i="26"/>
  <c r="K66" i="26"/>
  <c r="B66" i="26"/>
  <c r="Q65" i="26"/>
  <c r="N65" i="26"/>
  <c r="L65" i="26"/>
  <c r="K65" i="26"/>
  <c r="B65" i="26"/>
  <c r="Q64" i="26"/>
  <c r="N64" i="26"/>
  <c r="L64" i="26"/>
  <c r="K64" i="26"/>
  <c r="B64" i="26"/>
  <c r="Q63" i="26"/>
  <c r="N63" i="26"/>
  <c r="L63" i="26"/>
  <c r="K63" i="26"/>
  <c r="B63" i="26"/>
  <c r="Q62" i="26"/>
  <c r="O62" i="26"/>
  <c r="N62" i="26"/>
  <c r="L62" i="26"/>
  <c r="K62" i="26"/>
  <c r="B62" i="26"/>
  <c r="Q61" i="26"/>
  <c r="N61" i="26"/>
  <c r="L61" i="26"/>
  <c r="K61" i="26"/>
  <c r="B61" i="26"/>
  <c r="Q60" i="26"/>
  <c r="M49" i="26"/>
  <c r="M57" i="26"/>
  <c r="M58" i="26"/>
  <c r="B10" i="26"/>
  <c r="N60" i="26"/>
  <c r="L60" i="26"/>
  <c r="K60" i="26"/>
  <c r="B60" i="26"/>
  <c r="Q59" i="26"/>
  <c r="N59" i="26"/>
  <c r="L59" i="26"/>
  <c r="K59" i="26"/>
  <c r="B59" i="26"/>
  <c r="Q58" i="26"/>
  <c r="N58" i="26"/>
  <c r="L58" i="26"/>
  <c r="K58" i="26"/>
  <c r="B58" i="26"/>
  <c r="Q57" i="26"/>
  <c r="N57" i="26"/>
  <c r="L57" i="26"/>
  <c r="K57" i="26"/>
  <c r="B57" i="26"/>
  <c r="Q56" i="26"/>
  <c r="N56" i="26"/>
  <c r="L56" i="26"/>
  <c r="K56" i="26"/>
  <c r="B56" i="26"/>
  <c r="Q55" i="26"/>
  <c r="N55" i="26"/>
  <c r="L55" i="26"/>
  <c r="K55" i="26"/>
  <c r="B55" i="26"/>
  <c r="Q54" i="26"/>
  <c r="N54" i="26"/>
  <c r="L54" i="26"/>
  <c r="K54" i="26"/>
  <c r="B54" i="26"/>
  <c r="Q53" i="26"/>
  <c r="N53" i="26"/>
  <c r="L53" i="26"/>
  <c r="K53" i="26"/>
  <c r="B53" i="26"/>
  <c r="Q52" i="26"/>
  <c r="N52" i="26"/>
  <c r="L52" i="26"/>
  <c r="K52" i="26"/>
  <c r="B52" i="26"/>
  <c r="Q51" i="26"/>
  <c r="N51" i="26"/>
  <c r="L51" i="26"/>
  <c r="K51" i="26"/>
  <c r="B51" i="26"/>
  <c r="Q50" i="26"/>
  <c r="O50" i="26"/>
  <c r="N50" i="26"/>
  <c r="L50" i="26"/>
  <c r="K50" i="26"/>
  <c r="B50" i="26"/>
  <c r="Q49" i="26"/>
  <c r="N49" i="26"/>
  <c r="L49" i="26"/>
  <c r="K49" i="26"/>
  <c r="B49" i="26"/>
  <c r="Q48" i="26"/>
  <c r="N48" i="26"/>
  <c r="L48" i="26"/>
  <c r="K48" i="26"/>
  <c r="B48" i="26"/>
  <c r="Q47" i="26"/>
  <c r="N47" i="26"/>
  <c r="L47" i="26"/>
  <c r="K47" i="26"/>
  <c r="B47" i="26"/>
  <c r="Q46" i="26"/>
  <c r="N46" i="26"/>
  <c r="L46" i="26"/>
  <c r="K46" i="26"/>
  <c r="B46" i="26"/>
  <c r="Q45" i="26"/>
  <c r="N45" i="26"/>
  <c r="M45" i="26"/>
  <c r="L45" i="26"/>
  <c r="K45" i="26"/>
  <c r="B45" i="26"/>
  <c r="Q44" i="26"/>
  <c r="N44" i="26"/>
  <c r="M44" i="26"/>
  <c r="L44" i="26"/>
  <c r="K44" i="26"/>
  <c r="B44" i="26"/>
  <c r="Q43" i="26"/>
  <c r="N43" i="26"/>
  <c r="L43" i="26"/>
  <c r="K43" i="26"/>
  <c r="B43" i="26"/>
  <c r="Q42" i="26"/>
  <c r="N42" i="26"/>
  <c r="L42" i="26"/>
  <c r="K42" i="26"/>
  <c r="B42" i="26"/>
  <c r="Q41" i="26"/>
  <c r="N41" i="26"/>
  <c r="L41" i="26"/>
  <c r="K41" i="26"/>
  <c r="B41" i="26"/>
  <c r="Q40" i="26"/>
  <c r="N40" i="26"/>
  <c r="L40" i="26"/>
  <c r="K40" i="26"/>
  <c r="B40" i="26"/>
  <c r="Q11" i="26"/>
  <c r="Q12" i="26"/>
  <c r="Q13" i="26"/>
  <c r="Q14" i="26"/>
  <c r="Q15" i="26"/>
  <c r="Q16" i="26"/>
  <c r="Q17" i="26"/>
  <c r="Q18" i="26"/>
  <c r="Q19" i="26"/>
  <c r="Q20" i="26"/>
  <c r="Q21" i="26"/>
  <c r="Q22" i="26"/>
  <c r="Q23" i="26"/>
  <c r="Q24" i="26"/>
  <c r="Q25" i="26"/>
  <c r="Q26" i="26"/>
  <c r="Q27" i="26"/>
  <c r="Q28" i="26"/>
  <c r="Q29" i="26"/>
  <c r="Q30" i="26"/>
  <c r="Q31" i="26"/>
  <c r="Q32" i="26"/>
  <c r="Q33" i="26"/>
  <c r="Q34" i="26"/>
  <c r="Q35" i="26"/>
  <c r="Q36" i="26"/>
  <c r="Q37" i="26"/>
  <c r="Q38" i="26"/>
  <c r="Q39" i="26"/>
  <c r="L17" i="26"/>
  <c r="B21" i="26"/>
  <c r="L23" i="26"/>
  <c r="B28" i="26"/>
  <c r="L33" i="26"/>
  <c r="B36" i="26"/>
  <c r="L36" i="26"/>
  <c r="B37" i="26"/>
  <c r="O37" i="26"/>
  <c r="B38" i="26"/>
  <c r="M10" i="26"/>
  <c r="N37" i="26"/>
  <c r="B39" i="26"/>
  <c r="L39" i="26"/>
  <c r="N39" i="26"/>
  <c r="B34" i="26"/>
  <c r="K34" i="26"/>
  <c r="N34" i="26"/>
  <c r="B35" i="26"/>
  <c r="N35" i="26"/>
  <c r="L35" i="26"/>
  <c r="N36" i="26"/>
  <c r="B12" i="26"/>
  <c r="N12" i="26"/>
  <c r="B13" i="26"/>
  <c r="B14" i="26"/>
  <c r="B15" i="26"/>
  <c r="L15" i="26"/>
  <c r="B16" i="26"/>
  <c r="B17" i="26"/>
  <c r="B18" i="26"/>
  <c r="B19" i="26"/>
  <c r="N19" i="26"/>
  <c r="B20" i="26"/>
  <c r="B22" i="26"/>
  <c r="B23" i="26"/>
  <c r="B24" i="26"/>
  <c r="B25" i="26"/>
  <c r="B26" i="26"/>
  <c r="B27" i="26"/>
  <c r="B29" i="26"/>
  <c r="B30" i="26"/>
  <c r="B31" i="26"/>
  <c r="L31" i="26"/>
  <c r="B32" i="26"/>
  <c r="B33" i="26"/>
  <c r="M11" i="26"/>
  <c r="K11" i="26"/>
  <c r="B11" i="26"/>
  <c r="A11" i="26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62" i="26" s="1"/>
  <c r="A63" i="26" s="1"/>
  <c r="A64" i="26" s="1"/>
  <c r="A65" i="26" s="1"/>
  <c r="A66" i="26" s="1"/>
  <c r="A67" i="26" s="1"/>
  <c r="A68" i="26" s="1"/>
  <c r="A69" i="26" s="1"/>
  <c r="A70" i="26" s="1"/>
  <c r="A71" i="26" s="1"/>
  <c r="A72" i="26" s="1"/>
  <c r="P76" i="39" l="1"/>
  <c r="P77" i="39"/>
  <c r="P78" i="39"/>
  <c r="P75" i="39"/>
  <c r="M13" i="39"/>
  <c r="M21" i="39"/>
  <c r="M29" i="39"/>
  <c r="M37" i="39"/>
  <c r="M45" i="39"/>
  <c r="M53" i="39"/>
  <c r="M61" i="39"/>
  <c r="M69" i="39"/>
  <c r="M30" i="39"/>
  <c r="M46" i="39"/>
  <c r="M62" i="39"/>
  <c r="M12" i="39"/>
  <c r="O14" i="39"/>
  <c r="M20" i="39"/>
  <c r="O22" i="39"/>
  <c r="M28" i="39"/>
  <c r="M76" i="39" s="1"/>
  <c r="M36" i="39"/>
  <c r="O38" i="39"/>
  <c r="M44" i="39"/>
  <c r="M52" i="39"/>
  <c r="O54" i="39"/>
  <c r="M60" i="39"/>
  <c r="M68" i="39"/>
  <c r="O70" i="39"/>
  <c r="O75" i="39" s="1"/>
  <c r="M11" i="39"/>
  <c r="M19" i="39"/>
  <c r="M27" i="39"/>
  <c r="M35" i="39"/>
  <c r="M43" i="39"/>
  <c r="M51" i="39"/>
  <c r="M59" i="39"/>
  <c r="M67" i="39"/>
  <c r="O32" i="39"/>
  <c r="O40" i="39"/>
  <c r="O56" i="39"/>
  <c r="M18" i="39"/>
  <c r="M26" i="39"/>
  <c r="M34" i="39"/>
  <c r="M42" i="39"/>
  <c r="M50" i="39"/>
  <c r="M58" i="39"/>
  <c r="M66" i="39"/>
  <c r="O16" i="39"/>
  <c r="O72" i="39"/>
  <c r="O24" i="39"/>
  <c r="O48" i="39"/>
  <c r="O64" i="39"/>
  <c r="K77" i="39"/>
  <c r="L75" i="39"/>
  <c r="N76" i="39"/>
  <c r="L78" i="39"/>
  <c r="N75" i="39"/>
  <c r="Q75" i="39"/>
  <c r="K76" i="39"/>
  <c r="L77" i="39"/>
  <c r="N79" i="39"/>
  <c r="K75" i="39"/>
  <c r="L76" i="39"/>
  <c r="L80" i="39" s="1"/>
  <c r="L82" i="39" s="1"/>
  <c r="N78" i="39"/>
  <c r="Q78" i="39"/>
  <c r="Q79" i="39"/>
  <c r="Q77" i="39"/>
  <c r="K79" i="39"/>
  <c r="N77" i="39"/>
  <c r="Q76" i="39"/>
  <c r="K78" i="39"/>
  <c r="L79" i="39"/>
  <c r="L13" i="38"/>
  <c r="O37" i="38"/>
  <c r="L45" i="38"/>
  <c r="L71" i="38"/>
  <c r="K73" i="38"/>
  <c r="K76" i="38" s="1"/>
  <c r="L27" i="38"/>
  <c r="L79" i="38" s="1"/>
  <c r="L59" i="38"/>
  <c r="L21" i="38"/>
  <c r="L53" i="38"/>
  <c r="L35" i="38"/>
  <c r="L67" i="38"/>
  <c r="O73" i="38"/>
  <c r="L29" i="38"/>
  <c r="L61" i="38"/>
  <c r="M73" i="38"/>
  <c r="O72" i="38"/>
  <c r="O71" i="38"/>
  <c r="O70" i="38"/>
  <c r="M69" i="38"/>
  <c r="M68" i="38"/>
  <c r="O67" i="38"/>
  <c r="M66" i="38"/>
  <c r="O65" i="38"/>
  <c r="O64" i="38"/>
  <c r="O63" i="38"/>
  <c r="O62" i="38"/>
  <c r="M61" i="38"/>
  <c r="M60" i="38"/>
  <c r="O59" i="38"/>
  <c r="M58" i="38"/>
  <c r="O57" i="38"/>
  <c r="O56" i="38"/>
  <c r="O55" i="38"/>
  <c r="O54" i="38"/>
  <c r="M53" i="38"/>
  <c r="M52" i="38"/>
  <c r="O51" i="38"/>
  <c r="O50" i="38"/>
  <c r="O49" i="38"/>
  <c r="O48" i="38"/>
  <c r="O47" i="38"/>
  <c r="O46" i="38"/>
  <c r="M45" i="38"/>
  <c r="M44" i="38"/>
  <c r="O43" i="38"/>
  <c r="O42" i="38"/>
  <c r="O41" i="38"/>
  <c r="O40" i="38"/>
  <c r="O39" i="38"/>
  <c r="O38" i="38"/>
  <c r="M37" i="38"/>
  <c r="M36" i="38"/>
  <c r="O35" i="38"/>
  <c r="O34" i="38"/>
  <c r="O33" i="38"/>
  <c r="O32" i="38"/>
  <c r="O31" i="38"/>
  <c r="O30" i="38"/>
  <c r="M29" i="38"/>
  <c r="M28" i="38"/>
  <c r="O27" i="38"/>
  <c r="M26" i="38"/>
  <c r="O25" i="38"/>
  <c r="O24" i="38"/>
  <c r="O23" i="38"/>
  <c r="O22" i="38"/>
  <c r="M21" i="38"/>
  <c r="M20" i="38"/>
  <c r="O19" i="38"/>
  <c r="M18" i="38"/>
  <c r="O17" i="38"/>
  <c r="O16" i="38"/>
  <c r="O15" i="38"/>
  <c r="O14" i="38"/>
  <c r="M13" i="38"/>
  <c r="M12" i="38"/>
  <c r="O11" i="38"/>
  <c r="Q72" i="38"/>
  <c r="Q79" i="38" s="1"/>
  <c r="O12" i="38"/>
  <c r="N78" i="38"/>
  <c r="M34" i="38"/>
  <c r="M42" i="38"/>
  <c r="M50" i="38"/>
  <c r="O60" i="38"/>
  <c r="M17" i="38"/>
  <c r="M25" i="38"/>
  <c r="M33" i="38"/>
  <c r="M41" i="38"/>
  <c r="M49" i="38"/>
  <c r="M57" i="38"/>
  <c r="M65" i="38"/>
  <c r="O28" i="38"/>
  <c r="M16" i="38"/>
  <c r="O18" i="38"/>
  <c r="M24" i="38"/>
  <c r="O26" i="38"/>
  <c r="M32" i="38"/>
  <c r="M40" i="38"/>
  <c r="M48" i="38"/>
  <c r="M56" i="38"/>
  <c r="O58" i="38"/>
  <c r="M64" i="38"/>
  <c r="O66" i="38"/>
  <c r="M72" i="38"/>
  <c r="O20" i="38"/>
  <c r="O36" i="38"/>
  <c r="O44" i="38"/>
  <c r="M15" i="38"/>
  <c r="M23" i="38"/>
  <c r="M31" i="38"/>
  <c r="M39" i="38"/>
  <c r="M47" i="38"/>
  <c r="M55" i="38"/>
  <c r="M63" i="38"/>
  <c r="O68" i="38"/>
  <c r="M14" i="38"/>
  <c r="M22" i="38"/>
  <c r="M30" i="38"/>
  <c r="M38" i="38"/>
  <c r="M46" i="38"/>
  <c r="M54" i="38"/>
  <c r="M62" i="38"/>
  <c r="M70" i="38"/>
  <c r="O52" i="38"/>
  <c r="K78" i="38"/>
  <c r="N80" i="38"/>
  <c r="N79" i="38"/>
  <c r="N77" i="38"/>
  <c r="P79" i="38"/>
  <c r="Q80" i="38"/>
  <c r="P80" i="38"/>
  <c r="N76" i="38"/>
  <c r="P78" i="38"/>
  <c r="P77" i="38"/>
  <c r="K80" i="38"/>
  <c r="Q77" i="38"/>
  <c r="L73" i="37"/>
  <c r="O15" i="37"/>
  <c r="O18" i="37"/>
  <c r="N14" i="37"/>
  <c r="O16" i="37"/>
  <c r="K19" i="37"/>
  <c r="K22" i="37"/>
  <c r="N43" i="37"/>
  <c r="M60" i="37"/>
  <c r="N12" i="37"/>
  <c r="M13" i="37"/>
  <c r="O14" i="37"/>
  <c r="N15" i="37"/>
  <c r="K17" i="37"/>
  <c r="Q19" i="37"/>
  <c r="Q22" i="37"/>
  <c r="M51" i="37"/>
  <c r="M54" i="37"/>
  <c r="M67" i="37"/>
  <c r="M70" i="37"/>
  <c r="L72" i="37"/>
  <c r="O73" i="37"/>
  <c r="O12" i="37"/>
  <c r="N13" i="37"/>
  <c r="K23" i="37"/>
  <c r="N25" i="37"/>
  <c r="M27" i="37"/>
  <c r="N35" i="37"/>
  <c r="M36" i="37"/>
  <c r="M39" i="37"/>
  <c r="N41" i="37"/>
  <c r="M45" i="37"/>
  <c r="N47" i="37"/>
  <c r="M61" i="37"/>
  <c r="N63" i="37"/>
  <c r="K69" i="37"/>
  <c r="O17" i="37"/>
  <c r="N23" i="37"/>
  <c r="N57" i="37"/>
  <c r="Q73" i="37"/>
  <c r="Q13" i="37"/>
  <c r="M16" i="37"/>
  <c r="L22" i="37"/>
  <c r="N33" i="37"/>
  <c r="Q11" i="37"/>
  <c r="O13" i="37"/>
  <c r="M14" i="37"/>
  <c r="K21" i="37"/>
  <c r="O23" i="37"/>
  <c r="M43" i="37"/>
  <c r="M59" i="37"/>
  <c r="N61" i="37"/>
  <c r="M62" i="37"/>
  <c r="O11" i="37"/>
  <c r="M12" i="37"/>
  <c r="M19" i="37"/>
  <c r="O20" i="37"/>
  <c r="M32" i="37"/>
  <c r="M53" i="37"/>
  <c r="N55" i="37"/>
  <c r="N71" i="37"/>
  <c r="M72" i="37"/>
  <c r="P77" i="37"/>
  <c r="P78" i="37"/>
  <c r="P79" i="37"/>
  <c r="P80" i="37"/>
  <c r="L11" i="37"/>
  <c r="L13" i="37"/>
  <c r="L15" i="37"/>
  <c r="L17" i="37"/>
  <c r="L19" i="37"/>
  <c r="N21" i="37"/>
  <c r="Q24" i="37"/>
  <c r="Q26" i="37"/>
  <c r="M30" i="37"/>
  <c r="K34" i="37"/>
  <c r="O34" i="37"/>
  <c r="N34" i="37"/>
  <c r="M38" i="37"/>
  <c r="K42" i="37"/>
  <c r="O42" i="37"/>
  <c r="N42" i="37"/>
  <c r="M46" i="37"/>
  <c r="M48" i="37"/>
  <c r="O53" i="37"/>
  <c r="L53" i="37"/>
  <c r="K53" i="37"/>
  <c r="K56" i="37"/>
  <c r="Q56" i="37"/>
  <c r="O56" i="37"/>
  <c r="N56" i="37"/>
  <c r="M64" i="37"/>
  <c r="O69" i="37"/>
  <c r="L69" i="37"/>
  <c r="K72" i="37"/>
  <c r="Q72" i="37"/>
  <c r="N72" i="37"/>
  <c r="O21" i="37"/>
  <c r="N22" i="37"/>
  <c r="O29" i="37"/>
  <c r="L29" i="37"/>
  <c r="K29" i="37"/>
  <c r="O37" i="37"/>
  <c r="L37" i="37"/>
  <c r="K37" i="37"/>
  <c r="O45" i="37"/>
  <c r="L45" i="37"/>
  <c r="K45" i="37"/>
  <c r="O51" i="37"/>
  <c r="L51" i="37"/>
  <c r="K51" i="37"/>
  <c r="K54" i="37"/>
  <c r="Q54" i="37"/>
  <c r="O54" i="37"/>
  <c r="N54" i="37"/>
  <c r="O67" i="37"/>
  <c r="L67" i="37"/>
  <c r="K70" i="37"/>
  <c r="Q70" i="37"/>
  <c r="N70" i="37"/>
  <c r="K36" i="37"/>
  <c r="O36" i="37"/>
  <c r="N36" i="37"/>
  <c r="K44" i="37"/>
  <c r="O44" i="37"/>
  <c r="N44" i="37"/>
  <c r="O49" i="37"/>
  <c r="L49" i="37"/>
  <c r="K49" i="37"/>
  <c r="O65" i="37"/>
  <c r="L65" i="37"/>
  <c r="K65" i="37"/>
  <c r="K12" i="37"/>
  <c r="K14" i="37"/>
  <c r="K16" i="37"/>
  <c r="K18" i="37"/>
  <c r="K20" i="37"/>
  <c r="O22" i="37"/>
  <c r="L23" i="37"/>
  <c r="O31" i="37"/>
  <c r="L31" i="37"/>
  <c r="K31" i="37"/>
  <c r="Q36" i="37"/>
  <c r="O39" i="37"/>
  <c r="L39" i="37"/>
  <c r="K39" i="37"/>
  <c r="Q44" i="37"/>
  <c r="O47" i="37"/>
  <c r="L47" i="37"/>
  <c r="K47" i="37"/>
  <c r="K50" i="37"/>
  <c r="Q50" i="37"/>
  <c r="O50" i="37"/>
  <c r="N50" i="37"/>
  <c r="M58" i="37"/>
  <c r="K59" i="37"/>
  <c r="O63" i="37"/>
  <c r="L63" i="37"/>
  <c r="K63" i="37"/>
  <c r="K66" i="37"/>
  <c r="Q66" i="37"/>
  <c r="O66" i="37"/>
  <c r="N66" i="37"/>
  <c r="O70" i="37"/>
  <c r="P76" i="37"/>
  <c r="K28" i="37"/>
  <c r="O28" i="37"/>
  <c r="N28" i="37"/>
  <c r="K52" i="37"/>
  <c r="Q52" i="37"/>
  <c r="O52" i="37"/>
  <c r="N52" i="37"/>
  <c r="K68" i="37"/>
  <c r="Q68" i="37"/>
  <c r="O68" i="37"/>
  <c r="N68" i="37"/>
  <c r="L10" i="37"/>
  <c r="L12" i="37"/>
  <c r="L14" i="37"/>
  <c r="L16" i="37"/>
  <c r="L18" i="37"/>
  <c r="N20" i="37"/>
  <c r="L20" i="37"/>
  <c r="K24" i="37"/>
  <c r="K26" i="37"/>
  <c r="K30" i="37"/>
  <c r="O30" i="37"/>
  <c r="N30" i="37"/>
  <c r="M34" i="37"/>
  <c r="K38" i="37"/>
  <c r="O38" i="37"/>
  <c r="N38" i="37"/>
  <c r="M42" i="37"/>
  <c r="K46" i="37"/>
  <c r="O46" i="37"/>
  <c r="N46" i="37"/>
  <c r="K48" i="37"/>
  <c r="Q48" i="37"/>
  <c r="O48" i="37"/>
  <c r="N48" i="37"/>
  <c r="M56" i="37"/>
  <c r="O61" i="37"/>
  <c r="L61" i="37"/>
  <c r="K61" i="37"/>
  <c r="K64" i="37"/>
  <c r="Q64" i="37"/>
  <c r="O64" i="37"/>
  <c r="N64" i="37"/>
  <c r="O33" i="37"/>
  <c r="L33" i="37"/>
  <c r="K33" i="37"/>
  <c r="O41" i="37"/>
  <c r="L41" i="37"/>
  <c r="K41" i="37"/>
  <c r="O59" i="37"/>
  <c r="L59" i="37"/>
  <c r="K62" i="37"/>
  <c r="Q62" i="37"/>
  <c r="O62" i="37"/>
  <c r="N62" i="37"/>
  <c r="L21" i="37"/>
  <c r="O24" i="37"/>
  <c r="O26" i="37"/>
  <c r="O27" i="37"/>
  <c r="L27" i="37"/>
  <c r="K32" i="37"/>
  <c r="O32" i="37"/>
  <c r="N32" i="37"/>
  <c r="K40" i="37"/>
  <c r="O40" i="37"/>
  <c r="N40" i="37"/>
  <c r="O57" i="37"/>
  <c r="L57" i="37"/>
  <c r="K57" i="37"/>
  <c r="K60" i="37"/>
  <c r="Q60" i="37"/>
  <c r="O60" i="37"/>
  <c r="N60" i="37"/>
  <c r="L25" i="37"/>
  <c r="O25" i="37"/>
  <c r="Q32" i="37"/>
  <c r="O35" i="37"/>
  <c r="L35" i="37"/>
  <c r="K35" i="37"/>
  <c r="Q40" i="37"/>
  <c r="O43" i="37"/>
  <c r="L43" i="37"/>
  <c r="K43" i="37"/>
  <c r="M50" i="37"/>
  <c r="O55" i="37"/>
  <c r="L55" i="37"/>
  <c r="K55" i="37"/>
  <c r="K58" i="37"/>
  <c r="Q58" i="37"/>
  <c r="O58" i="37"/>
  <c r="N58" i="37"/>
  <c r="M66" i="37"/>
  <c r="K67" i="37"/>
  <c r="O71" i="37"/>
  <c r="L71" i="37"/>
  <c r="Q59" i="37"/>
  <c r="Q67" i="37"/>
  <c r="Q69" i="37"/>
  <c r="Q71" i="37"/>
  <c r="M43" i="26"/>
  <c r="O56" i="26"/>
  <c r="O48" i="26"/>
  <c r="O61" i="26"/>
  <c r="M67" i="26"/>
  <c r="O69" i="26"/>
  <c r="M42" i="26"/>
  <c r="O46" i="26"/>
  <c r="M66" i="26"/>
  <c r="M41" i="26"/>
  <c r="M65" i="26"/>
  <c r="K71" i="26"/>
  <c r="L72" i="26"/>
  <c r="M40" i="26"/>
  <c r="M47" i="26"/>
  <c r="M64" i="26"/>
  <c r="M63" i="26"/>
  <c r="O49" i="26"/>
  <c r="M55" i="26"/>
  <c r="O57" i="26"/>
  <c r="M54" i="26"/>
  <c r="M53" i="26"/>
  <c r="M52" i="26"/>
  <c r="M60" i="26"/>
  <c r="M51" i="26"/>
  <c r="M59" i="26"/>
  <c r="M36" i="26"/>
  <c r="L38" i="26"/>
  <c r="L37" i="26"/>
  <c r="M38" i="26"/>
  <c r="M37" i="26"/>
  <c r="K39" i="26"/>
  <c r="K37" i="26"/>
  <c r="N38" i="26"/>
  <c r="O39" i="26"/>
  <c r="K38" i="26"/>
  <c r="O36" i="26"/>
  <c r="O34" i="26"/>
  <c r="L34" i="26"/>
  <c r="K35" i="26"/>
  <c r="K36" i="26"/>
  <c r="O35" i="26"/>
  <c r="N23" i="26"/>
  <c r="O28" i="26"/>
  <c r="M20" i="26"/>
  <c r="M12" i="26"/>
  <c r="O29" i="26"/>
  <c r="L27" i="26"/>
  <c r="L19" i="26"/>
  <c r="L21" i="26"/>
  <c r="L13" i="26"/>
  <c r="M32" i="26"/>
  <c r="M24" i="26"/>
  <c r="K10" i="26"/>
  <c r="L25" i="26"/>
  <c r="N26" i="26"/>
  <c r="N18" i="26"/>
  <c r="N14" i="26"/>
  <c r="L32" i="26"/>
  <c r="M27" i="26"/>
  <c r="L24" i="26"/>
  <c r="M19" i="26"/>
  <c r="K17" i="26"/>
  <c r="M15" i="26"/>
  <c r="L29" i="26"/>
  <c r="Q10" i="26"/>
  <c r="N10" i="26"/>
  <c r="N32" i="26"/>
  <c r="N28" i="26"/>
  <c r="N24" i="26"/>
  <c r="N20" i="26"/>
  <c r="N16" i="26"/>
  <c r="N30" i="26"/>
  <c r="N22" i="26"/>
  <c r="M31" i="26"/>
  <c r="L28" i="26"/>
  <c r="K25" i="26"/>
  <c r="M23" i="26"/>
  <c r="L20" i="26"/>
  <c r="P75" i="26"/>
  <c r="L12" i="26"/>
  <c r="M30" i="26"/>
  <c r="M26" i="26"/>
  <c r="O22" i="26"/>
  <c r="O14" i="26"/>
  <c r="O10" i="26"/>
  <c r="M33" i="26"/>
  <c r="L30" i="26"/>
  <c r="M29" i="26"/>
  <c r="L26" i="26"/>
  <c r="M25" i="26"/>
  <c r="L22" i="26"/>
  <c r="M21" i="26"/>
  <c r="L18" i="26"/>
  <c r="M17" i="26"/>
  <c r="K15" i="26"/>
  <c r="L14" i="26"/>
  <c r="M13" i="26"/>
  <c r="O11" i="26"/>
  <c r="K29" i="26"/>
  <c r="K21" i="26"/>
  <c r="L16" i="26"/>
  <c r="N13" i="26"/>
  <c r="M18" i="26"/>
  <c r="L11" i="26"/>
  <c r="O30" i="26"/>
  <c r="O26" i="26"/>
  <c r="K23" i="26"/>
  <c r="O20" i="26"/>
  <c r="K19" i="26"/>
  <c r="O16" i="26"/>
  <c r="K13" i="26"/>
  <c r="O12" i="26"/>
  <c r="M28" i="26"/>
  <c r="M22" i="26"/>
  <c r="M14" i="26"/>
  <c r="O33" i="26"/>
  <c r="K32" i="26"/>
  <c r="O31" i="26"/>
  <c r="K30" i="26"/>
  <c r="K28" i="26"/>
  <c r="O27" i="26"/>
  <c r="K26" i="26"/>
  <c r="O25" i="26"/>
  <c r="K24" i="26"/>
  <c r="O23" i="26"/>
  <c r="K22" i="26"/>
  <c r="O21" i="26"/>
  <c r="K20" i="26"/>
  <c r="O19" i="26"/>
  <c r="K18" i="26"/>
  <c r="O17" i="26"/>
  <c r="K16" i="26"/>
  <c r="O15" i="26"/>
  <c r="K14" i="26"/>
  <c r="O13" i="26"/>
  <c r="K12" i="26"/>
  <c r="O32" i="26"/>
  <c r="K27" i="26"/>
  <c r="N33" i="26"/>
  <c r="N31" i="26"/>
  <c r="N29" i="26"/>
  <c r="N27" i="26"/>
  <c r="N25" i="26"/>
  <c r="N21" i="26"/>
  <c r="N17" i="26"/>
  <c r="N15" i="26"/>
  <c r="K33" i="26"/>
  <c r="K31" i="26"/>
  <c r="O24" i="26"/>
  <c r="O18" i="26"/>
  <c r="N11" i="26"/>
  <c r="P79" i="26"/>
  <c r="P78" i="26"/>
  <c r="L10" i="26"/>
  <c r="P77" i="26"/>
  <c r="P76" i="26"/>
  <c r="P82" i="39" l="1"/>
  <c r="O79" i="39"/>
  <c r="S59" i="39"/>
  <c r="O77" i="39"/>
  <c r="M78" i="39"/>
  <c r="N80" i="39"/>
  <c r="O76" i="39"/>
  <c r="O80" i="39" s="1"/>
  <c r="M75" i="39"/>
  <c r="M80" i="39" s="1"/>
  <c r="M82" i="39" s="1"/>
  <c r="O78" i="39"/>
  <c r="M79" i="39"/>
  <c r="S27" i="39"/>
  <c r="M77" i="39"/>
  <c r="R10" i="39"/>
  <c r="T10" i="39" s="1"/>
  <c r="S61" i="39"/>
  <c r="R42" i="39"/>
  <c r="T42" i="39" s="1"/>
  <c r="R41" i="39"/>
  <c r="T41" i="39" s="1"/>
  <c r="S40" i="39"/>
  <c r="R20" i="39"/>
  <c r="T20" i="39" s="1"/>
  <c r="Q82" i="39"/>
  <c r="S72" i="39"/>
  <c r="R52" i="39"/>
  <c r="T52" i="39" s="1"/>
  <c r="R45" i="39"/>
  <c r="T45" i="39" s="1"/>
  <c r="S45" i="39"/>
  <c r="K80" i="39"/>
  <c r="K82" i="39" s="1"/>
  <c r="S52" i="39"/>
  <c r="R15" i="39"/>
  <c r="T15" i="39" s="1"/>
  <c r="S36" i="39"/>
  <c r="S50" i="39"/>
  <c r="R55" i="39"/>
  <c r="T55" i="39" s="1"/>
  <c r="R34" i="39"/>
  <c r="T34" i="39" s="1"/>
  <c r="R66" i="39"/>
  <c r="T66" i="39" s="1"/>
  <c r="S32" i="39"/>
  <c r="S64" i="39"/>
  <c r="R32" i="39"/>
  <c r="T32" i="39" s="1"/>
  <c r="S19" i="39"/>
  <c r="S51" i="39"/>
  <c r="S53" i="39"/>
  <c r="R33" i="39"/>
  <c r="T33" i="39" s="1"/>
  <c r="R65" i="39"/>
  <c r="T65" i="39" s="1"/>
  <c r="S66" i="39"/>
  <c r="R12" i="39"/>
  <c r="T12" i="39" s="1"/>
  <c r="R44" i="39"/>
  <c r="T44" i="39" s="1"/>
  <c r="S44" i="39"/>
  <c r="S12" i="39"/>
  <c r="R63" i="39"/>
  <c r="T63" i="39" s="1"/>
  <c r="S39" i="39"/>
  <c r="S71" i="39"/>
  <c r="R35" i="39"/>
  <c r="T35" i="39" s="1"/>
  <c r="R67" i="39"/>
  <c r="T67" i="39" s="1"/>
  <c r="S37" i="39"/>
  <c r="R22" i="39"/>
  <c r="T22" i="39" s="1"/>
  <c r="R54" i="39"/>
  <c r="T54" i="39" s="1"/>
  <c r="R56" i="39"/>
  <c r="T56" i="39" s="1"/>
  <c r="S38" i="39"/>
  <c r="S70" i="39"/>
  <c r="R69" i="39"/>
  <c r="T69" i="39" s="1"/>
  <c r="S17" i="39"/>
  <c r="S49" i="39"/>
  <c r="S60" i="39"/>
  <c r="S15" i="39"/>
  <c r="S47" i="39"/>
  <c r="R43" i="39"/>
  <c r="T43" i="39" s="1"/>
  <c r="R48" i="39"/>
  <c r="T48" i="39" s="1"/>
  <c r="R62" i="39"/>
  <c r="T62" i="39" s="1"/>
  <c r="S25" i="39"/>
  <c r="S68" i="39"/>
  <c r="R23" i="39"/>
  <c r="T23" i="39" s="1"/>
  <c r="R18" i="39"/>
  <c r="T18" i="39" s="1"/>
  <c r="R50" i="39"/>
  <c r="T50" i="39" s="1"/>
  <c r="S16" i="39"/>
  <c r="S48" i="39"/>
  <c r="R29" i="39"/>
  <c r="T29" i="39" s="1"/>
  <c r="R64" i="39"/>
  <c r="T64" i="39" s="1"/>
  <c r="S35" i="39"/>
  <c r="S67" i="39"/>
  <c r="R17" i="39"/>
  <c r="T17" i="39" s="1"/>
  <c r="R49" i="39"/>
  <c r="T49" i="39" s="1"/>
  <c r="S34" i="39"/>
  <c r="R24" i="39"/>
  <c r="T24" i="39" s="1"/>
  <c r="R28" i="39"/>
  <c r="T28" i="39" s="1"/>
  <c r="R60" i="39"/>
  <c r="T60" i="39" s="1"/>
  <c r="S20" i="39"/>
  <c r="R11" i="39"/>
  <c r="T11" i="39" s="1"/>
  <c r="S26" i="39"/>
  <c r="R30" i="39"/>
  <c r="T30" i="39" s="1"/>
  <c r="S14" i="39"/>
  <c r="S46" i="39"/>
  <c r="S57" i="39"/>
  <c r="R71" i="39"/>
  <c r="T71" i="39" s="1"/>
  <c r="R31" i="39"/>
  <c r="T31" i="39" s="1"/>
  <c r="S23" i="39"/>
  <c r="S55" i="39"/>
  <c r="R19" i="39"/>
  <c r="T19" i="39" s="1"/>
  <c r="R51" i="39"/>
  <c r="T51" i="39" s="1"/>
  <c r="R53" i="39"/>
  <c r="T53" i="39" s="1"/>
  <c r="R72" i="39"/>
  <c r="T72" i="39" s="1"/>
  <c r="R38" i="39"/>
  <c r="T38" i="39" s="1"/>
  <c r="R70" i="39"/>
  <c r="T70" i="39" s="1"/>
  <c r="S22" i="39"/>
  <c r="S54" i="39"/>
  <c r="S42" i="39"/>
  <c r="S29" i="39"/>
  <c r="S33" i="39"/>
  <c r="S65" i="39"/>
  <c r="R16" i="39"/>
  <c r="T16" i="39" s="1"/>
  <c r="R21" i="39"/>
  <c r="T21" i="39" s="1"/>
  <c r="R39" i="39"/>
  <c r="T39" i="39" s="1"/>
  <c r="R26" i="39"/>
  <c r="T26" i="39" s="1"/>
  <c r="R58" i="39"/>
  <c r="T58" i="39" s="1"/>
  <c r="S24" i="39"/>
  <c r="S56" i="39"/>
  <c r="S13" i="39"/>
  <c r="S11" i="39"/>
  <c r="S43" i="39"/>
  <c r="S10" i="39"/>
  <c r="R25" i="39"/>
  <c r="T25" i="39" s="1"/>
  <c r="R57" i="39"/>
  <c r="T57" i="39" s="1"/>
  <c r="S58" i="39"/>
  <c r="R40" i="39"/>
  <c r="T40" i="39" s="1"/>
  <c r="R36" i="39"/>
  <c r="T36" i="39" s="1"/>
  <c r="R68" i="39"/>
  <c r="T68" i="39" s="1"/>
  <c r="R13" i="39"/>
  <c r="T13" i="39" s="1"/>
  <c r="S28" i="39"/>
  <c r="R37" i="39"/>
  <c r="T37" i="39" s="1"/>
  <c r="R47" i="39"/>
  <c r="T47" i="39" s="1"/>
  <c r="S31" i="39"/>
  <c r="S63" i="39"/>
  <c r="R27" i="39"/>
  <c r="T27" i="39" s="1"/>
  <c r="R59" i="39"/>
  <c r="T59" i="39" s="1"/>
  <c r="S21" i="39"/>
  <c r="R14" i="39"/>
  <c r="T14" i="39" s="1"/>
  <c r="R46" i="39"/>
  <c r="T46" i="39" s="1"/>
  <c r="S18" i="39"/>
  <c r="S30" i="39"/>
  <c r="S62" i="39"/>
  <c r="R61" i="39"/>
  <c r="T61" i="39" s="1"/>
  <c r="S69" i="39"/>
  <c r="S41" i="39"/>
  <c r="K77" i="38"/>
  <c r="K81" i="38" s="1"/>
  <c r="K83" i="38" s="1"/>
  <c r="K79" i="38"/>
  <c r="L76" i="38"/>
  <c r="Q78" i="38"/>
  <c r="Q76" i="38"/>
  <c r="R49" i="38" s="1"/>
  <c r="T49" i="38" s="1"/>
  <c r="L77" i="38"/>
  <c r="L81" i="38" s="1"/>
  <c r="L83" i="38" s="1"/>
  <c r="M78" i="38"/>
  <c r="O80" i="38"/>
  <c r="L80" i="38"/>
  <c r="L78" i="38"/>
  <c r="P81" i="38"/>
  <c r="P83" i="38" s="1"/>
  <c r="S49" i="38"/>
  <c r="O76" i="38"/>
  <c r="O79" i="38"/>
  <c r="O78" i="38"/>
  <c r="M77" i="38"/>
  <c r="M76" i="38"/>
  <c r="M81" i="38" s="1"/>
  <c r="M83" i="38" s="1"/>
  <c r="M79" i="38"/>
  <c r="O77" i="38"/>
  <c r="R16" i="38"/>
  <c r="T16" i="38" s="1"/>
  <c r="M80" i="38"/>
  <c r="S40" i="38"/>
  <c r="R34" i="38"/>
  <c r="T34" i="38" s="1"/>
  <c r="R53" i="38"/>
  <c r="T53" i="38" s="1"/>
  <c r="S53" i="38"/>
  <c r="S52" i="38"/>
  <c r="R62" i="38"/>
  <c r="T62" i="38" s="1"/>
  <c r="R65" i="38"/>
  <c r="T65" i="38" s="1"/>
  <c r="S56" i="38"/>
  <c r="R66" i="38"/>
  <c r="T66" i="38" s="1"/>
  <c r="R69" i="38"/>
  <c r="T69" i="38" s="1"/>
  <c r="S69" i="38"/>
  <c r="R24" i="38"/>
  <c r="T24" i="38" s="1"/>
  <c r="S68" i="38"/>
  <c r="R17" i="38"/>
  <c r="T17" i="38" s="1"/>
  <c r="R58" i="38"/>
  <c r="T58" i="38" s="1"/>
  <c r="S72" i="38"/>
  <c r="R21" i="38"/>
  <c r="T21" i="38" s="1"/>
  <c r="S21" i="38"/>
  <c r="S20" i="38"/>
  <c r="R42" i="38"/>
  <c r="T42" i="38" s="1"/>
  <c r="R33" i="38"/>
  <c r="T33" i="38" s="1"/>
  <c r="S24" i="38"/>
  <c r="R48" i="38"/>
  <c r="T48" i="38" s="1"/>
  <c r="R37" i="38"/>
  <c r="T37" i="38" s="1"/>
  <c r="S37" i="38"/>
  <c r="R30" i="38"/>
  <c r="T30" i="38" s="1"/>
  <c r="S22" i="38"/>
  <c r="S38" i="38"/>
  <c r="S70" i="38"/>
  <c r="R44" i="38"/>
  <c r="T44" i="38" s="1"/>
  <c r="R28" i="38"/>
  <c r="T28" i="38" s="1"/>
  <c r="R64" i="38"/>
  <c r="T64" i="38" s="1"/>
  <c r="R19" i="38"/>
  <c r="T19" i="38" s="1"/>
  <c r="R35" i="38"/>
  <c r="T35" i="38" s="1"/>
  <c r="R51" i="38"/>
  <c r="T51" i="38" s="1"/>
  <c r="S19" i="38"/>
  <c r="S35" i="38"/>
  <c r="S51" i="38"/>
  <c r="S67" i="38"/>
  <c r="S10" i="38"/>
  <c r="S26" i="38"/>
  <c r="S42" i="38"/>
  <c r="R20" i="38"/>
  <c r="T20" i="38" s="1"/>
  <c r="R50" i="38"/>
  <c r="T50" i="38" s="1"/>
  <c r="R40" i="38"/>
  <c r="T40" i="38" s="1"/>
  <c r="R72" i="38"/>
  <c r="T72" i="38" s="1"/>
  <c r="R23" i="38"/>
  <c r="T23" i="38" s="1"/>
  <c r="R39" i="38"/>
  <c r="T39" i="38" s="1"/>
  <c r="R55" i="38"/>
  <c r="T55" i="38" s="1"/>
  <c r="S23" i="38"/>
  <c r="S39" i="38"/>
  <c r="S55" i="38"/>
  <c r="S71" i="38"/>
  <c r="R10" i="38"/>
  <c r="T10" i="38" s="1"/>
  <c r="S12" i="38"/>
  <c r="S28" i="38"/>
  <c r="S60" i="38"/>
  <c r="R26" i="38"/>
  <c r="T26" i="38" s="1"/>
  <c r="R54" i="38"/>
  <c r="T54" i="38" s="1"/>
  <c r="R46" i="38"/>
  <c r="T46" i="38" s="1"/>
  <c r="Q81" i="38"/>
  <c r="Q83" i="38" s="1"/>
  <c r="R25" i="38"/>
  <c r="T25" i="38" s="1"/>
  <c r="R41" i="38"/>
  <c r="T41" i="38" s="1"/>
  <c r="R73" i="38"/>
  <c r="T73" i="38" s="1"/>
  <c r="S25" i="38"/>
  <c r="S41" i="38"/>
  <c r="S57" i="38"/>
  <c r="S73" i="38"/>
  <c r="R14" i="38"/>
  <c r="T14" i="38" s="1"/>
  <c r="S14" i="38"/>
  <c r="S46" i="38"/>
  <c r="S62" i="38"/>
  <c r="R32" i="38"/>
  <c r="T32" i="38" s="1"/>
  <c r="R68" i="38"/>
  <c r="T68" i="38" s="1"/>
  <c r="R52" i="38"/>
  <c r="T52" i="38" s="1"/>
  <c r="R11" i="38"/>
  <c r="T11" i="38" s="1"/>
  <c r="R27" i="38"/>
  <c r="T27" i="38" s="1"/>
  <c r="R59" i="38"/>
  <c r="T59" i="38" s="1"/>
  <c r="S11" i="38"/>
  <c r="S27" i="38"/>
  <c r="S43" i="38"/>
  <c r="S59" i="38"/>
  <c r="N81" i="38"/>
  <c r="R18" i="38"/>
  <c r="T18" i="38" s="1"/>
  <c r="S32" i="38"/>
  <c r="S48" i="38"/>
  <c r="S64" i="38"/>
  <c r="R36" i="38"/>
  <c r="T36" i="38" s="1"/>
  <c r="R70" i="38"/>
  <c r="T70" i="38" s="1"/>
  <c r="R56" i="38"/>
  <c r="T56" i="38" s="1"/>
  <c r="R13" i="38"/>
  <c r="T13" i="38" s="1"/>
  <c r="R45" i="38"/>
  <c r="T45" i="38" s="1"/>
  <c r="R61" i="38"/>
  <c r="T61" i="38" s="1"/>
  <c r="S13" i="38"/>
  <c r="S29" i="38"/>
  <c r="S45" i="38"/>
  <c r="S61" i="38"/>
  <c r="R22" i="38"/>
  <c r="T22" i="38" s="1"/>
  <c r="S34" i="38"/>
  <c r="S50" i="38"/>
  <c r="S66" i="38"/>
  <c r="R38" i="38"/>
  <c r="T38" i="38" s="1"/>
  <c r="R12" i="38"/>
  <c r="T12" i="38" s="1"/>
  <c r="R60" i="38"/>
  <c r="T60" i="38" s="1"/>
  <c r="R15" i="38"/>
  <c r="T15" i="38" s="1"/>
  <c r="R31" i="38"/>
  <c r="T31" i="38" s="1"/>
  <c r="R47" i="38"/>
  <c r="T47" i="38" s="1"/>
  <c r="R63" i="38"/>
  <c r="T63" i="38" s="1"/>
  <c r="S15" i="38"/>
  <c r="S31" i="38"/>
  <c r="S47" i="38"/>
  <c r="P81" i="37"/>
  <c r="P83" i="37" s="1"/>
  <c r="K76" i="37"/>
  <c r="M78" i="37"/>
  <c r="Q76" i="37"/>
  <c r="O76" i="37"/>
  <c r="O78" i="37"/>
  <c r="N78" i="37"/>
  <c r="O80" i="37"/>
  <c r="N77" i="37"/>
  <c r="M77" i="37"/>
  <c r="O79" i="37"/>
  <c r="N76" i="37"/>
  <c r="M76" i="37"/>
  <c r="Q77" i="37"/>
  <c r="S58" i="37" s="1"/>
  <c r="O77" i="37"/>
  <c r="O81" i="37" s="1"/>
  <c r="M80" i="37"/>
  <c r="K78" i="37"/>
  <c r="K80" i="37"/>
  <c r="K79" i="37"/>
  <c r="K77" i="37"/>
  <c r="L79" i="37"/>
  <c r="L80" i="37"/>
  <c r="L76" i="37"/>
  <c r="L77" i="37"/>
  <c r="L78" i="37"/>
  <c r="Q80" i="37"/>
  <c r="N80" i="37"/>
  <c r="Q79" i="37"/>
  <c r="N79" i="37"/>
  <c r="M79" i="37"/>
  <c r="Q78" i="37"/>
  <c r="P80" i="26"/>
  <c r="P82" i="26" s="1"/>
  <c r="O76" i="26"/>
  <c r="M79" i="26"/>
  <c r="Q79" i="26"/>
  <c r="O78" i="26"/>
  <c r="O77" i="26"/>
  <c r="O79" i="26"/>
  <c r="M75" i="26"/>
  <c r="K77" i="26"/>
  <c r="N77" i="26"/>
  <c r="K76" i="26"/>
  <c r="N78" i="26"/>
  <c r="M77" i="26"/>
  <c r="K79" i="26"/>
  <c r="Q78" i="26"/>
  <c r="M76" i="26"/>
  <c r="K78" i="26"/>
  <c r="O75" i="26"/>
  <c r="Q76" i="26"/>
  <c r="Q77" i="26"/>
  <c r="M78" i="26"/>
  <c r="N76" i="26"/>
  <c r="Q75" i="26"/>
  <c r="N79" i="26"/>
  <c r="N75" i="26"/>
  <c r="L78" i="26"/>
  <c r="L79" i="26"/>
  <c r="L75" i="26"/>
  <c r="L76" i="26"/>
  <c r="L77" i="26"/>
  <c r="S36" i="38" l="1"/>
  <c r="S18" i="38"/>
  <c r="R29" i="38"/>
  <c r="T29" i="38" s="1"/>
  <c r="S16" i="38"/>
  <c r="R43" i="38"/>
  <c r="T43" i="38" s="1"/>
  <c r="S30" i="38"/>
  <c r="R57" i="38"/>
  <c r="T57" i="38" s="1"/>
  <c r="S44" i="38"/>
  <c r="R71" i="38"/>
  <c r="T71" i="38" s="1"/>
  <c r="S58" i="38"/>
  <c r="R67" i="38"/>
  <c r="T67" i="38" s="1"/>
  <c r="S54" i="38"/>
  <c r="S33" i="38"/>
  <c r="S17" i="38"/>
  <c r="S65" i="38"/>
  <c r="S63" i="38"/>
  <c r="O81" i="38"/>
  <c r="K81" i="37"/>
  <c r="S14" i="37"/>
  <c r="S59" i="37"/>
  <c r="R43" i="37"/>
  <c r="T43" i="37" s="1"/>
  <c r="R10" i="37"/>
  <c r="T10" i="37" s="1"/>
  <c r="R38" i="37"/>
  <c r="T38" i="37" s="1"/>
  <c r="S73" i="37"/>
  <c r="R73" i="37"/>
  <c r="T73" i="37" s="1"/>
  <c r="S23" i="37"/>
  <c r="R68" i="37"/>
  <c r="T68" i="37" s="1"/>
  <c r="R62" i="37"/>
  <c r="T62" i="37" s="1"/>
  <c r="R47" i="37"/>
  <c r="T47" i="37" s="1"/>
  <c r="S63" i="37"/>
  <c r="R40" i="37"/>
  <c r="T40" i="37" s="1"/>
  <c r="R42" i="37"/>
  <c r="T42" i="37" s="1"/>
  <c r="S15" i="37"/>
  <c r="R59" i="37"/>
  <c r="T59" i="37" s="1"/>
  <c r="S28" i="37"/>
  <c r="M81" i="37"/>
  <c r="M83" i="37" s="1"/>
  <c r="S25" i="37"/>
  <c r="R28" i="37"/>
  <c r="T28" i="37" s="1"/>
  <c r="S19" i="37"/>
  <c r="R63" i="37"/>
  <c r="T63" i="37" s="1"/>
  <c r="S32" i="37"/>
  <c r="R56" i="37"/>
  <c r="T56" i="37" s="1"/>
  <c r="R66" i="37"/>
  <c r="T66" i="37" s="1"/>
  <c r="R60" i="37"/>
  <c r="T60" i="37" s="1"/>
  <c r="S27" i="37"/>
  <c r="S44" i="37"/>
  <c r="R12" i="37"/>
  <c r="T12" i="37" s="1"/>
  <c r="R64" i="37"/>
  <c r="T64" i="37" s="1"/>
  <c r="R27" i="37"/>
  <c r="T27" i="37" s="1"/>
  <c r="S31" i="37"/>
  <c r="S48" i="37"/>
  <c r="R54" i="37"/>
  <c r="T54" i="37" s="1"/>
  <c r="R13" i="37"/>
  <c r="T13" i="37" s="1"/>
  <c r="R31" i="37"/>
  <c r="T31" i="37" s="1"/>
  <c r="S43" i="37"/>
  <c r="S60" i="37"/>
  <c r="S10" i="37"/>
  <c r="R22" i="37"/>
  <c r="T22" i="37" s="1"/>
  <c r="R35" i="37"/>
  <c r="T35" i="37" s="1"/>
  <c r="S47" i="37"/>
  <c r="S64" i="37"/>
  <c r="N81" i="37"/>
  <c r="R34" i="37"/>
  <c r="T34" i="37" s="1"/>
  <c r="R26" i="37"/>
  <c r="T26" i="37" s="1"/>
  <c r="R70" i="37"/>
  <c r="T70" i="37" s="1"/>
  <c r="R18" i="37"/>
  <c r="T18" i="37" s="1"/>
  <c r="R48" i="37"/>
  <c r="T48" i="37" s="1"/>
  <c r="R30" i="37"/>
  <c r="T30" i="37" s="1"/>
  <c r="S17" i="37"/>
  <c r="R29" i="37"/>
  <c r="T29" i="37" s="1"/>
  <c r="R45" i="37"/>
  <c r="T45" i="37" s="1"/>
  <c r="R61" i="37"/>
  <c r="T61" i="37" s="1"/>
  <c r="S29" i="37"/>
  <c r="S45" i="37"/>
  <c r="S61" i="37"/>
  <c r="S30" i="37"/>
  <c r="S46" i="37"/>
  <c r="S62" i="37"/>
  <c r="R32" i="37"/>
  <c r="T32" i="37" s="1"/>
  <c r="R72" i="37"/>
  <c r="T72" i="37" s="1"/>
  <c r="S12" i="37"/>
  <c r="S21" i="37"/>
  <c r="R11" i="37"/>
  <c r="T11" i="37" s="1"/>
  <c r="R46" i="37"/>
  <c r="T46" i="37" s="1"/>
  <c r="S22" i="37"/>
  <c r="R33" i="37"/>
  <c r="T33" i="37" s="1"/>
  <c r="R49" i="37"/>
  <c r="T49" i="37" s="1"/>
  <c r="R65" i="37"/>
  <c r="T65" i="37" s="1"/>
  <c r="S33" i="37"/>
  <c r="S49" i="37"/>
  <c r="S65" i="37"/>
  <c r="S34" i="37"/>
  <c r="S50" i="37"/>
  <c r="S66" i="37"/>
  <c r="R51" i="37"/>
  <c r="T51" i="37" s="1"/>
  <c r="R67" i="37"/>
  <c r="T67" i="37" s="1"/>
  <c r="S35" i="37"/>
  <c r="S51" i="37"/>
  <c r="S67" i="37"/>
  <c r="S36" i="37"/>
  <c r="S52" i="37"/>
  <c r="S68" i="37"/>
  <c r="R58" i="37"/>
  <c r="T58" i="37" s="1"/>
  <c r="R14" i="37"/>
  <c r="T14" i="37" s="1"/>
  <c r="S16" i="37"/>
  <c r="R36" i="37"/>
  <c r="T36" i="37" s="1"/>
  <c r="R15" i="37"/>
  <c r="T15" i="37" s="1"/>
  <c r="R16" i="37"/>
  <c r="T16" i="37" s="1"/>
  <c r="R21" i="37"/>
  <c r="T21" i="37" s="1"/>
  <c r="R37" i="37"/>
  <c r="T37" i="37" s="1"/>
  <c r="R53" i="37"/>
  <c r="T53" i="37" s="1"/>
  <c r="R69" i="37"/>
  <c r="T69" i="37" s="1"/>
  <c r="S37" i="37"/>
  <c r="S53" i="37"/>
  <c r="S69" i="37"/>
  <c r="S38" i="37"/>
  <c r="S54" i="37"/>
  <c r="S70" i="37"/>
  <c r="L81" i="37"/>
  <c r="L83" i="37" s="1"/>
  <c r="K83" i="37"/>
  <c r="R20" i="37"/>
  <c r="T20" i="37" s="1"/>
  <c r="S20" i="37"/>
  <c r="S18" i="37"/>
  <c r="R44" i="37"/>
  <c r="T44" i="37" s="1"/>
  <c r="R17" i="37"/>
  <c r="T17" i="37" s="1"/>
  <c r="S11" i="37"/>
  <c r="R23" i="37"/>
  <c r="T23" i="37" s="1"/>
  <c r="R39" i="37"/>
  <c r="T39" i="37" s="1"/>
  <c r="R55" i="37"/>
  <c r="T55" i="37" s="1"/>
  <c r="R71" i="37"/>
  <c r="T71" i="37" s="1"/>
  <c r="S39" i="37"/>
  <c r="S55" i="37"/>
  <c r="S71" i="37"/>
  <c r="S40" i="37"/>
  <c r="S56" i="37"/>
  <c r="S72" i="37"/>
  <c r="R24" i="37"/>
  <c r="T24" i="37" s="1"/>
  <c r="S24" i="37"/>
  <c r="R52" i="37"/>
  <c r="T52" i="37" s="1"/>
  <c r="R50" i="37"/>
  <c r="T50" i="37" s="1"/>
  <c r="R19" i="37"/>
  <c r="T19" i="37" s="1"/>
  <c r="S13" i="37"/>
  <c r="R25" i="37"/>
  <c r="T25" i="37" s="1"/>
  <c r="R41" i="37"/>
  <c r="T41" i="37" s="1"/>
  <c r="R57" i="37"/>
  <c r="T57" i="37" s="1"/>
  <c r="Q81" i="37"/>
  <c r="Q83" i="37" s="1"/>
  <c r="S41" i="37"/>
  <c r="S57" i="37"/>
  <c r="S26" i="37"/>
  <c r="S42" i="37"/>
  <c r="R71" i="26"/>
  <c r="T71" i="26" s="1"/>
  <c r="S68" i="26"/>
  <c r="R68" i="26"/>
  <c r="T68" i="26" s="1"/>
  <c r="S70" i="26"/>
  <c r="R70" i="26"/>
  <c r="T70" i="26" s="1"/>
  <c r="S67" i="26"/>
  <c r="S72" i="26"/>
  <c r="R67" i="26"/>
  <c r="T67" i="26" s="1"/>
  <c r="R72" i="26"/>
  <c r="T72" i="26" s="1"/>
  <c r="S69" i="26"/>
  <c r="S71" i="26"/>
  <c r="R69" i="26"/>
  <c r="T69" i="26" s="1"/>
  <c r="R64" i="26"/>
  <c r="T64" i="26" s="1"/>
  <c r="S66" i="26"/>
  <c r="R66" i="26"/>
  <c r="T66" i="26" s="1"/>
  <c r="S65" i="26"/>
  <c r="R65" i="26"/>
  <c r="T65" i="26" s="1"/>
  <c r="S64" i="26"/>
  <c r="R63" i="26"/>
  <c r="T63" i="26" s="1"/>
  <c r="S63" i="26"/>
  <c r="S62" i="26"/>
  <c r="R62" i="26"/>
  <c r="T62" i="26" s="1"/>
  <c r="S61" i="26"/>
  <c r="R61" i="26"/>
  <c r="T61" i="26" s="1"/>
  <c r="R58" i="26"/>
  <c r="T58" i="26" s="1"/>
  <c r="S55" i="26"/>
  <c r="S60" i="26"/>
  <c r="R55" i="26"/>
  <c r="T55" i="26" s="1"/>
  <c r="R60" i="26"/>
  <c r="T60" i="26" s="1"/>
  <c r="S57" i="26"/>
  <c r="R57" i="26"/>
  <c r="T57" i="26" s="1"/>
  <c r="S54" i="26"/>
  <c r="S59" i="26"/>
  <c r="R54" i="26"/>
  <c r="T54" i="26" s="1"/>
  <c r="R59" i="26"/>
  <c r="T59" i="26" s="1"/>
  <c r="S56" i="26"/>
  <c r="R56" i="26"/>
  <c r="T56" i="26" s="1"/>
  <c r="S58" i="26"/>
  <c r="R51" i="26"/>
  <c r="T51" i="26" s="1"/>
  <c r="S48" i="26"/>
  <c r="S53" i="26"/>
  <c r="R48" i="26"/>
  <c r="T48" i="26" s="1"/>
  <c r="R53" i="26"/>
  <c r="T53" i="26" s="1"/>
  <c r="S50" i="26"/>
  <c r="R50" i="26"/>
  <c r="T50" i="26" s="1"/>
  <c r="S47" i="26"/>
  <c r="S52" i="26"/>
  <c r="R47" i="26"/>
  <c r="T47" i="26" s="1"/>
  <c r="R49" i="26"/>
  <c r="T49" i="26" s="1"/>
  <c r="S51" i="26"/>
  <c r="R52" i="26"/>
  <c r="T52" i="26" s="1"/>
  <c r="S49" i="26"/>
  <c r="O80" i="26"/>
  <c r="R44" i="26"/>
  <c r="T44" i="26" s="1"/>
  <c r="S41" i="26"/>
  <c r="S46" i="26"/>
  <c r="R41" i="26"/>
  <c r="T41" i="26" s="1"/>
  <c r="R46" i="26"/>
  <c r="T46" i="26" s="1"/>
  <c r="S43" i="26"/>
  <c r="R43" i="26"/>
  <c r="T43" i="26" s="1"/>
  <c r="S40" i="26"/>
  <c r="S45" i="26"/>
  <c r="R40" i="26"/>
  <c r="T40" i="26" s="1"/>
  <c r="R45" i="26"/>
  <c r="T45" i="26" s="1"/>
  <c r="S42" i="26"/>
  <c r="R42" i="26"/>
  <c r="T42" i="26" s="1"/>
  <c r="S44" i="26"/>
  <c r="R12" i="26"/>
  <c r="T12" i="26" s="1"/>
  <c r="R16" i="26"/>
  <c r="T16" i="26" s="1"/>
  <c r="R20" i="26"/>
  <c r="T20" i="26" s="1"/>
  <c r="R24" i="26"/>
  <c r="T24" i="26" s="1"/>
  <c r="R28" i="26"/>
  <c r="T28" i="26" s="1"/>
  <c r="R32" i="26"/>
  <c r="T32" i="26" s="1"/>
  <c r="R36" i="26"/>
  <c r="T36" i="26" s="1"/>
  <c r="S10" i="26"/>
  <c r="R38" i="26"/>
  <c r="T38" i="26" s="1"/>
  <c r="S27" i="26"/>
  <c r="S12" i="26"/>
  <c r="S16" i="26"/>
  <c r="S20" i="26"/>
  <c r="S24" i="26"/>
  <c r="S28" i="26"/>
  <c r="S32" i="26"/>
  <c r="S36" i="26"/>
  <c r="R10" i="26"/>
  <c r="T10" i="26" s="1"/>
  <c r="R30" i="26"/>
  <c r="T30" i="26" s="1"/>
  <c r="S30" i="26"/>
  <c r="R31" i="26"/>
  <c r="T31" i="26" s="1"/>
  <c r="S11" i="26"/>
  <c r="S31" i="26"/>
  <c r="R13" i="26"/>
  <c r="T13" i="26" s="1"/>
  <c r="R17" i="26"/>
  <c r="T17" i="26" s="1"/>
  <c r="R21" i="26"/>
  <c r="T21" i="26" s="1"/>
  <c r="R25" i="26"/>
  <c r="T25" i="26" s="1"/>
  <c r="R29" i="26"/>
  <c r="T29" i="26" s="1"/>
  <c r="R33" i="26"/>
  <c r="T33" i="26" s="1"/>
  <c r="R37" i="26"/>
  <c r="T37" i="26" s="1"/>
  <c r="R26" i="26"/>
  <c r="T26" i="26" s="1"/>
  <c r="S22" i="26"/>
  <c r="S38" i="26"/>
  <c r="R15" i="26"/>
  <c r="T15" i="26" s="1"/>
  <c r="S39" i="26"/>
  <c r="S13" i="26"/>
  <c r="S17" i="26"/>
  <c r="S21" i="26"/>
  <c r="S25" i="26"/>
  <c r="S29" i="26"/>
  <c r="S33" i="26"/>
  <c r="S37" i="26"/>
  <c r="R14" i="26"/>
  <c r="T14" i="26" s="1"/>
  <c r="R18" i="26"/>
  <c r="T18" i="26" s="1"/>
  <c r="R22" i="26"/>
  <c r="T22" i="26" s="1"/>
  <c r="R34" i="26"/>
  <c r="T34" i="26" s="1"/>
  <c r="S14" i="26"/>
  <c r="S18" i="26"/>
  <c r="S26" i="26"/>
  <c r="S34" i="26"/>
  <c r="R11" i="26"/>
  <c r="T11" i="26" s="1"/>
  <c r="R19" i="26"/>
  <c r="T19" i="26" s="1"/>
  <c r="R23" i="26"/>
  <c r="T23" i="26" s="1"/>
  <c r="R27" i="26"/>
  <c r="T27" i="26" s="1"/>
  <c r="R35" i="26"/>
  <c r="T35" i="26" s="1"/>
  <c r="R39" i="26"/>
  <c r="T39" i="26" s="1"/>
  <c r="S15" i="26"/>
  <c r="S19" i="26"/>
  <c r="S23" i="26"/>
  <c r="S35" i="26"/>
  <c r="M80" i="26"/>
  <c r="M82" i="26" s="1"/>
  <c r="K80" i="26"/>
  <c r="K82" i="26" s="1"/>
  <c r="L80" i="26"/>
  <c r="L82" i="26" s="1"/>
  <c r="N80" i="26"/>
  <c r="Q80" i="26"/>
  <c r="Q82" i="26" s="1"/>
  <c r="F26" i="1" l="1"/>
  <c r="F25" i="1"/>
  <c r="E24" i="1"/>
  <c r="F24" i="1" s="1"/>
  <c r="D23" i="1"/>
  <c r="F23" i="1" s="1"/>
  <c r="F22" i="1"/>
  <c r="F21" i="1"/>
  <c r="F20" i="1"/>
  <c r="F19" i="1"/>
  <c r="F27" i="1" s="1"/>
  <c r="E19" i="1"/>
  <c r="F14" i="1"/>
  <c r="E13" i="1"/>
  <c r="F13" i="1" s="1"/>
  <c r="F12" i="1"/>
  <c r="F11" i="1"/>
  <c r="F10" i="1"/>
  <c r="F9" i="1"/>
  <c r="F1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Edeconsil</author>
  </authors>
  <commentList>
    <comment ref="K7" authorId="0" shapeId="0" xr:uid="{4AF8DB99-C38B-4A92-86F8-D6925E0C2F7E}">
      <text>
        <r>
          <rPr>
            <b/>
            <sz val="9"/>
            <color indexed="81"/>
            <rFont val="Segoe UI"/>
            <family val="2"/>
          </rPr>
          <t>Edeconsil:</t>
        </r>
        <r>
          <rPr>
            <sz val="9"/>
            <color indexed="81"/>
            <rFont val="Segoe UI"/>
            <family val="2"/>
          </rPr>
          <t xml:space="preserve">
Relacionado a condição do revestimento asfaltico.</t>
        </r>
      </text>
    </comment>
    <comment ref="L7" authorId="0" shapeId="0" xr:uid="{A134E49D-9043-48EE-B910-78A45B7D2A71}">
      <text>
        <r>
          <rPr>
            <b/>
            <sz val="9"/>
            <color indexed="81"/>
            <rFont val="Segoe UI"/>
            <family val="2"/>
          </rPr>
          <t>Edeconsil:</t>
        </r>
        <r>
          <rPr>
            <sz val="9"/>
            <color indexed="81"/>
            <rFont val="Segoe UI"/>
            <family val="2"/>
          </rPr>
          <t xml:space="preserve">
Relacionado a condição da base</t>
        </r>
      </text>
    </comment>
    <comment ref="M7" authorId="0" shapeId="0" xr:uid="{7AB76A0A-2A63-453A-90B6-E86E0430A508}">
      <text>
        <r>
          <rPr>
            <b/>
            <sz val="9"/>
            <color indexed="81"/>
            <rFont val="Segoe UI"/>
            <family val="2"/>
          </rPr>
          <t>Edeconsil:</t>
        </r>
        <r>
          <rPr>
            <sz val="9"/>
            <color indexed="81"/>
            <rFont val="Segoe UI"/>
            <family val="2"/>
          </rPr>
          <t xml:space="preserve">
Relacionado a condição do sub leito</t>
        </r>
      </text>
    </comment>
    <comment ref="N7" authorId="0" shapeId="0" xr:uid="{CF75F0A7-D686-4530-9FEC-A3F62EB7DA8E}">
      <text>
        <r>
          <rPr>
            <b/>
            <sz val="9"/>
            <color indexed="81"/>
            <rFont val="Segoe UI"/>
            <family val="2"/>
          </rPr>
          <t>Edeconsil:</t>
        </r>
        <r>
          <rPr>
            <sz val="9"/>
            <color indexed="81"/>
            <rFont val="Segoe UI"/>
            <family val="2"/>
          </rPr>
          <t xml:space="preserve">
Relacionado a probabilidade de fissura no revestimento asfaltico</t>
        </r>
      </text>
    </comment>
    <comment ref="O7" authorId="0" shapeId="0" xr:uid="{06C003CF-4936-4B6A-A62F-7A49C3B69021}">
      <text>
        <r>
          <rPr>
            <b/>
            <sz val="9"/>
            <color indexed="81"/>
            <rFont val="Segoe UI"/>
            <family val="2"/>
          </rPr>
          <t>Edeconsil:</t>
        </r>
        <r>
          <rPr>
            <sz val="9"/>
            <color indexed="81"/>
            <rFont val="Segoe UI"/>
            <family val="2"/>
          </rPr>
          <t xml:space="preserve">
Area da bacia - relacionado a regidez da estrutura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Edeconsil</author>
  </authors>
  <commentList>
    <comment ref="K7" authorId="0" shapeId="0" xr:uid="{0628D29B-3B3B-426A-9D1B-43207B31D8BD}">
      <text>
        <r>
          <rPr>
            <b/>
            <sz val="9"/>
            <color indexed="81"/>
            <rFont val="Segoe UI"/>
            <family val="2"/>
          </rPr>
          <t>Edeconsil:</t>
        </r>
        <r>
          <rPr>
            <sz val="9"/>
            <color indexed="81"/>
            <rFont val="Segoe UI"/>
            <family val="2"/>
          </rPr>
          <t xml:space="preserve">
Relacionado a condição do revestimento asfaltico.</t>
        </r>
      </text>
    </comment>
    <comment ref="L7" authorId="0" shapeId="0" xr:uid="{97390B53-E25C-44F5-8440-69A0AEB489EF}">
      <text>
        <r>
          <rPr>
            <b/>
            <sz val="9"/>
            <color indexed="81"/>
            <rFont val="Segoe UI"/>
            <family val="2"/>
          </rPr>
          <t>Edeconsil:</t>
        </r>
        <r>
          <rPr>
            <sz val="9"/>
            <color indexed="81"/>
            <rFont val="Segoe UI"/>
            <family val="2"/>
          </rPr>
          <t xml:space="preserve">
Relacionado a condição da base</t>
        </r>
      </text>
    </comment>
    <comment ref="M7" authorId="0" shapeId="0" xr:uid="{95A538FC-0C5E-441C-9E3A-A2350EBC2F46}">
      <text>
        <r>
          <rPr>
            <b/>
            <sz val="9"/>
            <color indexed="81"/>
            <rFont val="Segoe UI"/>
            <family val="2"/>
          </rPr>
          <t>Edeconsil:</t>
        </r>
        <r>
          <rPr>
            <sz val="9"/>
            <color indexed="81"/>
            <rFont val="Segoe UI"/>
            <family val="2"/>
          </rPr>
          <t xml:space="preserve">
Relacionado a condição do sub leito</t>
        </r>
      </text>
    </comment>
    <comment ref="N7" authorId="0" shapeId="0" xr:uid="{1C2845A4-A869-4B0B-B91D-4E3DD93F03E2}">
      <text>
        <r>
          <rPr>
            <b/>
            <sz val="9"/>
            <color indexed="81"/>
            <rFont val="Segoe UI"/>
            <family val="2"/>
          </rPr>
          <t>Edeconsil:</t>
        </r>
        <r>
          <rPr>
            <sz val="9"/>
            <color indexed="81"/>
            <rFont val="Segoe UI"/>
            <family val="2"/>
          </rPr>
          <t xml:space="preserve">
Relacionado a probabilidade de fissura no revestimento asfaltico</t>
        </r>
      </text>
    </comment>
    <comment ref="O7" authorId="0" shapeId="0" xr:uid="{FE80B2FB-1171-4F85-8C0E-A7787DE138BF}">
      <text>
        <r>
          <rPr>
            <b/>
            <sz val="9"/>
            <color indexed="81"/>
            <rFont val="Segoe UI"/>
            <family val="2"/>
          </rPr>
          <t>Edeconsil:</t>
        </r>
        <r>
          <rPr>
            <sz val="9"/>
            <color indexed="81"/>
            <rFont val="Segoe UI"/>
            <family val="2"/>
          </rPr>
          <t xml:space="preserve">
Area da bacia - relacionado a regidez da estrutura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Edeconsil</author>
  </authors>
  <commentList>
    <comment ref="K7" authorId="0" shapeId="0" xr:uid="{C70629AC-7149-446F-8CF9-62785A3BC00B}">
      <text>
        <r>
          <rPr>
            <b/>
            <sz val="9"/>
            <color indexed="81"/>
            <rFont val="Segoe UI"/>
            <family val="2"/>
          </rPr>
          <t>Edeconsil:</t>
        </r>
        <r>
          <rPr>
            <sz val="9"/>
            <color indexed="81"/>
            <rFont val="Segoe UI"/>
            <family val="2"/>
          </rPr>
          <t xml:space="preserve">
Relacionado a condição do revestimento asfaltico.</t>
        </r>
      </text>
    </comment>
    <comment ref="L7" authorId="0" shapeId="0" xr:uid="{54F5DAF0-8BFF-48C8-A32C-D024D677FE10}">
      <text>
        <r>
          <rPr>
            <b/>
            <sz val="9"/>
            <color indexed="81"/>
            <rFont val="Segoe UI"/>
            <family val="2"/>
          </rPr>
          <t>Edeconsil:</t>
        </r>
        <r>
          <rPr>
            <sz val="9"/>
            <color indexed="81"/>
            <rFont val="Segoe UI"/>
            <family val="2"/>
          </rPr>
          <t xml:space="preserve">
Relacionado a condição da base</t>
        </r>
      </text>
    </comment>
    <comment ref="M7" authorId="0" shapeId="0" xr:uid="{00122BB8-B491-4EB7-B114-3AD5493CF6E9}">
      <text>
        <r>
          <rPr>
            <b/>
            <sz val="9"/>
            <color indexed="81"/>
            <rFont val="Segoe UI"/>
            <family val="2"/>
          </rPr>
          <t>Edeconsil:</t>
        </r>
        <r>
          <rPr>
            <sz val="9"/>
            <color indexed="81"/>
            <rFont val="Segoe UI"/>
            <family val="2"/>
          </rPr>
          <t xml:space="preserve">
Relacionado a condição do sub leito</t>
        </r>
      </text>
    </comment>
    <comment ref="N7" authorId="0" shapeId="0" xr:uid="{28F2C042-A53E-47B8-9E19-1B19A30C7C70}">
      <text>
        <r>
          <rPr>
            <b/>
            <sz val="9"/>
            <color indexed="81"/>
            <rFont val="Segoe UI"/>
            <family val="2"/>
          </rPr>
          <t>Edeconsil:</t>
        </r>
        <r>
          <rPr>
            <sz val="9"/>
            <color indexed="81"/>
            <rFont val="Segoe UI"/>
            <family val="2"/>
          </rPr>
          <t xml:space="preserve">
Relacionado a probabilidade de fissura no revestimento asfaltico</t>
        </r>
      </text>
    </comment>
    <comment ref="O7" authorId="0" shapeId="0" xr:uid="{EE185A1B-2E27-44D5-B8F4-FF3A1CEE7AA7}">
      <text>
        <r>
          <rPr>
            <b/>
            <sz val="9"/>
            <color indexed="81"/>
            <rFont val="Segoe UI"/>
            <family val="2"/>
          </rPr>
          <t>Edeconsil:</t>
        </r>
        <r>
          <rPr>
            <sz val="9"/>
            <color indexed="81"/>
            <rFont val="Segoe UI"/>
            <family val="2"/>
          </rPr>
          <t xml:space="preserve">
Area da bacia - relacionado a regidez da estrutura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Edeconsil</author>
  </authors>
  <commentList>
    <comment ref="K7" authorId="0" shapeId="0" xr:uid="{1CB4990E-6672-4AAE-91FC-42CD74E2370A}">
      <text>
        <r>
          <rPr>
            <b/>
            <sz val="9"/>
            <color indexed="81"/>
            <rFont val="Segoe UI"/>
            <family val="2"/>
          </rPr>
          <t>Edeconsil:</t>
        </r>
        <r>
          <rPr>
            <sz val="9"/>
            <color indexed="81"/>
            <rFont val="Segoe UI"/>
            <family val="2"/>
          </rPr>
          <t xml:space="preserve">
Relacionado a condição do revestimento asfaltico.</t>
        </r>
      </text>
    </comment>
    <comment ref="L7" authorId="0" shapeId="0" xr:uid="{07FFF298-0AD1-46AD-B274-3EF39E279ED7}">
      <text>
        <r>
          <rPr>
            <b/>
            <sz val="9"/>
            <color indexed="81"/>
            <rFont val="Segoe UI"/>
            <family val="2"/>
          </rPr>
          <t>Edeconsil:</t>
        </r>
        <r>
          <rPr>
            <sz val="9"/>
            <color indexed="81"/>
            <rFont val="Segoe UI"/>
            <family val="2"/>
          </rPr>
          <t xml:space="preserve">
Relacionado a condição da base</t>
        </r>
      </text>
    </comment>
    <comment ref="M7" authorId="0" shapeId="0" xr:uid="{F281FFD5-1613-4992-8B22-704097D54181}">
      <text>
        <r>
          <rPr>
            <b/>
            <sz val="9"/>
            <color indexed="81"/>
            <rFont val="Segoe UI"/>
            <family val="2"/>
          </rPr>
          <t>Edeconsil:</t>
        </r>
        <r>
          <rPr>
            <sz val="9"/>
            <color indexed="81"/>
            <rFont val="Segoe UI"/>
            <family val="2"/>
          </rPr>
          <t xml:space="preserve">
Relacionado a condição do sub leito</t>
        </r>
      </text>
    </comment>
    <comment ref="N7" authorId="0" shapeId="0" xr:uid="{D8A52B5E-C2A4-4642-B721-865D0789570F}">
      <text>
        <r>
          <rPr>
            <b/>
            <sz val="9"/>
            <color indexed="81"/>
            <rFont val="Segoe UI"/>
            <family val="2"/>
          </rPr>
          <t>Edeconsil:</t>
        </r>
        <r>
          <rPr>
            <sz val="9"/>
            <color indexed="81"/>
            <rFont val="Segoe UI"/>
            <family val="2"/>
          </rPr>
          <t xml:space="preserve">
Relacionado a probabilidade de fissura no revestimento asfaltico</t>
        </r>
      </text>
    </comment>
    <comment ref="O7" authorId="0" shapeId="0" xr:uid="{A4645D5C-0CE5-4B43-9460-EDDB0F2C0D92}">
      <text>
        <r>
          <rPr>
            <b/>
            <sz val="9"/>
            <color indexed="81"/>
            <rFont val="Segoe UI"/>
            <family val="2"/>
          </rPr>
          <t>Edeconsil:</t>
        </r>
        <r>
          <rPr>
            <sz val="9"/>
            <color indexed="81"/>
            <rFont val="Segoe UI"/>
            <family val="2"/>
          </rPr>
          <t xml:space="preserve">
Area da bacia - relacionado a regidez da estrutura</t>
        </r>
      </text>
    </comment>
  </commentList>
</comments>
</file>

<file path=xl/sharedStrings.xml><?xml version="1.0" encoding="utf-8"?>
<sst xmlns="http://schemas.openxmlformats.org/spreadsheetml/2006/main" count="212" uniqueCount="77">
  <si>
    <t xml:space="preserve">Rodovia: </t>
  </si>
  <si>
    <t>BR-230/MA</t>
  </si>
  <si>
    <t xml:space="preserve">Trecho: </t>
  </si>
  <si>
    <t>Barão do Grajaú/MA - Balsas/MA</t>
  </si>
  <si>
    <t>Serviço:</t>
  </si>
  <si>
    <t>052-20</t>
  </si>
  <si>
    <t>LOTE 01</t>
  </si>
  <si>
    <t>075-20</t>
  </si>
  <si>
    <t>LOTE 02</t>
  </si>
  <si>
    <t>KM INICIAL</t>
  </si>
  <si>
    <t>KM FINAL</t>
  </si>
  <si>
    <t>EXTENSÃO (M)</t>
  </si>
  <si>
    <t>coordenadas Km inicial</t>
  </si>
  <si>
    <t>coordenadas Km Final</t>
  </si>
  <si>
    <t>X</t>
  </si>
  <si>
    <t>Y</t>
  </si>
  <si>
    <t>SEGMENTO</t>
  </si>
  <si>
    <t>1.1</t>
  </si>
  <si>
    <t>1.2</t>
  </si>
  <si>
    <t>1.3</t>
  </si>
  <si>
    <t>1.4</t>
  </si>
  <si>
    <t>1.5</t>
  </si>
  <si>
    <t>2.1</t>
  </si>
  <si>
    <t>2.2</t>
  </si>
  <si>
    <t>2.3</t>
  </si>
  <si>
    <t>2.4</t>
  </si>
  <si>
    <t>2.5</t>
  </si>
  <si>
    <t>2.6</t>
  </si>
  <si>
    <t>2.7</t>
  </si>
  <si>
    <t>2.8</t>
  </si>
  <si>
    <t>Importante considerar para esse levantamento de deflexão com a VIGA BENKELMAN:</t>
  </si>
  <si>
    <t>1 - ocorrer na mesma estação do levantamento do FWD, a cada 20m em faixas alternadas (considerar as coordenadas)</t>
  </si>
  <si>
    <t>2 - adotar os mesmos pontos de leituras das deflexões conforme os geofones do FWD (D0, D20, D120)</t>
  </si>
  <si>
    <t>3 - medir a temperatura ambiente e do revestimento de cada ponto levantado</t>
  </si>
  <si>
    <t>4 - preferência escolher trecho onde não ocorra pontes, interseções, travessias urbanas (já foram escolhidos dessa forma)</t>
  </si>
  <si>
    <t>5 - anotar ocorrência ou não de precipitação pluviométrica durante os levantamentos e nos dias da última semana anterior ao levantamento com stimatia de intensidade</t>
  </si>
  <si>
    <t>KM</t>
  </si>
  <si>
    <t>DEFLEXÃO TRE</t>
  </si>
  <si>
    <t>MÉDIA</t>
  </si>
  <si>
    <t>DESVIO</t>
  </si>
  <si>
    <t>MÁXIMO</t>
  </si>
  <si>
    <t>MÍNIMO</t>
  </si>
  <si>
    <t>N</t>
  </si>
  <si>
    <t>Dc</t>
  </si>
  <si>
    <t>ANALISE ESTRUTURAL DO PAVIMENTO
DEFLECTOMETER - FWD
Modelo TBTFWD-NJ-MV</t>
  </si>
  <si>
    <t>DNER-PRO
273/96</t>
  </si>
  <si>
    <t>São Luis - MA</t>
  </si>
  <si>
    <t>Sentido:</t>
  </si>
  <si>
    <t>Pista:</t>
  </si>
  <si>
    <t>Direita</t>
  </si>
  <si>
    <t>Faixa:</t>
  </si>
  <si>
    <t>Tipo de revestimento:</t>
  </si>
  <si>
    <t>Target 
Load kN</t>
  </si>
  <si>
    <t>Target 
Load (Kgf)</t>
  </si>
  <si>
    <t>Unidade das Leituras (x10-²mm)</t>
  </si>
  <si>
    <t>D0</t>
  </si>
  <si>
    <t>D20</t>
  </si>
  <si>
    <t>D30</t>
  </si>
  <si>
    <t>D45</t>
  </si>
  <si>
    <t>D60</t>
  </si>
  <si>
    <t>D75</t>
  </si>
  <si>
    <t>D90</t>
  </si>
  <si>
    <t>IND. DE CURV. DA SUP. (SCI)</t>
  </si>
  <si>
    <t>IND. DE DANO A BASE (BDI)</t>
  </si>
  <si>
    <t>IND. DE CURV. DA BASE (BCI)</t>
  </si>
  <si>
    <t>FATOR DE CURVATURA (C)</t>
  </si>
  <si>
    <t>ÁREA (A)</t>
  </si>
  <si>
    <t>RAIO CURVAT.
 (m)</t>
  </si>
  <si>
    <t>QUANT. DE EIXO (N)</t>
  </si>
  <si>
    <t>teste de validação</t>
  </si>
  <si>
    <t>AAUQ</t>
  </si>
  <si>
    <t>AV. SANTOS DUMONT - PISTA DIREITA - FAIXA 1</t>
  </si>
  <si>
    <t>AV. CASEMIRO JÚNIOR</t>
  </si>
  <si>
    <t>AV. SANTOS DUMONT - PISTA ESQUERDA - FAIXA 1</t>
  </si>
  <si>
    <t xml:space="preserve">Esquerda </t>
  </si>
  <si>
    <t>AV. GOV. MATOS CARVALHO</t>
  </si>
  <si>
    <t>AV. SANTOS DUMONT - PISTA ESQUERDA - FAIXA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</si>
</sst>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\+000"/>
    <numFmt numFmtId="165" formatCode="00"/>
    <numFmt numFmtId="166" formatCode="0.0"/>
    <numFmt numFmtId="167" formatCode="&quot;N = &quot;\ 0.00E+00"/>
  </numFmts>
  <fonts count="21" x14ac:knownFonts="1">
    <font>
      <sz val="10"/>
      <color rgb="FF000000"/>
      <name val="Calibri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i/>
      <sz val="10"/>
      <color rgb="FF000000"/>
      <name val="Arial"/>
    </font>
    <font>
      <sz val="10"/>
      <color rgb="FF000000"/>
      <name val="Calibri"/>
    </font>
    <font>
      <sz val="10"/>
      <name val="Calibri"/>
    </font>
    <font>
      <b/>
      <sz val="10"/>
      <name val="Arial"/>
    </font>
    <font>
      <sz val="10"/>
      <color rgb="FF333333"/>
      <name val="Arial"/>
    </font>
    <font>
      <b/>
      <sz val="18"/>
      <color rgb="FF000000"/>
      <name val="Arial"/>
    </font>
    <font>
      <b/>
      <sz val="16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b/>
      <sz val="13"/>
      <name val="Calibri"/>
      <family val="2"/>
    </font>
    <font>
      <sz val="10"/>
      <color rgb="FF000000"/>
      <name val="Calibri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E6E6E6"/>
      </patternFill>
    </fill>
    <fill>
      <patternFill patternType="solid">
        <fgColor theme="0" tint="-4.9989318521683403E-2"/>
        <bgColor rgb="FFE6E6E6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7" fillId="0" borderId="0" applyFont="0" applyFill="0" applyBorder="0" applyAlignment="0" applyProtection="0"/>
  </cellStyleXfs>
  <cellXfs count="117">
    <xf numFmtId="0" fontId="0" fillId="0" borderId="0" xfId="0"/>
    <xf numFmtId="164" fontId="1" fillId="0" borderId="1" xfId="0" applyNumberFormat="1" applyFont="1" applyBorder="1" applyAlignment="1">
      <alignment horizontal="left"/>
    </xf>
    <xf numFmtId="0" fontId="2" fillId="0" borderId="1" xfId="0" applyFont="1" applyBorder="1"/>
    <xf numFmtId="164" fontId="3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164" fontId="3" fillId="0" borderId="0" xfId="0" applyNumberFormat="1" applyFont="1"/>
    <xf numFmtId="0" fontId="3" fillId="0" borderId="0" xfId="0" applyFont="1"/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2" fontId="5" fillId="0" borderId="6" xfId="0" applyNumberFormat="1" applyFont="1" applyBorder="1" applyAlignment="1">
      <alignment horizontal="center" vertical="center" wrapText="1"/>
    </xf>
    <xf numFmtId="2" fontId="5" fillId="0" borderId="7" xfId="0" applyNumberFormat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 wrapText="1"/>
    </xf>
    <xf numFmtId="2" fontId="5" fillId="0" borderId="9" xfId="0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164" fontId="3" fillId="0" borderId="18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3" fontId="3" fillId="0" borderId="18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1" fillId="5" borderId="17" xfId="0" applyNumberFormat="1" applyFont="1" applyFill="1" applyBorder="1" applyAlignment="1">
      <alignment horizontal="left"/>
    </xf>
    <xf numFmtId="0" fontId="11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3" fontId="1" fillId="5" borderId="1" xfId="0" applyNumberFormat="1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164" fontId="1" fillId="5" borderId="20" xfId="0" applyNumberFormat="1" applyFont="1" applyFill="1" applyBorder="1" applyAlignment="1">
      <alignment horizontal="left"/>
    </xf>
    <xf numFmtId="0" fontId="1" fillId="5" borderId="21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 vertical="center"/>
    </xf>
    <xf numFmtId="0" fontId="12" fillId="5" borderId="21" xfId="0" applyFont="1" applyFill="1" applyBorder="1" applyAlignment="1">
      <alignment horizontal="center"/>
    </xf>
    <xf numFmtId="3" fontId="1" fillId="5" borderId="21" xfId="0" applyNumberFormat="1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 vertical="center" wrapText="1"/>
    </xf>
    <xf numFmtId="3" fontId="1" fillId="5" borderId="18" xfId="0" applyNumberFormat="1" applyFont="1" applyFill="1" applyBorder="1" applyAlignment="1">
      <alignment horizontal="center" vertical="center" wrapText="1"/>
    </xf>
    <xf numFmtId="164" fontId="3" fillId="3" borderId="26" xfId="0" applyNumberFormat="1" applyFont="1" applyFill="1" applyBorder="1" applyAlignment="1">
      <alignment horizontal="center"/>
    </xf>
    <xf numFmtId="0" fontId="0" fillId="3" borderId="32" xfId="0" applyFill="1" applyBorder="1"/>
    <xf numFmtId="1" fontId="3" fillId="3" borderId="32" xfId="0" applyNumberFormat="1" applyFont="1" applyFill="1" applyBorder="1" applyAlignment="1">
      <alignment horizontal="center"/>
    </xf>
    <xf numFmtId="1" fontId="3" fillId="3" borderId="27" xfId="0" applyNumberFormat="1" applyFont="1" applyFill="1" applyBorder="1" applyAlignment="1">
      <alignment horizontal="center"/>
    </xf>
    <xf numFmtId="164" fontId="3" fillId="3" borderId="28" xfId="0" applyNumberFormat="1" applyFont="1" applyFill="1" applyBorder="1" applyAlignment="1">
      <alignment horizontal="center"/>
    </xf>
    <xf numFmtId="0" fontId="0" fillId="3" borderId="1" xfId="0" applyFill="1" applyBorder="1"/>
    <xf numFmtId="1" fontId="3" fillId="3" borderId="1" xfId="0" applyNumberFormat="1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4" fontId="7" fillId="3" borderId="30" xfId="0" applyNumberFormat="1" applyFon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1" fontId="7" fillId="3" borderId="31" xfId="0" applyNumberFormat="1" applyFont="1" applyFill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3" fillId="5" borderId="1" xfId="0" applyFont="1" applyFill="1" applyBorder="1" applyAlignment="1">
      <alignment horizontal="left"/>
    </xf>
    <xf numFmtId="1" fontId="3" fillId="0" borderId="18" xfId="0" applyNumberFormat="1" applyFont="1" applyBorder="1" applyAlignment="1">
      <alignment horizontal="center"/>
    </xf>
    <xf numFmtId="0" fontId="12" fillId="5" borderId="18" xfId="0" applyFont="1" applyFill="1" applyBorder="1" applyAlignment="1">
      <alignment horizontal="center" vertical="center" wrapText="1"/>
    </xf>
    <xf numFmtId="2" fontId="3" fillId="0" borderId="18" xfId="0" applyNumberFormat="1" applyFont="1" applyBorder="1" applyAlignment="1">
      <alignment horizontal="center"/>
    </xf>
    <xf numFmtId="3" fontId="15" fillId="0" borderId="18" xfId="1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2" fontId="7" fillId="3" borderId="33" xfId="0" applyNumberFormat="1" applyFont="1" applyFill="1" applyBorder="1" applyAlignment="1">
      <alignment horizontal="center"/>
    </xf>
    <xf numFmtId="166" fontId="7" fillId="3" borderId="33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164" fontId="20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166" fontId="0" fillId="3" borderId="32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0" fontId="12" fillId="5" borderId="21" xfId="0" applyFont="1" applyFill="1" applyBorder="1" applyAlignment="1">
      <alignment horizontal="left" vertical="center"/>
    </xf>
    <xf numFmtId="43" fontId="3" fillId="0" borderId="0" xfId="1" applyFont="1" applyAlignment="1">
      <alignment horizontal="center"/>
    </xf>
    <xf numFmtId="1" fontId="3" fillId="0" borderId="0" xfId="0" applyNumberFormat="1" applyFont="1" applyAlignment="1">
      <alignment horizontal="center"/>
    </xf>
    <xf numFmtId="165" fontId="9" fillId="4" borderId="26" xfId="0" applyNumberFormat="1" applyFont="1" applyFill="1" applyBorder="1" applyAlignment="1">
      <alignment horizontal="center" vertical="center" wrapText="1"/>
    </xf>
    <xf numFmtId="165" fontId="9" fillId="4" borderId="27" xfId="0" applyNumberFormat="1" applyFont="1" applyFill="1" applyBorder="1" applyAlignment="1">
      <alignment horizontal="center" vertical="center" wrapText="1"/>
    </xf>
    <xf numFmtId="165" fontId="9" fillId="4" borderId="28" xfId="0" applyNumberFormat="1" applyFont="1" applyFill="1" applyBorder="1" applyAlignment="1">
      <alignment horizontal="center" vertical="center" wrapText="1"/>
    </xf>
    <xf numFmtId="165" fontId="9" fillId="4" borderId="29" xfId="0" applyNumberFormat="1" applyFont="1" applyFill="1" applyBorder="1" applyAlignment="1">
      <alignment horizontal="center" vertical="center" wrapText="1"/>
    </xf>
    <xf numFmtId="165" fontId="9" fillId="4" borderId="30" xfId="0" applyNumberFormat="1" applyFont="1" applyFill="1" applyBorder="1" applyAlignment="1">
      <alignment horizontal="center" vertical="center" wrapText="1"/>
    </xf>
    <xf numFmtId="165" fontId="9" fillId="4" borderId="31" xfId="0" applyNumberFormat="1" applyFont="1" applyFill="1" applyBorder="1" applyAlignment="1">
      <alignment horizontal="center" vertical="center" wrapText="1"/>
    </xf>
    <xf numFmtId="0" fontId="10" fillId="3" borderId="26" xfId="0" applyFont="1" applyFill="1" applyBorder="1" applyAlignment="1">
      <alignment horizontal="center" vertical="center" wrapText="1"/>
    </xf>
    <xf numFmtId="0" fontId="10" fillId="3" borderId="32" xfId="0" applyFont="1" applyFill="1" applyBorder="1" applyAlignment="1">
      <alignment horizontal="center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28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29" xfId="0" applyFont="1" applyFill="1" applyBorder="1" applyAlignment="1">
      <alignment horizontal="center" vertical="center" wrapText="1"/>
    </xf>
    <xf numFmtId="0" fontId="10" fillId="3" borderId="30" xfId="0" applyFont="1" applyFill="1" applyBorder="1" applyAlignment="1">
      <alignment horizontal="center" vertical="center" wrapText="1"/>
    </xf>
    <xf numFmtId="0" fontId="10" fillId="3" borderId="33" xfId="0" applyFont="1" applyFill="1" applyBorder="1" applyAlignment="1">
      <alignment horizontal="center" vertical="center" wrapText="1"/>
    </xf>
    <xf numFmtId="0" fontId="10" fillId="3" borderId="31" xfId="0" applyFont="1" applyFill="1" applyBorder="1" applyAlignment="1">
      <alignment horizontal="center" vertical="center" wrapText="1"/>
    </xf>
    <xf numFmtId="0" fontId="16" fillId="3" borderId="26" xfId="0" applyFont="1" applyFill="1" applyBorder="1" applyAlignment="1">
      <alignment horizontal="center" vertical="center" wrapText="1"/>
    </xf>
    <xf numFmtId="164" fontId="1" fillId="5" borderId="23" xfId="0" applyNumberFormat="1" applyFont="1" applyFill="1" applyBorder="1" applyAlignment="1">
      <alignment horizontal="center" vertical="center" wrapText="1"/>
    </xf>
    <xf numFmtId="0" fontId="6" fillId="3" borderId="24" xfId="0" applyFont="1" applyFill="1" applyBorder="1"/>
    <xf numFmtId="0" fontId="6" fillId="3" borderId="25" xfId="0" applyFont="1" applyFill="1" applyBorder="1"/>
    <xf numFmtId="0" fontId="1" fillId="5" borderId="23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6" fillId="3" borderId="11" xfId="0" applyFont="1" applyFill="1" applyBorder="1"/>
    <xf numFmtId="0" fontId="6" fillId="3" borderId="16" xfId="0" applyFont="1" applyFill="1" applyBorder="1"/>
    <xf numFmtId="0" fontId="6" fillId="3" borderId="12" xfId="0" applyFont="1" applyFill="1" applyBorder="1"/>
    <xf numFmtId="0" fontId="6" fillId="3" borderId="13" xfId="0" applyFont="1" applyFill="1" applyBorder="1"/>
    <xf numFmtId="0" fontId="6" fillId="3" borderId="21" xfId="0" applyFont="1" applyFill="1" applyBorder="1"/>
    <xf numFmtId="0" fontId="6" fillId="3" borderId="14" xfId="0" applyFont="1" applyFill="1" applyBorder="1"/>
    <xf numFmtId="0" fontId="6" fillId="3" borderId="15" xfId="0" applyFont="1" applyFill="1" applyBorder="1"/>
    <xf numFmtId="0" fontId="6" fillId="3" borderId="23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 wrapText="1"/>
    </xf>
    <xf numFmtId="3" fontId="12" fillId="5" borderId="23" xfId="0" applyNumberFormat="1" applyFont="1" applyFill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6" fillId="0" borderId="8" xfId="0" applyFont="1" applyBorder="1"/>
    <xf numFmtId="0" fontId="6" fillId="0" borderId="5" xfId="0" applyFont="1" applyBorder="1"/>
    <xf numFmtId="0" fontId="3" fillId="2" borderId="3" xfId="0" applyFont="1" applyFill="1" applyBorder="1" applyAlignment="1">
      <alignment horizontal="center"/>
    </xf>
    <xf numFmtId="0" fontId="6" fillId="0" borderId="4" xfId="0" applyFont="1" applyBorder="1"/>
    <xf numFmtId="164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67" fontId="20" fillId="0" borderId="0" xfId="0" applyNumberFormat="1" applyFont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247650</xdr:rowOff>
    </xdr:from>
    <xdr:to>
      <xdr:col>1</xdr:col>
      <xdr:colOff>676275</xdr:colOff>
      <xdr:row>2</xdr:row>
      <xdr:rowOff>57150</xdr:rowOff>
    </xdr:to>
    <xdr:pic>
      <xdr:nvPicPr>
        <xdr:cNvPr id="2" name="Picture 2" descr="Fig - Marca EDECONSIL 2010 - finall">
          <a:extLst>
            <a:ext uri="{FF2B5EF4-FFF2-40B4-BE49-F238E27FC236}">
              <a16:creationId xmlns:a16="http://schemas.microsoft.com/office/drawing/2014/main" id="{99E3C47F-0210-43AC-A003-126968DC3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247650"/>
          <a:ext cx="140970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10</xdr:col>
      <xdr:colOff>60293</xdr:colOff>
      <xdr:row>8</xdr:row>
      <xdr:rowOff>160813</xdr:rowOff>
    </xdr:from>
    <xdr:ext cx="94974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B40B9F8F-4DB9-42A2-9DDF-04BCE77FA99C}"/>
                </a:ext>
              </a:extLst>
            </xdr:cNvPr>
            <xdr:cNvSpPr txBox="1"/>
          </xdr:nvSpPr>
          <xdr:spPr>
            <a:xfrm>
              <a:off x="6623018" y="2189638"/>
              <a:ext cx="9497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/>
                <a:t>SCI</a:t>
              </a:r>
              <a:r>
                <a:rPr lang="pt-BR" sz="1100" baseline="0"/>
                <a:t> </a:t>
              </a:r>
              <a14:m>
                <m:oMath xmlns:m="http://schemas.openxmlformats.org/officeDocument/2006/math">
                  <m:r>
                    <a:rPr lang="pt-BR" sz="1100" i="1">
                      <a:latin typeface="Cambria Math" panose="02040503050406030204" pitchFamily="18" charset="0"/>
                    </a:rPr>
                    <m:t>=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𝐷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0−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𝐷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30</m:t>
                  </m:r>
                </m:oMath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B40B9F8F-4DB9-42A2-9DDF-04BCE77FA99C}"/>
                </a:ext>
              </a:extLst>
            </xdr:cNvPr>
            <xdr:cNvSpPr txBox="1"/>
          </xdr:nvSpPr>
          <xdr:spPr>
            <a:xfrm>
              <a:off x="6623018" y="2189638"/>
              <a:ext cx="9497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/>
                <a:t>SCI</a:t>
              </a:r>
              <a:r>
                <a:rPr lang="pt-BR" sz="1100" baseline="0"/>
                <a:t> </a:t>
              </a:r>
              <a:r>
                <a:rPr lang="pt-BR" sz="1100" i="0">
                  <a:latin typeface="Cambria Math" panose="02040503050406030204" pitchFamily="18" charset="0"/>
                </a:rPr>
                <a:t>=</a:t>
              </a:r>
              <a:r>
                <a:rPr lang="pt-BR" sz="1100" b="0" i="0">
                  <a:latin typeface="Cambria Math" panose="02040503050406030204" pitchFamily="18" charset="0"/>
                </a:rPr>
                <a:t>𝐷0−𝐷30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11</xdr:col>
      <xdr:colOff>76200</xdr:colOff>
      <xdr:row>8</xdr:row>
      <xdr:rowOff>180975</xdr:rowOff>
    </xdr:from>
    <xdr:ext cx="10513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907A97B0-4BCA-40F8-8502-D5F48A99180B}"/>
                </a:ext>
              </a:extLst>
            </xdr:cNvPr>
            <xdr:cNvSpPr txBox="1"/>
          </xdr:nvSpPr>
          <xdr:spPr>
            <a:xfrm>
              <a:off x="7705725" y="2209800"/>
              <a:ext cx="10513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/>
                <a:t>BDI</a:t>
              </a:r>
              <a:r>
                <a:rPr lang="pt-BR" sz="1100" baseline="0"/>
                <a:t> </a:t>
              </a:r>
              <a14:m>
                <m:oMath xmlns:m="http://schemas.openxmlformats.org/officeDocument/2006/math">
                  <m:r>
                    <a:rPr lang="pt-BR" sz="1100" i="1">
                      <a:latin typeface="Cambria Math" panose="02040503050406030204" pitchFamily="18" charset="0"/>
                    </a:rPr>
                    <m:t>=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𝐷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30−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𝐷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60</m:t>
                  </m:r>
                </m:oMath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907A97B0-4BCA-40F8-8502-D5F48A99180B}"/>
                </a:ext>
              </a:extLst>
            </xdr:cNvPr>
            <xdr:cNvSpPr txBox="1"/>
          </xdr:nvSpPr>
          <xdr:spPr>
            <a:xfrm>
              <a:off x="7705725" y="2209800"/>
              <a:ext cx="10513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/>
                <a:t>BDI</a:t>
              </a:r>
              <a:r>
                <a:rPr lang="pt-BR" sz="1100" baseline="0"/>
                <a:t> </a:t>
              </a:r>
              <a:r>
                <a:rPr lang="pt-BR" sz="1100" i="0">
                  <a:latin typeface="Cambria Math" panose="02040503050406030204" pitchFamily="18" charset="0"/>
                </a:rPr>
                <a:t>=</a:t>
              </a:r>
              <a:r>
                <a:rPr lang="pt-BR" sz="1100" b="0" i="0">
                  <a:latin typeface="Cambria Math" panose="02040503050406030204" pitchFamily="18" charset="0"/>
                </a:rPr>
                <a:t>𝐷30−𝐷60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12</xdr:col>
      <xdr:colOff>95250</xdr:colOff>
      <xdr:row>8</xdr:row>
      <xdr:rowOff>209550</xdr:rowOff>
    </xdr:from>
    <xdr:ext cx="103977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EBED4108-66B3-4BE7-A166-B4E9AC3F7069}"/>
                </a:ext>
              </a:extLst>
            </xdr:cNvPr>
            <xdr:cNvSpPr txBox="1"/>
          </xdr:nvSpPr>
          <xdr:spPr>
            <a:xfrm>
              <a:off x="8905875" y="2238375"/>
              <a:ext cx="10397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aseline="0"/>
                <a:t>BCI </a:t>
              </a:r>
              <a14:m>
                <m:oMath xmlns:m="http://schemas.openxmlformats.org/officeDocument/2006/math">
                  <m:r>
                    <a:rPr lang="pt-BR" sz="1100" i="1">
                      <a:latin typeface="Cambria Math" panose="02040503050406030204" pitchFamily="18" charset="0"/>
                    </a:rPr>
                    <m:t>=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𝐷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60−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𝐷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90</m:t>
                  </m:r>
                </m:oMath>
              </a14:m>
              <a:endParaRPr lang="pt-BR" sz="11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EBED4108-66B3-4BE7-A166-B4E9AC3F7069}"/>
                </a:ext>
              </a:extLst>
            </xdr:cNvPr>
            <xdr:cNvSpPr txBox="1"/>
          </xdr:nvSpPr>
          <xdr:spPr>
            <a:xfrm>
              <a:off x="8905875" y="2238375"/>
              <a:ext cx="10397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aseline="0"/>
                <a:t>BCI </a:t>
              </a:r>
              <a:r>
                <a:rPr lang="pt-BR" sz="1100" i="0">
                  <a:latin typeface="Cambria Math" panose="02040503050406030204" pitchFamily="18" charset="0"/>
                </a:rPr>
                <a:t>=</a:t>
              </a:r>
              <a:r>
                <a:rPr lang="pt-BR" sz="1100" b="0" i="0">
                  <a:latin typeface="Cambria Math" panose="02040503050406030204" pitchFamily="18" charset="0"/>
                </a:rPr>
                <a:t>𝐷60−𝐷90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13</xdr:col>
      <xdr:colOff>85725</xdr:colOff>
      <xdr:row>8</xdr:row>
      <xdr:rowOff>180975</xdr:rowOff>
    </xdr:from>
    <xdr:ext cx="8494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812EF9A1-F74F-4CC4-8BC3-70F0A95CB4AD}"/>
                </a:ext>
              </a:extLst>
            </xdr:cNvPr>
            <xdr:cNvSpPr txBox="1"/>
          </xdr:nvSpPr>
          <xdr:spPr>
            <a:xfrm>
              <a:off x="10144125" y="2209800"/>
              <a:ext cx="849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aseline="0"/>
                <a:t>C </a:t>
              </a:r>
              <a14:m>
                <m:oMath xmlns:m="http://schemas.openxmlformats.org/officeDocument/2006/math">
                  <m:r>
                    <a:rPr lang="pt-BR" sz="1100" i="1">
                      <a:latin typeface="Cambria Math" panose="02040503050406030204" pitchFamily="18" charset="0"/>
                    </a:rPr>
                    <m:t>=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𝐷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0−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𝐷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20</m:t>
                  </m:r>
                </m:oMath>
              </a14:m>
              <a:endParaRPr lang="pt-BR" sz="11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812EF9A1-F74F-4CC4-8BC3-70F0A95CB4AD}"/>
                </a:ext>
              </a:extLst>
            </xdr:cNvPr>
            <xdr:cNvSpPr txBox="1"/>
          </xdr:nvSpPr>
          <xdr:spPr>
            <a:xfrm>
              <a:off x="10144125" y="2209800"/>
              <a:ext cx="849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aseline="0"/>
                <a:t>C </a:t>
              </a:r>
              <a:r>
                <a:rPr lang="pt-BR" sz="1100" i="0">
                  <a:latin typeface="Cambria Math" panose="02040503050406030204" pitchFamily="18" charset="0"/>
                </a:rPr>
                <a:t>=</a:t>
              </a:r>
              <a:r>
                <a:rPr lang="pt-BR" sz="1100" b="0" i="0">
                  <a:latin typeface="Cambria Math" panose="02040503050406030204" pitchFamily="18" charset="0"/>
                </a:rPr>
                <a:t>𝐷0−𝐷20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15</xdr:col>
      <xdr:colOff>66675</xdr:colOff>
      <xdr:row>8</xdr:row>
      <xdr:rowOff>133350</xdr:rowOff>
    </xdr:from>
    <xdr:ext cx="1212961" cy="3515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B468FCE5-AB9B-466C-8A53-221CA9151E7D}"/>
                </a:ext>
              </a:extLst>
            </xdr:cNvPr>
            <xdr:cNvSpPr txBox="1"/>
          </xdr:nvSpPr>
          <xdr:spPr>
            <a:xfrm>
              <a:off x="13696950" y="2162175"/>
              <a:ext cx="1212961" cy="351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6.250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0−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25)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B468FCE5-AB9B-466C-8A53-221CA9151E7D}"/>
                </a:ext>
              </a:extLst>
            </xdr:cNvPr>
            <xdr:cNvSpPr txBox="1"/>
          </xdr:nvSpPr>
          <xdr:spPr>
            <a:xfrm>
              <a:off x="13696950" y="2162175"/>
              <a:ext cx="1212961" cy="351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𝑅=  6.250/(2𝑥(𝐷0−𝐷25))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14</xdr:col>
      <xdr:colOff>66675</xdr:colOff>
      <xdr:row>8</xdr:row>
      <xdr:rowOff>90487</xdr:rowOff>
    </xdr:from>
    <xdr:ext cx="2241896" cy="3225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90CF7B2A-9322-4150-B160-F62839D369D6}"/>
                </a:ext>
              </a:extLst>
            </xdr:cNvPr>
            <xdr:cNvSpPr txBox="1"/>
          </xdr:nvSpPr>
          <xdr:spPr>
            <a:xfrm>
              <a:off x="11382375" y="2119312"/>
              <a:ext cx="2241896" cy="322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=15</m:t>
                    </m:r>
                    <m:d>
                      <m:dPr>
                        <m:begChr m:val="["/>
                        <m:endChr m:val="]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1+2</m:t>
                        </m:r>
                        <m:f>
                          <m:f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30</m:t>
                            </m:r>
                          </m:num>
                          <m:den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den>
                        </m:f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+2</m:t>
                        </m:r>
                        <m:f>
                          <m:f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60</m:t>
                            </m:r>
                          </m:num>
                          <m:den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den>
                        </m:f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+2</m:t>
                        </m:r>
                        <m:f>
                          <m:f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90</m:t>
                            </m:r>
                          </m:num>
                          <m:den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90CF7B2A-9322-4150-B160-F62839D369D6}"/>
                </a:ext>
              </a:extLst>
            </xdr:cNvPr>
            <xdr:cNvSpPr txBox="1"/>
          </xdr:nvSpPr>
          <xdr:spPr>
            <a:xfrm>
              <a:off x="11382375" y="2119312"/>
              <a:ext cx="2241896" cy="322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𝐴=15[1+2 𝐷30/𝐷0+2 𝐷60/𝐷0+2 𝐷90/𝐷0]</a:t>
              </a:r>
              <a:endParaRPr lang="pt-BR" sz="1100"/>
            </a:p>
          </xdr:txBody>
        </xdr:sp>
      </mc:Fallback>
    </mc:AlternateContent>
    <xdr:clientData/>
  </xdr:oneCellAnchor>
  <xdr:twoCellAnchor editAs="oneCell">
    <xdr:from>
      <xdr:col>0</xdr:col>
      <xdr:colOff>219074</xdr:colOff>
      <xdr:row>84</xdr:row>
      <xdr:rowOff>114299</xdr:rowOff>
    </xdr:from>
    <xdr:to>
      <xdr:col>8</xdr:col>
      <xdr:colOff>533400</xdr:colOff>
      <xdr:row>100</xdr:row>
      <xdr:rowOff>123824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6B5435BF-F3C4-43DF-9673-816F22720E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809" t="19925" r="9926" b="7545"/>
        <a:stretch/>
      </xdr:blipFill>
      <xdr:spPr>
        <a:xfrm>
          <a:off x="219074" y="11172824"/>
          <a:ext cx="5772151" cy="2600325"/>
        </a:xfrm>
        <a:prstGeom prst="rect">
          <a:avLst/>
        </a:prstGeom>
      </xdr:spPr>
    </xdr:pic>
    <xdr:clientData/>
  </xdr:twoCellAnchor>
  <xdr:twoCellAnchor editAs="oneCell">
    <xdr:from>
      <xdr:col>0</xdr:col>
      <xdr:colOff>352425</xdr:colOff>
      <xdr:row>102</xdr:row>
      <xdr:rowOff>76200</xdr:rowOff>
    </xdr:from>
    <xdr:to>
      <xdr:col>9</xdr:col>
      <xdr:colOff>504825</xdr:colOff>
      <xdr:row>124</xdr:row>
      <xdr:rowOff>38100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3E645213-C580-4592-8252-1034366F81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765" t="9361" r="8947" b="6165"/>
        <a:stretch/>
      </xdr:blipFill>
      <xdr:spPr>
        <a:xfrm>
          <a:off x="352425" y="14049375"/>
          <a:ext cx="6162675" cy="3524250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257175</xdr:colOff>
      <xdr:row>84</xdr:row>
      <xdr:rowOff>76200</xdr:rowOff>
    </xdr:from>
    <xdr:to>
      <xdr:col>13</xdr:col>
      <xdr:colOff>914400</xdr:colOff>
      <xdr:row>95</xdr:row>
      <xdr:rowOff>133350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ACFD21B3-A42F-4C50-95F1-F51093BC62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588" t="29292" r="18873" b="19432"/>
        <a:stretch/>
      </xdr:blipFill>
      <xdr:spPr>
        <a:xfrm>
          <a:off x="6267450" y="11134725"/>
          <a:ext cx="4705350" cy="1838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247650</xdr:rowOff>
    </xdr:from>
    <xdr:to>
      <xdr:col>1</xdr:col>
      <xdr:colOff>676275</xdr:colOff>
      <xdr:row>2</xdr:row>
      <xdr:rowOff>57150</xdr:rowOff>
    </xdr:to>
    <xdr:pic>
      <xdr:nvPicPr>
        <xdr:cNvPr id="2" name="Picture 2" descr="Fig - Marca EDECONSIL 2010 - finall">
          <a:extLst>
            <a:ext uri="{FF2B5EF4-FFF2-40B4-BE49-F238E27FC236}">
              <a16:creationId xmlns:a16="http://schemas.microsoft.com/office/drawing/2014/main" id="{F15F8AAA-67EB-456D-8F2B-CE62EAD27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247650"/>
          <a:ext cx="140970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10</xdr:col>
      <xdr:colOff>60293</xdr:colOff>
      <xdr:row>8</xdr:row>
      <xdr:rowOff>160813</xdr:rowOff>
    </xdr:from>
    <xdr:ext cx="94974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E6FD8B0B-148F-4A50-ADCA-C909CF461B52}"/>
                </a:ext>
              </a:extLst>
            </xdr:cNvPr>
            <xdr:cNvSpPr txBox="1"/>
          </xdr:nvSpPr>
          <xdr:spPr>
            <a:xfrm>
              <a:off x="6623018" y="2189638"/>
              <a:ext cx="9497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/>
                <a:t>SCI</a:t>
              </a:r>
              <a:r>
                <a:rPr lang="pt-BR" sz="1100" baseline="0"/>
                <a:t> </a:t>
              </a:r>
              <a14:m>
                <m:oMath xmlns:m="http://schemas.openxmlformats.org/officeDocument/2006/math">
                  <m:r>
                    <a:rPr lang="pt-BR" sz="1100" i="1">
                      <a:latin typeface="Cambria Math" panose="02040503050406030204" pitchFamily="18" charset="0"/>
                    </a:rPr>
                    <m:t>=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𝐷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0−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𝐷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30</m:t>
                  </m:r>
                </m:oMath>
              </a14:m>
              <a:endParaRPr lang="pt-BR" sz="1100"/>
            </a:p>
          </xdr:txBody>
        </xdr:sp>
      </mc:Choice>
      <mc:Fallback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E6FD8B0B-148F-4A50-ADCA-C909CF461B52}"/>
                </a:ext>
              </a:extLst>
            </xdr:cNvPr>
            <xdr:cNvSpPr txBox="1"/>
          </xdr:nvSpPr>
          <xdr:spPr>
            <a:xfrm>
              <a:off x="6623018" y="2189638"/>
              <a:ext cx="9497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/>
                <a:t>SCI</a:t>
              </a:r>
              <a:r>
                <a:rPr lang="pt-BR" sz="1100" baseline="0"/>
                <a:t> </a:t>
              </a:r>
              <a:r>
                <a:rPr lang="pt-BR" sz="1100" i="0">
                  <a:latin typeface="Cambria Math" panose="02040503050406030204" pitchFamily="18" charset="0"/>
                </a:rPr>
                <a:t>=</a:t>
              </a:r>
              <a:r>
                <a:rPr lang="pt-BR" sz="1100" b="0" i="0">
                  <a:latin typeface="Cambria Math" panose="02040503050406030204" pitchFamily="18" charset="0"/>
                </a:rPr>
                <a:t>𝐷0−𝐷30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11</xdr:col>
      <xdr:colOff>76200</xdr:colOff>
      <xdr:row>8</xdr:row>
      <xdr:rowOff>180975</xdr:rowOff>
    </xdr:from>
    <xdr:ext cx="105137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F9A63AD8-F758-4380-87A2-96D28F27986B}"/>
                </a:ext>
              </a:extLst>
            </xdr:cNvPr>
            <xdr:cNvSpPr txBox="1"/>
          </xdr:nvSpPr>
          <xdr:spPr>
            <a:xfrm>
              <a:off x="7705725" y="2209800"/>
              <a:ext cx="10513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/>
                <a:t>BDI</a:t>
              </a:r>
              <a:r>
                <a:rPr lang="pt-BR" sz="1100" baseline="0"/>
                <a:t> </a:t>
              </a:r>
              <a14:m>
                <m:oMath xmlns:m="http://schemas.openxmlformats.org/officeDocument/2006/math">
                  <m:r>
                    <a:rPr lang="pt-BR" sz="1100" i="1">
                      <a:latin typeface="Cambria Math" panose="02040503050406030204" pitchFamily="18" charset="0"/>
                    </a:rPr>
                    <m:t>=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𝐷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30−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𝐷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60</m:t>
                  </m:r>
                </m:oMath>
              </a14:m>
              <a:endParaRPr lang="pt-BR" sz="1100"/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F9A63AD8-F758-4380-87A2-96D28F27986B}"/>
                </a:ext>
              </a:extLst>
            </xdr:cNvPr>
            <xdr:cNvSpPr txBox="1"/>
          </xdr:nvSpPr>
          <xdr:spPr>
            <a:xfrm>
              <a:off x="7705725" y="2209800"/>
              <a:ext cx="10513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/>
                <a:t>BDI</a:t>
              </a:r>
              <a:r>
                <a:rPr lang="pt-BR" sz="1100" baseline="0"/>
                <a:t> </a:t>
              </a:r>
              <a:r>
                <a:rPr lang="pt-BR" sz="1100" i="0">
                  <a:latin typeface="Cambria Math" panose="02040503050406030204" pitchFamily="18" charset="0"/>
                </a:rPr>
                <a:t>=</a:t>
              </a:r>
              <a:r>
                <a:rPr lang="pt-BR" sz="1100" b="0" i="0">
                  <a:latin typeface="Cambria Math" panose="02040503050406030204" pitchFamily="18" charset="0"/>
                </a:rPr>
                <a:t>𝐷30−𝐷60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12</xdr:col>
      <xdr:colOff>95250</xdr:colOff>
      <xdr:row>8</xdr:row>
      <xdr:rowOff>209550</xdr:rowOff>
    </xdr:from>
    <xdr:ext cx="103977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1E3EB25A-0AD2-49D1-914B-2237FF1FF91E}"/>
                </a:ext>
              </a:extLst>
            </xdr:cNvPr>
            <xdr:cNvSpPr txBox="1"/>
          </xdr:nvSpPr>
          <xdr:spPr>
            <a:xfrm>
              <a:off x="8905875" y="2238375"/>
              <a:ext cx="10397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aseline="0"/>
                <a:t>BCI </a:t>
              </a:r>
              <a14:m>
                <m:oMath xmlns:m="http://schemas.openxmlformats.org/officeDocument/2006/math">
                  <m:r>
                    <a:rPr lang="pt-BR" sz="1100" i="1">
                      <a:latin typeface="Cambria Math" panose="02040503050406030204" pitchFamily="18" charset="0"/>
                    </a:rPr>
                    <m:t>=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𝐷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60−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𝐷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90</m:t>
                  </m:r>
                </m:oMath>
              </a14:m>
              <a:endParaRPr lang="pt-BR" sz="1100"/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1E3EB25A-0AD2-49D1-914B-2237FF1FF91E}"/>
                </a:ext>
              </a:extLst>
            </xdr:cNvPr>
            <xdr:cNvSpPr txBox="1"/>
          </xdr:nvSpPr>
          <xdr:spPr>
            <a:xfrm>
              <a:off x="8905875" y="2238375"/>
              <a:ext cx="10397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aseline="0"/>
                <a:t>BCI </a:t>
              </a:r>
              <a:r>
                <a:rPr lang="pt-BR" sz="1100" i="0">
                  <a:latin typeface="Cambria Math" panose="02040503050406030204" pitchFamily="18" charset="0"/>
                </a:rPr>
                <a:t>=</a:t>
              </a:r>
              <a:r>
                <a:rPr lang="pt-BR" sz="1100" b="0" i="0">
                  <a:latin typeface="Cambria Math" panose="02040503050406030204" pitchFamily="18" charset="0"/>
                </a:rPr>
                <a:t>𝐷60−𝐷90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13</xdr:col>
      <xdr:colOff>85725</xdr:colOff>
      <xdr:row>8</xdr:row>
      <xdr:rowOff>180975</xdr:rowOff>
    </xdr:from>
    <xdr:ext cx="8494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1DDDB36B-FA73-4CD0-BE2B-0A915E5BFAD3}"/>
                </a:ext>
              </a:extLst>
            </xdr:cNvPr>
            <xdr:cNvSpPr txBox="1"/>
          </xdr:nvSpPr>
          <xdr:spPr>
            <a:xfrm>
              <a:off x="10144125" y="2209800"/>
              <a:ext cx="849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aseline="0"/>
                <a:t>C </a:t>
              </a:r>
              <a14:m>
                <m:oMath xmlns:m="http://schemas.openxmlformats.org/officeDocument/2006/math">
                  <m:r>
                    <a:rPr lang="pt-BR" sz="1100" i="1">
                      <a:latin typeface="Cambria Math" panose="02040503050406030204" pitchFamily="18" charset="0"/>
                    </a:rPr>
                    <m:t>=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𝐷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0−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𝐷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20</m:t>
                  </m:r>
                </m:oMath>
              </a14:m>
              <a:endParaRPr lang="pt-BR" sz="1100"/>
            </a:p>
          </xdr:txBody>
        </xdr:sp>
      </mc:Choice>
      <mc:Fallback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1DDDB36B-FA73-4CD0-BE2B-0A915E5BFAD3}"/>
                </a:ext>
              </a:extLst>
            </xdr:cNvPr>
            <xdr:cNvSpPr txBox="1"/>
          </xdr:nvSpPr>
          <xdr:spPr>
            <a:xfrm>
              <a:off x="10144125" y="2209800"/>
              <a:ext cx="849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aseline="0"/>
                <a:t>C </a:t>
              </a:r>
              <a:r>
                <a:rPr lang="pt-BR" sz="1100" i="0">
                  <a:latin typeface="Cambria Math" panose="02040503050406030204" pitchFamily="18" charset="0"/>
                </a:rPr>
                <a:t>=</a:t>
              </a:r>
              <a:r>
                <a:rPr lang="pt-BR" sz="1100" b="0" i="0">
                  <a:latin typeface="Cambria Math" panose="02040503050406030204" pitchFamily="18" charset="0"/>
                </a:rPr>
                <a:t>𝐷0−𝐷20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15</xdr:col>
      <xdr:colOff>66675</xdr:colOff>
      <xdr:row>8</xdr:row>
      <xdr:rowOff>133350</xdr:rowOff>
    </xdr:from>
    <xdr:ext cx="1212961" cy="3515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D4665E92-B386-4961-AD0D-8D6139377B99}"/>
                </a:ext>
              </a:extLst>
            </xdr:cNvPr>
            <xdr:cNvSpPr txBox="1"/>
          </xdr:nvSpPr>
          <xdr:spPr>
            <a:xfrm>
              <a:off x="13696950" y="2162175"/>
              <a:ext cx="1212961" cy="351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6.250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0−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25)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D4665E92-B386-4961-AD0D-8D6139377B99}"/>
                </a:ext>
              </a:extLst>
            </xdr:cNvPr>
            <xdr:cNvSpPr txBox="1"/>
          </xdr:nvSpPr>
          <xdr:spPr>
            <a:xfrm>
              <a:off x="13696950" y="2162175"/>
              <a:ext cx="1212961" cy="351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𝑅=  6.250/(2𝑥(𝐷0−𝐷25))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14</xdr:col>
      <xdr:colOff>66675</xdr:colOff>
      <xdr:row>8</xdr:row>
      <xdr:rowOff>90487</xdr:rowOff>
    </xdr:from>
    <xdr:ext cx="2241896" cy="3225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5791FA67-99B4-4CFB-8B55-F722F613747B}"/>
                </a:ext>
              </a:extLst>
            </xdr:cNvPr>
            <xdr:cNvSpPr txBox="1"/>
          </xdr:nvSpPr>
          <xdr:spPr>
            <a:xfrm>
              <a:off x="11382375" y="2119312"/>
              <a:ext cx="2241896" cy="322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=15</m:t>
                    </m:r>
                    <m:d>
                      <m:dPr>
                        <m:begChr m:val="["/>
                        <m:endChr m:val="]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1+2</m:t>
                        </m:r>
                        <m:f>
                          <m:f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30</m:t>
                            </m:r>
                          </m:num>
                          <m:den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den>
                        </m:f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+2</m:t>
                        </m:r>
                        <m:f>
                          <m:f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60</m:t>
                            </m:r>
                          </m:num>
                          <m:den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den>
                        </m:f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+2</m:t>
                        </m:r>
                        <m:f>
                          <m:f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90</m:t>
                            </m:r>
                          </m:num>
                          <m:den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5791FA67-99B4-4CFB-8B55-F722F613747B}"/>
                </a:ext>
              </a:extLst>
            </xdr:cNvPr>
            <xdr:cNvSpPr txBox="1"/>
          </xdr:nvSpPr>
          <xdr:spPr>
            <a:xfrm>
              <a:off x="11382375" y="2119312"/>
              <a:ext cx="2241896" cy="322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𝐴=15[1+2 𝐷30/𝐷0+2 𝐷60/𝐷0+2 𝐷90/𝐷0]</a:t>
              </a:r>
              <a:endParaRPr lang="pt-BR" sz="1100"/>
            </a:p>
          </xdr:txBody>
        </xdr:sp>
      </mc:Fallback>
    </mc:AlternateContent>
    <xdr:clientData/>
  </xdr:oneCellAnchor>
  <xdr:twoCellAnchor editAs="oneCell">
    <xdr:from>
      <xdr:col>0</xdr:col>
      <xdr:colOff>219074</xdr:colOff>
      <xdr:row>85</xdr:row>
      <xdr:rowOff>114299</xdr:rowOff>
    </xdr:from>
    <xdr:to>
      <xdr:col>8</xdr:col>
      <xdr:colOff>533400</xdr:colOff>
      <xdr:row>101</xdr:row>
      <xdr:rowOff>123824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D893ADCF-BD8C-4838-8B44-F5E82BC5AC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809" t="19925" r="9926" b="7545"/>
        <a:stretch/>
      </xdr:blipFill>
      <xdr:spPr>
        <a:xfrm>
          <a:off x="219074" y="20583524"/>
          <a:ext cx="5772151" cy="2600325"/>
        </a:xfrm>
        <a:prstGeom prst="rect">
          <a:avLst/>
        </a:prstGeom>
      </xdr:spPr>
    </xdr:pic>
    <xdr:clientData/>
  </xdr:twoCellAnchor>
  <xdr:twoCellAnchor editAs="oneCell">
    <xdr:from>
      <xdr:col>0</xdr:col>
      <xdr:colOff>352425</xdr:colOff>
      <xdr:row>103</xdr:row>
      <xdr:rowOff>76200</xdr:rowOff>
    </xdr:from>
    <xdr:to>
      <xdr:col>9</xdr:col>
      <xdr:colOff>504825</xdr:colOff>
      <xdr:row>125</xdr:row>
      <xdr:rowOff>38100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CD140C2-DB5D-44BF-8C9E-F10FD4FA67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765" t="9361" r="8947" b="6165"/>
        <a:stretch/>
      </xdr:blipFill>
      <xdr:spPr>
        <a:xfrm>
          <a:off x="352425" y="23460075"/>
          <a:ext cx="6162675" cy="3524250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257175</xdr:colOff>
      <xdr:row>85</xdr:row>
      <xdr:rowOff>76200</xdr:rowOff>
    </xdr:from>
    <xdr:to>
      <xdr:col>13</xdr:col>
      <xdr:colOff>914400</xdr:colOff>
      <xdr:row>96</xdr:row>
      <xdr:rowOff>133350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6884E648-8E44-4CC0-93EF-FF0C401074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588" t="29292" r="18873" b="19432"/>
        <a:stretch/>
      </xdr:blipFill>
      <xdr:spPr>
        <a:xfrm>
          <a:off x="6267450" y="20545425"/>
          <a:ext cx="4705350" cy="1838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247650</xdr:rowOff>
    </xdr:from>
    <xdr:to>
      <xdr:col>1</xdr:col>
      <xdr:colOff>676275</xdr:colOff>
      <xdr:row>2</xdr:row>
      <xdr:rowOff>57150</xdr:rowOff>
    </xdr:to>
    <xdr:pic>
      <xdr:nvPicPr>
        <xdr:cNvPr id="2" name="Picture 2" descr="Fig - Marca EDECONSIL 2010 - finall">
          <a:extLst>
            <a:ext uri="{FF2B5EF4-FFF2-40B4-BE49-F238E27FC236}">
              <a16:creationId xmlns:a16="http://schemas.microsoft.com/office/drawing/2014/main" id="{26B84C05-62FA-4D80-AC8C-2DBCD97E9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247650"/>
          <a:ext cx="140970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10</xdr:col>
      <xdr:colOff>60293</xdr:colOff>
      <xdr:row>8</xdr:row>
      <xdr:rowOff>160813</xdr:rowOff>
    </xdr:from>
    <xdr:ext cx="94974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6F2BDD30-BC23-435D-BCF0-9774204D8CB3}"/>
                </a:ext>
              </a:extLst>
            </xdr:cNvPr>
            <xdr:cNvSpPr txBox="1"/>
          </xdr:nvSpPr>
          <xdr:spPr>
            <a:xfrm>
              <a:off x="6623018" y="2189638"/>
              <a:ext cx="9497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/>
                <a:t>SCI</a:t>
              </a:r>
              <a:r>
                <a:rPr lang="pt-BR" sz="1100" baseline="0"/>
                <a:t> </a:t>
              </a:r>
              <a14:m>
                <m:oMath xmlns:m="http://schemas.openxmlformats.org/officeDocument/2006/math">
                  <m:r>
                    <a:rPr lang="pt-BR" sz="1100" i="1">
                      <a:latin typeface="Cambria Math" panose="02040503050406030204" pitchFamily="18" charset="0"/>
                    </a:rPr>
                    <m:t>=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𝐷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0−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𝐷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30</m:t>
                  </m:r>
                </m:oMath>
              </a14:m>
              <a:endParaRPr lang="pt-BR" sz="1100"/>
            </a:p>
          </xdr:txBody>
        </xdr:sp>
      </mc:Choice>
      <mc:Fallback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6F2BDD30-BC23-435D-BCF0-9774204D8CB3}"/>
                </a:ext>
              </a:extLst>
            </xdr:cNvPr>
            <xdr:cNvSpPr txBox="1"/>
          </xdr:nvSpPr>
          <xdr:spPr>
            <a:xfrm>
              <a:off x="6623018" y="2189638"/>
              <a:ext cx="9497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/>
                <a:t>SCI</a:t>
              </a:r>
              <a:r>
                <a:rPr lang="pt-BR" sz="1100" baseline="0"/>
                <a:t> </a:t>
              </a:r>
              <a:r>
                <a:rPr lang="pt-BR" sz="1100" i="0">
                  <a:latin typeface="Cambria Math" panose="02040503050406030204" pitchFamily="18" charset="0"/>
                </a:rPr>
                <a:t>=</a:t>
              </a:r>
              <a:r>
                <a:rPr lang="pt-BR" sz="1100" b="0" i="0">
                  <a:latin typeface="Cambria Math" panose="02040503050406030204" pitchFamily="18" charset="0"/>
                </a:rPr>
                <a:t>𝐷0−𝐷30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11</xdr:col>
      <xdr:colOff>76200</xdr:colOff>
      <xdr:row>8</xdr:row>
      <xdr:rowOff>180975</xdr:rowOff>
    </xdr:from>
    <xdr:ext cx="105137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B9C78AD7-F9CE-4CE8-BC34-3A932F26FF77}"/>
                </a:ext>
              </a:extLst>
            </xdr:cNvPr>
            <xdr:cNvSpPr txBox="1"/>
          </xdr:nvSpPr>
          <xdr:spPr>
            <a:xfrm>
              <a:off x="7705725" y="2209800"/>
              <a:ext cx="10513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/>
                <a:t>BDI</a:t>
              </a:r>
              <a:r>
                <a:rPr lang="pt-BR" sz="1100" baseline="0"/>
                <a:t> </a:t>
              </a:r>
              <a14:m>
                <m:oMath xmlns:m="http://schemas.openxmlformats.org/officeDocument/2006/math">
                  <m:r>
                    <a:rPr lang="pt-BR" sz="1100" i="1">
                      <a:latin typeface="Cambria Math" panose="02040503050406030204" pitchFamily="18" charset="0"/>
                    </a:rPr>
                    <m:t>=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𝐷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30−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𝐷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60</m:t>
                  </m:r>
                </m:oMath>
              </a14:m>
              <a:endParaRPr lang="pt-BR" sz="1100"/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B9C78AD7-F9CE-4CE8-BC34-3A932F26FF77}"/>
                </a:ext>
              </a:extLst>
            </xdr:cNvPr>
            <xdr:cNvSpPr txBox="1"/>
          </xdr:nvSpPr>
          <xdr:spPr>
            <a:xfrm>
              <a:off x="7705725" y="2209800"/>
              <a:ext cx="10513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/>
                <a:t>BDI</a:t>
              </a:r>
              <a:r>
                <a:rPr lang="pt-BR" sz="1100" baseline="0"/>
                <a:t> </a:t>
              </a:r>
              <a:r>
                <a:rPr lang="pt-BR" sz="1100" i="0">
                  <a:latin typeface="Cambria Math" panose="02040503050406030204" pitchFamily="18" charset="0"/>
                </a:rPr>
                <a:t>=</a:t>
              </a:r>
              <a:r>
                <a:rPr lang="pt-BR" sz="1100" b="0" i="0">
                  <a:latin typeface="Cambria Math" panose="02040503050406030204" pitchFamily="18" charset="0"/>
                </a:rPr>
                <a:t>𝐷30−𝐷60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12</xdr:col>
      <xdr:colOff>95250</xdr:colOff>
      <xdr:row>8</xdr:row>
      <xdr:rowOff>209550</xdr:rowOff>
    </xdr:from>
    <xdr:ext cx="103977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73D51D35-9AEB-4E30-A48C-5D2C324436F1}"/>
                </a:ext>
              </a:extLst>
            </xdr:cNvPr>
            <xdr:cNvSpPr txBox="1"/>
          </xdr:nvSpPr>
          <xdr:spPr>
            <a:xfrm>
              <a:off x="8905875" y="2238375"/>
              <a:ext cx="10397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aseline="0"/>
                <a:t>BCI </a:t>
              </a:r>
              <a14:m>
                <m:oMath xmlns:m="http://schemas.openxmlformats.org/officeDocument/2006/math">
                  <m:r>
                    <a:rPr lang="pt-BR" sz="1100" i="1">
                      <a:latin typeface="Cambria Math" panose="02040503050406030204" pitchFamily="18" charset="0"/>
                    </a:rPr>
                    <m:t>=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𝐷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60−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𝐷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90</m:t>
                  </m:r>
                </m:oMath>
              </a14:m>
              <a:endParaRPr lang="pt-BR" sz="1100"/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73D51D35-9AEB-4E30-A48C-5D2C324436F1}"/>
                </a:ext>
              </a:extLst>
            </xdr:cNvPr>
            <xdr:cNvSpPr txBox="1"/>
          </xdr:nvSpPr>
          <xdr:spPr>
            <a:xfrm>
              <a:off x="8905875" y="2238375"/>
              <a:ext cx="10397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aseline="0"/>
                <a:t>BCI </a:t>
              </a:r>
              <a:r>
                <a:rPr lang="pt-BR" sz="1100" i="0">
                  <a:latin typeface="Cambria Math" panose="02040503050406030204" pitchFamily="18" charset="0"/>
                </a:rPr>
                <a:t>=</a:t>
              </a:r>
              <a:r>
                <a:rPr lang="pt-BR" sz="1100" b="0" i="0">
                  <a:latin typeface="Cambria Math" panose="02040503050406030204" pitchFamily="18" charset="0"/>
                </a:rPr>
                <a:t>𝐷60−𝐷90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13</xdr:col>
      <xdr:colOff>85725</xdr:colOff>
      <xdr:row>8</xdr:row>
      <xdr:rowOff>180975</xdr:rowOff>
    </xdr:from>
    <xdr:ext cx="8494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627D8637-499F-45F4-B7E8-8E8C09316A3E}"/>
                </a:ext>
              </a:extLst>
            </xdr:cNvPr>
            <xdr:cNvSpPr txBox="1"/>
          </xdr:nvSpPr>
          <xdr:spPr>
            <a:xfrm>
              <a:off x="10144125" y="2209800"/>
              <a:ext cx="849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aseline="0"/>
                <a:t>C </a:t>
              </a:r>
              <a14:m>
                <m:oMath xmlns:m="http://schemas.openxmlformats.org/officeDocument/2006/math">
                  <m:r>
                    <a:rPr lang="pt-BR" sz="1100" i="1">
                      <a:latin typeface="Cambria Math" panose="02040503050406030204" pitchFamily="18" charset="0"/>
                    </a:rPr>
                    <m:t>=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𝐷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0−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𝐷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20</m:t>
                  </m:r>
                </m:oMath>
              </a14:m>
              <a:endParaRPr lang="pt-BR" sz="1100"/>
            </a:p>
          </xdr:txBody>
        </xdr:sp>
      </mc:Choice>
      <mc:Fallback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627D8637-499F-45F4-B7E8-8E8C09316A3E}"/>
                </a:ext>
              </a:extLst>
            </xdr:cNvPr>
            <xdr:cNvSpPr txBox="1"/>
          </xdr:nvSpPr>
          <xdr:spPr>
            <a:xfrm>
              <a:off x="10144125" y="2209800"/>
              <a:ext cx="849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aseline="0"/>
                <a:t>C </a:t>
              </a:r>
              <a:r>
                <a:rPr lang="pt-BR" sz="1100" i="0">
                  <a:latin typeface="Cambria Math" panose="02040503050406030204" pitchFamily="18" charset="0"/>
                </a:rPr>
                <a:t>=</a:t>
              </a:r>
              <a:r>
                <a:rPr lang="pt-BR" sz="1100" b="0" i="0">
                  <a:latin typeface="Cambria Math" panose="02040503050406030204" pitchFamily="18" charset="0"/>
                </a:rPr>
                <a:t>𝐷0−𝐷20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15</xdr:col>
      <xdr:colOff>66675</xdr:colOff>
      <xdr:row>8</xdr:row>
      <xdr:rowOff>133350</xdr:rowOff>
    </xdr:from>
    <xdr:ext cx="1212961" cy="3515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FD073C68-FAAB-4083-90E9-AF7846B67193}"/>
                </a:ext>
              </a:extLst>
            </xdr:cNvPr>
            <xdr:cNvSpPr txBox="1"/>
          </xdr:nvSpPr>
          <xdr:spPr>
            <a:xfrm>
              <a:off x="13696950" y="2162175"/>
              <a:ext cx="1212961" cy="351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6.250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0−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25)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FD073C68-FAAB-4083-90E9-AF7846B67193}"/>
                </a:ext>
              </a:extLst>
            </xdr:cNvPr>
            <xdr:cNvSpPr txBox="1"/>
          </xdr:nvSpPr>
          <xdr:spPr>
            <a:xfrm>
              <a:off x="13696950" y="2162175"/>
              <a:ext cx="1212961" cy="351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𝑅=  6.250/(2𝑥(𝐷0−𝐷25))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14</xdr:col>
      <xdr:colOff>66675</xdr:colOff>
      <xdr:row>8</xdr:row>
      <xdr:rowOff>90487</xdr:rowOff>
    </xdr:from>
    <xdr:ext cx="2241896" cy="3225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2FF6CEFF-A638-481C-A8CB-63BD25A77045}"/>
                </a:ext>
              </a:extLst>
            </xdr:cNvPr>
            <xdr:cNvSpPr txBox="1"/>
          </xdr:nvSpPr>
          <xdr:spPr>
            <a:xfrm>
              <a:off x="11382375" y="2119312"/>
              <a:ext cx="2241896" cy="322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=15</m:t>
                    </m:r>
                    <m:d>
                      <m:dPr>
                        <m:begChr m:val="["/>
                        <m:endChr m:val="]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1+2</m:t>
                        </m:r>
                        <m:f>
                          <m:f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30</m:t>
                            </m:r>
                          </m:num>
                          <m:den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den>
                        </m:f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+2</m:t>
                        </m:r>
                        <m:f>
                          <m:f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60</m:t>
                            </m:r>
                          </m:num>
                          <m:den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den>
                        </m:f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+2</m:t>
                        </m:r>
                        <m:f>
                          <m:f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90</m:t>
                            </m:r>
                          </m:num>
                          <m:den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2FF6CEFF-A638-481C-A8CB-63BD25A77045}"/>
                </a:ext>
              </a:extLst>
            </xdr:cNvPr>
            <xdr:cNvSpPr txBox="1"/>
          </xdr:nvSpPr>
          <xdr:spPr>
            <a:xfrm>
              <a:off x="11382375" y="2119312"/>
              <a:ext cx="2241896" cy="322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𝐴=15[1+2 𝐷30/𝐷0+2 𝐷60/𝐷0+2 𝐷90/𝐷0]</a:t>
              </a:r>
              <a:endParaRPr lang="pt-BR" sz="1100"/>
            </a:p>
          </xdr:txBody>
        </xdr:sp>
      </mc:Fallback>
    </mc:AlternateContent>
    <xdr:clientData/>
  </xdr:oneCellAnchor>
  <xdr:twoCellAnchor editAs="oneCell">
    <xdr:from>
      <xdr:col>0</xdr:col>
      <xdr:colOff>219074</xdr:colOff>
      <xdr:row>85</xdr:row>
      <xdr:rowOff>114299</xdr:rowOff>
    </xdr:from>
    <xdr:to>
      <xdr:col>8</xdr:col>
      <xdr:colOff>533400</xdr:colOff>
      <xdr:row>101</xdr:row>
      <xdr:rowOff>123824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CD1898ED-F939-401B-A166-37A2082B8E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809" t="19925" r="9926" b="7545"/>
        <a:stretch/>
      </xdr:blipFill>
      <xdr:spPr>
        <a:xfrm>
          <a:off x="219074" y="20831174"/>
          <a:ext cx="5772151" cy="2600325"/>
        </a:xfrm>
        <a:prstGeom prst="rect">
          <a:avLst/>
        </a:prstGeom>
      </xdr:spPr>
    </xdr:pic>
    <xdr:clientData/>
  </xdr:twoCellAnchor>
  <xdr:twoCellAnchor editAs="oneCell">
    <xdr:from>
      <xdr:col>0</xdr:col>
      <xdr:colOff>352425</xdr:colOff>
      <xdr:row>103</xdr:row>
      <xdr:rowOff>76200</xdr:rowOff>
    </xdr:from>
    <xdr:to>
      <xdr:col>9</xdr:col>
      <xdr:colOff>504825</xdr:colOff>
      <xdr:row>125</xdr:row>
      <xdr:rowOff>38100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8924FC50-C8C6-4548-B691-30B9C675DD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765" t="9361" r="8947" b="6165"/>
        <a:stretch/>
      </xdr:blipFill>
      <xdr:spPr>
        <a:xfrm>
          <a:off x="352425" y="23707725"/>
          <a:ext cx="6162675" cy="3524250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257175</xdr:colOff>
      <xdr:row>85</xdr:row>
      <xdr:rowOff>76200</xdr:rowOff>
    </xdr:from>
    <xdr:to>
      <xdr:col>13</xdr:col>
      <xdr:colOff>914400</xdr:colOff>
      <xdr:row>96</xdr:row>
      <xdr:rowOff>133350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CC7FBE67-AA49-4828-9CF8-CD8E64728D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588" t="29292" r="18873" b="19432"/>
        <a:stretch/>
      </xdr:blipFill>
      <xdr:spPr>
        <a:xfrm>
          <a:off x="6267450" y="20793075"/>
          <a:ext cx="4705350" cy="18383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247650</xdr:rowOff>
    </xdr:from>
    <xdr:to>
      <xdr:col>1</xdr:col>
      <xdr:colOff>676275</xdr:colOff>
      <xdr:row>2</xdr:row>
      <xdr:rowOff>57150</xdr:rowOff>
    </xdr:to>
    <xdr:pic>
      <xdr:nvPicPr>
        <xdr:cNvPr id="2" name="Picture 2" descr="Fig - Marca EDECONSIL 2010 - finall">
          <a:extLst>
            <a:ext uri="{FF2B5EF4-FFF2-40B4-BE49-F238E27FC236}">
              <a16:creationId xmlns:a16="http://schemas.microsoft.com/office/drawing/2014/main" id="{E4CA9B36-D7BE-44C8-8ED4-491C98874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247650"/>
          <a:ext cx="140970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10</xdr:col>
      <xdr:colOff>60293</xdr:colOff>
      <xdr:row>8</xdr:row>
      <xdr:rowOff>160813</xdr:rowOff>
    </xdr:from>
    <xdr:ext cx="94974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84AE6C70-23C1-4B4F-B07E-5EE680906D2F}"/>
                </a:ext>
              </a:extLst>
            </xdr:cNvPr>
            <xdr:cNvSpPr txBox="1"/>
          </xdr:nvSpPr>
          <xdr:spPr>
            <a:xfrm>
              <a:off x="6623018" y="2189638"/>
              <a:ext cx="9497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/>
                <a:t>SCI</a:t>
              </a:r>
              <a:r>
                <a:rPr lang="pt-BR" sz="1100" baseline="0"/>
                <a:t> </a:t>
              </a:r>
              <a14:m>
                <m:oMath xmlns:m="http://schemas.openxmlformats.org/officeDocument/2006/math">
                  <m:r>
                    <a:rPr lang="pt-BR" sz="1100" i="1">
                      <a:latin typeface="Cambria Math" panose="02040503050406030204" pitchFamily="18" charset="0"/>
                    </a:rPr>
                    <m:t>=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𝐷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0−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𝐷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30</m:t>
                  </m:r>
                </m:oMath>
              </a14:m>
              <a:endParaRPr lang="pt-BR" sz="1100"/>
            </a:p>
          </xdr:txBody>
        </xdr:sp>
      </mc:Choice>
      <mc:Fallback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84AE6C70-23C1-4B4F-B07E-5EE680906D2F}"/>
                </a:ext>
              </a:extLst>
            </xdr:cNvPr>
            <xdr:cNvSpPr txBox="1"/>
          </xdr:nvSpPr>
          <xdr:spPr>
            <a:xfrm>
              <a:off x="6623018" y="2189638"/>
              <a:ext cx="9497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/>
                <a:t>SCI</a:t>
              </a:r>
              <a:r>
                <a:rPr lang="pt-BR" sz="1100" baseline="0"/>
                <a:t> </a:t>
              </a:r>
              <a:r>
                <a:rPr lang="pt-BR" sz="1100" i="0">
                  <a:latin typeface="Cambria Math" panose="02040503050406030204" pitchFamily="18" charset="0"/>
                </a:rPr>
                <a:t>=</a:t>
              </a:r>
              <a:r>
                <a:rPr lang="pt-BR" sz="1100" b="0" i="0">
                  <a:latin typeface="Cambria Math" panose="02040503050406030204" pitchFamily="18" charset="0"/>
                </a:rPr>
                <a:t>𝐷0−𝐷30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11</xdr:col>
      <xdr:colOff>76200</xdr:colOff>
      <xdr:row>8</xdr:row>
      <xdr:rowOff>180975</xdr:rowOff>
    </xdr:from>
    <xdr:ext cx="105137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FED55534-FBE7-4BA0-873B-E7B71485C0BA}"/>
                </a:ext>
              </a:extLst>
            </xdr:cNvPr>
            <xdr:cNvSpPr txBox="1"/>
          </xdr:nvSpPr>
          <xdr:spPr>
            <a:xfrm>
              <a:off x="7705725" y="2209800"/>
              <a:ext cx="10513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/>
                <a:t>BDI</a:t>
              </a:r>
              <a:r>
                <a:rPr lang="pt-BR" sz="1100" baseline="0"/>
                <a:t> </a:t>
              </a:r>
              <a14:m>
                <m:oMath xmlns:m="http://schemas.openxmlformats.org/officeDocument/2006/math">
                  <m:r>
                    <a:rPr lang="pt-BR" sz="1100" i="1">
                      <a:latin typeface="Cambria Math" panose="02040503050406030204" pitchFamily="18" charset="0"/>
                    </a:rPr>
                    <m:t>=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𝐷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30−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𝐷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60</m:t>
                  </m:r>
                </m:oMath>
              </a14:m>
              <a:endParaRPr lang="pt-BR" sz="1100"/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FED55534-FBE7-4BA0-873B-E7B71485C0BA}"/>
                </a:ext>
              </a:extLst>
            </xdr:cNvPr>
            <xdr:cNvSpPr txBox="1"/>
          </xdr:nvSpPr>
          <xdr:spPr>
            <a:xfrm>
              <a:off x="7705725" y="2209800"/>
              <a:ext cx="10513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/>
                <a:t>BDI</a:t>
              </a:r>
              <a:r>
                <a:rPr lang="pt-BR" sz="1100" baseline="0"/>
                <a:t> </a:t>
              </a:r>
              <a:r>
                <a:rPr lang="pt-BR" sz="1100" i="0">
                  <a:latin typeface="Cambria Math" panose="02040503050406030204" pitchFamily="18" charset="0"/>
                </a:rPr>
                <a:t>=</a:t>
              </a:r>
              <a:r>
                <a:rPr lang="pt-BR" sz="1100" b="0" i="0">
                  <a:latin typeface="Cambria Math" panose="02040503050406030204" pitchFamily="18" charset="0"/>
                </a:rPr>
                <a:t>𝐷30−𝐷60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12</xdr:col>
      <xdr:colOff>95250</xdr:colOff>
      <xdr:row>8</xdr:row>
      <xdr:rowOff>209550</xdr:rowOff>
    </xdr:from>
    <xdr:ext cx="103977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5D6C1F94-3043-4401-A003-E625F899222C}"/>
                </a:ext>
              </a:extLst>
            </xdr:cNvPr>
            <xdr:cNvSpPr txBox="1"/>
          </xdr:nvSpPr>
          <xdr:spPr>
            <a:xfrm>
              <a:off x="8905875" y="2238375"/>
              <a:ext cx="10397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aseline="0"/>
                <a:t>BCI </a:t>
              </a:r>
              <a14:m>
                <m:oMath xmlns:m="http://schemas.openxmlformats.org/officeDocument/2006/math">
                  <m:r>
                    <a:rPr lang="pt-BR" sz="1100" i="1">
                      <a:latin typeface="Cambria Math" panose="02040503050406030204" pitchFamily="18" charset="0"/>
                    </a:rPr>
                    <m:t>=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𝐷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60−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𝐷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90</m:t>
                  </m:r>
                </m:oMath>
              </a14:m>
              <a:endParaRPr lang="pt-BR" sz="1100"/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5D6C1F94-3043-4401-A003-E625F899222C}"/>
                </a:ext>
              </a:extLst>
            </xdr:cNvPr>
            <xdr:cNvSpPr txBox="1"/>
          </xdr:nvSpPr>
          <xdr:spPr>
            <a:xfrm>
              <a:off x="8905875" y="2238375"/>
              <a:ext cx="10397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aseline="0"/>
                <a:t>BCI </a:t>
              </a:r>
              <a:r>
                <a:rPr lang="pt-BR" sz="1100" i="0">
                  <a:latin typeface="Cambria Math" panose="02040503050406030204" pitchFamily="18" charset="0"/>
                </a:rPr>
                <a:t>=</a:t>
              </a:r>
              <a:r>
                <a:rPr lang="pt-BR" sz="1100" b="0" i="0">
                  <a:latin typeface="Cambria Math" panose="02040503050406030204" pitchFamily="18" charset="0"/>
                </a:rPr>
                <a:t>𝐷60−𝐷90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13</xdr:col>
      <xdr:colOff>85725</xdr:colOff>
      <xdr:row>8</xdr:row>
      <xdr:rowOff>180975</xdr:rowOff>
    </xdr:from>
    <xdr:ext cx="8494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78E83A80-8387-4EFF-9139-7FC59BF919AB}"/>
                </a:ext>
              </a:extLst>
            </xdr:cNvPr>
            <xdr:cNvSpPr txBox="1"/>
          </xdr:nvSpPr>
          <xdr:spPr>
            <a:xfrm>
              <a:off x="10144125" y="2209800"/>
              <a:ext cx="849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aseline="0"/>
                <a:t>C </a:t>
              </a:r>
              <a14:m>
                <m:oMath xmlns:m="http://schemas.openxmlformats.org/officeDocument/2006/math">
                  <m:r>
                    <a:rPr lang="pt-BR" sz="1100" i="1">
                      <a:latin typeface="Cambria Math" panose="02040503050406030204" pitchFamily="18" charset="0"/>
                    </a:rPr>
                    <m:t>=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𝐷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0−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𝐷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20</m:t>
                  </m:r>
                </m:oMath>
              </a14:m>
              <a:endParaRPr lang="pt-BR" sz="1100"/>
            </a:p>
          </xdr:txBody>
        </xdr:sp>
      </mc:Choice>
      <mc:Fallback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78E83A80-8387-4EFF-9139-7FC59BF919AB}"/>
                </a:ext>
              </a:extLst>
            </xdr:cNvPr>
            <xdr:cNvSpPr txBox="1"/>
          </xdr:nvSpPr>
          <xdr:spPr>
            <a:xfrm>
              <a:off x="10144125" y="2209800"/>
              <a:ext cx="849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aseline="0"/>
                <a:t>C </a:t>
              </a:r>
              <a:r>
                <a:rPr lang="pt-BR" sz="1100" i="0">
                  <a:latin typeface="Cambria Math" panose="02040503050406030204" pitchFamily="18" charset="0"/>
                </a:rPr>
                <a:t>=</a:t>
              </a:r>
              <a:r>
                <a:rPr lang="pt-BR" sz="1100" b="0" i="0">
                  <a:latin typeface="Cambria Math" panose="02040503050406030204" pitchFamily="18" charset="0"/>
                </a:rPr>
                <a:t>𝐷0−𝐷20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15</xdr:col>
      <xdr:colOff>66675</xdr:colOff>
      <xdr:row>8</xdr:row>
      <xdr:rowOff>133350</xdr:rowOff>
    </xdr:from>
    <xdr:ext cx="1212961" cy="3515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7223EB40-08B0-4702-8F53-024120D63E10}"/>
                </a:ext>
              </a:extLst>
            </xdr:cNvPr>
            <xdr:cNvSpPr txBox="1"/>
          </xdr:nvSpPr>
          <xdr:spPr>
            <a:xfrm>
              <a:off x="13696950" y="2162175"/>
              <a:ext cx="1212961" cy="351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6.250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0−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25)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7223EB40-08B0-4702-8F53-024120D63E10}"/>
                </a:ext>
              </a:extLst>
            </xdr:cNvPr>
            <xdr:cNvSpPr txBox="1"/>
          </xdr:nvSpPr>
          <xdr:spPr>
            <a:xfrm>
              <a:off x="13696950" y="2162175"/>
              <a:ext cx="1212961" cy="351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𝑅=  6.250/(2𝑥(𝐷0−𝐷25))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14</xdr:col>
      <xdr:colOff>66675</xdr:colOff>
      <xdr:row>8</xdr:row>
      <xdr:rowOff>90487</xdr:rowOff>
    </xdr:from>
    <xdr:ext cx="2241896" cy="3225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FC908EE3-ECB2-4B80-8E1C-8A008E23BBDE}"/>
                </a:ext>
              </a:extLst>
            </xdr:cNvPr>
            <xdr:cNvSpPr txBox="1"/>
          </xdr:nvSpPr>
          <xdr:spPr>
            <a:xfrm>
              <a:off x="11382375" y="2119312"/>
              <a:ext cx="2241896" cy="322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=15</m:t>
                    </m:r>
                    <m:d>
                      <m:dPr>
                        <m:begChr m:val="["/>
                        <m:endChr m:val="]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1+2</m:t>
                        </m:r>
                        <m:f>
                          <m:f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30</m:t>
                            </m:r>
                          </m:num>
                          <m:den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den>
                        </m:f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+2</m:t>
                        </m:r>
                        <m:f>
                          <m:f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60</m:t>
                            </m:r>
                          </m:num>
                          <m:den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den>
                        </m:f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+2</m:t>
                        </m:r>
                        <m:f>
                          <m:f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90</m:t>
                            </m:r>
                          </m:num>
                          <m:den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FC908EE3-ECB2-4B80-8E1C-8A008E23BBDE}"/>
                </a:ext>
              </a:extLst>
            </xdr:cNvPr>
            <xdr:cNvSpPr txBox="1"/>
          </xdr:nvSpPr>
          <xdr:spPr>
            <a:xfrm>
              <a:off x="11382375" y="2119312"/>
              <a:ext cx="2241896" cy="322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𝐴=15[1+2 𝐷30/𝐷0+2 𝐷60/𝐷0+2 𝐷90/𝐷0]</a:t>
              </a:r>
              <a:endParaRPr lang="pt-BR" sz="1100"/>
            </a:p>
          </xdr:txBody>
        </xdr:sp>
      </mc:Fallback>
    </mc:AlternateContent>
    <xdr:clientData/>
  </xdr:oneCellAnchor>
  <xdr:twoCellAnchor editAs="oneCell">
    <xdr:from>
      <xdr:col>0</xdr:col>
      <xdr:colOff>219074</xdr:colOff>
      <xdr:row>84</xdr:row>
      <xdr:rowOff>114299</xdr:rowOff>
    </xdr:from>
    <xdr:to>
      <xdr:col>8</xdr:col>
      <xdr:colOff>533400</xdr:colOff>
      <xdr:row>100</xdr:row>
      <xdr:rowOff>123824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2270BC11-CC17-4B3F-B988-7B1EBB5BE5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809" t="19925" r="9926" b="7545"/>
        <a:stretch/>
      </xdr:blipFill>
      <xdr:spPr>
        <a:xfrm>
          <a:off x="219074" y="20831174"/>
          <a:ext cx="5772151" cy="2600325"/>
        </a:xfrm>
        <a:prstGeom prst="rect">
          <a:avLst/>
        </a:prstGeom>
      </xdr:spPr>
    </xdr:pic>
    <xdr:clientData/>
  </xdr:twoCellAnchor>
  <xdr:twoCellAnchor editAs="oneCell">
    <xdr:from>
      <xdr:col>0</xdr:col>
      <xdr:colOff>352425</xdr:colOff>
      <xdr:row>102</xdr:row>
      <xdr:rowOff>76200</xdr:rowOff>
    </xdr:from>
    <xdr:to>
      <xdr:col>9</xdr:col>
      <xdr:colOff>504825</xdr:colOff>
      <xdr:row>124</xdr:row>
      <xdr:rowOff>38100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935C65C-B2A0-4F31-BAA6-3BE311B1DE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765" t="9361" r="8947" b="6165"/>
        <a:stretch/>
      </xdr:blipFill>
      <xdr:spPr>
        <a:xfrm>
          <a:off x="352425" y="23707725"/>
          <a:ext cx="6162675" cy="3524250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257175</xdr:colOff>
      <xdr:row>84</xdr:row>
      <xdr:rowOff>76200</xdr:rowOff>
    </xdr:from>
    <xdr:to>
      <xdr:col>13</xdr:col>
      <xdr:colOff>914400</xdr:colOff>
      <xdr:row>95</xdr:row>
      <xdr:rowOff>133350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158493B8-62AD-4463-822D-646E4A056E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588" t="29292" r="18873" b="19432"/>
        <a:stretch/>
      </xdr:blipFill>
      <xdr:spPr>
        <a:xfrm>
          <a:off x="6267450" y="20793075"/>
          <a:ext cx="4705350" cy="18383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SEDE\ENGENHARIA\PREFEITURA%20DE%20S&#195;O%20LUIS\FWD\19-AV.%20SANTOS%20DUMONT\Arquivos%20em%20excel\4-119920100023_EDECONSIL_FWD_PE_FX2.xlsx" TargetMode="External"/><Relationship Id="rId1" Type="http://schemas.openxmlformats.org/officeDocument/2006/relationships/externalLinkPath" Target="Arquivos%20em%20excel/4-119920100023_EDECONSIL_FWD_PE_FX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0"/>
      <sheetName val="Table 11"/>
      <sheetName val="Table 12"/>
      <sheetName val="Table 13"/>
      <sheetName val="Table 14"/>
      <sheetName val="Table 15"/>
      <sheetName val="Table 16"/>
      <sheetName val="Table 17"/>
      <sheetName val="Table 18"/>
      <sheetName val="Table 19"/>
      <sheetName val="Table 20"/>
      <sheetName val="Table 21"/>
      <sheetName val="Table 22"/>
      <sheetName val="Table 23"/>
      <sheetName val="Table 24"/>
      <sheetName val="Table 25"/>
      <sheetName val="Table 26"/>
      <sheetName val="Table 27"/>
      <sheetName val="Table 28"/>
    </sheetNames>
    <sheetDataSet>
      <sheetData sheetId="0">
        <row r="13">
          <cell r="O13">
            <v>505</v>
          </cell>
        </row>
        <row r="14">
          <cell r="O14">
            <v>272</v>
          </cell>
        </row>
        <row r="15">
          <cell r="O15">
            <v>378</v>
          </cell>
        </row>
        <row r="16">
          <cell r="O16">
            <v>179</v>
          </cell>
        </row>
        <row r="17">
          <cell r="O17">
            <v>189</v>
          </cell>
        </row>
        <row r="18">
          <cell r="O18">
            <v>130</v>
          </cell>
        </row>
        <row r="19">
          <cell r="O19">
            <v>190</v>
          </cell>
        </row>
        <row r="20">
          <cell r="O20">
            <v>264</v>
          </cell>
        </row>
        <row r="21">
          <cell r="O21">
            <v>205</v>
          </cell>
        </row>
        <row r="22">
          <cell r="O22">
            <v>295</v>
          </cell>
        </row>
        <row r="23">
          <cell r="O23">
            <v>276</v>
          </cell>
        </row>
        <row r="24">
          <cell r="O24">
            <v>375</v>
          </cell>
        </row>
        <row r="25">
          <cell r="O25">
            <v>302</v>
          </cell>
        </row>
        <row r="26">
          <cell r="O26">
            <v>116</v>
          </cell>
        </row>
        <row r="27">
          <cell r="O27">
            <v>122</v>
          </cell>
        </row>
        <row r="28">
          <cell r="O28">
            <v>147</v>
          </cell>
        </row>
        <row r="29">
          <cell r="O29">
            <v>139</v>
          </cell>
        </row>
        <row r="30">
          <cell r="O30">
            <v>118</v>
          </cell>
        </row>
        <row r="31">
          <cell r="O31">
            <v>118</v>
          </cell>
        </row>
        <row r="32">
          <cell r="O32">
            <v>126</v>
          </cell>
        </row>
        <row r="33">
          <cell r="O33">
            <v>178</v>
          </cell>
        </row>
        <row r="34">
          <cell r="O34">
            <v>137</v>
          </cell>
        </row>
        <row r="35">
          <cell r="O35">
            <v>163</v>
          </cell>
        </row>
        <row r="36">
          <cell r="O36">
            <v>89</v>
          </cell>
        </row>
        <row r="37">
          <cell r="O37">
            <v>146</v>
          </cell>
        </row>
        <row r="38">
          <cell r="O38">
            <v>113</v>
          </cell>
        </row>
        <row r="39">
          <cell r="O39">
            <v>143</v>
          </cell>
        </row>
        <row r="40">
          <cell r="O40">
            <v>208</v>
          </cell>
        </row>
        <row r="41">
          <cell r="O41">
            <v>192</v>
          </cell>
        </row>
        <row r="42">
          <cell r="O42">
            <v>162</v>
          </cell>
        </row>
        <row r="43">
          <cell r="O43">
            <v>159</v>
          </cell>
        </row>
        <row r="44">
          <cell r="O44">
            <v>164</v>
          </cell>
        </row>
        <row r="45">
          <cell r="O45">
            <v>167</v>
          </cell>
        </row>
        <row r="46">
          <cell r="O46">
            <v>124</v>
          </cell>
        </row>
        <row r="47">
          <cell r="O47">
            <v>127</v>
          </cell>
        </row>
        <row r="48">
          <cell r="O48">
            <v>103</v>
          </cell>
        </row>
        <row r="49">
          <cell r="O49">
            <v>84</v>
          </cell>
        </row>
        <row r="50">
          <cell r="O50">
            <v>112</v>
          </cell>
        </row>
        <row r="51">
          <cell r="O51">
            <v>114</v>
          </cell>
        </row>
        <row r="52">
          <cell r="O52">
            <v>149</v>
          </cell>
        </row>
        <row r="53">
          <cell r="O53">
            <v>134</v>
          </cell>
        </row>
        <row r="54">
          <cell r="O54">
            <v>342</v>
          </cell>
        </row>
        <row r="55">
          <cell r="O55">
            <v>88</v>
          </cell>
        </row>
        <row r="56">
          <cell r="O56">
            <v>110</v>
          </cell>
        </row>
        <row r="57">
          <cell r="O57">
            <v>40</v>
          </cell>
        </row>
        <row r="58">
          <cell r="O58">
            <v>83</v>
          </cell>
        </row>
        <row r="59">
          <cell r="O59">
            <v>95</v>
          </cell>
        </row>
        <row r="60">
          <cell r="O60">
            <v>84</v>
          </cell>
        </row>
        <row r="61">
          <cell r="O61">
            <v>98</v>
          </cell>
        </row>
        <row r="62">
          <cell r="O62">
            <v>152</v>
          </cell>
        </row>
        <row r="63">
          <cell r="O63">
            <v>128</v>
          </cell>
        </row>
        <row r="64">
          <cell r="O64">
            <v>156</v>
          </cell>
        </row>
        <row r="65">
          <cell r="O65">
            <v>153</v>
          </cell>
        </row>
        <row r="66">
          <cell r="O66">
            <v>118</v>
          </cell>
        </row>
        <row r="67">
          <cell r="O67">
            <v>192</v>
          </cell>
        </row>
        <row r="68">
          <cell r="O68">
            <v>138</v>
          </cell>
        </row>
        <row r="69">
          <cell r="O69">
            <v>332</v>
          </cell>
        </row>
        <row r="70">
          <cell r="O70">
            <v>208</v>
          </cell>
        </row>
        <row r="71">
          <cell r="O71">
            <v>153</v>
          </cell>
        </row>
        <row r="72">
          <cell r="O72">
            <v>137</v>
          </cell>
        </row>
        <row r="73">
          <cell r="O73">
            <v>262</v>
          </cell>
        </row>
        <row r="74">
          <cell r="O74">
            <v>231</v>
          </cell>
        </row>
        <row r="75">
          <cell r="O75">
            <v>322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EFDB9-B542-4601-A648-384879E8F3B8}">
  <sheetPr>
    <pageSetUpPr fitToPage="1"/>
  </sheetPr>
  <dimension ref="A1:AK208"/>
  <sheetViews>
    <sheetView showGridLines="0" tabSelected="1" view="pageBreakPreview" topLeftCell="K18" zoomScaleNormal="100" zoomScaleSheetLayoutView="100" workbookViewId="0">
      <selection activeCell="R10" sqref="R10"/>
    </sheetView>
  </sheetViews>
  <sheetFormatPr defaultColWidth="12.5703125" defaultRowHeight="15" customHeight="1" x14ac:dyDescent="0.2"/>
  <cols>
    <col min="1" max="1" width="12" customWidth="1"/>
    <col min="2" max="2" width="15" customWidth="1"/>
    <col min="3" max="3" width="12.140625" customWidth="1"/>
    <col min="4" max="4" width="9.42578125" customWidth="1"/>
    <col min="5" max="5" width="9" customWidth="1"/>
    <col min="6" max="6" width="8.28515625" customWidth="1"/>
    <col min="7" max="7" width="7.85546875" customWidth="1"/>
    <col min="8" max="8" width="8.140625" customWidth="1"/>
    <col min="9" max="10" width="8.28515625" customWidth="1"/>
    <col min="11" max="11" width="16" customWidth="1"/>
    <col min="12" max="12" width="17.7109375" customWidth="1"/>
    <col min="13" max="13" width="18.7109375" customWidth="1"/>
    <col min="14" max="14" width="18.85546875" customWidth="1"/>
    <col min="15" max="15" width="34.7109375" customWidth="1"/>
    <col min="16" max="16" width="20" customWidth="1"/>
    <col min="17" max="17" width="14.5703125" customWidth="1"/>
    <col min="18" max="18" width="6.140625" customWidth="1"/>
    <col min="19" max="19" width="7.5703125" customWidth="1"/>
    <col min="20" max="20" width="14.140625" customWidth="1"/>
    <col min="21" max="37" width="11.42578125" customWidth="1"/>
  </cols>
  <sheetData>
    <row r="1" spans="1:37" ht="22.5" customHeight="1" x14ac:dyDescent="0.2">
      <c r="A1" s="75"/>
      <c r="B1" s="76"/>
      <c r="C1" s="81" t="s">
        <v>44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3"/>
      <c r="P1" s="90" t="s">
        <v>45</v>
      </c>
      <c r="Q1" s="83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7" ht="27.75" customHeight="1" x14ac:dyDescent="0.2">
      <c r="A2" s="77"/>
      <c r="B2" s="78"/>
      <c r="C2" s="84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6"/>
      <c r="P2" s="84"/>
      <c r="Q2" s="8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</row>
    <row r="3" spans="1:37" ht="20.25" customHeight="1" x14ac:dyDescent="0.2">
      <c r="A3" s="79"/>
      <c r="B3" s="80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9"/>
      <c r="P3" s="87"/>
      <c r="Q3" s="89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</row>
    <row r="4" spans="1:37" ht="12.75" customHeight="1" x14ac:dyDescent="0.2">
      <c r="A4" s="32" t="s">
        <v>0</v>
      </c>
      <c r="B4" s="33" t="s">
        <v>46</v>
      </c>
      <c r="C4" s="34" t="s">
        <v>2</v>
      </c>
      <c r="D4" s="59" t="s">
        <v>71</v>
      </c>
      <c r="E4" s="59"/>
      <c r="F4" s="36"/>
      <c r="G4" s="36"/>
      <c r="H4" s="36"/>
      <c r="I4" s="36"/>
      <c r="J4" s="34" t="s">
        <v>51</v>
      </c>
      <c r="K4" s="34"/>
      <c r="L4" s="34" t="s">
        <v>70</v>
      </c>
      <c r="M4" s="34"/>
      <c r="N4" s="34"/>
      <c r="O4" s="34"/>
      <c r="P4" s="37"/>
      <c r="Q4" s="38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</row>
    <row r="5" spans="1:37" ht="12.75" customHeight="1" x14ac:dyDescent="0.2">
      <c r="A5" s="32" t="s">
        <v>48</v>
      </c>
      <c r="B5" s="33" t="s">
        <v>49</v>
      </c>
      <c r="C5" s="34"/>
      <c r="D5" s="35"/>
      <c r="E5" s="35"/>
      <c r="F5" s="36"/>
      <c r="G5" s="36"/>
      <c r="H5" s="36"/>
      <c r="I5" s="36"/>
      <c r="J5" s="34"/>
      <c r="K5" s="34"/>
      <c r="L5" s="34"/>
      <c r="M5" s="34"/>
      <c r="N5" s="34"/>
      <c r="O5" s="34"/>
      <c r="P5" s="37"/>
      <c r="Q5" s="38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</row>
    <row r="6" spans="1:37" ht="12.75" customHeight="1" x14ac:dyDescent="0.2">
      <c r="A6" s="39" t="s">
        <v>50</v>
      </c>
      <c r="B6" s="40">
        <v>1</v>
      </c>
      <c r="C6" s="40"/>
      <c r="D6" s="40" t="s">
        <v>47</v>
      </c>
      <c r="E6" s="72" t="s">
        <v>72</v>
      </c>
      <c r="F6" s="41"/>
      <c r="G6" s="41"/>
      <c r="H6" s="41"/>
      <c r="I6" s="41"/>
      <c r="J6" s="42"/>
      <c r="K6" s="42"/>
      <c r="L6" s="42"/>
      <c r="M6" s="42"/>
      <c r="N6" s="42"/>
      <c r="O6" s="42"/>
      <c r="P6" s="43"/>
      <c r="Q6" s="44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</row>
    <row r="7" spans="1:37" ht="18" customHeight="1" x14ac:dyDescent="0.2">
      <c r="A7" s="91" t="s">
        <v>36</v>
      </c>
      <c r="B7" s="94" t="s">
        <v>52</v>
      </c>
      <c r="C7" s="94" t="s">
        <v>53</v>
      </c>
      <c r="D7" s="95" t="s">
        <v>54</v>
      </c>
      <c r="E7" s="96"/>
      <c r="F7" s="97"/>
      <c r="G7" s="98"/>
      <c r="H7" s="98"/>
      <c r="I7" s="98"/>
      <c r="J7" s="99"/>
      <c r="K7" s="104" t="s">
        <v>62</v>
      </c>
      <c r="L7" s="104" t="s">
        <v>63</v>
      </c>
      <c r="M7" s="104" t="s">
        <v>64</v>
      </c>
      <c r="N7" s="104" t="s">
        <v>65</v>
      </c>
      <c r="O7" s="104" t="s">
        <v>66</v>
      </c>
      <c r="P7" s="106" t="s">
        <v>67</v>
      </c>
      <c r="Q7" s="94" t="s">
        <v>37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</row>
    <row r="8" spans="1:37" ht="33" customHeight="1" x14ac:dyDescent="0.2">
      <c r="A8" s="92"/>
      <c r="B8" s="92"/>
      <c r="C8" s="92"/>
      <c r="D8" s="100"/>
      <c r="E8" s="101"/>
      <c r="F8" s="102"/>
      <c r="G8" s="101"/>
      <c r="H8" s="101"/>
      <c r="I8" s="101"/>
      <c r="J8" s="103"/>
      <c r="K8" s="105"/>
      <c r="L8" s="105"/>
      <c r="M8" s="105"/>
      <c r="N8" s="105"/>
      <c r="O8" s="105"/>
      <c r="P8" s="93"/>
      <c r="Q8" s="93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</row>
    <row r="9" spans="1:37" ht="39.75" customHeight="1" x14ac:dyDescent="0.2">
      <c r="A9" s="93"/>
      <c r="B9" s="93"/>
      <c r="C9" s="93"/>
      <c r="D9" s="61" t="s">
        <v>55</v>
      </c>
      <c r="E9" s="45" t="s">
        <v>56</v>
      </c>
      <c r="F9" s="45" t="s">
        <v>57</v>
      </c>
      <c r="G9" s="45" t="s">
        <v>58</v>
      </c>
      <c r="H9" s="45" t="s">
        <v>59</v>
      </c>
      <c r="I9" s="45" t="s">
        <v>60</v>
      </c>
      <c r="J9" s="45" t="s">
        <v>61</v>
      </c>
      <c r="K9" s="45"/>
      <c r="L9" s="45"/>
      <c r="M9" s="45"/>
      <c r="N9" s="45"/>
      <c r="O9" s="45"/>
      <c r="P9" s="46"/>
      <c r="Q9" s="61" t="s">
        <v>55</v>
      </c>
      <c r="R9" s="107" t="s">
        <v>69</v>
      </c>
      <c r="S9" s="108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</row>
    <row r="10" spans="1:37" ht="19.5" customHeight="1" x14ac:dyDescent="0.2">
      <c r="A10" s="27">
        <v>20</v>
      </c>
      <c r="B10" s="28">
        <f>TRUNC(C10/100,0)</f>
        <v>43</v>
      </c>
      <c r="C10" s="63">
        <v>4354</v>
      </c>
      <c r="D10" s="63">
        <v>24</v>
      </c>
      <c r="E10" s="63">
        <v>19</v>
      </c>
      <c r="F10" s="63">
        <v>15</v>
      </c>
      <c r="G10" s="63">
        <v>11</v>
      </c>
      <c r="H10" s="63">
        <v>9</v>
      </c>
      <c r="I10" s="63">
        <v>6</v>
      </c>
      <c r="J10" s="63">
        <v>4</v>
      </c>
      <c r="K10" s="60">
        <f>D10-F10</f>
        <v>9</v>
      </c>
      <c r="L10" s="60">
        <f>F10-H10</f>
        <v>6</v>
      </c>
      <c r="M10" s="60">
        <f>H10-J10</f>
        <v>5</v>
      </c>
      <c r="N10" s="60">
        <f>D10-E10</f>
        <v>5</v>
      </c>
      <c r="O10" s="62">
        <f>15*(1+(2*(F10/D10))+(2*(H10/D10))+(2*(J10/D10)))</f>
        <v>50</v>
      </c>
      <c r="P10" s="64">
        <v>485</v>
      </c>
      <c r="Q10" s="28">
        <f>D10</f>
        <v>24</v>
      </c>
      <c r="R10" s="74">
        <f t="shared" ref="R10:R41" si="0">$Q$75-3*$Q$76</f>
        <v>-15.240717479994977</v>
      </c>
      <c r="S10" s="74">
        <f t="shared" ref="S10:S41" si="1">$Q$75+3*$Q$76</f>
        <v>95.93913017840768</v>
      </c>
      <c r="T10" s="67" t="str">
        <f>IF(Q10&gt;=R10,"ok","fora")</f>
        <v>ok</v>
      </c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</row>
    <row r="11" spans="1:37" ht="19.5" customHeight="1" x14ac:dyDescent="0.2">
      <c r="A11" s="27">
        <f>A10+40</f>
        <v>60</v>
      </c>
      <c r="B11" s="28">
        <f t="shared" ref="B11" si="2">TRUNC(C11/100,0)</f>
        <v>42</v>
      </c>
      <c r="C11" s="63">
        <v>4252</v>
      </c>
      <c r="D11" s="63">
        <v>19</v>
      </c>
      <c r="E11" s="63">
        <v>10</v>
      </c>
      <c r="F11" s="63">
        <v>6</v>
      </c>
      <c r="G11" s="63">
        <v>4</v>
      </c>
      <c r="H11" s="63">
        <v>3</v>
      </c>
      <c r="I11" s="63">
        <v>2</v>
      </c>
      <c r="J11" s="63">
        <v>1</v>
      </c>
      <c r="K11" s="60">
        <f t="shared" ref="K11" si="3">D11-F11</f>
        <v>13</v>
      </c>
      <c r="L11" s="60">
        <f t="shared" ref="L11" si="4">F11-H11</f>
        <v>3</v>
      </c>
      <c r="M11" s="60">
        <f t="shared" ref="M11" si="5">H11-J11</f>
        <v>2</v>
      </c>
      <c r="N11" s="60">
        <f t="shared" ref="N11" si="6">D11-E11</f>
        <v>9</v>
      </c>
      <c r="O11" s="62">
        <f t="shared" ref="O11" si="7">15*(1+(2*(F11/D11))+(2*(H11/D11))+(2*(J11/D11)))</f>
        <v>30.78947368421052</v>
      </c>
      <c r="P11" s="64">
        <v>293</v>
      </c>
      <c r="Q11" s="28">
        <f t="shared" ref="Q11:Q46" si="8">D11</f>
        <v>19</v>
      </c>
      <c r="R11" s="74">
        <f t="shared" si="0"/>
        <v>-15.240717479994977</v>
      </c>
      <c r="S11" s="74">
        <f t="shared" si="1"/>
        <v>95.93913017840768</v>
      </c>
      <c r="T11" s="67" t="str">
        <f t="shared" ref="T11:T46" si="9">IF(Q11&gt;=R11,"ok","fora")</f>
        <v>ok</v>
      </c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</row>
    <row r="12" spans="1:37" ht="19.5" customHeight="1" x14ac:dyDescent="0.2">
      <c r="A12" s="27">
        <f t="shared" ref="A12:A72" si="10">A11+40</f>
        <v>100</v>
      </c>
      <c r="B12" s="28">
        <f t="shared" ref="B12:B33" si="11">TRUNC(C12/100,0)</f>
        <v>42</v>
      </c>
      <c r="C12" s="63">
        <v>4252</v>
      </c>
      <c r="D12" s="63">
        <v>25</v>
      </c>
      <c r="E12" s="63">
        <v>13</v>
      </c>
      <c r="F12" s="63">
        <v>8</v>
      </c>
      <c r="G12" s="63">
        <v>5</v>
      </c>
      <c r="H12" s="63">
        <v>3</v>
      </c>
      <c r="I12" s="63">
        <v>2</v>
      </c>
      <c r="J12" s="63">
        <v>2</v>
      </c>
      <c r="K12" s="60">
        <f t="shared" ref="K12:K33" si="12">D12-F12</f>
        <v>17</v>
      </c>
      <c r="L12" s="60">
        <f t="shared" ref="L12:L33" si="13">F12-H12</f>
        <v>5</v>
      </c>
      <c r="M12" s="60">
        <f t="shared" ref="M12:M33" si="14">H12-J12</f>
        <v>1</v>
      </c>
      <c r="N12" s="60">
        <f t="shared" ref="N12:N33" si="15">D12-E12</f>
        <v>12</v>
      </c>
      <c r="O12" s="62">
        <f t="shared" ref="O12:O33" si="16">15*(1+(2*(F12/D12))+(2*(H12/D12))+(2*(J12/D12)))</f>
        <v>30.6</v>
      </c>
      <c r="P12" s="64">
        <v>212</v>
      </c>
      <c r="Q12" s="28">
        <f t="shared" si="8"/>
        <v>25</v>
      </c>
      <c r="R12" s="74">
        <f t="shared" si="0"/>
        <v>-15.240717479994977</v>
      </c>
      <c r="S12" s="74">
        <f t="shared" si="1"/>
        <v>95.93913017840768</v>
      </c>
      <c r="T12" s="67" t="str">
        <f t="shared" si="9"/>
        <v>ok</v>
      </c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</row>
    <row r="13" spans="1:37" ht="19.5" customHeight="1" x14ac:dyDescent="0.2">
      <c r="A13" s="27">
        <f t="shared" si="10"/>
        <v>140</v>
      </c>
      <c r="B13" s="28">
        <f t="shared" si="11"/>
        <v>41</v>
      </c>
      <c r="C13" s="63">
        <v>4130</v>
      </c>
      <c r="D13" s="63">
        <v>31</v>
      </c>
      <c r="E13" s="63">
        <v>16</v>
      </c>
      <c r="F13" s="63">
        <v>10</v>
      </c>
      <c r="G13" s="63">
        <v>5</v>
      </c>
      <c r="H13" s="63">
        <v>3</v>
      </c>
      <c r="I13" s="63">
        <v>2</v>
      </c>
      <c r="J13" s="63">
        <v>1</v>
      </c>
      <c r="K13" s="60">
        <f t="shared" si="12"/>
        <v>21</v>
      </c>
      <c r="L13" s="60">
        <f t="shared" si="13"/>
        <v>7</v>
      </c>
      <c r="M13" s="60">
        <f t="shared" si="14"/>
        <v>2</v>
      </c>
      <c r="N13" s="60">
        <f t="shared" si="15"/>
        <v>15</v>
      </c>
      <c r="O13" s="62">
        <f t="shared" si="16"/>
        <v>28.548387096774192</v>
      </c>
      <c r="P13" s="64">
        <v>171</v>
      </c>
      <c r="Q13" s="28">
        <f t="shared" si="8"/>
        <v>31</v>
      </c>
      <c r="R13" s="74">
        <f t="shared" si="0"/>
        <v>-15.240717479994977</v>
      </c>
      <c r="S13" s="74">
        <f t="shared" si="1"/>
        <v>95.93913017840768</v>
      </c>
      <c r="T13" s="67" t="str">
        <f t="shared" si="9"/>
        <v>ok</v>
      </c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</row>
    <row r="14" spans="1:37" ht="19.5" customHeight="1" x14ac:dyDescent="0.2">
      <c r="A14" s="27">
        <f t="shared" si="10"/>
        <v>180</v>
      </c>
      <c r="B14" s="28">
        <f t="shared" si="11"/>
        <v>39</v>
      </c>
      <c r="C14" s="63">
        <v>3977</v>
      </c>
      <c r="D14" s="63">
        <v>44</v>
      </c>
      <c r="E14" s="63">
        <v>23</v>
      </c>
      <c r="F14" s="63">
        <v>14</v>
      </c>
      <c r="G14" s="63">
        <v>9</v>
      </c>
      <c r="H14" s="63">
        <v>5</v>
      </c>
      <c r="I14" s="63">
        <v>3</v>
      </c>
      <c r="J14" s="63">
        <v>2</v>
      </c>
      <c r="K14" s="60">
        <f t="shared" si="12"/>
        <v>30</v>
      </c>
      <c r="L14" s="60">
        <f t="shared" si="13"/>
        <v>9</v>
      </c>
      <c r="M14" s="60">
        <f t="shared" si="14"/>
        <v>3</v>
      </c>
      <c r="N14" s="60">
        <f t="shared" si="15"/>
        <v>21</v>
      </c>
      <c r="O14" s="62">
        <f t="shared" si="16"/>
        <v>29.318181818181817</v>
      </c>
      <c r="P14" s="64">
        <v>124</v>
      </c>
      <c r="Q14" s="28">
        <f t="shared" si="8"/>
        <v>44</v>
      </c>
      <c r="R14" s="74">
        <f t="shared" si="0"/>
        <v>-15.240717479994977</v>
      </c>
      <c r="S14" s="74">
        <f t="shared" si="1"/>
        <v>95.93913017840768</v>
      </c>
      <c r="T14" s="67" t="str">
        <f t="shared" si="9"/>
        <v>ok</v>
      </c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</row>
    <row r="15" spans="1:37" ht="19.5" customHeight="1" x14ac:dyDescent="0.2">
      <c r="A15" s="27">
        <f t="shared" si="10"/>
        <v>220</v>
      </c>
      <c r="B15" s="28">
        <f t="shared" si="11"/>
        <v>43</v>
      </c>
      <c r="C15" s="63">
        <v>4375</v>
      </c>
      <c r="D15" s="63">
        <v>33</v>
      </c>
      <c r="E15" s="63">
        <v>18</v>
      </c>
      <c r="F15" s="63">
        <v>10</v>
      </c>
      <c r="G15" s="63">
        <v>5</v>
      </c>
      <c r="H15" s="63">
        <v>3</v>
      </c>
      <c r="I15" s="63">
        <v>2</v>
      </c>
      <c r="J15" s="63">
        <v>2</v>
      </c>
      <c r="K15" s="60">
        <f t="shared" si="12"/>
        <v>23</v>
      </c>
      <c r="L15" s="60">
        <f t="shared" si="13"/>
        <v>7</v>
      </c>
      <c r="M15" s="60">
        <f t="shared" si="14"/>
        <v>1</v>
      </c>
      <c r="N15" s="60">
        <f t="shared" si="15"/>
        <v>15</v>
      </c>
      <c r="O15" s="62">
        <f t="shared" si="16"/>
        <v>28.636363636363637</v>
      </c>
      <c r="P15" s="64">
        <v>168</v>
      </c>
      <c r="Q15" s="28">
        <f t="shared" si="8"/>
        <v>33</v>
      </c>
      <c r="R15" s="74">
        <f t="shared" si="0"/>
        <v>-15.240717479994977</v>
      </c>
      <c r="S15" s="74">
        <f t="shared" si="1"/>
        <v>95.93913017840768</v>
      </c>
      <c r="T15" s="67" t="str">
        <f t="shared" si="9"/>
        <v>ok</v>
      </c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</row>
    <row r="16" spans="1:37" ht="19.5" customHeight="1" x14ac:dyDescent="0.2">
      <c r="A16" s="27">
        <f t="shared" si="10"/>
        <v>260</v>
      </c>
      <c r="B16" s="28">
        <f t="shared" si="11"/>
        <v>44</v>
      </c>
      <c r="C16" s="63">
        <v>4476</v>
      </c>
      <c r="D16" s="63">
        <v>106</v>
      </c>
      <c r="E16" s="63">
        <v>24</v>
      </c>
      <c r="F16" s="63">
        <v>11</v>
      </c>
      <c r="G16" s="63">
        <v>6</v>
      </c>
      <c r="H16" s="63">
        <v>4</v>
      </c>
      <c r="I16" s="63">
        <v>2</v>
      </c>
      <c r="J16" s="63">
        <v>2</v>
      </c>
      <c r="K16" s="60">
        <f t="shared" si="12"/>
        <v>95</v>
      </c>
      <c r="L16" s="60">
        <f t="shared" si="13"/>
        <v>7</v>
      </c>
      <c r="M16" s="60">
        <f t="shared" si="14"/>
        <v>2</v>
      </c>
      <c r="N16" s="60">
        <f t="shared" si="15"/>
        <v>82</v>
      </c>
      <c r="O16" s="62">
        <f t="shared" si="16"/>
        <v>19.811320754716981</v>
      </c>
      <c r="P16" s="64">
        <v>35</v>
      </c>
      <c r="Q16" s="28">
        <f t="shared" si="8"/>
        <v>106</v>
      </c>
      <c r="R16" s="74">
        <f t="shared" si="0"/>
        <v>-15.240717479994977</v>
      </c>
      <c r="S16" s="74">
        <f t="shared" si="1"/>
        <v>95.93913017840768</v>
      </c>
      <c r="T16" s="67" t="str">
        <f t="shared" si="9"/>
        <v>ok</v>
      </c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</row>
    <row r="17" spans="1:37" ht="19.5" customHeight="1" x14ac:dyDescent="0.2">
      <c r="A17" s="27">
        <f t="shared" si="10"/>
        <v>300</v>
      </c>
      <c r="B17" s="28">
        <f t="shared" si="11"/>
        <v>42</v>
      </c>
      <c r="C17" s="63">
        <v>4293</v>
      </c>
      <c r="D17" s="63">
        <v>35</v>
      </c>
      <c r="E17" s="63">
        <v>17</v>
      </c>
      <c r="F17" s="63">
        <v>8</v>
      </c>
      <c r="G17" s="63">
        <v>4</v>
      </c>
      <c r="H17" s="63">
        <v>3</v>
      </c>
      <c r="I17" s="63">
        <v>2</v>
      </c>
      <c r="J17" s="63">
        <v>1</v>
      </c>
      <c r="K17" s="60">
        <f t="shared" si="12"/>
        <v>27</v>
      </c>
      <c r="L17" s="60">
        <f t="shared" si="13"/>
        <v>5</v>
      </c>
      <c r="M17" s="60">
        <f t="shared" si="14"/>
        <v>2</v>
      </c>
      <c r="N17" s="60">
        <f t="shared" si="15"/>
        <v>18</v>
      </c>
      <c r="O17" s="62">
        <f t="shared" si="16"/>
        <v>25.285714285714285</v>
      </c>
      <c r="P17" s="64">
        <v>142</v>
      </c>
      <c r="Q17" s="28">
        <f t="shared" si="8"/>
        <v>35</v>
      </c>
      <c r="R17" s="74">
        <f t="shared" si="0"/>
        <v>-15.240717479994977</v>
      </c>
      <c r="S17" s="74">
        <f t="shared" si="1"/>
        <v>95.93913017840768</v>
      </c>
      <c r="T17" s="67" t="str">
        <f t="shared" si="9"/>
        <v>ok</v>
      </c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</row>
    <row r="18" spans="1:37" ht="19.5" customHeight="1" x14ac:dyDescent="0.2">
      <c r="A18" s="27">
        <f t="shared" si="10"/>
        <v>340</v>
      </c>
      <c r="B18" s="28">
        <f t="shared" si="11"/>
        <v>43</v>
      </c>
      <c r="C18" s="63">
        <v>4334</v>
      </c>
      <c r="D18" s="63">
        <v>54</v>
      </c>
      <c r="E18" s="63">
        <v>28</v>
      </c>
      <c r="F18" s="63">
        <v>15</v>
      </c>
      <c r="G18" s="63">
        <v>8</v>
      </c>
      <c r="H18" s="63">
        <v>5</v>
      </c>
      <c r="I18" s="63">
        <v>4</v>
      </c>
      <c r="J18" s="63">
        <v>2</v>
      </c>
      <c r="K18" s="60">
        <f t="shared" si="12"/>
        <v>39</v>
      </c>
      <c r="L18" s="60">
        <f t="shared" si="13"/>
        <v>10</v>
      </c>
      <c r="M18" s="60">
        <f t="shared" si="14"/>
        <v>3</v>
      </c>
      <c r="N18" s="60">
        <f t="shared" si="15"/>
        <v>26</v>
      </c>
      <c r="O18" s="62">
        <f t="shared" si="16"/>
        <v>27.222222222222221</v>
      </c>
      <c r="P18" s="64">
        <v>95</v>
      </c>
      <c r="Q18" s="28">
        <f t="shared" si="8"/>
        <v>54</v>
      </c>
      <c r="R18" s="74">
        <f t="shared" si="0"/>
        <v>-15.240717479994977</v>
      </c>
      <c r="S18" s="74">
        <f t="shared" si="1"/>
        <v>95.93913017840768</v>
      </c>
      <c r="T18" s="67" t="str">
        <f t="shared" si="9"/>
        <v>ok</v>
      </c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</row>
    <row r="19" spans="1:37" ht="19.5" customHeight="1" x14ac:dyDescent="0.2">
      <c r="A19" s="27">
        <f t="shared" si="10"/>
        <v>380</v>
      </c>
      <c r="B19" s="28">
        <f t="shared" si="11"/>
        <v>41</v>
      </c>
      <c r="C19" s="63">
        <v>4140</v>
      </c>
      <c r="D19" s="63">
        <v>38</v>
      </c>
      <c r="E19" s="63">
        <v>16</v>
      </c>
      <c r="F19" s="63">
        <v>9</v>
      </c>
      <c r="G19" s="63">
        <v>6</v>
      </c>
      <c r="H19" s="63">
        <v>4</v>
      </c>
      <c r="I19" s="63">
        <v>2</v>
      </c>
      <c r="J19" s="63">
        <v>2</v>
      </c>
      <c r="K19" s="60">
        <f t="shared" si="12"/>
        <v>29</v>
      </c>
      <c r="L19" s="60">
        <f t="shared" si="13"/>
        <v>5</v>
      </c>
      <c r="M19" s="60">
        <f t="shared" si="14"/>
        <v>2</v>
      </c>
      <c r="N19" s="60">
        <f t="shared" si="15"/>
        <v>22</v>
      </c>
      <c r="O19" s="62">
        <f t="shared" si="16"/>
        <v>26.84210526315789</v>
      </c>
      <c r="P19" s="64">
        <v>121</v>
      </c>
      <c r="Q19" s="28">
        <f t="shared" si="8"/>
        <v>38</v>
      </c>
      <c r="R19" s="74">
        <f t="shared" si="0"/>
        <v>-15.240717479994977</v>
      </c>
      <c r="S19" s="74">
        <f t="shared" si="1"/>
        <v>95.93913017840768</v>
      </c>
      <c r="T19" s="67" t="str">
        <f t="shared" si="9"/>
        <v>ok</v>
      </c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</row>
    <row r="20" spans="1:37" ht="19.5" customHeight="1" x14ac:dyDescent="0.2">
      <c r="A20" s="27">
        <f t="shared" si="10"/>
        <v>420</v>
      </c>
      <c r="B20" s="28">
        <f t="shared" si="11"/>
        <v>40</v>
      </c>
      <c r="C20" s="63">
        <v>4048</v>
      </c>
      <c r="D20" s="63">
        <v>45</v>
      </c>
      <c r="E20" s="63">
        <v>20</v>
      </c>
      <c r="F20" s="63">
        <v>10</v>
      </c>
      <c r="G20" s="63">
        <v>5</v>
      </c>
      <c r="H20" s="63">
        <v>3</v>
      </c>
      <c r="I20" s="63">
        <v>2</v>
      </c>
      <c r="J20" s="63">
        <v>2</v>
      </c>
      <c r="K20" s="60">
        <f t="shared" si="12"/>
        <v>35</v>
      </c>
      <c r="L20" s="60">
        <f t="shared" si="13"/>
        <v>7</v>
      </c>
      <c r="M20" s="60">
        <f t="shared" si="14"/>
        <v>1</v>
      </c>
      <c r="N20" s="60">
        <f t="shared" si="15"/>
        <v>25</v>
      </c>
      <c r="O20" s="62">
        <f t="shared" si="16"/>
        <v>24.999999999999996</v>
      </c>
      <c r="P20" s="64">
        <v>104</v>
      </c>
      <c r="Q20" s="28">
        <f t="shared" si="8"/>
        <v>45</v>
      </c>
      <c r="R20" s="74">
        <f t="shared" si="0"/>
        <v>-15.240717479994977</v>
      </c>
      <c r="S20" s="74">
        <f t="shared" si="1"/>
        <v>95.93913017840768</v>
      </c>
      <c r="T20" s="67" t="str">
        <f t="shared" si="9"/>
        <v>ok</v>
      </c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</row>
    <row r="21" spans="1:37" ht="19.5" customHeight="1" x14ac:dyDescent="0.2">
      <c r="A21" s="27">
        <f t="shared" si="10"/>
        <v>460</v>
      </c>
      <c r="B21" s="28">
        <f t="shared" si="11"/>
        <v>41</v>
      </c>
      <c r="C21" s="63">
        <v>4120</v>
      </c>
      <c r="D21" s="63">
        <v>51</v>
      </c>
      <c r="E21" s="63">
        <v>23</v>
      </c>
      <c r="F21" s="63">
        <v>13</v>
      </c>
      <c r="G21" s="63">
        <v>7</v>
      </c>
      <c r="H21" s="63">
        <v>4</v>
      </c>
      <c r="I21" s="63">
        <v>3</v>
      </c>
      <c r="J21" s="63">
        <v>2</v>
      </c>
      <c r="K21" s="60">
        <f t="shared" si="12"/>
        <v>38</v>
      </c>
      <c r="L21" s="60">
        <f t="shared" si="13"/>
        <v>9</v>
      </c>
      <c r="M21" s="60">
        <f t="shared" si="14"/>
        <v>2</v>
      </c>
      <c r="N21" s="60">
        <f t="shared" si="15"/>
        <v>28</v>
      </c>
      <c r="O21" s="62">
        <f t="shared" si="16"/>
        <v>26.17647058823529</v>
      </c>
      <c r="P21" s="64">
        <v>94</v>
      </c>
      <c r="Q21" s="28">
        <f t="shared" si="8"/>
        <v>51</v>
      </c>
      <c r="R21" s="74">
        <f t="shared" si="0"/>
        <v>-15.240717479994977</v>
      </c>
      <c r="S21" s="74">
        <f t="shared" si="1"/>
        <v>95.93913017840768</v>
      </c>
      <c r="T21" s="67" t="str">
        <f t="shared" si="9"/>
        <v>ok</v>
      </c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</row>
    <row r="22" spans="1:37" ht="19.5" customHeight="1" x14ac:dyDescent="0.2">
      <c r="A22" s="27">
        <f t="shared" si="10"/>
        <v>500</v>
      </c>
      <c r="B22" s="28">
        <f t="shared" si="11"/>
        <v>43</v>
      </c>
      <c r="C22" s="63">
        <v>4313</v>
      </c>
      <c r="D22" s="63">
        <v>49</v>
      </c>
      <c r="E22" s="63">
        <v>26</v>
      </c>
      <c r="F22" s="63">
        <v>16</v>
      </c>
      <c r="G22" s="63">
        <v>9</v>
      </c>
      <c r="H22" s="63">
        <v>6</v>
      </c>
      <c r="I22" s="63">
        <v>4</v>
      </c>
      <c r="J22" s="63">
        <v>3</v>
      </c>
      <c r="K22" s="60">
        <f t="shared" si="12"/>
        <v>33</v>
      </c>
      <c r="L22" s="60">
        <f t="shared" si="13"/>
        <v>10</v>
      </c>
      <c r="M22" s="60">
        <f t="shared" si="14"/>
        <v>3</v>
      </c>
      <c r="N22" s="60">
        <f t="shared" si="15"/>
        <v>23</v>
      </c>
      <c r="O22" s="62">
        <f t="shared" si="16"/>
        <v>30.30612244897959</v>
      </c>
      <c r="P22" s="64">
        <v>113</v>
      </c>
      <c r="Q22" s="28">
        <f t="shared" si="8"/>
        <v>49</v>
      </c>
      <c r="R22" s="74">
        <f t="shared" si="0"/>
        <v>-15.240717479994977</v>
      </c>
      <c r="S22" s="74">
        <f t="shared" si="1"/>
        <v>95.93913017840768</v>
      </c>
      <c r="T22" s="67" t="str">
        <f t="shared" si="9"/>
        <v>ok</v>
      </c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</row>
    <row r="23" spans="1:37" ht="19.5" customHeight="1" x14ac:dyDescent="0.2">
      <c r="A23" s="27">
        <f t="shared" si="10"/>
        <v>540</v>
      </c>
      <c r="B23" s="28">
        <f t="shared" si="11"/>
        <v>41</v>
      </c>
      <c r="C23" s="63">
        <v>4150</v>
      </c>
      <c r="D23" s="63">
        <v>40</v>
      </c>
      <c r="E23" s="63">
        <v>22</v>
      </c>
      <c r="F23" s="63">
        <v>14</v>
      </c>
      <c r="G23" s="63">
        <v>9</v>
      </c>
      <c r="H23" s="63">
        <v>5</v>
      </c>
      <c r="I23" s="63">
        <v>4</v>
      </c>
      <c r="J23" s="63">
        <v>3</v>
      </c>
      <c r="K23" s="60">
        <f t="shared" si="12"/>
        <v>26</v>
      </c>
      <c r="L23" s="60">
        <f t="shared" si="13"/>
        <v>9</v>
      </c>
      <c r="M23" s="60">
        <f t="shared" si="14"/>
        <v>2</v>
      </c>
      <c r="N23" s="60">
        <f t="shared" si="15"/>
        <v>18</v>
      </c>
      <c r="O23" s="62">
        <f t="shared" si="16"/>
        <v>31.5</v>
      </c>
      <c r="P23" s="64">
        <v>147</v>
      </c>
      <c r="Q23" s="28">
        <f t="shared" si="8"/>
        <v>40</v>
      </c>
      <c r="R23" s="74">
        <f t="shared" si="0"/>
        <v>-15.240717479994977</v>
      </c>
      <c r="S23" s="74">
        <f t="shared" si="1"/>
        <v>95.93913017840768</v>
      </c>
      <c r="T23" s="67" t="str">
        <f t="shared" si="9"/>
        <v>ok</v>
      </c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</row>
    <row r="24" spans="1:37" ht="19.5" customHeight="1" x14ac:dyDescent="0.2">
      <c r="A24" s="27">
        <f t="shared" si="10"/>
        <v>580</v>
      </c>
      <c r="B24" s="28">
        <f t="shared" si="11"/>
        <v>43</v>
      </c>
      <c r="C24" s="63">
        <v>4344</v>
      </c>
      <c r="D24" s="63">
        <v>25</v>
      </c>
      <c r="E24" s="63">
        <v>14</v>
      </c>
      <c r="F24" s="63">
        <v>9</v>
      </c>
      <c r="G24" s="63">
        <v>6</v>
      </c>
      <c r="H24" s="63">
        <v>4</v>
      </c>
      <c r="I24" s="63">
        <v>3</v>
      </c>
      <c r="J24" s="63">
        <v>2</v>
      </c>
      <c r="K24" s="60">
        <f t="shared" si="12"/>
        <v>16</v>
      </c>
      <c r="L24" s="60">
        <f t="shared" si="13"/>
        <v>5</v>
      </c>
      <c r="M24" s="60">
        <f t="shared" si="14"/>
        <v>2</v>
      </c>
      <c r="N24" s="60">
        <f t="shared" si="15"/>
        <v>11</v>
      </c>
      <c r="O24" s="62">
        <f t="shared" si="16"/>
        <v>33</v>
      </c>
      <c r="P24" s="64">
        <v>238</v>
      </c>
      <c r="Q24" s="28">
        <f t="shared" si="8"/>
        <v>25</v>
      </c>
      <c r="R24" s="74">
        <f t="shared" si="0"/>
        <v>-15.240717479994977</v>
      </c>
      <c r="S24" s="74">
        <f t="shared" si="1"/>
        <v>95.93913017840768</v>
      </c>
      <c r="T24" s="67" t="str">
        <f t="shared" si="9"/>
        <v>ok</v>
      </c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</row>
    <row r="25" spans="1:37" ht="19.5" customHeight="1" x14ac:dyDescent="0.2">
      <c r="A25" s="27">
        <f t="shared" si="10"/>
        <v>620</v>
      </c>
      <c r="B25" s="28">
        <f t="shared" si="11"/>
        <v>47</v>
      </c>
      <c r="C25" s="63">
        <v>4701</v>
      </c>
      <c r="D25" s="63">
        <v>19</v>
      </c>
      <c r="E25" s="63">
        <v>13</v>
      </c>
      <c r="F25" s="63">
        <v>10</v>
      </c>
      <c r="G25" s="63">
        <v>7</v>
      </c>
      <c r="H25" s="63">
        <v>5</v>
      </c>
      <c r="I25" s="63">
        <v>3</v>
      </c>
      <c r="J25" s="63">
        <v>2</v>
      </c>
      <c r="K25" s="60">
        <f t="shared" si="12"/>
        <v>9</v>
      </c>
      <c r="L25" s="60">
        <f t="shared" si="13"/>
        <v>5</v>
      </c>
      <c r="M25" s="60">
        <f t="shared" si="14"/>
        <v>3</v>
      </c>
      <c r="N25" s="60">
        <f t="shared" si="15"/>
        <v>6</v>
      </c>
      <c r="O25" s="62">
        <f t="shared" si="16"/>
        <v>41.842105263157883</v>
      </c>
      <c r="P25" s="64">
        <v>408</v>
      </c>
      <c r="Q25" s="28">
        <f t="shared" si="8"/>
        <v>19</v>
      </c>
      <c r="R25" s="74">
        <f t="shared" si="0"/>
        <v>-15.240717479994977</v>
      </c>
      <c r="S25" s="74">
        <f t="shared" si="1"/>
        <v>95.93913017840768</v>
      </c>
      <c r="T25" s="67" t="str">
        <f t="shared" si="9"/>
        <v>ok</v>
      </c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</row>
    <row r="26" spans="1:37" ht="19.5" customHeight="1" x14ac:dyDescent="0.2">
      <c r="A26" s="27">
        <f t="shared" si="10"/>
        <v>660</v>
      </c>
      <c r="B26" s="28">
        <f t="shared" si="11"/>
        <v>41</v>
      </c>
      <c r="C26" s="63">
        <v>4140</v>
      </c>
      <c r="D26" s="63">
        <v>27</v>
      </c>
      <c r="E26" s="63">
        <v>18</v>
      </c>
      <c r="F26" s="63">
        <v>13</v>
      </c>
      <c r="G26" s="63">
        <v>9</v>
      </c>
      <c r="H26" s="63">
        <v>6</v>
      </c>
      <c r="I26" s="63">
        <v>4</v>
      </c>
      <c r="J26" s="63">
        <v>3</v>
      </c>
      <c r="K26" s="60">
        <f t="shared" si="12"/>
        <v>14</v>
      </c>
      <c r="L26" s="60">
        <f t="shared" si="13"/>
        <v>7</v>
      </c>
      <c r="M26" s="60">
        <f t="shared" si="14"/>
        <v>3</v>
      </c>
      <c r="N26" s="60">
        <f t="shared" si="15"/>
        <v>9</v>
      </c>
      <c r="O26" s="62">
        <f t="shared" si="16"/>
        <v>39.444444444444443</v>
      </c>
      <c r="P26" s="64">
        <v>267</v>
      </c>
      <c r="Q26" s="28">
        <f t="shared" si="8"/>
        <v>27</v>
      </c>
      <c r="R26" s="74">
        <f t="shared" si="0"/>
        <v>-15.240717479994977</v>
      </c>
      <c r="S26" s="74">
        <f t="shared" si="1"/>
        <v>95.93913017840768</v>
      </c>
      <c r="T26" s="67" t="str">
        <f t="shared" si="9"/>
        <v>ok</v>
      </c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</row>
    <row r="27" spans="1:37" ht="19.5" customHeight="1" x14ac:dyDescent="0.2">
      <c r="A27" s="27">
        <f t="shared" si="10"/>
        <v>700</v>
      </c>
      <c r="B27" s="28">
        <f t="shared" si="11"/>
        <v>39</v>
      </c>
      <c r="C27" s="63">
        <v>3997</v>
      </c>
      <c r="D27" s="63">
        <v>71</v>
      </c>
      <c r="E27" s="63">
        <v>46</v>
      </c>
      <c r="F27" s="63">
        <v>34</v>
      </c>
      <c r="G27" s="63">
        <v>23</v>
      </c>
      <c r="H27" s="63">
        <v>14</v>
      </c>
      <c r="I27" s="63">
        <v>8</v>
      </c>
      <c r="J27" s="63">
        <v>6</v>
      </c>
      <c r="K27" s="60">
        <f t="shared" si="12"/>
        <v>37</v>
      </c>
      <c r="L27" s="60">
        <f t="shared" si="13"/>
        <v>20</v>
      </c>
      <c r="M27" s="60">
        <f t="shared" si="14"/>
        <v>8</v>
      </c>
      <c r="N27" s="60">
        <f t="shared" si="15"/>
        <v>25</v>
      </c>
      <c r="O27" s="62">
        <f t="shared" si="16"/>
        <v>37.816901408450704</v>
      </c>
      <c r="P27" s="64">
        <v>101</v>
      </c>
      <c r="Q27" s="28">
        <f t="shared" si="8"/>
        <v>71</v>
      </c>
      <c r="R27" s="74">
        <f t="shared" si="0"/>
        <v>-15.240717479994977</v>
      </c>
      <c r="S27" s="74">
        <f t="shared" si="1"/>
        <v>95.93913017840768</v>
      </c>
      <c r="T27" s="67" t="str">
        <f t="shared" si="9"/>
        <v>ok</v>
      </c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</row>
    <row r="28" spans="1:37" ht="19.5" customHeight="1" x14ac:dyDescent="0.2">
      <c r="A28" s="27">
        <f t="shared" si="10"/>
        <v>740</v>
      </c>
      <c r="B28" s="28">
        <f t="shared" si="11"/>
        <v>40</v>
      </c>
      <c r="C28" s="63">
        <v>4099</v>
      </c>
      <c r="D28" s="63">
        <v>78</v>
      </c>
      <c r="E28" s="63">
        <v>45</v>
      </c>
      <c r="F28" s="63">
        <v>27</v>
      </c>
      <c r="G28" s="63">
        <v>15</v>
      </c>
      <c r="H28" s="63">
        <v>9</v>
      </c>
      <c r="I28" s="63">
        <v>6</v>
      </c>
      <c r="J28" s="63">
        <v>4</v>
      </c>
      <c r="K28" s="60">
        <f t="shared" si="12"/>
        <v>51</v>
      </c>
      <c r="L28" s="60">
        <f t="shared" si="13"/>
        <v>18</v>
      </c>
      <c r="M28" s="60">
        <f t="shared" si="14"/>
        <v>5</v>
      </c>
      <c r="N28" s="60">
        <f t="shared" si="15"/>
        <v>33</v>
      </c>
      <c r="O28" s="62">
        <f t="shared" si="16"/>
        <v>30.384615384615383</v>
      </c>
      <c r="P28" s="64">
        <v>75</v>
      </c>
      <c r="Q28" s="28">
        <f t="shared" si="8"/>
        <v>78</v>
      </c>
      <c r="R28" s="74">
        <f t="shared" si="0"/>
        <v>-15.240717479994977</v>
      </c>
      <c r="S28" s="74">
        <f t="shared" si="1"/>
        <v>95.93913017840768</v>
      </c>
      <c r="T28" s="67" t="str">
        <f t="shared" si="9"/>
        <v>ok</v>
      </c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</row>
    <row r="29" spans="1:37" ht="19.5" customHeight="1" x14ac:dyDescent="0.2">
      <c r="A29" s="27">
        <f t="shared" si="10"/>
        <v>780</v>
      </c>
      <c r="B29" s="28">
        <f t="shared" si="11"/>
        <v>42</v>
      </c>
      <c r="C29" s="63">
        <v>4273</v>
      </c>
      <c r="D29" s="63">
        <v>82</v>
      </c>
      <c r="E29" s="63">
        <v>52</v>
      </c>
      <c r="F29" s="63">
        <v>36</v>
      </c>
      <c r="G29" s="63">
        <v>20</v>
      </c>
      <c r="H29" s="63">
        <v>5</v>
      </c>
      <c r="I29" s="63">
        <v>4</v>
      </c>
      <c r="J29" s="63">
        <v>3</v>
      </c>
      <c r="K29" s="60">
        <f t="shared" si="12"/>
        <v>46</v>
      </c>
      <c r="L29" s="60">
        <f t="shared" si="13"/>
        <v>31</v>
      </c>
      <c r="M29" s="60">
        <f t="shared" si="14"/>
        <v>2</v>
      </c>
      <c r="N29" s="60">
        <f t="shared" si="15"/>
        <v>30</v>
      </c>
      <c r="O29" s="62">
        <f t="shared" si="16"/>
        <v>31.097560975609756</v>
      </c>
      <c r="P29" s="64">
        <v>83</v>
      </c>
      <c r="Q29" s="28">
        <f t="shared" si="8"/>
        <v>82</v>
      </c>
      <c r="R29" s="74">
        <f t="shared" si="0"/>
        <v>-15.240717479994977</v>
      </c>
      <c r="S29" s="74">
        <f t="shared" si="1"/>
        <v>95.93913017840768</v>
      </c>
      <c r="T29" s="67" t="str">
        <f t="shared" si="9"/>
        <v>ok</v>
      </c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</row>
    <row r="30" spans="1:37" ht="21.75" customHeight="1" x14ac:dyDescent="0.2">
      <c r="A30" s="27">
        <f t="shared" si="10"/>
        <v>820</v>
      </c>
      <c r="B30" s="28">
        <f t="shared" si="11"/>
        <v>42</v>
      </c>
      <c r="C30" s="63">
        <v>4242</v>
      </c>
      <c r="D30" s="63">
        <v>65</v>
      </c>
      <c r="E30" s="63">
        <v>38</v>
      </c>
      <c r="F30" s="63">
        <v>24</v>
      </c>
      <c r="G30" s="63">
        <v>12</v>
      </c>
      <c r="H30" s="63">
        <v>6</v>
      </c>
      <c r="I30" s="63">
        <v>4</v>
      </c>
      <c r="J30" s="63">
        <v>3</v>
      </c>
      <c r="K30" s="60">
        <f t="shared" si="12"/>
        <v>41</v>
      </c>
      <c r="L30" s="60">
        <f t="shared" si="13"/>
        <v>18</v>
      </c>
      <c r="M30" s="60">
        <f t="shared" si="14"/>
        <v>3</v>
      </c>
      <c r="N30" s="60">
        <f t="shared" si="15"/>
        <v>27</v>
      </c>
      <c r="O30" s="62">
        <f t="shared" si="16"/>
        <v>30.23076923076923</v>
      </c>
      <c r="P30" s="64">
        <v>92</v>
      </c>
      <c r="Q30" s="28">
        <f t="shared" si="8"/>
        <v>65</v>
      </c>
      <c r="R30" s="74">
        <f t="shared" si="0"/>
        <v>-15.240717479994977</v>
      </c>
      <c r="S30" s="74">
        <f t="shared" si="1"/>
        <v>95.93913017840768</v>
      </c>
      <c r="T30" s="67" t="str">
        <f t="shared" si="9"/>
        <v>ok</v>
      </c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</row>
    <row r="31" spans="1:37" ht="19.5" customHeight="1" x14ac:dyDescent="0.2">
      <c r="A31" s="27">
        <f t="shared" si="10"/>
        <v>860</v>
      </c>
      <c r="B31" s="28">
        <f t="shared" si="11"/>
        <v>42</v>
      </c>
      <c r="C31" s="63">
        <v>4283</v>
      </c>
      <c r="D31" s="63">
        <v>53</v>
      </c>
      <c r="E31" s="63">
        <v>28</v>
      </c>
      <c r="F31" s="63">
        <v>17</v>
      </c>
      <c r="G31" s="63">
        <v>8</v>
      </c>
      <c r="H31" s="63">
        <v>5</v>
      </c>
      <c r="I31" s="63">
        <v>5</v>
      </c>
      <c r="J31" s="63">
        <v>3</v>
      </c>
      <c r="K31" s="60">
        <f t="shared" si="12"/>
        <v>36</v>
      </c>
      <c r="L31" s="60">
        <f t="shared" si="13"/>
        <v>12</v>
      </c>
      <c r="M31" s="60">
        <f t="shared" si="14"/>
        <v>2</v>
      </c>
      <c r="N31" s="60">
        <f t="shared" si="15"/>
        <v>25</v>
      </c>
      <c r="O31" s="62">
        <f t="shared" si="16"/>
        <v>29.150943396226413</v>
      </c>
      <c r="P31" s="64">
        <v>104</v>
      </c>
      <c r="Q31" s="28">
        <f t="shared" si="8"/>
        <v>53</v>
      </c>
      <c r="R31" s="74">
        <f t="shared" si="0"/>
        <v>-15.240717479994977</v>
      </c>
      <c r="S31" s="74">
        <f t="shared" si="1"/>
        <v>95.93913017840768</v>
      </c>
      <c r="T31" s="67" t="str">
        <f t="shared" si="9"/>
        <v>ok</v>
      </c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</row>
    <row r="32" spans="1:37" ht="19.5" customHeight="1" x14ac:dyDescent="0.2">
      <c r="A32" s="27">
        <f t="shared" si="10"/>
        <v>900</v>
      </c>
      <c r="B32" s="28">
        <f t="shared" si="11"/>
        <v>42</v>
      </c>
      <c r="C32" s="63">
        <v>4242</v>
      </c>
      <c r="D32" s="63">
        <v>71</v>
      </c>
      <c r="E32" s="63">
        <v>22</v>
      </c>
      <c r="F32" s="63">
        <v>14</v>
      </c>
      <c r="G32" s="63">
        <v>7</v>
      </c>
      <c r="H32" s="63">
        <v>5</v>
      </c>
      <c r="I32" s="63">
        <v>4</v>
      </c>
      <c r="J32" s="63">
        <v>3</v>
      </c>
      <c r="K32" s="60">
        <f t="shared" si="12"/>
        <v>57</v>
      </c>
      <c r="L32" s="60">
        <f t="shared" si="13"/>
        <v>9</v>
      </c>
      <c r="M32" s="60">
        <f t="shared" si="14"/>
        <v>2</v>
      </c>
      <c r="N32" s="60">
        <f t="shared" si="15"/>
        <v>49</v>
      </c>
      <c r="O32" s="62">
        <f t="shared" si="16"/>
        <v>24.295774647887324</v>
      </c>
      <c r="P32" s="64">
        <v>59</v>
      </c>
      <c r="Q32" s="28">
        <f t="shared" si="8"/>
        <v>71</v>
      </c>
      <c r="R32" s="74">
        <f t="shared" si="0"/>
        <v>-15.240717479994977</v>
      </c>
      <c r="S32" s="74">
        <f t="shared" si="1"/>
        <v>95.93913017840768</v>
      </c>
      <c r="T32" s="67" t="str">
        <f t="shared" si="9"/>
        <v>ok</v>
      </c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</row>
    <row r="33" spans="1:37" ht="19.5" customHeight="1" x14ac:dyDescent="0.2">
      <c r="A33" s="27">
        <f t="shared" si="10"/>
        <v>940</v>
      </c>
      <c r="B33" s="28">
        <f t="shared" si="11"/>
        <v>41</v>
      </c>
      <c r="C33" s="63">
        <v>4120</v>
      </c>
      <c r="D33" s="63">
        <v>45</v>
      </c>
      <c r="E33" s="63">
        <v>30</v>
      </c>
      <c r="F33" s="63">
        <v>21</v>
      </c>
      <c r="G33" s="63">
        <v>13</v>
      </c>
      <c r="H33" s="63">
        <v>8</v>
      </c>
      <c r="I33" s="63">
        <v>6</v>
      </c>
      <c r="J33" s="63">
        <v>4</v>
      </c>
      <c r="K33" s="60">
        <f t="shared" si="12"/>
        <v>24</v>
      </c>
      <c r="L33" s="60">
        <f t="shared" si="13"/>
        <v>13</v>
      </c>
      <c r="M33" s="60">
        <f t="shared" si="14"/>
        <v>4</v>
      </c>
      <c r="N33" s="60">
        <f t="shared" si="15"/>
        <v>15</v>
      </c>
      <c r="O33" s="62">
        <f t="shared" si="16"/>
        <v>36.999999999999993</v>
      </c>
      <c r="P33" s="64">
        <v>156</v>
      </c>
      <c r="Q33" s="28">
        <f t="shared" si="8"/>
        <v>45</v>
      </c>
      <c r="R33" s="74">
        <f t="shared" si="0"/>
        <v>-15.240717479994977</v>
      </c>
      <c r="S33" s="74">
        <f t="shared" si="1"/>
        <v>95.93913017840768</v>
      </c>
      <c r="T33" s="67" t="str">
        <f t="shared" si="9"/>
        <v>ok</v>
      </c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</row>
    <row r="34" spans="1:37" ht="19.5" customHeight="1" x14ac:dyDescent="0.2">
      <c r="A34" s="27">
        <f t="shared" si="10"/>
        <v>980</v>
      </c>
      <c r="B34" s="28">
        <f t="shared" ref="B34:B36" si="17">TRUNC(C34/100,0)</f>
        <v>42</v>
      </c>
      <c r="C34" s="63">
        <v>4201</v>
      </c>
      <c r="D34" s="63">
        <v>40</v>
      </c>
      <c r="E34" s="63">
        <v>26</v>
      </c>
      <c r="F34" s="63">
        <v>18</v>
      </c>
      <c r="G34" s="63">
        <v>10</v>
      </c>
      <c r="H34" s="63">
        <v>5</v>
      </c>
      <c r="I34" s="63">
        <v>3</v>
      </c>
      <c r="J34" s="63">
        <v>3</v>
      </c>
      <c r="K34" s="60">
        <f t="shared" ref="K34:K36" si="18">D34-F34</f>
        <v>22</v>
      </c>
      <c r="L34" s="60">
        <f t="shared" ref="L34:L36" si="19">F34-H34</f>
        <v>13</v>
      </c>
      <c r="M34" s="60">
        <f t="shared" ref="M34:M36" si="20">H34-J34</f>
        <v>2</v>
      </c>
      <c r="N34" s="60">
        <f t="shared" ref="N34:N36" si="21">D34-E34</f>
        <v>14</v>
      </c>
      <c r="O34" s="62">
        <f t="shared" ref="O34:O36" si="22">15*(1+(2*(F34/D34))+(2*(H34/D34))+(2*(J34/D34)))</f>
        <v>34.5</v>
      </c>
      <c r="P34" s="64">
        <v>170</v>
      </c>
      <c r="Q34" s="28">
        <f t="shared" si="8"/>
        <v>40</v>
      </c>
      <c r="R34" s="74">
        <f t="shared" si="0"/>
        <v>-15.240717479994977</v>
      </c>
      <c r="S34" s="74">
        <f t="shared" si="1"/>
        <v>95.93913017840768</v>
      </c>
      <c r="T34" s="67" t="str">
        <f t="shared" si="9"/>
        <v>ok</v>
      </c>
    </row>
    <row r="35" spans="1:37" ht="19.5" customHeight="1" x14ac:dyDescent="0.2">
      <c r="A35" s="27">
        <f t="shared" si="10"/>
        <v>1020</v>
      </c>
      <c r="B35" s="28">
        <f t="shared" si="17"/>
        <v>43</v>
      </c>
      <c r="C35" s="63">
        <v>4324</v>
      </c>
      <c r="D35" s="63">
        <v>57</v>
      </c>
      <c r="E35" s="63">
        <v>41</v>
      </c>
      <c r="F35" s="63">
        <v>30</v>
      </c>
      <c r="G35" s="63">
        <v>18</v>
      </c>
      <c r="H35" s="63">
        <v>10</v>
      </c>
      <c r="I35" s="63">
        <v>7</v>
      </c>
      <c r="J35" s="63">
        <v>5</v>
      </c>
      <c r="K35" s="60">
        <f t="shared" si="18"/>
        <v>27</v>
      </c>
      <c r="L35" s="60">
        <f t="shared" si="19"/>
        <v>20</v>
      </c>
      <c r="M35" s="60">
        <f t="shared" si="20"/>
        <v>5</v>
      </c>
      <c r="N35" s="60">
        <f t="shared" si="21"/>
        <v>16</v>
      </c>
      <c r="O35" s="62">
        <f t="shared" si="22"/>
        <v>38.684210526315788</v>
      </c>
      <c r="P35" s="64">
        <v>142</v>
      </c>
      <c r="Q35" s="28">
        <f t="shared" si="8"/>
        <v>57</v>
      </c>
      <c r="R35" s="74">
        <f t="shared" si="0"/>
        <v>-15.240717479994977</v>
      </c>
      <c r="S35" s="74">
        <f t="shared" si="1"/>
        <v>95.93913017840768</v>
      </c>
      <c r="T35" s="67" t="str">
        <f t="shared" si="9"/>
        <v>ok</v>
      </c>
    </row>
    <row r="36" spans="1:37" ht="19.5" customHeight="1" x14ac:dyDescent="0.2">
      <c r="A36" s="27">
        <f t="shared" si="10"/>
        <v>1060</v>
      </c>
      <c r="B36" s="28">
        <f t="shared" si="17"/>
        <v>41</v>
      </c>
      <c r="C36" s="63">
        <v>4171</v>
      </c>
      <c r="D36" s="63">
        <v>46</v>
      </c>
      <c r="E36" s="63">
        <v>32</v>
      </c>
      <c r="F36" s="63">
        <v>23</v>
      </c>
      <c r="G36" s="63">
        <v>15</v>
      </c>
      <c r="H36" s="63">
        <v>9</v>
      </c>
      <c r="I36" s="63">
        <v>6</v>
      </c>
      <c r="J36" s="63">
        <v>4</v>
      </c>
      <c r="K36" s="60">
        <f t="shared" si="18"/>
        <v>23</v>
      </c>
      <c r="L36" s="60">
        <f t="shared" si="19"/>
        <v>14</v>
      </c>
      <c r="M36" s="60">
        <f t="shared" si="20"/>
        <v>5</v>
      </c>
      <c r="N36" s="60">
        <f t="shared" si="21"/>
        <v>14</v>
      </c>
      <c r="O36" s="62">
        <f t="shared" si="22"/>
        <v>38.478260869565219</v>
      </c>
      <c r="P36" s="64">
        <v>166</v>
      </c>
      <c r="Q36" s="28">
        <f t="shared" si="8"/>
        <v>46</v>
      </c>
      <c r="R36" s="74">
        <f t="shared" si="0"/>
        <v>-15.240717479994977</v>
      </c>
      <c r="S36" s="74">
        <f t="shared" si="1"/>
        <v>95.93913017840768</v>
      </c>
      <c r="T36" s="67" t="str">
        <f t="shared" si="9"/>
        <v>ok</v>
      </c>
    </row>
    <row r="37" spans="1:37" ht="19.5" customHeight="1" x14ac:dyDescent="0.2">
      <c r="A37" s="27">
        <f t="shared" si="10"/>
        <v>1100</v>
      </c>
      <c r="B37" s="28">
        <f t="shared" ref="B37:B39" si="23">TRUNC(C37/100,0)</f>
        <v>41</v>
      </c>
      <c r="C37" s="63">
        <v>4140</v>
      </c>
      <c r="D37" s="63">
        <v>73</v>
      </c>
      <c r="E37" s="63">
        <v>45</v>
      </c>
      <c r="F37" s="63">
        <v>30</v>
      </c>
      <c r="G37" s="63">
        <v>18</v>
      </c>
      <c r="H37" s="63">
        <v>10</v>
      </c>
      <c r="I37" s="63">
        <v>6</v>
      </c>
      <c r="J37" s="63">
        <v>4</v>
      </c>
      <c r="K37" s="60">
        <f t="shared" ref="K37:K39" si="24">D37-F37</f>
        <v>43</v>
      </c>
      <c r="L37" s="60">
        <f t="shared" ref="L37:L39" si="25">F37-H37</f>
        <v>20</v>
      </c>
      <c r="M37" s="60">
        <f t="shared" ref="M37:M39" si="26">H37-J37</f>
        <v>6</v>
      </c>
      <c r="N37" s="60">
        <f t="shared" ref="N37:N39" si="27">D37-E37</f>
        <v>28</v>
      </c>
      <c r="O37" s="62">
        <f t="shared" ref="O37:O39" si="28">15*(1+(2*(F37/D37))+(2*(H37/D37))+(2*(J37/D37)))</f>
        <v>33.082191780821915</v>
      </c>
      <c r="P37" s="64">
        <v>89</v>
      </c>
      <c r="Q37" s="28">
        <f t="shared" si="8"/>
        <v>73</v>
      </c>
      <c r="R37" s="74">
        <f t="shared" si="0"/>
        <v>-15.240717479994977</v>
      </c>
      <c r="S37" s="74">
        <f t="shared" si="1"/>
        <v>95.93913017840768</v>
      </c>
      <c r="T37" s="67" t="str">
        <f t="shared" si="9"/>
        <v>ok</v>
      </c>
    </row>
    <row r="38" spans="1:37" ht="19.5" customHeight="1" x14ac:dyDescent="0.2">
      <c r="A38" s="27">
        <f t="shared" si="10"/>
        <v>1140</v>
      </c>
      <c r="B38" s="28">
        <f t="shared" si="23"/>
        <v>42</v>
      </c>
      <c r="C38" s="63">
        <v>4252</v>
      </c>
      <c r="D38" s="63">
        <v>55</v>
      </c>
      <c r="E38" s="63">
        <v>35</v>
      </c>
      <c r="F38" s="63">
        <v>24</v>
      </c>
      <c r="G38" s="63">
        <v>15</v>
      </c>
      <c r="H38" s="63">
        <v>9</v>
      </c>
      <c r="I38" s="63">
        <v>6</v>
      </c>
      <c r="J38" s="63">
        <v>5</v>
      </c>
      <c r="K38" s="60">
        <f t="shared" si="24"/>
        <v>31</v>
      </c>
      <c r="L38" s="60">
        <f t="shared" si="25"/>
        <v>15</v>
      </c>
      <c r="M38" s="60">
        <f t="shared" si="26"/>
        <v>4</v>
      </c>
      <c r="N38" s="60">
        <f t="shared" si="27"/>
        <v>20</v>
      </c>
      <c r="O38" s="62">
        <f t="shared" si="28"/>
        <v>35.72727272727272</v>
      </c>
      <c r="P38" s="64">
        <v>121</v>
      </c>
      <c r="Q38" s="28">
        <f t="shared" si="8"/>
        <v>55</v>
      </c>
      <c r="R38" s="74">
        <f t="shared" si="0"/>
        <v>-15.240717479994977</v>
      </c>
      <c r="S38" s="74">
        <f t="shared" si="1"/>
        <v>95.93913017840768</v>
      </c>
      <c r="T38" s="67" t="str">
        <f t="shared" si="9"/>
        <v>ok</v>
      </c>
    </row>
    <row r="39" spans="1:37" ht="19.5" customHeight="1" x14ac:dyDescent="0.2">
      <c r="A39" s="27">
        <f t="shared" si="10"/>
        <v>1180</v>
      </c>
      <c r="B39" s="28">
        <f t="shared" si="23"/>
        <v>43</v>
      </c>
      <c r="C39" s="63">
        <v>4324</v>
      </c>
      <c r="D39" s="63">
        <v>54</v>
      </c>
      <c r="E39" s="63">
        <v>37</v>
      </c>
      <c r="F39" s="63">
        <v>27</v>
      </c>
      <c r="G39" s="63">
        <v>17</v>
      </c>
      <c r="H39" s="63">
        <v>10</v>
      </c>
      <c r="I39" s="63">
        <v>6</v>
      </c>
      <c r="J39" s="63">
        <v>4</v>
      </c>
      <c r="K39" s="60">
        <f t="shared" si="24"/>
        <v>27</v>
      </c>
      <c r="L39" s="60">
        <f t="shared" si="25"/>
        <v>17</v>
      </c>
      <c r="M39" s="60">
        <f t="shared" si="26"/>
        <v>6</v>
      </c>
      <c r="N39" s="60">
        <f t="shared" si="27"/>
        <v>17</v>
      </c>
      <c r="O39" s="62">
        <f t="shared" si="28"/>
        <v>37.777777777777771</v>
      </c>
      <c r="P39" s="64">
        <v>139</v>
      </c>
      <c r="Q39" s="28">
        <f t="shared" si="8"/>
        <v>54</v>
      </c>
      <c r="R39" s="74">
        <f t="shared" si="0"/>
        <v>-15.240717479994977</v>
      </c>
      <c r="S39" s="74">
        <f t="shared" si="1"/>
        <v>95.93913017840768</v>
      </c>
      <c r="T39" s="67" t="str">
        <f t="shared" si="9"/>
        <v>ok</v>
      </c>
    </row>
    <row r="40" spans="1:37" ht="19.5" customHeight="1" x14ac:dyDescent="0.2">
      <c r="A40" s="27">
        <f t="shared" si="10"/>
        <v>1220</v>
      </c>
      <c r="B40" s="28">
        <f t="shared" ref="B40:B46" si="29">TRUNC(C40/100,0)</f>
        <v>43</v>
      </c>
      <c r="C40" s="63">
        <v>4344</v>
      </c>
      <c r="D40" s="63">
        <v>35</v>
      </c>
      <c r="E40" s="63">
        <v>24</v>
      </c>
      <c r="F40" s="63">
        <v>18</v>
      </c>
      <c r="G40" s="63">
        <v>11</v>
      </c>
      <c r="H40" s="63">
        <v>7</v>
      </c>
      <c r="I40" s="63">
        <v>6</v>
      </c>
      <c r="J40" s="63">
        <v>4</v>
      </c>
      <c r="K40" s="60">
        <f t="shared" ref="K40:K46" si="30">D40-F40</f>
        <v>17</v>
      </c>
      <c r="L40" s="60">
        <f t="shared" ref="L40:L46" si="31">F40-H40</f>
        <v>11</v>
      </c>
      <c r="M40" s="60">
        <f t="shared" ref="M40:M46" si="32">H40-J40</f>
        <v>3</v>
      </c>
      <c r="N40" s="60">
        <f t="shared" ref="N40:N46" si="33">D40-E40</f>
        <v>11</v>
      </c>
      <c r="O40" s="62">
        <f t="shared" ref="O40:O46" si="34">15*(1+(2*(F40/D40))+(2*(H40/D40))+(2*(J40/D40)))</f>
        <v>39.857142857142854</v>
      </c>
      <c r="P40" s="64">
        <v>225</v>
      </c>
      <c r="Q40" s="28">
        <f t="shared" si="8"/>
        <v>35</v>
      </c>
      <c r="R40" s="74">
        <f t="shared" si="0"/>
        <v>-15.240717479994977</v>
      </c>
      <c r="S40" s="74">
        <f t="shared" si="1"/>
        <v>95.93913017840768</v>
      </c>
      <c r="T40" s="67" t="str">
        <f t="shared" si="9"/>
        <v>ok</v>
      </c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</row>
    <row r="41" spans="1:37" ht="19.5" customHeight="1" x14ac:dyDescent="0.2">
      <c r="A41" s="27">
        <f t="shared" si="10"/>
        <v>1260</v>
      </c>
      <c r="B41" s="28">
        <f t="shared" si="29"/>
        <v>42</v>
      </c>
      <c r="C41" s="63">
        <v>4201</v>
      </c>
      <c r="D41" s="63">
        <v>40</v>
      </c>
      <c r="E41" s="63">
        <v>26</v>
      </c>
      <c r="F41" s="63">
        <v>18</v>
      </c>
      <c r="G41" s="63">
        <v>11</v>
      </c>
      <c r="H41" s="63">
        <v>7</v>
      </c>
      <c r="I41" s="63">
        <v>4</v>
      </c>
      <c r="J41" s="63">
        <v>3</v>
      </c>
      <c r="K41" s="60">
        <f t="shared" si="30"/>
        <v>22</v>
      </c>
      <c r="L41" s="60">
        <f t="shared" si="31"/>
        <v>11</v>
      </c>
      <c r="M41" s="60">
        <f t="shared" si="32"/>
        <v>4</v>
      </c>
      <c r="N41" s="60">
        <f t="shared" si="33"/>
        <v>14</v>
      </c>
      <c r="O41" s="62">
        <f t="shared" si="34"/>
        <v>36</v>
      </c>
      <c r="P41" s="64">
        <v>178</v>
      </c>
      <c r="Q41" s="28">
        <f t="shared" si="8"/>
        <v>40</v>
      </c>
      <c r="R41" s="74">
        <f t="shared" si="0"/>
        <v>-15.240717479994977</v>
      </c>
      <c r="S41" s="74">
        <f t="shared" si="1"/>
        <v>95.93913017840768</v>
      </c>
      <c r="T41" s="67" t="str">
        <f t="shared" si="9"/>
        <v>ok</v>
      </c>
    </row>
    <row r="42" spans="1:37" ht="19.5" customHeight="1" x14ac:dyDescent="0.2">
      <c r="A42" s="27">
        <f t="shared" si="10"/>
        <v>1300</v>
      </c>
      <c r="B42" s="28">
        <f t="shared" si="29"/>
        <v>41</v>
      </c>
      <c r="C42" s="63">
        <v>4150</v>
      </c>
      <c r="D42" s="63">
        <v>42</v>
      </c>
      <c r="E42" s="63">
        <v>29</v>
      </c>
      <c r="F42" s="63">
        <v>21</v>
      </c>
      <c r="G42" s="63">
        <v>13</v>
      </c>
      <c r="H42" s="63">
        <v>9</v>
      </c>
      <c r="I42" s="63">
        <v>7</v>
      </c>
      <c r="J42" s="63">
        <v>4</v>
      </c>
      <c r="K42" s="60">
        <f t="shared" si="30"/>
        <v>21</v>
      </c>
      <c r="L42" s="60">
        <f t="shared" si="31"/>
        <v>12</v>
      </c>
      <c r="M42" s="60">
        <f t="shared" si="32"/>
        <v>5</v>
      </c>
      <c r="N42" s="60">
        <f t="shared" si="33"/>
        <v>13</v>
      </c>
      <c r="O42" s="62">
        <f t="shared" si="34"/>
        <v>39.285714285714278</v>
      </c>
      <c r="P42" s="64">
        <v>183</v>
      </c>
      <c r="Q42" s="28">
        <f t="shared" si="8"/>
        <v>42</v>
      </c>
      <c r="R42" s="74">
        <f>$Q$75-3*$Q$76</f>
        <v>-15.240717479994977</v>
      </c>
      <c r="S42" s="74">
        <f>$Q$75+3*$Q$76</f>
        <v>95.93913017840768</v>
      </c>
      <c r="T42" s="67" t="str">
        <f t="shared" si="9"/>
        <v>ok</v>
      </c>
    </row>
    <row r="43" spans="1:37" ht="19.5" customHeight="1" x14ac:dyDescent="0.2">
      <c r="A43" s="27">
        <f t="shared" si="10"/>
        <v>1340</v>
      </c>
      <c r="B43" s="28">
        <f t="shared" si="29"/>
        <v>42</v>
      </c>
      <c r="C43" s="63">
        <v>4232</v>
      </c>
      <c r="D43" s="63">
        <v>44</v>
      </c>
      <c r="E43" s="63">
        <v>33</v>
      </c>
      <c r="F43" s="63">
        <v>25</v>
      </c>
      <c r="G43" s="63">
        <v>17</v>
      </c>
      <c r="H43" s="63">
        <v>11</v>
      </c>
      <c r="I43" s="63">
        <v>7</v>
      </c>
      <c r="J43" s="63">
        <v>5</v>
      </c>
      <c r="K43" s="60">
        <f t="shared" si="30"/>
        <v>19</v>
      </c>
      <c r="L43" s="60">
        <f t="shared" si="31"/>
        <v>14</v>
      </c>
      <c r="M43" s="60">
        <f t="shared" si="32"/>
        <v>6</v>
      </c>
      <c r="N43" s="60">
        <f t="shared" si="33"/>
        <v>11</v>
      </c>
      <c r="O43" s="62">
        <f t="shared" si="34"/>
        <v>42.954545454545453</v>
      </c>
      <c r="P43" s="64">
        <v>213</v>
      </c>
      <c r="Q43" s="28">
        <f t="shared" si="8"/>
        <v>44</v>
      </c>
      <c r="R43" s="74">
        <f>$Q$75-3*$Q$76</f>
        <v>-15.240717479994977</v>
      </c>
      <c r="S43" s="74">
        <f>$Q$75+3*$Q$76</f>
        <v>95.93913017840768</v>
      </c>
      <c r="T43" s="67" t="str">
        <f t="shared" si="9"/>
        <v>ok</v>
      </c>
    </row>
    <row r="44" spans="1:37" ht="19.5" customHeight="1" x14ac:dyDescent="0.2">
      <c r="A44" s="27">
        <f t="shared" si="10"/>
        <v>1380</v>
      </c>
      <c r="B44" s="28">
        <f t="shared" si="29"/>
        <v>43</v>
      </c>
      <c r="C44" s="63">
        <v>4395</v>
      </c>
      <c r="D44" s="63">
        <v>29</v>
      </c>
      <c r="E44" s="63">
        <v>18</v>
      </c>
      <c r="F44" s="63">
        <v>12</v>
      </c>
      <c r="G44" s="63">
        <v>7</v>
      </c>
      <c r="H44" s="63">
        <v>5</v>
      </c>
      <c r="I44" s="63">
        <v>4</v>
      </c>
      <c r="J44" s="63">
        <v>3</v>
      </c>
      <c r="K44" s="60">
        <f t="shared" si="30"/>
        <v>17</v>
      </c>
      <c r="L44" s="60">
        <f t="shared" si="31"/>
        <v>7</v>
      </c>
      <c r="M44" s="60">
        <f t="shared" si="32"/>
        <v>2</v>
      </c>
      <c r="N44" s="60">
        <f t="shared" si="33"/>
        <v>11</v>
      </c>
      <c r="O44" s="62">
        <f t="shared" si="34"/>
        <v>35.689655172413794</v>
      </c>
      <c r="P44" s="64">
        <v>216</v>
      </c>
      <c r="Q44" s="28">
        <f t="shared" si="8"/>
        <v>29</v>
      </c>
      <c r="R44" s="74">
        <f>$Q$75-3*$Q$76</f>
        <v>-15.240717479994977</v>
      </c>
      <c r="S44" s="74">
        <f>$Q$75+3*$Q$76</f>
        <v>95.93913017840768</v>
      </c>
      <c r="T44" s="67" t="str">
        <f t="shared" si="9"/>
        <v>ok</v>
      </c>
    </row>
    <row r="45" spans="1:37" ht="19.5" customHeight="1" x14ac:dyDescent="0.2">
      <c r="A45" s="27">
        <f t="shared" si="10"/>
        <v>1420</v>
      </c>
      <c r="B45" s="28">
        <f t="shared" si="29"/>
        <v>43</v>
      </c>
      <c r="C45" s="63">
        <v>4313</v>
      </c>
      <c r="D45" s="63">
        <v>32</v>
      </c>
      <c r="E45" s="63">
        <v>19</v>
      </c>
      <c r="F45" s="63">
        <v>13</v>
      </c>
      <c r="G45" s="63">
        <v>8</v>
      </c>
      <c r="H45" s="63">
        <v>6</v>
      </c>
      <c r="I45" s="63">
        <v>4</v>
      </c>
      <c r="J45" s="63">
        <v>3</v>
      </c>
      <c r="K45" s="60">
        <f t="shared" si="30"/>
        <v>19</v>
      </c>
      <c r="L45" s="60">
        <f t="shared" si="31"/>
        <v>7</v>
      </c>
      <c r="M45" s="60">
        <f t="shared" si="32"/>
        <v>3</v>
      </c>
      <c r="N45" s="60">
        <f t="shared" si="33"/>
        <v>13</v>
      </c>
      <c r="O45" s="62">
        <f t="shared" si="34"/>
        <v>35.625</v>
      </c>
      <c r="P45" s="64">
        <v>200</v>
      </c>
      <c r="Q45" s="28">
        <f t="shared" si="8"/>
        <v>32</v>
      </c>
      <c r="R45" s="74">
        <f>$Q$75-3*$Q$76</f>
        <v>-15.240717479994977</v>
      </c>
      <c r="S45" s="74">
        <f>$Q$75+3*$Q$76</f>
        <v>95.93913017840768</v>
      </c>
      <c r="T45" s="67" t="str">
        <f t="shared" si="9"/>
        <v>ok</v>
      </c>
    </row>
    <row r="46" spans="1:37" ht="19.5" customHeight="1" x14ac:dyDescent="0.2">
      <c r="A46" s="27">
        <f t="shared" si="10"/>
        <v>1460</v>
      </c>
      <c r="B46" s="28">
        <f t="shared" si="29"/>
        <v>40</v>
      </c>
      <c r="C46" s="63">
        <v>4099</v>
      </c>
      <c r="D46" s="63">
        <v>36</v>
      </c>
      <c r="E46" s="63">
        <v>23</v>
      </c>
      <c r="F46" s="63">
        <v>17</v>
      </c>
      <c r="G46" s="63">
        <v>11</v>
      </c>
      <c r="H46" s="63">
        <v>7</v>
      </c>
      <c r="I46" s="63">
        <v>4</v>
      </c>
      <c r="J46" s="63">
        <v>3</v>
      </c>
      <c r="K46" s="60">
        <f t="shared" si="30"/>
        <v>19</v>
      </c>
      <c r="L46" s="60">
        <f t="shared" si="31"/>
        <v>10</v>
      </c>
      <c r="M46" s="60">
        <f t="shared" si="32"/>
        <v>4</v>
      </c>
      <c r="N46" s="60">
        <f t="shared" si="33"/>
        <v>13</v>
      </c>
      <c r="O46" s="62">
        <f t="shared" si="34"/>
        <v>37.5</v>
      </c>
      <c r="P46" s="64">
        <v>191</v>
      </c>
      <c r="Q46" s="28">
        <f t="shared" si="8"/>
        <v>36</v>
      </c>
      <c r="R46" s="74">
        <f>$Q$75-3*$Q$76</f>
        <v>-15.240717479994977</v>
      </c>
      <c r="S46" s="74">
        <f>$Q$75+3*$Q$76</f>
        <v>95.93913017840768</v>
      </c>
      <c r="T46" s="67" t="str">
        <f t="shared" si="9"/>
        <v>ok</v>
      </c>
    </row>
    <row r="47" spans="1:37" ht="19.5" customHeight="1" x14ac:dyDescent="0.2">
      <c r="A47" s="27">
        <f t="shared" si="10"/>
        <v>1500</v>
      </c>
      <c r="B47" s="28">
        <f t="shared" ref="B47:B53" si="35">TRUNC(C47/100,0)</f>
        <v>42</v>
      </c>
      <c r="C47" s="63">
        <v>4232</v>
      </c>
      <c r="D47" s="63">
        <v>37</v>
      </c>
      <c r="E47" s="63">
        <v>23</v>
      </c>
      <c r="F47" s="63">
        <v>16</v>
      </c>
      <c r="G47" s="63">
        <v>9</v>
      </c>
      <c r="H47" s="63">
        <v>6</v>
      </c>
      <c r="I47" s="63">
        <v>4</v>
      </c>
      <c r="J47" s="63">
        <v>3</v>
      </c>
      <c r="K47" s="60">
        <f t="shared" ref="K47:K53" si="36">D47-F47</f>
        <v>21</v>
      </c>
      <c r="L47" s="60">
        <f t="shared" ref="L47:L53" si="37">F47-H47</f>
        <v>10</v>
      </c>
      <c r="M47" s="60">
        <f t="shared" ref="M47:M53" si="38">H47-J47</f>
        <v>3</v>
      </c>
      <c r="N47" s="60">
        <f t="shared" ref="N47:N53" si="39">D47-E47</f>
        <v>14</v>
      </c>
      <c r="O47" s="62">
        <f t="shared" ref="O47:O53" si="40">15*(1+(2*(F47/D47))+(2*(H47/D47))+(2*(J47/D47)))</f>
        <v>35.270270270270274</v>
      </c>
      <c r="P47" s="64">
        <v>179</v>
      </c>
      <c r="Q47" s="28">
        <f t="shared" ref="Q47:Q53" si="41">D47</f>
        <v>37</v>
      </c>
      <c r="R47" s="74">
        <f>$Q$75-3*$Q$76</f>
        <v>-15.240717479994977</v>
      </c>
      <c r="S47" s="74">
        <f>$Q$75+3*$Q$76</f>
        <v>95.93913017840768</v>
      </c>
      <c r="T47" s="67" t="str">
        <f t="shared" ref="T47:T53" si="42">IF(Q47&gt;=R47,"ok","fora")</f>
        <v>ok</v>
      </c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</row>
    <row r="48" spans="1:37" ht="19.5" customHeight="1" x14ac:dyDescent="0.2">
      <c r="A48" s="27">
        <f t="shared" si="10"/>
        <v>1540</v>
      </c>
      <c r="B48" s="28">
        <f t="shared" si="35"/>
        <v>40</v>
      </c>
      <c r="C48" s="63">
        <v>4099</v>
      </c>
      <c r="D48" s="63">
        <v>53</v>
      </c>
      <c r="E48" s="63">
        <v>35</v>
      </c>
      <c r="F48" s="63">
        <v>23</v>
      </c>
      <c r="G48" s="63">
        <v>13</v>
      </c>
      <c r="H48" s="63">
        <v>7</v>
      </c>
      <c r="I48" s="63">
        <v>5</v>
      </c>
      <c r="J48" s="63">
        <v>4</v>
      </c>
      <c r="K48" s="60">
        <f t="shared" si="36"/>
        <v>30</v>
      </c>
      <c r="L48" s="60">
        <f t="shared" si="37"/>
        <v>16</v>
      </c>
      <c r="M48" s="60">
        <f t="shared" si="38"/>
        <v>3</v>
      </c>
      <c r="N48" s="60">
        <f t="shared" si="39"/>
        <v>18</v>
      </c>
      <c r="O48" s="62">
        <f t="shared" si="40"/>
        <v>34.24528301886793</v>
      </c>
      <c r="P48" s="64">
        <v>129</v>
      </c>
      <c r="Q48" s="28">
        <f t="shared" si="41"/>
        <v>53</v>
      </c>
      <c r="R48" s="74">
        <f>$Q$75-3*$Q$76</f>
        <v>-15.240717479994977</v>
      </c>
      <c r="S48" s="74">
        <f>$Q$75+3*$Q$76</f>
        <v>95.93913017840768</v>
      </c>
      <c r="T48" s="67" t="str">
        <f t="shared" si="42"/>
        <v>ok</v>
      </c>
    </row>
    <row r="49" spans="1:37" ht="19.5" customHeight="1" x14ac:dyDescent="0.2">
      <c r="A49" s="27">
        <f t="shared" si="10"/>
        <v>1580</v>
      </c>
      <c r="B49" s="28">
        <f t="shared" si="35"/>
        <v>43</v>
      </c>
      <c r="C49" s="63">
        <v>4324</v>
      </c>
      <c r="D49" s="63">
        <v>35</v>
      </c>
      <c r="E49" s="63">
        <v>25</v>
      </c>
      <c r="F49" s="63">
        <v>19</v>
      </c>
      <c r="G49" s="63">
        <v>13</v>
      </c>
      <c r="H49" s="63">
        <v>8</v>
      </c>
      <c r="I49" s="63">
        <v>5</v>
      </c>
      <c r="J49" s="63">
        <v>3</v>
      </c>
      <c r="K49" s="60">
        <f t="shared" si="36"/>
        <v>16</v>
      </c>
      <c r="L49" s="60">
        <f t="shared" si="37"/>
        <v>11</v>
      </c>
      <c r="M49" s="60">
        <f t="shared" si="38"/>
        <v>5</v>
      </c>
      <c r="N49" s="60">
        <f t="shared" si="39"/>
        <v>10</v>
      </c>
      <c r="O49" s="62">
        <f t="shared" si="40"/>
        <v>40.714285714285708</v>
      </c>
      <c r="P49" s="64">
        <v>242</v>
      </c>
      <c r="Q49" s="28">
        <f t="shared" si="41"/>
        <v>35</v>
      </c>
      <c r="R49" s="74">
        <f>$Q$75-3*$Q$76</f>
        <v>-15.240717479994977</v>
      </c>
      <c r="S49" s="74">
        <f>$Q$75+3*$Q$76</f>
        <v>95.93913017840768</v>
      </c>
      <c r="T49" s="67" t="str">
        <f t="shared" si="42"/>
        <v>ok</v>
      </c>
    </row>
    <row r="50" spans="1:37" ht="19.5" customHeight="1" x14ac:dyDescent="0.2">
      <c r="A50" s="27">
        <f t="shared" si="10"/>
        <v>1620</v>
      </c>
      <c r="B50" s="28">
        <f t="shared" si="35"/>
        <v>43</v>
      </c>
      <c r="C50" s="63">
        <v>4324</v>
      </c>
      <c r="D50" s="63">
        <v>39</v>
      </c>
      <c r="E50" s="63">
        <v>29</v>
      </c>
      <c r="F50" s="63">
        <v>21</v>
      </c>
      <c r="G50" s="63">
        <v>14</v>
      </c>
      <c r="H50" s="63">
        <v>9</v>
      </c>
      <c r="I50" s="63">
        <v>5</v>
      </c>
      <c r="J50" s="63">
        <v>4</v>
      </c>
      <c r="K50" s="60">
        <f t="shared" si="36"/>
        <v>18</v>
      </c>
      <c r="L50" s="60">
        <f t="shared" si="37"/>
        <v>12</v>
      </c>
      <c r="M50" s="60">
        <f t="shared" si="38"/>
        <v>5</v>
      </c>
      <c r="N50" s="60">
        <f t="shared" si="39"/>
        <v>10</v>
      </c>
      <c r="O50" s="62">
        <f t="shared" si="40"/>
        <v>41.153846153846153</v>
      </c>
      <c r="P50" s="64">
        <v>217</v>
      </c>
      <c r="Q50" s="28">
        <f t="shared" si="41"/>
        <v>39</v>
      </c>
      <c r="R50" s="74">
        <f>$Q$75-3*$Q$76</f>
        <v>-15.240717479994977</v>
      </c>
      <c r="S50" s="74">
        <f>$Q$75+3*$Q$76</f>
        <v>95.93913017840768</v>
      </c>
      <c r="T50" s="67" t="str">
        <f t="shared" si="42"/>
        <v>ok</v>
      </c>
    </row>
    <row r="51" spans="1:37" ht="19.5" customHeight="1" x14ac:dyDescent="0.2">
      <c r="A51" s="27">
        <f t="shared" si="10"/>
        <v>1660</v>
      </c>
      <c r="B51" s="28">
        <f t="shared" si="35"/>
        <v>42</v>
      </c>
      <c r="C51" s="63">
        <v>4222</v>
      </c>
      <c r="D51" s="63">
        <v>42</v>
      </c>
      <c r="E51" s="63">
        <v>29</v>
      </c>
      <c r="F51" s="63">
        <v>22</v>
      </c>
      <c r="G51" s="63">
        <v>15</v>
      </c>
      <c r="H51" s="63">
        <v>10</v>
      </c>
      <c r="I51" s="63">
        <v>6</v>
      </c>
      <c r="J51" s="63">
        <v>4</v>
      </c>
      <c r="K51" s="60">
        <f t="shared" si="36"/>
        <v>20</v>
      </c>
      <c r="L51" s="60">
        <f t="shared" si="37"/>
        <v>12</v>
      </c>
      <c r="M51" s="60">
        <f t="shared" si="38"/>
        <v>6</v>
      </c>
      <c r="N51" s="60">
        <f t="shared" si="39"/>
        <v>13</v>
      </c>
      <c r="O51" s="62">
        <f t="shared" si="40"/>
        <v>40.714285714285715</v>
      </c>
      <c r="P51" s="64">
        <v>190</v>
      </c>
      <c r="Q51" s="28">
        <f t="shared" si="41"/>
        <v>42</v>
      </c>
      <c r="R51" s="74">
        <f>$Q$75-3*$Q$76</f>
        <v>-15.240717479994977</v>
      </c>
      <c r="S51" s="74">
        <f>$Q$75+3*$Q$76</f>
        <v>95.93913017840768</v>
      </c>
      <c r="T51" s="67" t="str">
        <f t="shared" si="42"/>
        <v>ok</v>
      </c>
    </row>
    <row r="52" spans="1:37" ht="19.5" customHeight="1" x14ac:dyDescent="0.2">
      <c r="A52" s="27">
        <f t="shared" si="10"/>
        <v>1700</v>
      </c>
      <c r="B52" s="28">
        <f t="shared" si="35"/>
        <v>43</v>
      </c>
      <c r="C52" s="63">
        <v>4313</v>
      </c>
      <c r="D52" s="63">
        <v>33</v>
      </c>
      <c r="E52" s="63">
        <v>24</v>
      </c>
      <c r="F52" s="63">
        <v>19</v>
      </c>
      <c r="G52" s="63">
        <v>13</v>
      </c>
      <c r="H52" s="63">
        <v>8</v>
      </c>
      <c r="I52" s="63">
        <v>5</v>
      </c>
      <c r="J52" s="63">
        <v>4</v>
      </c>
      <c r="K52" s="60">
        <f t="shared" si="36"/>
        <v>14</v>
      </c>
      <c r="L52" s="60">
        <f t="shared" si="37"/>
        <v>11</v>
      </c>
      <c r="M52" s="60">
        <f t="shared" si="38"/>
        <v>4</v>
      </c>
      <c r="N52" s="60">
        <f t="shared" si="39"/>
        <v>9</v>
      </c>
      <c r="O52" s="62">
        <f t="shared" si="40"/>
        <v>43.181818181818187</v>
      </c>
      <c r="P52" s="64">
        <v>261</v>
      </c>
      <c r="Q52" s="28">
        <f t="shared" si="41"/>
        <v>33</v>
      </c>
      <c r="R52" s="74">
        <f>$Q$75-3*$Q$76</f>
        <v>-15.240717479994977</v>
      </c>
      <c r="S52" s="74">
        <f>$Q$75+3*$Q$76</f>
        <v>95.93913017840768</v>
      </c>
      <c r="T52" s="67" t="str">
        <f t="shared" si="42"/>
        <v>ok</v>
      </c>
    </row>
    <row r="53" spans="1:37" ht="19.5" customHeight="1" x14ac:dyDescent="0.2">
      <c r="A53" s="27">
        <f t="shared" si="10"/>
        <v>1740</v>
      </c>
      <c r="B53" s="28">
        <f t="shared" si="35"/>
        <v>39</v>
      </c>
      <c r="C53" s="63">
        <v>3977</v>
      </c>
      <c r="D53" s="63">
        <v>61</v>
      </c>
      <c r="E53" s="63">
        <v>36</v>
      </c>
      <c r="F53" s="63">
        <v>23</v>
      </c>
      <c r="G53" s="63">
        <v>12</v>
      </c>
      <c r="H53" s="63">
        <v>7</v>
      </c>
      <c r="I53" s="63">
        <v>5</v>
      </c>
      <c r="J53" s="63">
        <v>4</v>
      </c>
      <c r="K53" s="60">
        <f t="shared" si="36"/>
        <v>38</v>
      </c>
      <c r="L53" s="60">
        <f t="shared" si="37"/>
        <v>16</v>
      </c>
      <c r="M53" s="60">
        <f t="shared" si="38"/>
        <v>3</v>
      </c>
      <c r="N53" s="60">
        <f t="shared" si="39"/>
        <v>25</v>
      </c>
      <c r="O53" s="62">
        <f t="shared" si="40"/>
        <v>31.721311475409834</v>
      </c>
      <c r="P53" s="64">
        <v>99</v>
      </c>
      <c r="Q53" s="28">
        <f t="shared" si="41"/>
        <v>61</v>
      </c>
      <c r="R53" s="74">
        <f>$Q$75-3*$Q$76</f>
        <v>-15.240717479994977</v>
      </c>
      <c r="S53" s="74">
        <f>$Q$75+3*$Q$76</f>
        <v>95.93913017840768</v>
      </c>
      <c r="T53" s="67" t="str">
        <f t="shared" si="42"/>
        <v>ok</v>
      </c>
    </row>
    <row r="54" spans="1:37" ht="19.5" customHeight="1" x14ac:dyDescent="0.2">
      <c r="A54" s="27">
        <f t="shared" si="10"/>
        <v>1780</v>
      </c>
      <c r="B54" s="28">
        <f t="shared" ref="B54:B60" si="43">TRUNC(C54/100,0)</f>
        <v>42</v>
      </c>
      <c r="C54" s="63">
        <v>4211</v>
      </c>
      <c r="D54" s="63">
        <v>60</v>
      </c>
      <c r="E54" s="63">
        <v>36</v>
      </c>
      <c r="F54" s="63">
        <v>22</v>
      </c>
      <c r="G54" s="63">
        <v>12</v>
      </c>
      <c r="H54" s="63">
        <v>8</v>
      </c>
      <c r="I54" s="63">
        <v>6</v>
      </c>
      <c r="J54" s="63">
        <v>4</v>
      </c>
      <c r="K54" s="60">
        <f t="shared" ref="K54:K60" si="44">D54-F54</f>
        <v>38</v>
      </c>
      <c r="L54" s="60">
        <f t="shared" ref="L54:L60" si="45">F54-H54</f>
        <v>14</v>
      </c>
      <c r="M54" s="60">
        <f t="shared" ref="M54:M60" si="46">H54-J54</f>
        <v>4</v>
      </c>
      <c r="N54" s="60">
        <f t="shared" ref="N54:N60" si="47">D54-E54</f>
        <v>24</v>
      </c>
      <c r="O54" s="62">
        <f t="shared" ref="O54:O60" si="48">15*(1+(2*(F54/D54))+(2*(H54/D54))+(2*(J54/D54)))</f>
        <v>32</v>
      </c>
      <c r="P54" s="64">
        <v>100</v>
      </c>
      <c r="Q54" s="28">
        <f t="shared" ref="Q54:Q59" si="49">D54</f>
        <v>60</v>
      </c>
      <c r="R54" s="74">
        <f>$Q$75-3*$Q$76</f>
        <v>-15.240717479994977</v>
      </c>
      <c r="S54" s="74">
        <f>$Q$75+3*$Q$76</f>
        <v>95.93913017840768</v>
      </c>
      <c r="T54" s="67" t="str">
        <f t="shared" ref="T54:T60" si="50">IF(Q54&gt;=R54,"ok","fora")</f>
        <v>ok</v>
      </c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</row>
    <row r="55" spans="1:37" ht="19.5" customHeight="1" x14ac:dyDescent="0.2">
      <c r="A55" s="27">
        <f t="shared" si="10"/>
        <v>1820</v>
      </c>
      <c r="B55" s="28">
        <f t="shared" si="43"/>
        <v>44</v>
      </c>
      <c r="C55" s="63">
        <v>4436</v>
      </c>
      <c r="D55" s="63">
        <v>52</v>
      </c>
      <c r="E55" s="63">
        <v>31</v>
      </c>
      <c r="F55" s="63">
        <v>20</v>
      </c>
      <c r="G55" s="63">
        <v>12</v>
      </c>
      <c r="H55" s="63">
        <v>8</v>
      </c>
      <c r="I55" s="63">
        <v>7</v>
      </c>
      <c r="J55" s="63">
        <v>5</v>
      </c>
      <c r="K55" s="60">
        <f t="shared" si="44"/>
        <v>32</v>
      </c>
      <c r="L55" s="60">
        <f t="shared" si="45"/>
        <v>12</v>
      </c>
      <c r="M55" s="60">
        <f t="shared" si="46"/>
        <v>3</v>
      </c>
      <c r="N55" s="60">
        <f t="shared" si="47"/>
        <v>21</v>
      </c>
      <c r="O55" s="62">
        <f t="shared" si="48"/>
        <v>34.03846153846154</v>
      </c>
      <c r="P55" s="64">
        <v>119</v>
      </c>
      <c r="Q55" s="28">
        <f t="shared" si="49"/>
        <v>52</v>
      </c>
      <c r="R55" s="74">
        <f>$Q$75-3*$Q$76</f>
        <v>-15.240717479994977</v>
      </c>
      <c r="S55" s="74">
        <f>$Q$75+3*$Q$76</f>
        <v>95.93913017840768</v>
      </c>
      <c r="T55" s="67" t="str">
        <f t="shared" si="50"/>
        <v>ok</v>
      </c>
    </row>
    <row r="56" spans="1:37" ht="19.5" customHeight="1" x14ac:dyDescent="0.2">
      <c r="A56" s="27">
        <f t="shared" si="10"/>
        <v>1860</v>
      </c>
      <c r="B56" s="28">
        <f t="shared" si="43"/>
        <v>43</v>
      </c>
      <c r="C56" s="63">
        <v>4324</v>
      </c>
      <c r="D56" s="63">
        <v>47</v>
      </c>
      <c r="E56" s="63">
        <v>30</v>
      </c>
      <c r="F56" s="63">
        <v>20</v>
      </c>
      <c r="G56" s="63">
        <v>14</v>
      </c>
      <c r="H56" s="63">
        <v>9</v>
      </c>
      <c r="I56" s="63">
        <v>5</v>
      </c>
      <c r="J56" s="63">
        <v>3</v>
      </c>
      <c r="K56" s="60">
        <f t="shared" si="44"/>
        <v>27</v>
      </c>
      <c r="L56" s="60">
        <f t="shared" si="45"/>
        <v>11</v>
      </c>
      <c r="M56" s="60">
        <f t="shared" si="46"/>
        <v>6</v>
      </c>
      <c r="N56" s="60">
        <f t="shared" si="47"/>
        <v>17</v>
      </c>
      <c r="O56" s="62">
        <f t="shared" si="48"/>
        <v>35.425531914893611</v>
      </c>
      <c r="P56" s="64">
        <v>140</v>
      </c>
      <c r="Q56" s="28">
        <f t="shared" si="49"/>
        <v>47</v>
      </c>
      <c r="R56" s="74">
        <f>$Q$75-3*$Q$76</f>
        <v>-15.240717479994977</v>
      </c>
      <c r="S56" s="74">
        <f>$Q$75+3*$Q$76</f>
        <v>95.93913017840768</v>
      </c>
      <c r="T56" s="67" t="str">
        <f t="shared" si="50"/>
        <v>ok</v>
      </c>
    </row>
    <row r="57" spans="1:37" ht="19.5" customHeight="1" x14ac:dyDescent="0.2">
      <c r="A57" s="27">
        <f t="shared" si="10"/>
        <v>1900</v>
      </c>
      <c r="B57" s="28">
        <f t="shared" si="43"/>
        <v>44</v>
      </c>
      <c r="C57" s="63">
        <v>4415</v>
      </c>
      <c r="D57" s="63">
        <v>38</v>
      </c>
      <c r="E57" s="63">
        <v>20</v>
      </c>
      <c r="F57" s="63">
        <v>12</v>
      </c>
      <c r="G57" s="63">
        <v>7</v>
      </c>
      <c r="H57" s="63">
        <v>5</v>
      </c>
      <c r="I57" s="63">
        <v>5</v>
      </c>
      <c r="J57" s="63">
        <v>4</v>
      </c>
      <c r="K57" s="60">
        <f t="shared" si="44"/>
        <v>26</v>
      </c>
      <c r="L57" s="60">
        <f t="shared" si="45"/>
        <v>7</v>
      </c>
      <c r="M57" s="60">
        <f t="shared" si="46"/>
        <v>1</v>
      </c>
      <c r="N57" s="60">
        <f t="shared" si="47"/>
        <v>18</v>
      </c>
      <c r="O57" s="62">
        <f t="shared" si="48"/>
        <v>31.578947368421051</v>
      </c>
      <c r="P57" s="64">
        <v>142</v>
      </c>
      <c r="Q57" s="28">
        <f t="shared" si="49"/>
        <v>38</v>
      </c>
      <c r="R57" s="74">
        <f>$Q$75-3*$Q$76</f>
        <v>-15.240717479994977</v>
      </c>
      <c r="S57" s="74">
        <f>$Q$75+3*$Q$76</f>
        <v>95.93913017840768</v>
      </c>
      <c r="T57" s="67" t="str">
        <f t="shared" si="50"/>
        <v>ok</v>
      </c>
    </row>
    <row r="58" spans="1:37" ht="19.5" customHeight="1" x14ac:dyDescent="0.2">
      <c r="A58" s="27">
        <f t="shared" si="10"/>
        <v>1940</v>
      </c>
      <c r="B58" s="28">
        <f t="shared" si="43"/>
        <v>41</v>
      </c>
      <c r="C58" s="63">
        <v>4109</v>
      </c>
      <c r="D58" s="63">
        <v>24</v>
      </c>
      <c r="E58" s="63">
        <v>15</v>
      </c>
      <c r="F58" s="63">
        <v>12</v>
      </c>
      <c r="G58" s="63">
        <v>8</v>
      </c>
      <c r="H58" s="63">
        <v>6</v>
      </c>
      <c r="I58" s="63">
        <v>5</v>
      </c>
      <c r="J58" s="63">
        <v>3</v>
      </c>
      <c r="K58" s="60">
        <f t="shared" si="44"/>
        <v>12</v>
      </c>
      <c r="L58" s="60">
        <f t="shared" si="45"/>
        <v>6</v>
      </c>
      <c r="M58" s="60">
        <f t="shared" si="46"/>
        <v>3</v>
      </c>
      <c r="N58" s="60">
        <f t="shared" si="47"/>
        <v>9</v>
      </c>
      <c r="O58" s="62">
        <f t="shared" si="48"/>
        <v>41.25</v>
      </c>
      <c r="P58" s="64">
        <v>301</v>
      </c>
      <c r="Q58" s="28">
        <f t="shared" si="49"/>
        <v>24</v>
      </c>
      <c r="R58" s="74">
        <f>$Q$75-3*$Q$76</f>
        <v>-15.240717479994977</v>
      </c>
      <c r="S58" s="74">
        <f>$Q$75+3*$Q$76</f>
        <v>95.93913017840768</v>
      </c>
      <c r="T58" s="67" t="str">
        <f t="shared" si="50"/>
        <v>ok</v>
      </c>
    </row>
    <row r="59" spans="1:37" ht="19.5" customHeight="1" x14ac:dyDescent="0.2">
      <c r="A59" s="27">
        <f t="shared" si="10"/>
        <v>1980</v>
      </c>
      <c r="B59" s="28">
        <f t="shared" si="43"/>
        <v>41</v>
      </c>
      <c r="C59" s="63">
        <v>4191</v>
      </c>
      <c r="D59" s="63">
        <v>17</v>
      </c>
      <c r="E59" s="63">
        <v>12</v>
      </c>
      <c r="F59" s="63">
        <v>9</v>
      </c>
      <c r="G59" s="63">
        <v>6</v>
      </c>
      <c r="H59" s="63">
        <v>5</v>
      </c>
      <c r="I59" s="63">
        <v>4</v>
      </c>
      <c r="J59" s="63">
        <v>3</v>
      </c>
      <c r="K59" s="60">
        <f t="shared" si="44"/>
        <v>8</v>
      </c>
      <c r="L59" s="60">
        <f t="shared" si="45"/>
        <v>4</v>
      </c>
      <c r="M59" s="60">
        <f t="shared" si="46"/>
        <v>2</v>
      </c>
      <c r="N59" s="60">
        <f t="shared" si="47"/>
        <v>5</v>
      </c>
      <c r="O59" s="62">
        <f t="shared" si="48"/>
        <v>45</v>
      </c>
      <c r="P59" s="64">
        <v>506</v>
      </c>
      <c r="Q59" s="28">
        <f t="shared" si="49"/>
        <v>17</v>
      </c>
      <c r="R59" s="74">
        <f>$Q$75-3*$Q$76</f>
        <v>-15.240717479994977</v>
      </c>
      <c r="S59" s="74">
        <f>$Q$75+3*$Q$76</f>
        <v>95.93913017840768</v>
      </c>
      <c r="T59" s="67" t="str">
        <f t="shared" si="50"/>
        <v>ok</v>
      </c>
    </row>
    <row r="60" spans="1:37" ht="19.5" customHeight="1" x14ac:dyDescent="0.2">
      <c r="A60" s="27">
        <f t="shared" si="10"/>
        <v>2020</v>
      </c>
      <c r="B60" s="28">
        <f t="shared" si="43"/>
        <v>42</v>
      </c>
      <c r="C60" s="63">
        <v>4252</v>
      </c>
      <c r="D60" s="63">
        <v>16</v>
      </c>
      <c r="E60" s="63">
        <v>9</v>
      </c>
      <c r="F60" s="63">
        <v>7</v>
      </c>
      <c r="G60" s="63">
        <v>4</v>
      </c>
      <c r="H60" s="63">
        <v>3</v>
      </c>
      <c r="I60" s="63">
        <v>3</v>
      </c>
      <c r="J60" s="63">
        <v>3</v>
      </c>
      <c r="K60" s="60">
        <f t="shared" si="44"/>
        <v>9</v>
      </c>
      <c r="L60" s="60">
        <f t="shared" si="45"/>
        <v>4</v>
      </c>
      <c r="M60" s="60">
        <f t="shared" si="46"/>
        <v>0</v>
      </c>
      <c r="N60" s="60">
        <f t="shared" si="47"/>
        <v>7</v>
      </c>
      <c r="O60" s="62">
        <f t="shared" si="48"/>
        <v>39.375</v>
      </c>
      <c r="P60" s="64">
        <v>419</v>
      </c>
      <c r="Q60" s="29">
        <f>D60</f>
        <v>16</v>
      </c>
      <c r="R60" s="74">
        <f>$Q$75-3*$Q$76</f>
        <v>-15.240717479994977</v>
      </c>
      <c r="S60" s="74">
        <f>$Q$75+3*$Q$76</f>
        <v>95.93913017840768</v>
      </c>
      <c r="T60" s="67" t="str">
        <f t="shared" si="50"/>
        <v>ok</v>
      </c>
    </row>
    <row r="61" spans="1:37" ht="19.5" customHeight="1" x14ac:dyDescent="0.2">
      <c r="A61" s="27">
        <f t="shared" si="10"/>
        <v>2060</v>
      </c>
      <c r="B61" s="28">
        <f t="shared" ref="B61:B63" si="51">TRUNC(C61/100,0)</f>
        <v>42</v>
      </c>
      <c r="C61" s="63">
        <v>4211</v>
      </c>
      <c r="D61" s="63">
        <v>14</v>
      </c>
      <c r="E61" s="63">
        <v>9</v>
      </c>
      <c r="F61" s="63">
        <v>6</v>
      </c>
      <c r="G61" s="63">
        <v>4</v>
      </c>
      <c r="H61" s="63">
        <v>3</v>
      </c>
      <c r="I61" s="63">
        <v>2</v>
      </c>
      <c r="J61" s="63">
        <v>2</v>
      </c>
      <c r="K61" s="60">
        <f t="shared" ref="K61:K63" si="52">D61-F61</f>
        <v>8</v>
      </c>
      <c r="L61" s="60">
        <f t="shared" ref="L61:L63" si="53">F61-H61</f>
        <v>3</v>
      </c>
      <c r="M61" s="60">
        <f t="shared" ref="M61:M63" si="54">H61-J61</f>
        <v>1</v>
      </c>
      <c r="N61" s="60">
        <f t="shared" ref="N61:N63" si="55">D61-E61</f>
        <v>5</v>
      </c>
      <c r="O61" s="62">
        <f t="shared" ref="O61:O63" si="56">15*(1+(2*(F61/D61))+(2*(H61/D61))+(2*(J61/D61)))</f>
        <v>38.571428571428569</v>
      </c>
      <c r="P61" s="64">
        <v>473</v>
      </c>
      <c r="Q61" s="28">
        <f t="shared" ref="Q61:Q63" si="57">D61</f>
        <v>14</v>
      </c>
      <c r="R61" s="74">
        <f>$Q$75-3*$Q$76</f>
        <v>-15.240717479994977</v>
      </c>
      <c r="S61" s="74">
        <f>$Q$75+3*$Q$76</f>
        <v>95.93913017840768</v>
      </c>
      <c r="T61" s="67" t="str">
        <f t="shared" ref="T61:T63" si="58">IF(Q61&gt;=R61,"ok","fora")</f>
        <v>ok</v>
      </c>
    </row>
    <row r="62" spans="1:37" ht="19.5" customHeight="1" x14ac:dyDescent="0.2">
      <c r="A62" s="27">
        <f t="shared" si="10"/>
        <v>2100</v>
      </c>
      <c r="B62" s="28">
        <f t="shared" si="51"/>
        <v>41</v>
      </c>
      <c r="C62" s="63">
        <v>4130</v>
      </c>
      <c r="D62" s="63">
        <v>21</v>
      </c>
      <c r="E62" s="63">
        <v>12</v>
      </c>
      <c r="F62" s="63">
        <v>8</v>
      </c>
      <c r="G62" s="63">
        <v>5</v>
      </c>
      <c r="H62" s="63">
        <v>4</v>
      </c>
      <c r="I62" s="63">
        <v>3</v>
      </c>
      <c r="J62" s="63">
        <v>2</v>
      </c>
      <c r="K62" s="60">
        <f t="shared" si="52"/>
        <v>13</v>
      </c>
      <c r="L62" s="60">
        <f t="shared" si="53"/>
        <v>4</v>
      </c>
      <c r="M62" s="60">
        <f t="shared" si="54"/>
        <v>2</v>
      </c>
      <c r="N62" s="60">
        <f t="shared" si="55"/>
        <v>9</v>
      </c>
      <c r="O62" s="62">
        <f t="shared" si="56"/>
        <v>34.999999999999993</v>
      </c>
      <c r="P62" s="64">
        <v>280</v>
      </c>
      <c r="Q62" s="28">
        <f t="shared" si="57"/>
        <v>21</v>
      </c>
      <c r="R62" s="74">
        <f>$Q$75-3*$Q$76</f>
        <v>-15.240717479994977</v>
      </c>
      <c r="S62" s="74">
        <f>$Q$75+3*$Q$76</f>
        <v>95.93913017840768</v>
      </c>
      <c r="T62" s="67" t="str">
        <f t="shared" si="58"/>
        <v>ok</v>
      </c>
    </row>
    <row r="63" spans="1:37" ht="19.5" customHeight="1" x14ac:dyDescent="0.2">
      <c r="A63" s="27">
        <f t="shared" si="10"/>
        <v>2140</v>
      </c>
      <c r="B63" s="28">
        <f t="shared" si="51"/>
        <v>43</v>
      </c>
      <c r="C63" s="63">
        <v>4344</v>
      </c>
      <c r="D63" s="63">
        <v>19</v>
      </c>
      <c r="E63" s="63">
        <v>12</v>
      </c>
      <c r="F63" s="63">
        <v>9</v>
      </c>
      <c r="G63" s="63">
        <v>7</v>
      </c>
      <c r="H63" s="63">
        <v>4</v>
      </c>
      <c r="I63" s="63">
        <v>3</v>
      </c>
      <c r="J63" s="63">
        <v>2</v>
      </c>
      <c r="K63" s="60">
        <f t="shared" si="52"/>
        <v>10</v>
      </c>
      <c r="L63" s="60">
        <f t="shared" si="53"/>
        <v>5</v>
      </c>
      <c r="M63" s="60">
        <f t="shared" si="54"/>
        <v>2</v>
      </c>
      <c r="N63" s="60">
        <f t="shared" si="55"/>
        <v>7</v>
      </c>
      <c r="O63" s="62">
        <f t="shared" si="56"/>
        <v>38.68421052631578</v>
      </c>
      <c r="P63" s="64">
        <v>373</v>
      </c>
      <c r="Q63" s="28">
        <f t="shared" si="57"/>
        <v>19</v>
      </c>
      <c r="R63" s="74">
        <f>$Q$75-3*$Q$76</f>
        <v>-15.240717479994977</v>
      </c>
      <c r="S63" s="74">
        <f>$Q$75+3*$Q$76</f>
        <v>95.93913017840768</v>
      </c>
      <c r="T63" s="67" t="str">
        <f t="shared" si="58"/>
        <v>ok</v>
      </c>
    </row>
    <row r="64" spans="1:37" ht="19.5" customHeight="1" x14ac:dyDescent="0.2">
      <c r="A64" s="27">
        <f t="shared" si="10"/>
        <v>2180</v>
      </c>
      <c r="B64" s="28">
        <f t="shared" ref="B64:B70" si="59">TRUNC(C64/100,0)</f>
        <v>43</v>
      </c>
      <c r="C64" s="63">
        <v>4334</v>
      </c>
      <c r="D64" s="63">
        <v>19</v>
      </c>
      <c r="E64" s="63">
        <v>13</v>
      </c>
      <c r="F64" s="63">
        <v>10</v>
      </c>
      <c r="G64" s="63">
        <v>7</v>
      </c>
      <c r="H64" s="63">
        <v>5</v>
      </c>
      <c r="I64" s="63">
        <v>3</v>
      </c>
      <c r="J64" s="63">
        <v>2</v>
      </c>
      <c r="K64" s="60">
        <f t="shared" ref="K64:K70" si="60">D64-F64</f>
        <v>9</v>
      </c>
      <c r="L64" s="60">
        <f t="shared" ref="L64:L70" si="61">F64-H64</f>
        <v>5</v>
      </c>
      <c r="M64" s="60">
        <f t="shared" ref="M64:M70" si="62">H64-J64</f>
        <v>3</v>
      </c>
      <c r="N64" s="60">
        <f t="shared" ref="N64:N70" si="63">D64-E64</f>
        <v>6</v>
      </c>
      <c r="O64" s="62">
        <f t="shared" ref="O64:O70" si="64">15*(1+(2*(F64/D64))+(2*(H64/D64))+(2*(J64/D64)))</f>
        <v>41.842105263157883</v>
      </c>
      <c r="P64" s="64">
        <v>445</v>
      </c>
      <c r="Q64" s="28">
        <f t="shared" ref="Q64:Q66" si="65">D64</f>
        <v>19</v>
      </c>
      <c r="R64" s="74">
        <f>$Q$75-3*$Q$76</f>
        <v>-15.240717479994977</v>
      </c>
      <c r="S64" s="74">
        <f>$Q$75+3*$Q$76</f>
        <v>95.93913017840768</v>
      </c>
      <c r="T64" s="67" t="str">
        <f t="shared" ref="T64:T70" si="66">IF(Q64&gt;=R64,"ok","fora")</f>
        <v>ok</v>
      </c>
    </row>
    <row r="65" spans="1:37" ht="19.5" customHeight="1" x14ac:dyDescent="0.2">
      <c r="A65" s="27">
        <f t="shared" si="10"/>
        <v>2220</v>
      </c>
      <c r="B65" s="28">
        <f t="shared" si="59"/>
        <v>40</v>
      </c>
      <c r="C65" s="63">
        <v>4028</v>
      </c>
      <c r="D65" s="63">
        <v>29</v>
      </c>
      <c r="E65" s="63">
        <v>20</v>
      </c>
      <c r="F65" s="63">
        <v>14</v>
      </c>
      <c r="G65" s="63">
        <v>9</v>
      </c>
      <c r="H65" s="63">
        <v>6</v>
      </c>
      <c r="I65" s="63">
        <v>4</v>
      </c>
      <c r="J65" s="63">
        <v>2</v>
      </c>
      <c r="K65" s="60">
        <f t="shared" si="60"/>
        <v>15</v>
      </c>
      <c r="L65" s="60">
        <f t="shared" si="61"/>
        <v>8</v>
      </c>
      <c r="M65" s="60">
        <f t="shared" si="62"/>
        <v>4</v>
      </c>
      <c r="N65" s="60">
        <f t="shared" si="63"/>
        <v>9</v>
      </c>
      <c r="O65" s="62">
        <f t="shared" si="64"/>
        <v>37.758620689655174</v>
      </c>
      <c r="P65" s="64">
        <v>261</v>
      </c>
      <c r="Q65" s="28">
        <f t="shared" si="65"/>
        <v>29</v>
      </c>
      <c r="R65" s="74">
        <f>$Q$75-3*$Q$76</f>
        <v>-15.240717479994977</v>
      </c>
      <c r="S65" s="74">
        <f>$Q$75+3*$Q$76</f>
        <v>95.93913017840768</v>
      </c>
      <c r="T65" s="67" t="str">
        <f t="shared" si="66"/>
        <v>ok</v>
      </c>
    </row>
    <row r="66" spans="1:37" ht="19.5" customHeight="1" x14ac:dyDescent="0.2">
      <c r="A66" s="27">
        <f t="shared" si="10"/>
        <v>2260</v>
      </c>
      <c r="B66" s="28">
        <f t="shared" si="59"/>
        <v>41</v>
      </c>
      <c r="C66" s="63">
        <v>4140</v>
      </c>
      <c r="D66" s="63">
        <v>24</v>
      </c>
      <c r="E66" s="63">
        <v>14</v>
      </c>
      <c r="F66" s="63">
        <v>10</v>
      </c>
      <c r="G66" s="63">
        <v>6</v>
      </c>
      <c r="H66" s="63">
        <v>4</v>
      </c>
      <c r="I66" s="63">
        <v>2</v>
      </c>
      <c r="J66" s="63">
        <v>2</v>
      </c>
      <c r="K66" s="60">
        <f t="shared" si="60"/>
        <v>14</v>
      </c>
      <c r="L66" s="60">
        <f t="shared" si="61"/>
        <v>6</v>
      </c>
      <c r="M66" s="60">
        <f t="shared" si="62"/>
        <v>2</v>
      </c>
      <c r="N66" s="60">
        <f t="shared" si="63"/>
        <v>10</v>
      </c>
      <c r="O66" s="62">
        <f t="shared" si="64"/>
        <v>35</v>
      </c>
      <c r="P66" s="64">
        <v>267</v>
      </c>
      <c r="Q66" s="28">
        <f t="shared" si="65"/>
        <v>24</v>
      </c>
      <c r="R66" s="74">
        <f>$Q$75-3*$Q$76</f>
        <v>-15.240717479994977</v>
      </c>
      <c r="S66" s="74">
        <f>$Q$75+3*$Q$76</f>
        <v>95.93913017840768</v>
      </c>
      <c r="T66" s="67" t="str">
        <f t="shared" si="66"/>
        <v>ok</v>
      </c>
    </row>
    <row r="67" spans="1:37" ht="19.5" customHeight="1" x14ac:dyDescent="0.2">
      <c r="A67" s="27">
        <f t="shared" si="10"/>
        <v>2300</v>
      </c>
      <c r="B67" s="28">
        <f t="shared" si="59"/>
        <v>42</v>
      </c>
      <c r="C67" s="63">
        <v>4232</v>
      </c>
      <c r="D67" s="63">
        <v>34</v>
      </c>
      <c r="E67" s="63">
        <v>22</v>
      </c>
      <c r="F67" s="63">
        <v>15</v>
      </c>
      <c r="G67" s="63">
        <v>10</v>
      </c>
      <c r="H67" s="63">
        <v>6</v>
      </c>
      <c r="I67" s="63">
        <v>4</v>
      </c>
      <c r="J67" s="63">
        <v>3</v>
      </c>
      <c r="K67" s="60">
        <f t="shared" si="60"/>
        <v>19</v>
      </c>
      <c r="L67" s="60">
        <f t="shared" si="61"/>
        <v>9</v>
      </c>
      <c r="M67" s="60">
        <f t="shared" si="62"/>
        <v>3</v>
      </c>
      <c r="N67" s="60">
        <f t="shared" si="63"/>
        <v>12</v>
      </c>
      <c r="O67" s="62">
        <f t="shared" si="64"/>
        <v>36.17647058823529</v>
      </c>
      <c r="P67" s="64">
        <v>205</v>
      </c>
      <c r="Q67" s="29">
        <f>D67</f>
        <v>34</v>
      </c>
      <c r="R67" s="74">
        <f>$Q$75-3*$Q$76</f>
        <v>-15.240717479994977</v>
      </c>
      <c r="S67" s="74">
        <f>$Q$75+3*$Q$76</f>
        <v>95.93913017840768</v>
      </c>
      <c r="T67" s="67" t="str">
        <f t="shared" si="66"/>
        <v>ok</v>
      </c>
    </row>
    <row r="68" spans="1:37" ht="19.5" customHeight="1" x14ac:dyDescent="0.2">
      <c r="A68" s="27">
        <f t="shared" si="10"/>
        <v>2340</v>
      </c>
      <c r="B68" s="28">
        <f t="shared" si="59"/>
        <v>43</v>
      </c>
      <c r="C68" s="63">
        <v>4364</v>
      </c>
      <c r="D68" s="63">
        <v>22</v>
      </c>
      <c r="E68" s="63">
        <v>13</v>
      </c>
      <c r="F68" s="63">
        <v>9</v>
      </c>
      <c r="G68" s="63">
        <v>6</v>
      </c>
      <c r="H68" s="63">
        <v>3</v>
      </c>
      <c r="I68" s="63">
        <v>2</v>
      </c>
      <c r="J68" s="63">
        <v>2</v>
      </c>
      <c r="K68" s="60">
        <f t="shared" si="60"/>
        <v>13</v>
      </c>
      <c r="L68" s="60">
        <f t="shared" si="61"/>
        <v>6</v>
      </c>
      <c r="M68" s="60">
        <f t="shared" si="62"/>
        <v>1</v>
      </c>
      <c r="N68" s="60">
        <f t="shared" si="63"/>
        <v>9</v>
      </c>
      <c r="O68" s="62">
        <f t="shared" si="64"/>
        <v>34.090909090909086</v>
      </c>
      <c r="P68" s="64">
        <v>293</v>
      </c>
      <c r="Q68" s="28">
        <f t="shared" ref="Q68:Q72" si="67">D68</f>
        <v>22</v>
      </c>
      <c r="R68" s="74">
        <f>$Q$75-3*$Q$76</f>
        <v>-15.240717479994977</v>
      </c>
      <c r="S68" s="74">
        <f>$Q$75+3*$Q$76</f>
        <v>95.93913017840768</v>
      </c>
      <c r="T68" s="67" t="str">
        <f t="shared" si="66"/>
        <v>ok</v>
      </c>
    </row>
    <row r="69" spans="1:37" ht="19.5" customHeight="1" x14ac:dyDescent="0.2">
      <c r="A69" s="27">
        <f t="shared" si="10"/>
        <v>2380</v>
      </c>
      <c r="B69" s="28">
        <f t="shared" si="59"/>
        <v>42</v>
      </c>
      <c r="C69" s="63">
        <v>4262</v>
      </c>
      <c r="D69" s="63">
        <v>25</v>
      </c>
      <c r="E69" s="63">
        <v>15</v>
      </c>
      <c r="F69" s="63">
        <v>11</v>
      </c>
      <c r="G69" s="63">
        <v>7</v>
      </c>
      <c r="H69" s="63">
        <v>4</v>
      </c>
      <c r="I69" s="63">
        <v>2</v>
      </c>
      <c r="J69" s="63">
        <v>2</v>
      </c>
      <c r="K69" s="60">
        <f t="shared" si="60"/>
        <v>14</v>
      </c>
      <c r="L69" s="60">
        <f t="shared" si="61"/>
        <v>7</v>
      </c>
      <c r="M69" s="60">
        <f t="shared" si="62"/>
        <v>2</v>
      </c>
      <c r="N69" s="60">
        <f t="shared" si="63"/>
        <v>10</v>
      </c>
      <c r="O69" s="62">
        <f t="shared" si="64"/>
        <v>35.4</v>
      </c>
      <c r="P69" s="64">
        <v>266</v>
      </c>
      <c r="Q69" s="28">
        <f t="shared" si="67"/>
        <v>25</v>
      </c>
      <c r="R69" s="74">
        <f>$Q$75-3*$Q$76</f>
        <v>-15.240717479994977</v>
      </c>
      <c r="S69" s="74">
        <f>$Q$75+3*$Q$76</f>
        <v>95.93913017840768</v>
      </c>
      <c r="T69" s="67" t="str">
        <f t="shared" si="66"/>
        <v>ok</v>
      </c>
    </row>
    <row r="70" spans="1:37" ht="19.5" customHeight="1" x14ac:dyDescent="0.2">
      <c r="A70" s="27">
        <f t="shared" si="10"/>
        <v>2420</v>
      </c>
      <c r="B70" s="28">
        <f t="shared" si="59"/>
        <v>42</v>
      </c>
      <c r="C70" s="63">
        <v>4273</v>
      </c>
      <c r="D70" s="63">
        <v>16</v>
      </c>
      <c r="E70" s="63">
        <v>9</v>
      </c>
      <c r="F70" s="63">
        <v>7</v>
      </c>
      <c r="G70" s="63">
        <v>4</v>
      </c>
      <c r="H70" s="63">
        <v>2</v>
      </c>
      <c r="I70" s="63">
        <v>1</v>
      </c>
      <c r="J70" s="63">
        <v>1</v>
      </c>
      <c r="K70" s="60">
        <f t="shared" si="60"/>
        <v>9</v>
      </c>
      <c r="L70" s="60">
        <f t="shared" si="61"/>
        <v>5</v>
      </c>
      <c r="M70" s="60">
        <f t="shared" si="62"/>
        <v>1</v>
      </c>
      <c r="N70" s="60">
        <f t="shared" si="63"/>
        <v>7</v>
      </c>
      <c r="O70" s="62">
        <f t="shared" si="64"/>
        <v>33.75</v>
      </c>
      <c r="P70" s="64">
        <v>403</v>
      </c>
      <c r="Q70" s="28">
        <f t="shared" si="67"/>
        <v>16</v>
      </c>
      <c r="R70" s="74">
        <f>$Q$75-3*$Q$76</f>
        <v>-15.240717479994977</v>
      </c>
      <c r="S70" s="74">
        <f>$Q$75+3*$Q$76</f>
        <v>95.93913017840768</v>
      </c>
      <c r="T70" s="67" t="str">
        <f t="shared" si="66"/>
        <v>ok</v>
      </c>
    </row>
    <row r="71" spans="1:37" ht="19.5" customHeight="1" x14ac:dyDescent="0.2">
      <c r="A71" s="27">
        <f t="shared" si="10"/>
        <v>2460</v>
      </c>
      <c r="B71" s="28">
        <f t="shared" ref="B71:B72" si="68">TRUNC(C71/100,0)</f>
        <v>46</v>
      </c>
      <c r="C71" s="63">
        <v>4660</v>
      </c>
      <c r="D71" s="63">
        <v>31</v>
      </c>
      <c r="E71" s="63">
        <v>21</v>
      </c>
      <c r="F71" s="63">
        <v>16</v>
      </c>
      <c r="G71" s="63">
        <v>11</v>
      </c>
      <c r="H71" s="63">
        <v>6</v>
      </c>
      <c r="I71" s="63">
        <v>4</v>
      </c>
      <c r="J71" s="63">
        <v>2</v>
      </c>
      <c r="K71" s="60">
        <f t="shared" ref="K71:K72" si="69">D71-F71</f>
        <v>15</v>
      </c>
      <c r="L71" s="60">
        <f t="shared" ref="L71:L72" si="70">F71-H71</f>
        <v>10</v>
      </c>
      <c r="M71" s="60">
        <f t="shared" ref="M71:M72" si="71">H71-J71</f>
        <v>4</v>
      </c>
      <c r="N71" s="60">
        <f t="shared" ref="N71:N72" si="72">D71-E71</f>
        <v>10</v>
      </c>
      <c r="O71" s="62">
        <f t="shared" ref="O71:O72" si="73">15*(1+(2*(F71/D71))+(2*(H71/D71))+(2*(J71/D71)))</f>
        <v>38.225806451612904</v>
      </c>
      <c r="P71" s="64">
        <v>248</v>
      </c>
      <c r="Q71" s="28">
        <f t="shared" si="67"/>
        <v>31</v>
      </c>
      <c r="R71" s="74">
        <f>$Q$75-3*$Q$76</f>
        <v>-15.240717479994977</v>
      </c>
      <c r="S71" s="74">
        <f>$Q$75+3*$Q$76</f>
        <v>95.93913017840768</v>
      </c>
      <c r="T71" s="67" t="str">
        <f t="shared" ref="T71:T72" si="74">IF(Q71&gt;=R71,"ok","fora")</f>
        <v>ok</v>
      </c>
    </row>
    <row r="72" spans="1:37" ht="19.5" customHeight="1" x14ac:dyDescent="0.2">
      <c r="A72" s="27">
        <f t="shared" si="10"/>
        <v>2500</v>
      </c>
      <c r="B72" s="28">
        <f t="shared" si="68"/>
        <v>48</v>
      </c>
      <c r="C72" s="63">
        <v>4833</v>
      </c>
      <c r="D72" s="63">
        <v>21</v>
      </c>
      <c r="E72" s="63">
        <v>15</v>
      </c>
      <c r="F72" s="63">
        <v>12</v>
      </c>
      <c r="G72" s="63">
        <v>9</v>
      </c>
      <c r="H72" s="63">
        <v>7</v>
      </c>
      <c r="I72" s="63">
        <v>4</v>
      </c>
      <c r="J72" s="63">
        <v>4</v>
      </c>
      <c r="K72" s="60">
        <f t="shared" si="69"/>
        <v>9</v>
      </c>
      <c r="L72" s="60">
        <f t="shared" si="70"/>
        <v>5</v>
      </c>
      <c r="M72" s="60">
        <f t="shared" si="71"/>
        <v>3</v>
      </c>
      <c r="N72" s="60">
        <f t="shared" si="72"/>
        <v>6</v>
      </c>
      <c r="O72" s="62">
        <f t="shared" si="73"/>
        <v>47.857142857142854</v>
      </c>
      <c r="P72" s="64">
        <v>436</v>
      </c>
      <c r="Q72" s="28">
        <f t="shared" si="67"/>
        <v>21</v>
      </c>
      <c r="R72" s="74">
        <f>$Q$75-3*$Q$76</f>
        <v>-15.240717479994977</v>
      </c>
      <c r="S72" s="74">
        <f>$Q$75+3*$Q$76</f>
        <v>95.93913017840768</v>
      </c>
      <c r="T72" s="67" t="str">
        <f t="shared" si="74"/>
        <v>ok</v>
      </c>
    </row>
    <row r="73" spans="1:37" ht="19.5" customHeight="1" x14ac:dyDescent="0.2">
      <c r="A73" s="27"/>
      <c r="B73" s="28"/>
      <c r="C73" s="63"/>
      <c r="D73" s="63"/>
      <c r="E73" s="63"/>
      <c r="F73" s="63"/>
      <c r="G73" s="63"/>
      <c r="H73" s="63"/>
      <c r="I73" s="63"/>
      <c r="J73" s="63"/>
      <c r="K73" s="28"/>
      <c r="L73" s="28"/>
      <c r="M73" s="28"/>
      <c r="N73" s="28"/>
      <c r="O73" s="28"/>
      <c r="P73" s="29"/>
      <c r="Q73" s="28"/>
    </row>
    <row r="74" spans="1:37" ht="19.5" customHeight="1" x14ac:dyDescent="0.2">
      <c r="A74" s="27"/>
      <c r="B74" s="28"/>
      <c r="C74" s="28"/>
      <c r="D74" s="28"/>
      <c r="E74" s="58"/>
      <c r="F74" s="28"/>
      <c r="G74" s="29"/>
      <c r="H74" s="29"/>
      <c r="I74" s="29"/>
      <c r="J74" s="28"/>
      <c r="K74" s="28"/>
      <c r="L74" s="28"/>
      <c r="M74" s="28"/>
      <c r="N74" s="28"/>
      <c r="O74" s="28"/>
      <c r="P74" s="29"/>
      <c r="Q74" s="28"/>
    </row>
    <row r="75" spans="1:37" ht="12.75" customHeight="1" x14ac:dyDescent="0.2">
      <c r="A75" s="47" t="s">
        <v>38</v>
      </c>
      <c r="B75" s="48"/>
      <c r="C75" s="48"/>
      <c r="D75" s="48"/>
      <c r="E75" s="48"/>
      <c r="F75" s="48"/>
      <c r="G75" s="48"/>
      <c r="H75" s="48"/>
      <c r="I75" s="48"/>
      <c r="J75" s="48"/>
      <c r="K75" s="70">
        <f>AVERAGE(K10:K74)</f>
        <v>24.285714285714285</v>
      </c>
      <c r="L75" s="70">
        <f>AVERAGE(L10:L74)</f>
        <v>9.9523809523809526</v>
      </c>
      <c r="M75" s="70">
        <f>AVERAGE(M10:M74)</f>
        <v>3.1111111111111112</v>
      </c>
      <c r="N75" s="70">
        <f>AVERAGE(N10:N74)</f>
        <v>16.571428571428573</v>
      </c>
      <c r="O75" s="70">
        <f>AVERAGE(O10:O74)</f>
        <v>35.039475926830235</v>
      </c>
      <c r="P75" s="49">
        <f>AVERAGE(P10:P74)</f>
        <v>208.15873015873015</v>
      </c>
      <c r="Q75" s="50">
        <f>AVERAGE(Q10:Q74)</f>
        <v>40.349206349206348</v>
      </c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</row>
    <row r="76" spans="1:37" ht="12.75" customHeight="1" x14ac:dyDescent="0.2">
      <c r="A76" s="51" t="s">
        <v>39</v>
      </c>
      <c r="B76" s="52"/>
      <c r="C76" s="52"/>
      <c r="D76" s="52"/>
      <c r="E76" s="52"/>
      <c r="F76" s="52"/>
      <c r="G76" s="52"/>
      <c r="H76" s="52"/>
      <c r="I76" s="52"/>
      <c r="J76" s="52"/>
      <c r="K76" s="71">
        <f>STDEV(K10:K74)</f>
        <v>14.569553507260327</v>
      </c>
      <c r="L76" s="71">
        <f>STDEV(L10:L74)</f>
        <v>5.2222494579368437</v>
      </c>
      <c r="M76" s="71">
        <f>STDEV(M10:M74)</f>
        <v>1.6075538531200138</v>
      </c>
      <c r="N76" s="71">
        <f>STDEV(N10:N74)</f>
        <v>11.771636613972952</v>
      </c>
      <c r="O76" s="71">
        <f>STDEV(O10:O74)</f>
        <v>5.825866284337951</v>
      </c>
      <c r="P76" s="53">
        <f>STDEV(P10:P74)</f>
        <v>115.07209610321392</v>
      </c>
      <c r="Q76" s="54">
        <f>STDEV(Q10:Q74)</f>
        <v>18.529974609733774</v>
      </c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</row>
    <row r="77" spans="1:37" ht="12.75" customHeight="1" x14ac:dyDescent="0.2">
      <c r="A77" s="51" t="s">
        <v>40</v>
      </c>
      <c r="B77" s="52"/>
      <c r="C77" s="52"/>
      <c r="D77" s="52"/>
      <c r="E77" s="52"/>
      <c r="F77" s="52"/>
      <c r="G77" s="52"/>
      <c r="H77" s="52"/>
      <c r="I77" s="52"/>
      <c r="J77" s="52"/>
      <c r="K77" s="71">
        <f>MAX(K10:K74)</f>
        <v>95</v>
      </c>
      <c r="L77" s="71">
        <f>MAX(L10:L74)</f>
        <v>31</v>
      </c>
      <c r="M77" s="71">
        <f>MAX(M10:M74)</f>
        <v>8</v>
      </c>
      <c r="N77" s="71">
        <f>MAX(N10:N74)</f>
        <v>82</v>
      </c>
      <c r="O77" s="71">
        <f>MAX(O10:O74)</f>
        <v>50</v>
      </c>
      <c r="P77" s="53">
        <f>MAX(P10:P74)</f>
        <v>506</v>
      </c>
      <c r="Q77" s="54">
        <f>MAX(Q10:Q74)</f>
        <v>106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</row>
    <row r="78" spans="1:37" ht="12.75" customHeight="1" x14ac:dyDescent="0.2">
      <c r="A78" s="51" t="s">
        <v>41</v>
      </c>
      <c r="B78" s="52"/>
      <c r="C78" s="52"/>
      <c r="D78" s="52"/>
      <c r="E78" s="52"/>
      <c r="F78" s="52"/>
      <c r="G78" s="52"/>
      <c r="H78" s="52"/>
      <c r="I78" s="52"/>
      <c r="J78" s="52"/>
      <c r="K78" s="71">
        <f>MIN(K10:K74)</f>
        <v>8</v>
      </c>
      <c r="L78" s="71">
        <f>MIN(L10:L74)</f>
        <v>3</v>
      </c>
      <c r="M78" s="71">
        <f>MIN(M10:M74)</f>
        <v>0</v>
      </c>
      <c r="N78" s="71">
        <f>MIN(N10:N74)</f>
        <v>5</v>
      </c>
      <c r="O78" s="71">
        <f>MIN(O10:O74)</f>
        <v>19.811320754716981</v>
      </c>
      <c r="P78" s="53">
        <f>MIN(P10:P74)</f>
        <v>35</v>
      </c>
      <c r="Q78" s="54">
        <f>MIN(Q10:Q74)</f>
        <v>14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</row>
    <row r="79" spans="1:37" ht="12.75" customHeight="1" x14ac:dyDescent="0.2">
      <c r="A79" s="51" t="s">
        <v>42</v>
      </c>
      <c r="B79" s="52"/>
      <c r="C79" s="52"/>
      <c r="D79" s="52"/>
      <c r="E79" s="52"/>
      <c r="F79" s="52"/>
      <c r="G79" s="52"/>
      <c r="H79" s="52"/>
      <c r="I79" s="52"/>
      <c r="J79" s="52"/>
      <c r="K79" s="71">
        <f t="shared" ref="K79:Q79" si="75">COUNT(K10:K74)</f>
        <v>63</v>
      </c>
      <c r="L79" s="71">
        <f t="shared" si="75"/>
        <v>63</v>
      </c>
      <c r="M79" s="71">
        <f t="shared" si="75"/>
        <v>63</v>
      </c>
      <c r="N79" s="71">
        <f t="shared" si="75"/>
        <v>63</v>
      </c>
      <c r="O79" s="71">
        <f t="shared" si="75"/>
        <v>63</v>
      </c>
      <c r="P79" s="53">
        <f t="shared" si="75"/>
        <v>63</v>
      </c>
      <c r="Q79" s="54">
        <f t="shared" si="75"/>
        <v>63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</row>
    <row r="80" spans="1:37" ht="12.75" customHeight="1" x14ac:dyDescent="0.2">
      <c r="A80" s="55" t="s">
        <v>43</v>
      </c>
      <c r="B80" s="56"/>
      <c r="C80" s="56"/>
      <c r="D80" s="56"/>
      <c r="E80" s="56"/>
      <c r="F80" s="56"/>
      <c r="G80" s="56"/>
      <c r="H80" s="56"/>
      <c r="I80" s="56"/>
      <c r="J80" s="56"/>
      <c r="K80" s="66">
        <f>K75+K76</f>
        <v>38.855267792974615</v>
      </c>
      <c r="L80" s="66">
        <f>L75+L76</f>
        <v>15.174630410317796</v>
      </c>
      <c r="M80" s="66">
        <f>M75+M76</f>
        <v>4.7186649642311247</v>
      </c>
      <c r="N80" s="66">
        <f>N75+N76</f>
        <v>28.343065185401525</v>
      </c>
      <c r="O80" s="66">
        <f>O75-O76</f>
        <v>29.213609642492283</v>
      </c>
      <c r="P80" s="65">
        <f>P75-P76</f>
        <v>93.086634055516228</v>
      </c>
      <c r="Q80" s="57">
        <f>Q75+Q76</f>
        <v>58.879180958940125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</row>
    <row r="81" spans="1:37" ht="12.75" customHeight="1" x14ac:dyDescent="0.2">
      <c r="A81" s="30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31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</row>
    <row r="82" spans="1:37" ht="27.75" customHeight="1" x14ac:dyDescent="0.2">
      <c r="A82" s="68" t="s">
        <v>68</v>
      </c>
      <c r="B82" s="26"/>
      <c r="C82" s="26"/>
      <c r="D82" s="26"/>
      <c r="E82" s="26"/>
      <c r="F82" s="26"/>
      <c r="G82" s="26"/>
      <c r="H82" s="26"/>
      <c r="I82" s="26"/>
      <c r="J82" s="26"/>
      <c r="K82" s="116">
        <f>8.3928*(10^10)*K80^-3.2927</f>
        <v>490145.66608303029</v>
      </c>
      <c r="L82" s="116">
        <f>5.7636*(10^10)*(L80^-3.8417)</f>
        <v>1671830.8781242794</v>
      </c>
      <c r="M82" s="116">
        <f>9.8496*(10^10)*(M80^-5.1046)</f>
        <v>35796568.668260455</v>
      </c>
      <c r="N82" s="69"/>
      <c r="O82" s="69"/>
      <c r="P82" s="116">
        <f>0.232*P80^3.2268</f>
        <v>523231.17376786825</v>
      </c>
      <c r="Q82" s="116">
        <f>7.2024*(10^13)*(Q80^-4.0568)</f>
        <v>4754407.1323040109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</row>
    <row r="83" spans="1:37" ht="12.75" customHeight="1" x14ac:dyDescent="0.2">
      <c r="A83" s="30"/>
      <c r="B83" s="26"/>
      <c r="C83" s="26"/>
      <c r="D83" s="26"/>
      <c r="E83" s="26"/>
      <c r="F83" s="26"/>
      <c r="G83" s="26"/>
      <c r="H83" s="26"/>
      <c r="I83" s="26"/>
      <c r="J83" s="26"/>
      <c r="K83" s="73"/>
      <c r="L83" s="26"/>
      <c r="M83" s="26"/>
      <c r="N83" s="26"/>
      <c r="O83" s="26"/>
      <c r="P83" s="31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</row>
    <row r="84" spans="1:37" ht="12.75" customHeight="1" x14ac:dyDescent="0.2">
      <c r="A84" s="30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31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</row>
    <row r="85" spans="1:37" ht="12.75" customHeight="1" x14ac:dyDescent="0.2">
      <c r="A85" s="30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31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</row>
    <row r="86" spans="1:37" ht="12.75" customHeight="1" x14ac:dyDescent="0.2">
      <c r="A86" s="30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31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</row>
    <row r="87" spans="1:37" ht="12.75" customHeight="1" x14ac:dyDescent="0.2">
      <c r="A87" s="30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31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</row>
    <row r="88" spans="1:37" ht="12.75" customHeight="1" x14ac:dyDescent="0.2">
      <c r="A88" s="30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73"/>
      <c r="P88" s="31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</row>
    <row r="89" spans="1:37" ht="12.75" customHeight="1" x14ac:dyDescent="0.2">
      <c r="A89" s="30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31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</row>
    <row r="90" spans="1:37" ht="12.75" customHeight="1" x14ac:dyDescent="0.2">
      <c r="A90" s="30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31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</row>
    <row r="91" spans="1:37" ht="12.75" customHeight="1" x14ac:dyDescent="0.2">
      <c r="A91" s="30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31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</row>
    <row r="92" spans="1:37" ht="12.75" customHeight="1" x14ac:dyDescent="0.2">
      <c r="A92" s="30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31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</row>
    <row r="93" spans="1:37" ht="12.75" customHeight="1" x14ac:dyDescent="0.2">
      <c r="A93" s="30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31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</row>
    <row r="94" spans="1:37" ht="12.75" customHeight="1" x14ac:dyDescent="0.2">
      <c r="A94" s="30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31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</row>
    <row r="95" spans="1:37" ht="12.75" customHeight="1" x14ac:dyDescent="0.2">
      <c r="A95" s="30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31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</row>
    <row r="96" spans="1:37" ht="12.75" customHeight="1" x14ac:dyDescent="0.2">
      <c r="A96" s="30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31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</row>
    <row r="97" spans="1:37" ht="12.75" customHeight="1" x14ac:dyDescent="0.2">
      <c r="A97" s="30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31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</row>
    <row r="98" spans="1:37" ht="12.75" customHeight="1" x14ac:dyDescent="0.2">
      <c r="A98" s="30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31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</row>
    <row r="99" spans="1:37" ht="12.75" customHeight="1" x14ac:dyDescent="0.2">
      <c r="A99" s="30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31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</row>
    <row r="100" spans="1:37" ht="12.75" customHeight="1" x14ac:dyDescent="0.2">
      <c r="A100" s="30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31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</row>
    <row r="101" spans="1:37" ht="12.75" customHeight="1" x14ac:dyDescent="0.2">
      <c r="A101" s="30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31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</row>
    <row r="102" spans="1:37" ht="12.75" customHeight="1" x14ac:dyDescent="0.2">
      <c r="A102" s="30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31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</row>
    <row r="103" spans="1:37" ht="12.75" customHeight="1" x14ac:dyDescent="0.2">
      <c r="A103" s="30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31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</row>
    <row r="104" spans="1:37" ht="12.75" customHeight="1" x14ac:dyDescent="0.2">
      <c r="A104" s="30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31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</row>
    <row r="105" spans="1:37" ht="12.75" customHeight="1" x14ac:dyDescent="0.2">
      <c r="A105" s="30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31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</row>
    <row r="106" spans="1:37" ht="12.75" customHeight="1" x14ac:dyDescent="0.2">
      <c r="A106" s="30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31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</row>
    <row r="107" spans="1:37" ht="12.75" customHeight="1" x14ac:dyDescent="0.2">
      <c r="A107" s="30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31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</row>
    <row r="108" spans="1:37" ht="12.75" customHeight="1" x14ac:dyDescent="0.2">
      <c r="A108" s="30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31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</row>
    <row r="109" spans="1:37" ht="12.75" customHeight="1" x14ac:dyDescent="0.2">
      <c r="A109" s="30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31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</row>
    <row r="110" spans="1:37" ht="12.75" customHeight="1" x14ac:dyDescent="0.2">
      <c r="A110" s="30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31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</row>
    <row r="111" spans="1:37" ht="12.75" customHeight="1" x14ac:dyDescent="0.2">
      <c r="A111" s="30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31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</row>
    <row r="112" spans="1:37" ht="12.75" customHeight="1" x14ac:dyDescent="0.2">
      <c r="A112" s="30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31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</row>
    <row r="113" spans="1:37" ht="12.75" customHeight="1" x14ac:dyDescent="0.2">
      <c r="A113" s="30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31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</row>
    <row r="114" spans="1:37" ht="12.75" customHeight="1" x14ac:dyDescent="0.2">
      <c r="A114" s="30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31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</row>
    <row r="115" spans="1:37" ht="12.75" customHeight="1" x14ac:dyDescent="0.2">
      <c r="A115" s="30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31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</row>
    <row r="116" spans="1:37" ht="12.75" customHeight="1" x14ac:dyDescent="0.2">
      <c r="A116" s="30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31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</row>
    <row r="117" spans="1:37" ht="12.75" customHeight="1" x14ac:dyDescent="0.2">
      <c r="A117" s="30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31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</row>
    <row r="118" spans="1:37" ht="12.75" customHeight="1" x14ac:dyDescent="0.2">
      <c r="A118" s="30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31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</row>
    <row r="119" spans="1:37" ht="12.75" customHeight="1" x14ac:dyDescent="0.2">
      <c r="A119" s="30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31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</row>
    <row r="120" spans="1:37" ht="12.75" customHeight="1" x14ac:dyDescent="0.2">
      <c r="A120" s="30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31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</row>
    <row r="121" spans="1:37" ht="12.75" customHeight="1" x14ac:dyDescent="0.2">
      <c r="A121" s="30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31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</row>
    <row r="122" spans="1:37" ht="12.75" customHeight="1" x14ac:dyDescent="0.2">
      <c r="A122" s="30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31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</row>
    <row r="123" spans="1:37" ht="12.75" customHeight="1" x14ac:dyDescent="0.2">
      <c r="A123" s="30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31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</row>
    <row r="124" spans="1:37" ht="12.75" customHeight="1" x14ac:dyDescent="0.2">
      <c r="A124" s="30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31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</row>
    <row r="125" spans="1:37" ht="12.75" customHeight="1" x14ac:dyDescent="0.2">
      <c r="A125" s="30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31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</row>
    <row r="126" spans="1:37" ht="12.75" customHeight="1" x14ac:dyDescent="0.2">
      <c r="A126" s="30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31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</row>
    <row r="127" spans="1:37" ht="12.75" customHeight="1" x14ac:dyDescent="0.2">
      <c r="A127" s="30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31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</row>
    <row r="128" spans="1:37" ht="12.75" customHeight="1" x14ac:dyDescent="0.2">
      <c r="A128" s="30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31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</row>
    <row r="129" spans="1:37" ht="12.75" customHeight="1" x14ac:dyDescent="0.2">
      <c r="A129" s="30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31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</row>
    <row r="130" spans="1:37" ht="12.75" customHeight="1" x14ac:dyDescent="0.2">
      <c r="A130" s="30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31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</row>
    <row r="131" spans="1:37" ht="12.75" customHeight="1" x14ac:dyDescent="0.2">
      <c r="A131" s="30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31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</row>
    <row r="132" spans="1:37" ht="12.75" customHeight="1" x14ac:dyDescent="0.2">
      <c r="A132" s="30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31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</row>
    <row r="133" spans="1:37" ht="12.75" customHeight="1" x14ac:dyDescent="0.2">
      <c r="A133" s="30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31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</row>
    <row r="134" spans="1:37" ht="12.75" customHeight="1" x14ac:dyDescent="0.2">
      <c r="A134" s="30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31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</row>
    <row r="135" spans="1:37" ht="12.75" customHeight="1" x14ac:dyDescent="0.2">
      <c r="A135" s="30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31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</row>
    <row r="136" spans="1:37" ht="12.75" customHeight="1" x14ac:dyDescent="0.2">
      <c r="A136" s="30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31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</row>
    <row r="137" spans="1:37" ht="12.75" customHeight="1" x14ac:dyDescent="0.2">
      <c r="A137" s="30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31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</row>
    <row r="138" spans="1:37" ht="12.75" customHeight="1" x14ac:dyDescent="0.2">
      <c r="A138" s="30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31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</row>
    <row r="139" spans="1:37" ht="12.75" customHeight="1" x14ac:dyDescent="0.2">
      <c r="A139" s="30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31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</row>
    <row r="140" spans="1:37" ht="12.75" customHeight="1" x14ac:dyDescent="0.2">
      <c r="A140" s="30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31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</row>
    <row r="141" spans="1:37" ht="12.75" customHeight="1" x14ac:dyDescent="0.2">
      <c r="A141" s="30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31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</row>
    <row r="142" spans="1:37" ht="12.75" customHeight="1" x14ac:dyDescent="0.2">
      <c r="A142" s="30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31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</row>
    <row r="143" spans="1:37" ht="12.75" customHeight="1" x14ac:dyDescent="0.2">
      <c r="A143" s="30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31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</row>
    <row r="144" spans="1:37" ht="12.75" customHeight="1" x14ac:dyDescent="0.2">
      <c r="A144" s="30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31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</row>
    <row r="145" spans="1:37" ht="12.75" customHeight="1" x14ac:dyDescent="0.2">
      <c r="A145" s="30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31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</row>
    <row r="146" spans="1:37" ht="12.75" customHeight="1" x14ac:dyDescent="0.2">
      <c r="A146" s="30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31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</row>
    <row r="147" spans="1:37" ht="12.75" customHeight="1" x14ac:dyDescent="0.2">
      <c r="A147" s="30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31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</row>
    <row r="148" spans="1:37" ht="12.75" customHeight="1" x14ac:dyDescent="0.2">
      <c r="A148" s="30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31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</row>
    <row r="149" spans="1:37" ht="12.75" customHeight="1" x14ac:dyDescent="0.2">
      <c r="A149" s="30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31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</row>
    <row r="150" spans="1:37" ht="12.75" customHeight="1" x14ac:dyDescent="0.2">
      <c r="A150" s="30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31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</row>
    <row r="151" spans="1:37" ht="12.75" customHeight="1" x14ac:dyDescent="0.2">
      <c r="A151" s="30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31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</row>
    <row r="152" spans="1:37" ht="12.75" customHeight="1" x14ac:dyDescent="0.2">
      <c r="A152" s="30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31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</row>
    <row r="153" spans="1:37" ht="12.75" customHeight="1" x14ac:dyDescent="0.2">
      <c r="A153" s="30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31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</row>
    <row r="154" spans="1:37" ht="12.75" customHeight="1" x14ac:dyDescent="0.2">
      <c r="A154" s="30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31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</row>
    <row r="155" spans="1:37" ht="12.75" customHeight="1" x14ac:dyDescent="0.2">
      <c r="A155" s="30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31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</row>
    <row r="156" spans="1:37" ht="12.75" customHeight="1" x14ac:dyDescent="0.2">
      <c r="A156" s="30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31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</row>
    <row r="157" spans="1:37" ht="12.75" customHeight="1" x14ac:dyDescent="0.2">
      <c r="A157" s="30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31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</row>
    <row r="158" spans="1:37" ht="12.75" customHeight="1" x14ac:dyDescent="0.2">
      <c r="A158" s="30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31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</row>
    <row r="159" spans="1:37" ht="12.75" customHeight="1" x14ac:dyDescent="0.2">
      <c r="A159" s="30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31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</row>
    <row r="160" spans="1:37" ht="12.75" customHeight="1" x14ac:dyDescent="0.2">
      <c r="A160" s="30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31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</row>
    <row r="161" spans="1:37" ht="12.75" customHeight="1" x14ac:dyDescent="0.2">
      <c r="A161" s="30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31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</row>
    <row r="162" spans="1:37" ht="12.75" customHeight="1" x14ac:dyDescent="0.2">
      <c r="A162" s="30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31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</row>
    <row r="163" spans="1:37" ht="12.75" customHeight="1" x14ac:dyDescent="0.2">
      <c r="A163" s="30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31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</row>
    <row r="164" spans="1:37" ht="12.75" customHeight="1" x14ac:dyDescent="0.2">
      <c r="A164" s="30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31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</row>
    <row r="165" spans="1:37" ht="12.75" customHeight="1" x14ac:dyDescent="0.2">
      <c r="A165" s="30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31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</row>
    <row r="166" spans="1:37" ht="12.75" customHeight="1" x14ac:dyDescent="0.2">
      <c r="A166" s="30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31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</row>
    <row r="167" spans="1:37" ht="12.75" customHeight="1" x14ac:dyDescent="0.2">
      <c r="A167" s="30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31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</row>
    <row r="168" spans="1:37" ht="12.75" customHeight="1" x14ac:dyDescent="0.2">
      <c r="A168" s="30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31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</row>
    <row r="169" spans="1:37" ht="12.75" customHeight="1" x14ac:dyDescent="0.2">
      <c r="A169" s="30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31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</row>
    <row r="170" spans="1:37" ht="12.75" customHeight="1" x14ac:dyDescent="0.2">
      <c r="A170" s="30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31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</row>
    <row r="171" spans="1:37" ht="12.75" customHeight="1" x14ac:dyDescent="0.2">
      <c r="A171" s="30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31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</row>
    <row r="172" spans="1:37" ht="12.75" customHeight="1" x14ac:dyDescent="0.2">
      <c r="A172" s="30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31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</row>
    <row r="173" spans="1:37" ht="12.75" customHeight="1" x14ac:dyDescent="0.2">
      <c r="A173" s="30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31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</row>
    <row r="174" spans="1:37" ht="12.75" customHeight="1" x14ac:dyDescent="0.2">
      <c r="A174" s="30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31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</row>
    <row r="175" spans="1:37" ht="12.75" customHeight="1" x14ac:dyDescent="0.2">
      <c r="A175" s="30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31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</row>
    <row r="176" spans="1:37" ht="12.75" customHeight="1" x14ac:dyDescent="0.2">
      <c r="A176" s="30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31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</row>
    <row r="177" spans="1:37" ht="12.75" customHeight="1" x14ac:dyDescent="0.2">
      <c r="A177" s="30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31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</row>
    <row r="178" spans="1:37" ht="12.75" customHeight="1" x14ac:dyDescent="0.2">
      <c r="A178" s="30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31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</row>
    <row r="179" spans="1:37" ht="12.75" customHeight="1" x14ac:dyDescent="0.2">
      <c r="A179" s="30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31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</row>
    <row r="180" spans="1:37" ht="12.75" customHeight="1" x14ac:dyDescent="0.2">
      <c r="A180" s="30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31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</row>
    <row r="181" spans="1:37" ht="12.75" customHeight="1" x14ac:dyDescent="0.2">
      <c r="A181" s="30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31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</row>
    <row r="182" spans="1:37" ht="12.75" customHeight="1" x14ac:dyDescent="0.2">
      <c r="A182" s="30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31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</row>
    <row r="183" spans="1:37" ht="12.75" customHeight="1" x14ac:dyDescent="0.2">
      <c r="A183" s="30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31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</row>
    <row r="184" spans="1:37" ht="12.75" customHeight="1" x14ac:dyDescent="0.2">
      <c r="A184" s="30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31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</row>
    <row r="185" spans="1:37" ht="12.75" customHeight="1" x14ac:dyDescent="0.2">
      <c r="A185" s="30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31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</row>
    <row r="186" spans="1:37" ht="12.75" customHeight="1" x14ac:dyDescent="0.2">
      <c r="A186" s="30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31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</row>
    <row r="187" spans="1:37" ht="12.75" customHeight="1" x14ac:dyDescent="0.2">
      <c r="A187" s="30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31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</row>
    <row r="188" spans="1:37" ht="12.75" customHeight="1" x14ac:dyDescent="0.2">
      <c r="A188" s="30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31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</row>
    <row r="189" spans="1:37" ht="12.75" customHeight="1" x14ac:dyDescent="0.2">
      <c r="A189" s="30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31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</row>
    <row r="190" spans="1:37" ht="12.75" customHeight="1" x14ac:dyDescent="0.2">
      <c r="A190" s="30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31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</row>
    <row r="191" spans="1:37" ht="12.75" customHeight="1" x14ac:dyDescent="0.2">
      <c r="A191" s="30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31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</row>
    <row r="192" spans="1:37" ht="12.75" customHeight="1" x14ac:dyDescent="0.2">
      <c r="A192" s="30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31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</row>
    <row r="193" spans="1:37" ht="12.75" customHeight="1" x14ac:dyDescent="0.2">
      <c r="A193" s="30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31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</row>
    <row r="194" spans="1:37" ht="12.75" customHeight="1" x14ac:dyDescent="0.2">
      <c r="A194" s="30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31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</row>
    <row r="195" spans="1:37" ht="12.75" customHeight="1" x14ac:dyDescent="0.2">
      <c r="A195" s="30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31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</row>
    <row r="196" spans="1:37" ht="12.75" customHeight="1" x14ac:dyDescent="0.2">
      <c r="A196" s="30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31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</row>
    <row r="197" spans="1:37" ht="12.75" customHeight="1" x14ac:dyDescent="0.2">
      <c r="A197" s="30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31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</row>
    <row r="198" spans="1:37" ht="12.75" customHeight="1" x14ac:dyDescent="0.2">
      <c r="A198" s="30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31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</row>
    <row r="199" spans="1:37" ht="12.75" customHeight="1" x14ac:dyDescent="0.2">
      <c r="A199" s="30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31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</row>
    <row r="200" spans="1:37" ht="12.75" customHeight="1" x14ac:dyDescent="0.2">
      <c r="A200" s="30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31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</row>
    <row r="201" spans="1:37" ht="12.75" customHeight="1" x14ac:dyDescent="0.2">
      <c r="A201" s="30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31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</row>
    <row r="202" spans="1:37" ht="12.75" customHeight="1" x14ac:dyDescent="0.2">
      <c r="A202" s="30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31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</row>
    <row r="203" spans="1:37" ht="12.75" customHeight="1" x14ac:dyDescent="0.2">
      <c r="A203" s="30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31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</row>
    <row r="204" spans="1:37" ht="12.75" customHeight="1" x14ac:dyDescent="0.2">
      <c r="A204" s="30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31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</row>
    <row r="205" spans="1:37" ht="12.75" customHeight="1" x14ac:dyDescent="0.2">
      <c r="A205" s="30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31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</row>
    <row r="206" spans="1:37" ht="12.75" customHeight="1" x14ac:dyDescent="0.2">
      <c r="A206" s="30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31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</row>
    <row r="207" spans="1:37" ht="12.75" customHeight="1" x14ac:dyDescent="0.2">
      <c r="A207" s="30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31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</row>
    <row r="208" spans="1:37" ht="12.75" customHeight="1" x14ac:dyDescent="0.2">
      <c r="A208" s="30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31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</row>
  </sheetData>
  <mergeCells count="15">
    <mergeCell ref="R9:S9"/>
    <mergeCell ref="A1:B3"/>
    <mergeCell ref="C1:O3"/>
    <mergeCell ref="P1:Q3"/>
    <mergeCell ref="A7:A9"/>
    <mergeCell ref="B7:B9"/>
    <mergeCell ref="C7:C9"/>
    <mergeCell ref="D7:J8"/>
    <mergeCell ref="K7:K8"/>
    <mergeCell ref="L7:L8"/>
    <mergeCell ref="M7:M8"/>
    <mergeCell ref="N7:N8"/>
    <mergeCell ref="O7:O8"/>
    <mergeCell ref="P7:P8"/>
    <mergeCell ref="Q7:Q8"/>
  </mergeCells>
  <pageMargins left="0.70866141732283472" right="0.70866141732283472" top="0.74803149606299213" bottom="0.74803149606299213" header="0" footer="0"/>
  <pageSetup scale="57" fitToHeight="0" orientation="landscape" r:id="rId1"/>
  <headerFooter>
    <oddHeader>&amp;C&amp;A</oddHeader>
    <oddFooter>&amp;R&amp;P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72E0C-B204-4350-B9E9-90861E9BC08A}">
  <sheetPr>
    <pageSetUpPr fitToPage="1"/>
  </sheetPr>
  <dimension ref="A1:AK209"/>
  <sheetViews>
    <sheetView showGridLines="0" view="pageBreakPreview" topLeftCell="A68" zoomScaleNormal="100" zoomScaleSheetLayoutView="100" workbookViewId="0">
      <selection activeCell="K83" sqref="K83"/>
    </sheetView>
  </sheetViews>
  <sheetFormatPr defaultColWidth="12.5703125" defaultRowHeight="15" customHeight="1" x14ac:dyDescent="0.2"/>
  <cols>
    <col min="1" max="1" width="12" customWidth="1"/>
    <col min="2" max="2" width="15" customWidth="1"/>
    <col min="3" max="3" width="12.140625" customWidth="1"/>
    <col min="4" max="4" width="9.42578125" customWidth="1"/>
    <col min="5" max="5" width="9" customWidth="1"/>
    <col min="6" max="6" width="8.28515625" customWidth="1"/>
    <col min="7" max="7" width="7.85546875" customWidth="1"/>
    <col min="8" max="8" width="8.140625" customWidth="1"/>
    <col min="9" max="10" width="8.28515625" customWidth="1"/>
    <col min="11" max="11" width="16" customWidth="1"/>
    <col min="12" max="12" width="17.7109375" customWidth="1"/>
    <col min="13" max="13" width="18.7109375" customWidth="1"/>
    <col min="14" max="14" width="18.85546875" customWidth="1"/>
    <col min="15" max="15" width="34.7109375" customWidth="1"/>
    <col min="16" max="16" width="20" customWidth="1"/>
    <col min="17" max="17" width="14.5703125" customWidth="1"/>
    <col min="18" max="18" width="6.140625" customWidth="1"/>
    <col min="19" max="19" width="7.5703125" customWidth="1"/>
    <col min="20" max="20" width="14.140625" customWidth="1"/>
    <col min="21" max="37" width="11.42578125" customWidth="1"/>
  </cols>
  <sheetData>
    <row r="1" spans="1:37" ht="22.5" customHeight="1" x14ac:dyDescent="0.2">
      <c r="A1" s="75"/>
      <c r="B1" s="76"/>
      <c r="C1" s="81" t="s">
        <v>44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3"/>
      <c r="P1" s="90" t="s">
        <v>45</v>
      </c>
      <c r="Q1" s="83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7" ht="27.75" customHeight="1" x14ac:dyDescent="0.2">
      <c r="A2" s="77"/>
      <c r="B2" s="78"/>
      <c r="C2" s="84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6"/>
      <c r="P2" s="84"/>
      <c r="Q2" s="8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</row>
    <row r="3" spans="1:37" ht="20.25" customHeight="1" x14ac:dyDescent="0.2">
      <c r="A3" s="79"/>
      <c r="B3" s="80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9"/>
      <c r="P3" s="87"/>
      <c r="Q3" s="89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</row>
    <row r="4" spans="1:37" ht="12.75" customHeight="1" x14ac:dyDescent="0.2">
      <c r="A4" s="32" t="s">
        <v>0</v>
      </c>
      <c r="B4" s="33" t="s">
        <v>46</v>
      </c>
      <c r="C4" s="34" t="s">
        <v>2</v>
      </c>
      <c r="D4" s="59" t="s">
        <v>71</v>
      </c>
      <c r="E4" s="59"/>
      <c r="F4" s="36"/>
      <c r="G4" s="36"/>
      <c r="H4" s="36"/>
      <c r="I4" s="36"/>
      <c r="J4" s="34" t="s">
        <v>51</v>
      </c>
      <c r="K4" s="34"/>
      <c r="L4" s="34" t="s">
        <v>70</v>
      </c>
      <c r="M4" s="34"/>
      <c r="N4" s="34"/>
      <c r="O4" s="34"/>
      <c r="P4" s="37"/>
      <c r="Q4" s="38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</row>
    <row r="5" spans="1:37" ht="12.75" customHeight="1" x14ac:dyDescent="0.2">
      <c r="A5" s="32" t="s">
        <v>48</v>
      </c>
      <c r="B5" s="33" t="s">
        <v>49</v>
      </c>
      <c r="C5" s="34"/>
      <c r="D5" s="35"/>
      <c r="E5" s="35"/>
      <c r="F5" s="36"/>
      <c r="G5" s="36"/>
      <c r="H5" s="36"/>
      <c r="I5" s="36"/>
      <c r="J5" s="34"/>
      <c r="K5" s="34"/>
      <c r="L5" s="34"/>
      <c r="M5" s="34"/>
      <c r="N5" s="34"/>
      <c r="O5" s="34"/>
      <c r="P5" s="37"/>
      <c r="Q5" s="38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</row>
    <row r="6" spans="1:37" ht="12.75" customHeight="1" x14ac:dyDescent="0.2">
      <c r="A6" s="39" t="s">
        <v>50</v>
      </c>
      <c r="B6" s="40">
        <v>2</v>
      </c>
      <c r="C6" s="40"/>
      <c r="D6" s="40" t="s">
        <v>47</v>
      </c>
      <c r="E6" s="72" t="s">
        <v>72</v>
      </c>
      <c r="F6" s="41"/>
      <c r="G6" s="41"/>
      <c r="H6" s="41"/>
      <c r="I6" s="41"/>
      <c r="J6" s="42"/>
      <c r="K6" s="42"/>
      <c r="L6" s="42"/>
      <c r="M6" s="42"/>
      <c r="N6" s="42"/>
      <c r="O6" s="42"/>
      <c r="P6" s="43"/>
      <c r="Q6" s="44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</row>
    <row r="7" spans="1:37" ht="18" customHeight="1" x14ac:dyDescent="0.2">
      <c r="A7" s="91" t="s">
        <v>36</v>
      </c>
      <c r="B7" s="94" t="s">
        <v>52</v>
      </c>
      <c r="C7" s="94" t="s">
        <v>53</v>
      </c>
      <c r="D7" s="95" t="s">
        <v>54</v>
      </c>
      <c r="E7" s="96"/>
      <c r="F7" s="97"/>
      <c r="G7" s="98"/>
      <c r="H7" s="98"/>
      <c r="I7" s="98"/>
      <c r="J7" s="99"/>
      <c r="K7" s="104" t="s">
        <v>62</v>
      </c>
      <c r="L7" s="104" t="s">
        <v>63</v>
      </c>
      <c r="M7" s="104" t="s">
        <v>64</v>
      </c>
      <c r="N7" s="104" t="s">
        <v>65</v>
      </c>
      <c r="O7" s="104" t="s">
        <v>66</v>
      </c>
      <c r="P7" s="106" t="s">
        <v>67</v>
      </c>
      <c r="Q7" s="94" t="s">
        <v>37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</row>
    <row r="8" spans="1:37" ht="33" customHeight="1" x14ac:dyDescent="0.2">
      <c r="A8" s="92"/>
      <c r="B8" s="92"/>
      <c r="C8" s="92"/>
      <c r="D8" s="100"/>
      <c r="E8" s="101"/>
      <c r="F8" s="102"/>
      <c r="G8" s="101"/>
      <c r="H8" s="101"/>
      <c r="I8" s="101"/>
      <c r="J8" s="103"/>
      <c r="K8" s="105"/>
      <c r="L8" s="105"/>
      <c r="M8" s="105"/>
      <c r="N8" s="105"/>
      <c r="O8" s="105"/>
      <c r="P8" s="93"/>
      <c r="Q8" s="93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</row>
    <row r="9" spans="1:37" ht="39.75" customHeight="1" x14ac:dyDescent="0.2">
      <c r="A9" s="93"/>
      <c r="B9" s="93"/>
      <c r="C9" s="93"/>
      <c r="D9" s="61" t="s">
        <v>55</v>
      </c>
      <c r="E9" s="45" t="s">
        <v>56</v>
      </c>
      <c r="F9" s="45" t="s">
        <v>57</v>
      </c>
      <c r="G9" s="45" t="s">
        <v>58</v>
      </c>
      <c r="H9" s="45" t="s">
        <v>59</v>
      </c>
      <c r="I9" s="45" t="s">
        <v>60</v>
      </c>
      <c r="J9" s="45" t="s">
        <v>61</v>
      </c>
      <c r="K9" s="45"/>
      <c r="L9" s="45"/>
      <c r="M9" s="45"/>
      <c r="N9" s="45"/>
      <c r="O9" s="45"/>
      <c r="P9" s="46"/>
      <c r="Q9" s="61" t="s">
        <v>55</v>
      </c>
      <c r="R9" s="107" t="s">
        <v>69</v>
      </c>
      <c r="S9" s="108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</row>
    <row r="10" spans="1:37" ht="19.5" customHeight="1" x14ac:dyDescent="0.2">
      <c r="A10" s="27">
        <v>0</v>
      </c>
      <c r="B10" s="28">
        <f>TRUNC(C10/100,0)</f>
        <v>41</v>
      </c>
      <c r="C10" s="63">
        <v>4171</v>
      </c>
      <c r="D10" s="63">
        <v>36</v>
      </c>
      <c r="E10" s="63">
        <v>24</v>
      </c>
      <c r="F10" s="63">
        <v>17</v>
      </c>
      <c r="G10" s="63">
        <v>11</v>
      </c>
      <c r="H10" s="63">
        <v>7</v>
      </c>
      <c r="I10" s="63">
        <v>5</v>
      </c>
      <c r="J10" s="63">
        <v>3</v>
      </c>
      <c r="K10" s="60">
        <f>D10-F10</f>
        <v>19</v>
      </c>
      <c r="L10" s="60">
        <f>F10-H10</f>
        <v>10</v>
      </c>
      <c r="M10" s="60">
        <f>H10-J10</f>
        <v>4</v>
      </c>
      <c r="N10" s="60">
        <f>D10-E10</f>
        <v>12</v>
      </c>
      <c r="O10" s="62">
        <f>15*(1+(2*(F10/D10))+(2*(H10/D10))+(2*(J10/D10)))</f>
        <v>37.5</v>
      </c>
      <c r="P10" s="64">
        <v>200</v>
      </c>
      <c r="Q10" s="28">
        <f>D10</f>
        <v>36</v>
      </c>
      <c r="R10" s="74">
        <f t="shared" ref="R10:R41" si="0">$Q$76-3*$Q$77</f>
        <v>-4.2195140605079544</v>
      </c>
      <c r="S10" s="74">
        <f t="shared" ref="S10:S41" si="1">$Q$76+3*$Q$77</f>
        <v>96.250764060507947</v>
      </c>
      <c r="T10" s="67" t="str">
        <f>IF(Q10&gt;=R10,"ok","fora")</f>
        <v>ok</v>
      </c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</row>
    <row r="11" spans="1:37" ht="19.5" customHeight="1" x14ac:dyDescent="0.2">
      <c r="A11" s="27">
        <f>A10+40</f>
        <v>40</v>
      </c>
      <c r="B11" s="28">
        <f t="shared" ref="B11:B72" si="2">TRUNC(C11/100,0)</f>
        <v>41</v>
      </c>
      <c r="C11" s="63">
        <v>4130</v>
      </c>
      <c r="D11" s="63">
        <v>42</v>
      </c>
      <c r="E11" s="63">
        <v>26</v>
      </c>
      <c r="F11" s="63">
        <v>19</v>
      </c>
      <c r="G11" s="63">
        <v>13</v>
      </c>
      <c r="H11" s="63">
        <v>9</v>
      </c>
      <c r="I11" s="63">
        <v>7</v>
      </c>
      <c r="J11" s="63">
        <v>4</v>
      </c>
      <c r="K11" s="60">
        <f>D11-F11</f>
        <v>23</v>
      </c>
      <c r="L11" s="60">
        <f t="shared" ref="L11:L72" si="3">F11-H11</f>
        <v>10</v>
      </c>
      <c r="M11" s="60">
        <f t="shared" ref="M11:M72" si="4">H11-J11</f>
        <v>5</v>
      </c>
      <c r="N11" s="60">
        <f t="shared" ref="N11:N72" si="5">D11-E11</f>
        <v>16</v>
      </c>
      <c r="O11" s="62">
        <f t="shared" ref="O11:O72" si="6">15*(1+(2*(F11/D11))+(2*(H11/D11))+(2*(J11/D11)))</f>
        <v>37.857142857142854</v>
      </c>
      <c r="P11" s="64">
        <v>159</v>
      </c>
      <c r="Q11" s="28">
        <f t="shared" ref="Q11:Q59" si="7">D11</f>
        <v>42</v>
      </c>
      <c r="R11" s="74">
        <f t="shared" si="0"/>
        <v>-4.2195140605079544</v>
      </c>
      <c r="S11" s="74">
        <f t="shared" si="1"/>
        <v>96.250764060507947</v>
      </c>
      <c r="T11" s="67" t="str">
        <f t="shared" ref="T11:T72" si="8">IF(Q11&gt;=R11,"ok","fora")</f>
        <v>ok</v>
      </c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</row>
    <row r="12" spans="1:37" ht="19.5" customHeight="1" x14ac:dyDescent="0.2">
      <c r="A12" s="27">
        <f t="shared" ref="A12:A73" si="9">A11+40</f>
        <v>80</v>
      </c>
      <c r="B12" s="28">
        <f t="shared" si="2"/>
        <v>41</v>
      </c>
      <c r="C12" s="63">
        <v>4150</v>
      </c>
      <c r="D12" s="63">
        <v>31</v>
      </c>
      <c r="E12" s="63">
        <v>18</v>
      </c>
      <c r="F12" s="63">
        <v>12</v>
      </c>
      <c r="G12" s="63">
        <v>7</v>
      </c>
      <c r="H12" s="63">
        <v>5</v>
      </c>
      <c r="I12" s="63">
        <v>3</v>
      </c>
      <c r="J12" s="63">
        <v>2</v>
      </c>
      <c r="K12" s="60">
        <f t="shared" ref="K11:K72" si="10">D12-F12</f>
        <v>19</v>
      </c>
      <c r="L12" s="60">
        <f t="shared" si="3"/>
        <v>7</v>
      </c>
      <c r="M12" s="60">
        <f t="shared" si="4"/>
        <v>3</v>
      </c>
      <c r="N12" s="60">
        <f t="shared" si="5"/>
        <v>13</v>
      </c>
      <c r="O12" s="62">
        <f t="shared" si="6"/>
        <v>33.387096774193544</v>
      </c>
      <c r="P12" s="64">
        <v>192</v>
      </c>
      <c r="Q12" s="28">
        <f t="shared" si="7"/>
        <v>31</v>
      </c>
      <c r="R12" s="74">
        <f t="shared" si="0"/>
        <v>-4.2195140605079544</v>
      </c>
      <c r="S12" s="74">
        <f t="shared" si="1"/>
        <v>96.250764060507947</v>
      </c>
      <c r="T12" s="67" t="str">
        <f t="shared" si="8"/>
        <v>ok</v>
      </c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</row>
    <row r="13" spans="1:37" ht="19.5" customHeight="1" x14ac:dyDescent="0.2">
      <c r="A13" s="27">
        <f t="shared" si="9"/>
        <v>120</v>
      </c>
      <c r="B13" s="28">
        <f t="shared" si="2"/>
        <v>44</v>
      </c>
      <c r="C13" s="63">
        <v>4425</v>
      </c>
      <c r="D13" s="63">
        <v>46</v>
      </c>
      <c r="E13" s="63">
        <v>29</v>
      </c>
      <c r="F13" s="63">
        <v>17</v>
      </c>
      <c r="G13" s="63">
        <v>10</v>
      </c>
      <c r="H13" s="63">
        <v>5</v>
      </c>
      <c r="I13" s="63">
        <v>4</v>
      </c>
      <c r="J13" s="63">
        <v>3</v>
      </c>
      <c r="K13" s="60">
        <f t="shared" si="10"/>
        <v>29</v>
      </c>
      <c r="L13" s="60">
        <f t="shared" si="3"/>
        <v>12</v>
      </c>
      <c r="M13" s="60">
        <f t="shared" si="4"/>
        <v>2</v>
      </c>
      <c r="N13" s="60">
        <f t="shared" si="5"/>
        <v>17</v>
      </c>
      <c r="O13" s="62">
        <f t="shared" si="6"/>
        <v>31.304347826086957</v>
      </c>
      <c r="P13" s="64">
        <v>136</v>
      </c>
      <c r="Q13" s="28">
        <f t="shared" si="7"/>
        <v>46</v>
      </c>
      <c r="R13" s="74">
        <f t="shared" si="0"/>
        <v>-4.2195140605079544</v>
      </c>
      <c r="S13" s="74">
        <f t="shared" si="1"/>
        <v>96.250764060507947</v>
      </c>
      <c r="T13" s="67" t="str">
        <f t="shared" si="8"/>
        <v>ok</v>
      </c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</row>
    <row r="14" spans="1:37" ht="19.5" customHeight="1" x14ac:dyDescent="0.2">
      <c r="A14" s="27">
        <f t="shared" si="9"/>
        <v>160</v>
      </c>
      <c r="B14" s="28">
        <f t="shared" si="2"/>
        <v>42</v>
      </c>
      <c r="C14" s="63">
        <v>4211</v>
      </c>
      <c r="D14" s="63">
        <v>26</v>
      </c>
      <c r="E14" s="63">
        <v>12</v>
      </c>
      <c r="F14" s="63">
        <v>7</v>
      </c>
      <c r="G14" s="63">
        <v>6</v>
      </c>
      <c r="H14" s="63">
        <v>3</v>
      </c>
      <c r="I14" s="63">
        <v>2</v>
      </c>
      <c r="J14" s="63">
        <v>1</v>
      </c>
      <c r="K14" s="60">
        <f t="shared" si="10"/>
        <v>19</v>
      </c>
      <c r="L14" s="60">
        <f t="shared" si="3"/>
        <v>4</v>
      </c>
      <c r="M14" s="60">
        <f t="shared" si="4"/>
        <v>2</v>
      </c>
      <c r="N14" s="60">
        <f t="shared" si="5"/>
        <v>14</v>
      </c>
      <c r="O14" s="62">
        <f t="shared" si="6"/>
        <v>27.69230769230769</v>
      </c>
      <c r="P14" s="64">
        <v>189</v>
      </c>
      <c r="Q14" s="28">
        <f t="shared" si="7"/>
        <v>26</v>
      </c>
      <c r="R14" s="74">
        <f t="shared" si="0"/>
        <v>-4.2195140605079544</v>
      </c>
      <c r="S14" s="74">
        <f t="shared" si="1"/>
        <v>96.250764060507947</v>
      </c>
      <c r="T14" s="67" t="str">
        <f t="shared" si="8"/>
        <v>ok</v>
      </c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</row>
    <row r="15" spans="1:37" ht="19.5" customHeight="1" x14ac:dyDescent="0.2">
      <c r="A15" s="27">
        <f t="shared" si="9"/>
        <v>200</v>
      </c>
      <c r="B15" s="28">
        <f t="shared" si="2"/>
        <v>40</v>
      </c>
      <c r="C15" s="63">
        <v>4089</v>
      </c>
      <c r="D15" s="63">
        <v>22</v>
      </c>
      <c r="E15" s="63">
        <v>12</v>
      </c>
      <c r="F15" s="63">
        <v>8</v>
      </c>
      <c r="G15" s="63">
        <v>5</v>
      </c>
      <c r="H15" s="63">
        <v>3</v>
      </c>
      <c r="I15" s="63">
        <v>2</v>
      </c>
      <c r="J15" s="63">
        <v>1</v>
      </c>
      <c r="K15" s="60">
        <f t="shared" si="10"/>
        <v>14</v>
      </c>
      <c r="L15" s="60">
        <f t="shared" si="3"/>
        <v>5</v>
      </c>
      <c r="M15" s="60">
        <f t="shared" si="4"/>
        <v>2</v>
      </c>
      <c r="N15" s="60">
        <f t="shared" si="5"/>
        <v>10</v>
      </c>
      <c r="O15" s="62">
        <f t="shared" si="6"/>
        <v>31.363636363636363</v>
      </c>
      <c r="P15" s="64">
        <v>265</v>
      </c>
      <c r="Q15" s="28">
        <f t="shared" si="7"/>
        <v>22</v>
      </c>
      <c r="R15" s="74">
        <f t="shared" si="0"/>
        <v>-4.2195140605079544</v>
      </c>
      <c r="S15" s="74">
        <f t="shared" si="1"/>
        <v>96.250764060507947</v>
      </c>
      <c r="T15" s="67" t="str">
        <f t="shared" si="8"/>
        <v>ok</v>
      </c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</row>
    <row r="16" spans="1:37" ht="19.5" customHeight="1" x14ac:dyDescent="0.2">
      <c r="A16" s="27">
        <f t="shared" si="9"/>
        <v>240</v>
      </c>
      <c r="B16" s="28">
        <f t="shared" si="2"/>
        <v>43</v>
      </c>
      <c r="C16" s="63">
        <v>4344</v>
      </c>
      <c r="D16" s="63">
        <v>31</v>
      </c>
      <c r="E16" s="63">
        <v>22</v>
      </c>
      <c r="F16" s="63">
        <v>16</v>
      </c>
      <c r="G16" s="63">
        <v>10</v>
      </c>
      <c r="H16" s="63">
        <v>5</v>
      </c>
      <c r="I16" s="63">
        <v>2</v>
      </c>
      <c r="J16" s="63">
        <v>2</v>
      </c>
      <c r="K16" s="60">
        <f t="shared" si="10"/>
        <v>15</v>
      </c>
      <c r="L16" s="60">
        <f t="shared" si="3"/>
        <v>11</v>
      </c>
      <c r="M16" s="60">
        <f t="shared" si="4"/>
        <v>3</v>
      </c>
      <c r="N16" s="60">
        <f t="shared" si="5"/>
        <v>9</v>
      </c>
      <c r="O16" s="62">
        <f t="shared" si="6"/>
        <v>37.258064516129032</v>
      </c>
      <c r="P16" s="64">
        <v>247</v>
      </c>
      <c r="Q16" s="28">
        <f t="shared" si="7"/>
        <v>31</v>
      </c>
      <c r="R16" s="74">
        <f t="shared" si="0"/>
        <v>-4.2195140605079544</v>
      </c>
      <c r="S16" s="74">
        <f t="shared" si="1"/>
        <v>96.250764060507947</v>
      </c>
      <c r="T16" s="67" t="str">
        <f t="shared" si="8"/>
        <v>ok</v>
      </c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</row>
    <row r="17" spans="1:37" ht="19.5" customHeight="1" x14ac:dyDescent="0.2">
      <c r="A17" s="27">
        <f t="shared" si="9"/>
        <v>280</v>
      </c>
      <c r="B17" s="28">
        <f t="shared" si="2"/>
        <v>44</v>
      </c>
      <c r="C17" s="63">
        <v>4446</v>
      </c>
      <c r="D17" s="63">
        <v>25</v>
      </c>
      <c r="E17" s="63">
        <v>16</v>
      </c>
      <c r="F17" s="63">
        <v>12</v>
      </c>
      <c r="G17" s="63">
        <v>7</v>
      </c>
      <c r="H17" s="63">
        <v>4</v>
      </c>
      <c r="I17" s="63">
        <v>3</v>
      </c>
      <c r="J17" s="63">
        <v>2</v>
      </c>
      <c r="K17" s="60">
        <f t="shared" si="10"/>
        <v>13</v>
      </c>
      <c r="L17" s="60">
        <f t="shared" si="3"/>
        <v>8</v>
      </c>
      <c r="M17" s="60">
        <f t="shared" si="4"/>
        <v>2</v>
      </c>
      <c r="N17" s="60">
        <f t="shared" si="5"/>
        <v>9</v>
      </c>
      <c r="O17" s="62">
        <f t="shared" si="6"/>
        <v>36.6</v>
      </c>
      <c r="P17" s="64">
        <v>280</v>
      </c>
      <c r="Q17" s="28">
        <f t="shared" si="7"/>
        <v>25</v>
      </c>
      <c r="R17" s="74">
        <f t="shared" si="0"/>
        <v>-4.2195140605079544</v>
      </c>
      <c r="S17" s="74">
        <f t="shared" si="1"/>
        <v>96.250764060507947</v>
      </c>
      <c r="T17" s="67" t="str">
        <f t="shared" si="8"/>
        <v>ok</v>
      </c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</row>
    <row r="18" spans="1:37" ht="19.5" customHeight="1" x14ac:dyDescent="0.2">
      <c r="A18" s="27">
        <f t="shared" si="9"/>
        <v>320</v>
      </c>
      <c r="B18" s="28">
        <f t="shared" si="2"/>
        <v>40</v>
      </c>
      <c r="C18" s="63">
        <v>4099</v>
      </c>
      <c r="D18" s="63">
        <v>24</v>
      </c>
      <c r="E18" s="63">
        <v>13</v>
      </c>
      <c r="F18" s="63">
        <v>9</v>
      </c>
      <c r="G18" s="63">
        <v>6</v>
      </c>
      <c r="H18" s="63">
        <v>3</v>
      </c>
      <c r="I18" s="63">
        <v>3</v>
      </c>
      <c r="J18" s="63">
        <v>2</v>
      </c>
      <c r="K18" s="60">
        <f t="shared" si="10"/>
        <v>15</v>
      </c>
      <c r="L18" s="60">
        <f t="shared" si="3"/>
        <v>6</v>
      </c>
      <c r="M18" s="60">
        <f t="shared" si="4"/>
        <v>1</v>
      </c>
      <c r="N18" s="60">
        <f t="shared" si="5"/>
        <v>11</v>
      </c>
      <c r="O18" s="62">
        <f t="shared" si="6"/>
        <v>32.5</v>
      </c>
      <c r="P18" s="64">
        <v>240</v>
      </c>
      <c r="Q18" s="28">
        <f t="shared" si="7"/>
        <v>24</v>
      </c>
      <c r="R18" s="74">
        <f t="shared" si="0"/>
        <v>-4.2195140605079544</v>
      </c>
      <c r="S18" s="74">
        <f t="shared" si="1"/>
        <v>96.250764060507947</v>
      </c>
      <c r="T18" s="67" t="str">
        <f t="shared" si="8"/>
        <v>ok</v>
      </c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</row>
    <row r="19" spans="1:37" ht="19.5" customHeight="1" x14ac:dyDescent="0.2">
      <c r="A19" s="27">
        <f t="shared" si="9"/>
        <v>360</v>
      </c>
      <c r="B19" s="28">
        <f t="shared" si="2"/>
        <v>43</v>
      </c>
      <c r="C19" s="63">
        <v>4354</v>
      </c>
      <c r="D19" s="63">
        <v>38</v>
      </c>
      <c r="E19" s="63">
        <v>18</v>
      </c>
      <c r="F19" s="63">
        <v>12</v>
      </c>
      <c r="G19" s="63">
        <v>7</v>
      </c>
      <c r="H19" s="63">
        <v>4</v>
      </c>
      <c r="I19" s="63">
        <v>3</v>
      </c>
      <c r="J19" s="63">
        <v>2</v>
      </c>
      <c r="K19" s="60">
        <f t="shared" si="10"/>
        <v>26</v>
      </c>
      <c r="L19" s="60">
        <f t="shared" si="3"/>
        <v>8</v>
      </c>
      <c r="M19" s="60">
        <f t="shared" si="4"/>
        <v>2</v>
      </c>
      <c r="N19" s="60">
        <f t="shared" si="5"/>
        <v>20</v>
      </c>
      <c r="O19" s="62">
        <f t="shared" si="6"/>
        <v>29.210526315789473</v>
      </c>
      <c r="P19" s="64">
        <v>133</v>
      </c>
      <c r="Q19" s="28">
        <f t="shared" si="7"/>
        <v>38</v>
      </c>
      <c r="R19" s="74">
        <f t="shared" si="0"/>
        <v>-4.2195140605079544</v>
      </c>
      <c r="S19" s="74">
        <f t="shared" si="1"/>
        <v>96.250764060507947</v>
      </c>
      <c r="T19" s="67" t="str">
        <f t="shared" si="8"/>
        <v>ok</v>
      </c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</row>
    <row r="20" spans="1:37" ht="19.5" customHeight="1" x14ac:dyDescent="0.2">
      <c r="A20" s="27">
        <f t="shared" si="9"/>
        <v>400</v>
      </c>
      <c r="B20" s="28">
        <f t="shared" si="2"/>
        <v>41</v>
      </c>
      <c r="C20" s="63">
        <v>4160</v>
      </c>
      <c r="D20" s="63">
        <v>52</v>
      </c>
      <c r="E20" s="63">
        <v>26</v>
      </c>
      <c r="F20" s="63">
        <v>17</v>
      </c>
      <c r="G20" s="63">
        <v>12</v>
      </c>
      <c r="H20" s="63">
        <v>7</v>
      </c>
      <c r="I20" s="63">
        <v>4</v>
      </c>
      <c r="J20" s="63">
        <v>3</v>
      </c>
      <c r="K20" s="60">
        <f t="shared" si="10"/>
        <v>35</v>
      </c>
      <c r="L20" s="60">
        <f t="shared" si="3"/>
        <v>10</v>
      </c>
      <c r="M20" s="60">
        <f t="shared" si="4"/>
        <v>4</v>
      </c>
      <c r="N20" s="60">
        <f t="shared" si="5"/>
        <v>26</v>
      </c>
      <c r="O20" s="62">
        <f t="shared" si="6"/>
        <v>30.576923076923073</v>
      </c>
      <c r="P20" s="64">
        <v>103</v>
      </c>
      <c r="Q20" s="28">
        <f t="shared" si="7"/>
        <v>52</v>
      </c>
      <c r="R20" s="74">
        <f t="shared" si="0"/>
        <v>-4.2195140605079544</v>
      </c>
      <c r="S20" s="74">
        <f t="shared" si="1"/>
        <v>96.250764060507947</v>
      </c>
      <c r="T20" s="67" t="str">
        <f t="shared" si="8"/>
        <v>ok</v>
      </c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</row>
    <row r="21" spans="1:37" ht="19.5" customHeight="1" x14ac:dyDescent="0.2">
      <c r="A21" s="27">
        <f t="shared" si="9"/>
        <v>440</v>
      </c>
      <c r="B21" s="28">
        <f t="shared" si="2"/>
        <v>39</v>
      </c>
      <c r="C21" s="63">
        <v>3987</v>
      </c>
      <c r="D21" s="63">
        <v>59</v>
      </c>
      <c r="E21" s="63">
        <v>32</v>
      </c>
      <c r="F21" s="63">
        <v>21</v>
      </c>
      <c r="G21" s="63">
        <v>12</v>
      </c>
      <c r="H21" s="63">
        <v>7</v>
      </c>
      <c r="I21" s="63">
        <v>5</v>
      </c>
      <c r="J21" s="63">
        <v>4</v>
      </c>
      <c r="K21" s="60">
        <f t="shared" si="10"/>
        <v>38</v>
      </c>
      <c r="L21" s="60">
        <f t="shared" si="3"/>
        <v>14</v>
      </c>
      <c r="M21" s="60">
        <f t="shared" si="4"/>
        <v>3</v>
      </c>
      <c r="N21" s="60">
        <f t="shared" si="5"/>
        <v>27</v>
      </c>
      <c r="O21" s="62">
        <f t="shared" si="6"/>
        <v>31.271186440677962</v>
      </c>
      <c r="P21" s="64">
        <v>95</v>
      </c>
      <c r="Q21" s="28">
        <f t="shared" si="7"/>
        <v>59</v>
      </c>
      <c r="R21" s="74">
        <f t="shared" si="0"/>
        <v>-4.2195140605079544</v>
      </c>
      <c r="S21" s="74">
        <f t="shared" si="1"/>
        <v>96.250764060507947</v>
      </c>
      <c r="T21" s="67" t="str">
        <f t="shared" si="8"/>
        <v>ok</v>
      </c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</row>
    <row r="22" spans="1:37" ht="19.5" customHeight="1" x14ac:dyDescent="0.2">
      <c r="A22" s="27">
        <f t="shared" si="9"/>
        <v>480</v>
      </c>
      <c r="B22" s="28">
        <f t="shared" si="2"/>
        <v>43</v>
      </c>
      <c r="C22" s="63">
        <v>4344</v>
      </c>
      <c r="D22" s="63">
        <v>55</v>
      </c>
      <c r="E22" s="63">
        <v>32</v>
      </c>
      <c r="F22" s="63">
        <v>21</v>
      </c>
      <c r="G22" s="63">
        <v>14</v>
      </c>
      <c r="H22" s="63">
        <v>9</v>
      </c>
      <c r="I22" s="63">
        <v>7</v>
      </c>
      <c r="J22" s="63">
        <v>7</v>
      </c>
      <c r="K22" s="60">
        <f t="shared" si="10"/>
        <v>34</v>
      </c>
      <c r="L22" s="60">
        <f t="shared" si="3"/>
        <v>12</v>
      </c>
      <c r="M22" s="60">
        <f t="shared" si="4"/>
        <v>2</v>
      </c>
      <c r="N22" s="60">
        <f t="shared" si="5"/>
        <v>23</v>
      </c>
      <c r="O22" s="62">
        <f t="shared" si="6"/>
        <v>35.18181818181818</v>
      </c>
      <c r="P22" s="64">
        <v>109</v>
      </c>
      <c r="Q22" s="28">
        <f t="shared" si="7"/>
        <v>55</v>
      </c>
      <c r="R22" s="74">
        <f t="shared" si="0"/>
        <v>-4.2195140605079544</v>
      </c>
      <c r="S22" s="74">
        <f t="shared" si="1"/>
        <v>96.250764060507947</v>
      </c>
      <c r="T22" s="67" t="str">
        <f t="shared" si="8"/>
        <v>ok</v>
      </c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</row>
    <row r="23" spans="1:37" ht="19.5" customHeight="1" x14ac:dyDescent="0.2">
      <c r="A23" s="27">
        <f t="shared" si="9"/>
        <v>520</v>
      </c>
      <c r="B23" s="28">
        <f t="shared" si="2"/>
        <v>41</v>
      </c>
      <c r="C23" s="63">
        <v>4140</v>
      </c>
      <c r="D23" s="63">
        <v>65</v>
      </c>
      <c r="E23" s="63">
        <v>32</v>
      </c>
      <c r="F23" s="63">
        <v>21</v>
      </c>
      <c r="G23" s="63">
        <v>15</v>
      </c>
      <c r="H23" s="63">
        <v>9</v>
      </c>
      <c r="I23" s="63">
        <v>6</v>
      </c>
      <c r="J23" s="63">
        <v>4</v>
      </c>
      <c r="K23" s="60">
        <f t="shared" si="10"/>
        <v>44</v>
      </c>
      <c r="L23" s="60">
        <f t="shared" si="3"/>
        <v>12</v>
      </c>
      <c r="M23" s="60">
        <f t="shared" si="4"/>
        <v>5</v>
      </c>
      <c r="N23" s="60">
        <f t="shared" si="5"/>
        <v>33</v>
      </c>
      <c r="O23" s="62">
        <f t="shared" si="6"/>
        <v>30.69230769230769</v>
      </c>
      <c r="P23" s="64">
        <v>81</v>
      </c>
      <c r="Q23" s="28">
        <f t="shared" si="7"/>
        <v>65</v>
      </c>
      <c r="R23" s="74">
        <f t="shared" si="0"/>
        <v>-4.2195140605079544</v>
      </c>
      <c r="S23" s="74">
        <f t="shared" si="1"/>
        <v>96.250764060507947</v>
      </c>
      <c r="T23" s="67" t="str">
        <f t="shared" si="8"/>
        <v>ok</v>
      </c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</row>
    <row r="24" spans="1:37" ht="19.5" customHeight="1" x14ac:dyDescent="0.2">
      <c r="A24" s="27">
        <f t="shared" si="9"/>
        <v>560</v>
      </c>
      <c r="B24" s="28">
        <f t="shared" si="2"/>
        <v>44</v>
      </c>
      <c r="C24" s="63">
        <v>4425</v>
      </c>
      <c r="D24" s="63">
        <v>54</v>
      </c>
      <c r="E24" s="63">
        <v>31</v>
      </c>
      <c r="F24" s="63">
        <v>23</v>
      </c>
      <c r="G24" s="63">
        <v>16</v>
      </c>
      <c r="H24" s="63">
        <v>10</v>
      </c>
      <c r="I24" s="63">
        <v>8</v>
      </c>
      <c r="J24" s="63">
        <v>3</v>
      </c>
      <c r="K24" s="60">
        <f t="shared" si="10"/>
        <v>31</v>
      </c>
      <c r="L24" s="60">
        <f t="shared" si="3"/>
        <v>13</v>
      </c>
      <c r="M24" s="60">
        <f t="shared" si="4"/>
        <v>7</v>
      </c>
      <c r="N24" s="60">
        <f t="shared" si="5"/>
        <v>23</v>
      </c>
      <c r="O24" s="62">
        <f t="shared" si="6"/>
        <v>35</v>
      </c>
      <c r="P24" s="64">
        <v>116</v>
      </c>
      <c r="Q24" s="28">
        <f t="shared" si="7"/>
        <v>54</v>
      </c>
      <c r="R24" s="74">
        <f t="shared" si="0"/>
        <v>-4.2195140605079544</v>
      </c>
      <c r="S24" s="74">
        <f t="shared" si="1"/>
        <v>96.250764060507947</v>
      </c>
      <c r="T24" s="67" t="str">
        <f t="shared" si="8"/>
        <v>ok</v>
      </c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</row>
    <row r="25" spans="1:37" ht="19.5" customHeight="1" x14ac:dyDescent="0.2">
      <c r="A25" s="27">
        <f t="shared" si="9"/>
        <v>600</v>
      </c>
      <c r="B25" s="28">
        <f t="shared" si="2"/>
        <v>41</v>
      </c>
      <c r="C25" s="63">
        <v>4171</v>
      </c>
      <c r="D25" s="63">
        <v>41</v>
      </c>
      <c r="E25" s="63">
        <v>22</v>
      </c>
      <c r="F25" s="63">
        <v>14</v>
      </c>
      <c r="G25" s="63">
        <v>10</v>
      </c>
      <c r="H25" s="63">
        <v>7</v>
      </c>
      <c r="I25" s="63">
        <v>5</v>
      </c>
      <c r="J25" s="63">
        <v>3</v>
      </c>
      <c r="K25" s="60">
        <f t="shared" si="10"/>
        <v>27</v>
      </c>
      <c r="L25" s="60">
        <f t="shared" si="3"/>
        <v>7</v>
      </c>
      <c r="M25" s="60">
        <f t="shared" si="4"/>
        <v>4</v>
      </c>
      <c r="N25" s="60">
        <f t="shared" si="5"/>
        <v>19</v>
      </c>
      <c r="O25" s="62">
        <f t="shared" si="6"/>
        <v>32.560975609756099</v>
      </c>
      <c r="P25" s="64">
        <v>136</v>
      </c>
      <c r="Q25" s="28">
        <f t="shared" si="7"/>
        <v>41</v>
      </c>
      <c r="R25" s="74">
        <f t="shared" si="0"/>
        <v>-4.2195140605079544</v>
      </c>
      <c r="S25" s="74">
        <f t="shared" si="1"/>
        <v>96.250764060507947</v>
      </c>
      <c r="T25" s="67" t="str">
        <f t="shared" si="8"/>
        <v>ok</v>
      </c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</row>
    <row r="26" spans="1:37" ht="19.5" customHeight="1" x14ac:dyDescent="0.2">
      <c r="A26" s="27">
        <f t="shared" si="9"/>
        <v>640</v>
      </c>
      <c r="B26" s="28">
        <f t="shared" si="2"/>
        <v>41</v>
      </c>
      <c r="C26" s="63">
        <v>4130</v>
      </c>
      <c r="D26" s="63">
        <v>41</v>
      </c>
      <c r="E26" s="63">
        <v>23</v>
      </c>
      <c r="F26" s="63">
        <v>15</v>
      </c>
      <c r="G26" s="63">
        <v>8</v>
      </c>
      <c r="H26" s="63">
        <v>5</v>
      </c>
      <c r="I26" s="63">
        <v>4</v>
      </c>
      <c r="J26" s="63">
        <v>3</v>
      </c>
      <c r="K26" s="60">
        <f t="shared" si="10"/>
        <v>26</v>
      </c>
      <c r="L26" s="60">
        <f t="shared" si="3"/>
        <v>10</v>
      </c>
      <c r="M26" s="60">
        <f t="shared" si="4"/>
        <v>2</v>
      </c>
      <c r="N26" s="60">
        <f t="shared" si="5"/>
        <v>18</v>
      </c>
      <c r="O26" s="62">
        <f t="shared" si="6"/>
        <v>31.829268292682929</v>
      </c>
      <c r="P26" s="64">
        <v>139</v>
      </c>
      <c r="Q26" s="28">
        <f t="shared" si="7"/>
        <v>41</v>
      </c>
      <c r="R26" s="74">
        <f t="shared" si="0"/>
        <v>-4.2195140605079544</v>
      </c>
      <c r="S26" s="74">
        <f t="shared" si="1"/>
        <v>96.250764060507947</v>
      </c>
      <c r="T26" s="67" t="str">
        <f t="shared" si="8"/>
        <v>ok</v>
      </c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</row>
    <row r="27" spans="1:37" ht="19.5" customHeight="1" x14ac:dyDescent="0.2">
      <c r="A27" s="27">
        <f t="shared" si="9"/>
        <v>680</v>
      </c>
      <c r="B27" s="28">
        <f t="shared" si="2"/>
        <v>42</v>
      </c>
      <c r="C27" s="63">
        <v>4232</v>
      </c>
      <c r="D27" s="63">
        <v>54</v>
      </c>
      <c r="E27" s="63">
        <v>36</v>
      </c>
      <c r="F27" s="63">
        <v>27</v>
      </c>
      <c r="G27" s="63">
        <v>17</v>
      </c>
      <c r="H27" s="63">
        <v>11</v>
      </c>
      <c r="I27" s="63">
        <v>7</v>
      </c>
      <c r="J27" s="63">
        <v>3</v>
      </c>
      <c r="K27" s="60">
        <f t="shared" si="10"/>
        <v>27</v>
      </c>
      <c r="L27" s="60">
        <f t="shared" si="3"/>
        <v>16</v>
      </c>
      <c r="M27" s="60">
        <f t="shared" si="4"/>
        <v>8</v>
      </c>
      <c r="N27" s="60">
        <f t="shared" si="5"/>
        <v>18</v>
      </c>
      <c r="O27" s="62">
        <f t="shared" si="6"/>
        <v>37.777777777777779</v>
      </c>
      <c r="P27" s="64">
        <v>142</v>
      </c>
      <c r="Q27" s="28">
        <f t="shared" si="7"/>
        <v>54</v>
      </c>
      <c r="R27" s="74">
        <f t="shared" si="0"/>
        <v>-4.2195140605079544</v>
      </c>
      <c r="S27" s="74">
        <f t="shared" si="1"/>
        <v>96.250764060507947</v>
      </c>
      <c r="T27" s="67" t="str">
        <f t="shared" si="8"/>
        <v>ok</v>
      </c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</row>
    <row r="28" spans="1:37" ht="19.5" customHeight="1" x14ac:dyDescent="0.2">
      <c r="A28" s="27">
        <f t="shared" si="9"/>
        <v>720</v>
      </c>
      <c r="B28" s="28">
        <f t="shared" si="2"/>
        <v>45</v>
      </c>
      <c r="C28" s="63">
        <v>4527</v>
      </c>
      <c r="D28" s="63">
        <v>77</v>
      </c>
      <c r="E28" s="63">
        <v>71</v>
      </c>
      <c r="F28" s="63">
        <v>65</v>
      </c>
      <c r="G28" s="63">
        <v>52</v>
      </c>
      <c r="H28" s="63">
        <v>20</v>
      </c>
      <c r="I28" s="63">
        <v>5</v>
      </c>
      <c r="J28" s="63">
        <v>4</v>
      </c>
      <c r="K28" s="60">
        <f t="shared" si="10"/>
        <v>12</v>
      </c>
      <c r="L28" s="60">
        <f t="shared" si="3"/>
        <v>45</v>
      </c>
      <c r="M28" s="60">
        <f t="shared" si="4"/>
        <v>16</v>
      </c>
      <c r="N28" s="60">
        <f t="shared" si="5"/>
        <v>6</v>
      </c>
      <c r="O28" s="62">
        <f t="shared" si="6"/>
        <v>49.675324675324674</v>
      </c>
      <c r="P28" s="64">
        <v>354</v>
      </c>
      <c r="Q28" s="28">
        <f t="shared" si="7"/>
        <v>77</v>
      </c>
      <c r="R28" s="74">
        <f t="shared" si="0"/>
        <v>-4.2195140605079544</v>
      </c>
      <c r="S28" s="74">
        <f t="shared" si="1"/>
        <v>96.250764060507947</v>
      </c>
      <c r="T28" s="67" t="str">
        <f t="shared" si="8"/>
        <v>ok</v>
      </c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</row>
    <row r="29" spans="1:37" ht="19.5" customHeight="1" x14ac:dyDescent="0.2">
      <c r="A29" s="27">
        <f t="shared" si="9"/>
        <v>760</v>
      </c>
      <c r="B29" s="28">
        <f t="shared" si="2"/>
        <v>40</v>
      </c>
      <c r="C29" s="63">
        <v>4028</v>
      </c>
      <c r="D29" s="63">
        <v>100</v>
      </c>
      <c r="E29" s="63">
        <v>46</v>
      </c>
      <c r="F29" s="63">
        <v>23</v>
      </c>
      <c r="G29" s="63">
        <v>12</v>
      </c>
      <c r="H29" s="63">
        <v>7</v>
      </c>
      <c r="I29" s="63">
        <v>5</v>
      </c>
      <c r="J29" s="63">
        <v>4</v>
      </c>
      <c r="K29" s="60">
        <f t="shared" si="10"/>
        <v>77</v>
      </c>
      <c r="L29" s="60">
        <f t="shared" si="3"/>
        <v>16</v>
      </c>
      <c r="M29" s="60">
        <f t="shared" si="4"/>
        <v>3</v>
      </c>
      <c r="N29" s="60">
        <f t="shared" si="5"/>
        <v>54</v>
      </c>
      <c r="O29" s="62">
        <f t="shared" si="6"/>
        <v>25.200000000000003</v>
      </c>
      <c r="P29" s="64">
        <v>48</v>
      </c>
      <c r="Q29" s="28">
        <f t="shared" si="7"/>
        <v>100</v>
      </c>
      <c r="R29" s="74">
        <f t="shared" si="0"/>
        <v>-4.2195140605079544</v>
      </c>
      <c r="S29" s="74">
        <f t="shared" si="1"/>
        <v>96.250764060507947</v>
      </c>
      <c r="T29" s="67" t="str">
        <f t="shared" si="8"/>
        <v>ok</v>
      </c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</row>
    <row r="30" spans="1:37" ht="21.75" customHeight="1" x14ac:dyDescent="0.2">
      <c r="A30" s="27">
        <f t="shared" si="9"/>
        <v>800</v>
      </c>
      <c r="B30" s="28">
        <f t="shared" si="2"/>
        <v>39</v>
      </c>
      <c r="C30" s="63">
        <v>3977</v>
      </c>
      <c r="D30" s="63">
        <v>74</v>
      </c>
      <c r="E30" s="63">
        <v>35</v>
      </c>
      <c r="F30" s="63">
        <v>21</v>
      </c>
      <c r="G30" s="63">
        <v>10</v>
      </c>
      <c r="H30" s="63">
        <v>5</v>
      </c>
      <c r="I30" s="63">
        <v>3</v>
      </c>
      <c r="J30" s="63">
        <v>3</v>
      </c>
      <c r="K30" s="60">
        <f t="shared" si="10"/>
        <v>53</v>
      </c>
      <c r="L30" s="60">
        <f t="shared" si="3"/>
        <v>16</v>
      </c>
      <c r="M30" s="60">
        <f t="shared" si="4"/>
        <v>2</v>
      </c>
      <c r="N30" s="60">
        <f t="shared" si="5"/>
        <v>39</v>
      </c>
      <c r="O30" s="62">
        <f t="shared" si="6"/>
        <v>26.756756756756758</v>
      </c>
      <c r="P30" s="64">
        <v>69</v>
      </c>
      <c r="Q30" s="28">
        <f t="shared" si="7"/>
        <v>74</v>
      </c>
      <c r="R30" s="74">
        <f t="shared" si="0"/>
        <v>-4.2195140605079544</v>
      </c>
      <c r="S30" s="74">
        <f t="shared" si="1"/>
        <v>96.250764060507947</v>
      </c>
      <c r="T30" s="67" t="str">
        <f t="shared" si="8"/>
        <v>ok</v>
      </c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</row>
    <row r="31" spans="1:37" ht="19.5" customHeight="1" x14ac:dyDescent="0.2">
      <c r="A31" s="27">
        <f t="shared" si="9"/>
        <v>840</v>
      </c>
      <c r="B31" s="28">
        <f t="shared" si="2"/>
        <v>45</v>
      </c>
      <c r="C31" s="63">
        <v>4527</v>
      </c>
      <c r="D31" s="63">
        <v>72</v>
      </c>
      <c r="E31" s="63">
        <v>39</v>
      </c>
      <c r="F31" s="63">
        <v>25</v>
      </c>
      <c r="G31" s="63">
        <v>15</v>
      </c>
      <c r="H31" s="63">
        <v>7</v>
      </c>
      <c r="I31" s="63">
        <v>4</v>
      </c>
      <c r="J31" s="63">
        <v>3</v>
      </c>
      <c r="K31" s="60">
        <f t="shared" si="10"/>
        <v>47</v>
      </c>
      <c r="L31" s="60">
        <f t="shared" si="3"/>
        <v>18</v>
      </c>
      <c r="M31" s="60">
        <f t="shared" si="4"/>
        <v>4</v>
      </c>
      <c r="N31" s="60">
        <f t="shared" si="5"/>
        <v>33</v>
      </c>
      <c r="O31" s="62">
        <f t="shared" si="6"/>
        <v>29.583333333333332</v>
      </c>
      <c r="P31" s="64">
        <v>78</v>
      </c>
      <c r="Q31" s="28">
        <f t="shared" si="7"/>
        <v>72</v>
      </c>
      <c r="R31" s="74">
        <f t="shared" si="0"/>
        <v>-4.2195140605079544</v>
      </c>
      <c r="S31" s="74">
        <f t="shared" si="1"/>
        <v>96.250764060507947</v>
      </c>
      <c r="T31" s="67" t="str">
        <f t="shared" si="8"/>
        <v>ok</v>
      </c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</row>
    <row r="32" spans="1:37" ht="19.5" customHeight="1" x14ac:dyDescent="0.2">
      <c r="A32" s="27">
        <f t="shared" si="9"/>
        <v>880</v>
      </c>
      <c r="B32" s="28">
        <f t="shared" si="2"/>
        <v>43</v>
      </c>
      <c r="C32" s="63">
        <v>4375</v>
      </c>
      <c r="D32" s="63">
        <v>40</v>
      </c>
      <c r="E32" s="63">
        <v>25</v>
      </c>
      <c r="F32" s="63">
        <v>15</v>
      </c>
      <c r="G32" s="63">
        <v>8</v>
      </c>
      <c r="H32" s="63">
        <v>5</v>
      </c>
      <c r="I32" s="63">
        <v>4</v>
      </c>
      <c r="J32" s="63">
        <v>2</v>
      </c>
      <c r="K32" s="60">
        <f t="shared" si="10"/>
        <v>25</v>
      </c>
      <c r="L32" s="60">
        <f t="shared" si="3"/>
        <v>10</v>
      </c>
      <c r="M32" s="60">
        <f t="shared" si="4"/>
        <v>3</v>
      </c>
      <c r="N32" s="60">
        <f t="shared" si="5"/>
        <v>15</v>
      </c>
      <c r="O32" s="62">
        <f t="shared" si="6"/>
        <v>31.5</v>
      </c>
      <c r="P32" s="64">
        <v>157</v>
      </c>
      <c r="Q32" s="28">
        <f t="shared" si="7"/>
        <v>40</v>
      </c>
      <c r="R32" s="74">
        <f t="shared" si="0"/>
        <v>-4.2195140605079544</v>
      </c>
      <c r="S32" s="74">
        <f t="shared" si="1"/>
        <v>96.250764060507947</v>
      </c>
      <c r="T32" s="67" t="str">
        <f t="shared" si="8"/>
        <v>ok</v>
      </c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</row>
    <row r="33" spans="1:37" ht="19.5" customHeight="1" x14ac:dyDescent="0.2">
      <c r="A33" s="27">
        <f t="shared" si="9"/>
        <v>920</v>
      </c>
      <c r="B33" s="28">
        <f t="shared" si="2"/>
        <v>45</v>
      </c>
      <c r="C33" s="63">
        <v>4538</v>
      </c>
      <c r="D33" s="63">
        <v>54</v>
      </c>
      <c r="E33" s="63">
        <v>32</v>
      </c>
      <c r="F33" s="63">
        <v>20</v>
      </c>
      <c r="G33" s="63">
        <v>13</v>
      </c>
      <c r="H33" s="63">
        <v>9</v>
      </c>
      <c r="I33" s="63">
        <v>6</v>
      </c>
      <c r="J33" s="63">
        <v>4</v>
      </c>
      <c r="K33" s="60">
        <f t="shared" si="10"/>
        <v>34</v>
      </c>
      <c r="L33" s="60">
        <f t="shared" si="3"/>
        <v>11</v>
      </c>
      <c r="M33" s="60">
        <f t="shared" si="4"/>
        <v>5</v>
      </c>
      <c r="N33" s="60">
        <f t="shared" si="5"/>
        <v>22</v>
      </c>
      <c r="O33" s="62">
        <f t="shared" si="6"/>
        <v>33.333333333333336</v>
      </c>
      <c r="P33" s="64">
        <v>113</v>
      </c>
      <c r="Q33" s="28">
        <f t="shared" si="7"/>
        <v>54</v>
      </c>
      <c r="R33" s="74">
        <f t="shared" si="0"/>
        <v>-4.2195140605079544</v>
      </c>
      <c r="S33" s="74">
        <f t="shared" si="1"/>
        <v>96.250764060507947</v>
      </c>
      <c r="T33" s="67" t="str">
        <f t="shared" si="8"/>
        <v>ok</v>
      </c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</row>
    <row r="34" spans="1:37" ht="19.5" customHeight="1" x14ac:dyDescent="0.2">
      <c r="A34" s="27">
        <f t="shared" si="9"/>
        <v>960</v>
      </c>
      <c r="B34" s="28">
        <f t="shared" si="2"/>
        <v>39</v>
      </c>
      <c r="C34" s="63">
        <v>3926</v>
      </c>
      <c r="D34" s="63">
        <v>43</v>
      </c>
      <c r="E34" s="63">
        <v>31</v>
      </c>
      <c r="F34" s="63">
        <v>23</v>
      </c>
      <c r="G34" s="63">
        <v>15</v>
      </c>
      <c r="H34" s="63">
        <v>10</v>
      </c>
      <c r="I34" s="63">
        <v>6</v>
      </c>
      <c r="J34" s="63">
        <v>5</v>
      </c>
      <c r="K34" s="60">
        <f t="shared" si="10"/>
        <v>20</v>
      </c>
      <c r="L34" s="60">
        <f t="shared" si="3"/>
        <v>13</v>
      </c>
      <c r="M34" s="60">
        <f t="shared" si="4"/>
        <v>5</v>
      </c>
      <c r="N34" s="60">
        <f t="shared" si="5"/>
        <v>12</v>
      </c>
      <c r="O34" s="62">
        <f t="shared" si="6"/>
        <v>41.511627906976742</v>
      </c>
      <c r="P34" s="64">
        <v>189</v>
      </c>
      <c r="Q34" s="28">
        <f t="shared" si="7"/>
        <v>43</v>
      </c>
      <c r="R34" s="74">
        <f t="shared" si="0"/>
        <v>-4.2195140605079544</v>
      </c>
      <c r="S34" s="74">
        <f t="shared" si="1"/>
        <v>96.250764060507947</v>
      </c>
      <c r="T34" s="67" t="str">
        <f t="shared" si="8"/>
        <v>ok</v>
      </c>
    </row>
    <row r="35" spans="1:37" ht="19.5" customHeight="1" x14ac:dyDescent="0.2">
      <c r="A35" s="27">
        <f t="shared" si="9"/>
        <v>1000</v>
      </c>
      <c r="B35" s="28">
        <f t="shared" si="2"/>
        <v>45</v>
      </c>
      <c r="C35" s="63">
        <v>4548</v>
      </c>
      <c r="D35" s="63">
        <v>54</v>
      </c>
      <c r="E35" s="63">
        <v>29</v>
      </c>
      <c r="F35" s="63">
        <v>20</v>
      </c>
      <c r="G35" s="63">
        <v>12</v>
      </c>
      <c r="H35" s="63">
        <v>9</v>
      </c>
      <c r="I35" s="63">
        <v>6</v>
      </c>
      <c r="J35" s="63">
        <v>5</v>
      </c>
      <c r="K35" s="60">
        <f t="shared" si="10"/>
        <v>34</v>
      </c>
      <c r="L35" s="60">
        <f t="shared" si="3"/>
        <v>11</v>
      </c>
      <c r="M35" s="60">
        <f t="shared" si="4"/>
        <v>4</v>
      </c>
      <c r="N35" s="60">
        <f t="shared" si="5"/>
        <v>25</v>
      </c>
      <c r="O35" s="62">
        <f t="shared" si="6"/>
        <v>33.888888888888886</v>
      </c>
      <c r="P35" s="64">
        <v>105</v>
      </c>
      <c r="Q35" s="28">
        <f t="shared" si="7"/>
        <v>54</v>
      </c>
      <c r="R35" s="74">
        <f t="shared" si="0"/>
        <v>-4.2195140605079544</v>
      </c>
      <c r="S35" s="74">
        <f t="shared" si="1"/>
        <v>96.250764060507947</v>
      </c>
      <c r="T35" s="67" t="str">
        <f t="shared" si="8"/>
        <v>ok</v>
      </c>
    </row>
    <row r="36" spans="1:37" ht="19.5" customHeight="1" x14ac:dyDescent="0.2">
      <c r="A36" s="27">
        <f t="shared" si="9"/>
        <v>1040</v>
      </c>
      <c r="B36" s="28">
        <f t="shared" si="2"/>
        <v>40</v>
      </c>
      <c r="C36" s="63">
        <v>4028</v>
      </c>
      <c r="D36" s="63">
        <v>81</v>
      </c>
      <c r="E36" s="63">
        <v>48</v>
      </c>
      <c r="F36" s="63">
        <v>33</v>
      </c>
      <c r="G36" s="63">
        <v>20</v>
      </c>
      <c r="H36" s="63">
        <v>13</v>
      </c>
      <c r="I36" s="63">
        <v>9</v>
      </c>
      <c r="J36" s="63">
        <v>6</v>
      </c>
      <c r="K36" s="60">
        <f t="shared" si="10"/>
        <v>48</v>
      </c>
      <c r="L36" s="60">
        <f t="shared" si="3"/>
        <v>20</v>
      </c>
      <c r="M36" s="60">
        <f t="shared" si="4"/>
        <v>7</v>
      </c>
      <c r="N36" s="60">
        <f t="shared" si="5"/>
        <v>33</v>
      </c>
      <c r="O36" s="62">
        <f t="shared" si="6"/>
        <v>34.259259259259267</v>
      </c>
      <c r="P36" s="64">
        <v>78</v>
      </c>
      <c r="Q36" s="28">
        <f t="shared" si="7"/>
        <v>81</v>
      </c>
      <c r="R36" s="74">
        <f t="shared" si="0"/>
        <v>-4.2195140605079544</v>
      </c>
      <c r="S36" s="74">
        <f t="shared" si="1"/>
        <v>96.250764060507947</v>
      </c>
      <c r="T36" s="67" t="str">
        <f t="shared" si="8"/>
        <v>ok</v>
      </c>
    </row>
    <row r="37" spans="1:37" ht="19.5" customHeight="1" x14ac:dyDescent="0.2">
      <c r="A37" s="27">
        <f t="shared" si="9"/>
        <v>1080</v>
      </c>
      <c r="B37" s="28">
        <f t="shared" si="2"/>
        <v>41</v>
      </c>
      <c r="C37" s="63">
        <v>4171</v>
      </c>
      <c r="D37" s="63">
        <v>53</v>
      </c>
      <c r="E37" s="63">
        <v>39</v>
      </c>
      <c r="F37" s="63">
        <v>31</v>
      </c>
      <c r="G37" s="63">
        <v>21</v>
      </c>
      <c r="H37" s="63">
        <v>13</v>
      </c>
      <c r="I37" s="63">
        <v>8</v>
      </c>
      <c r="J37" s="63">
        <v>7</v>
      </c>
      <c r="K37" s="60">
        <f t="shared" si="10"/>
        <v>22</v>
      </c>
      <c r="L37" s="60">
        <f t="shared" si="3"/>
        <v>18</v>
      </c>
      <c r="M37" s="60">
        <f t="shared" si="4"/>
        <v>6</v>
      </c>
      <c r="N37" s="60">
        <f t="shared" si="5"/>
        <v>14</v>
      </c>
      <c r="O37" s="62">
        <f t="shared" si="6"/>
        <v>43.867924528301884</v>
      </c>
      <c r="P37" s="64">
        <v>167</v>
      </c>
      <c r="Q37" s="28">
        <f t="shared" si="7"/>
        <v>53</v>
      </c>
      <c r="R37" s="74">
        <f t="shared" si="0"/>
        <v>-4.2195140605079544</v>
      </c>
      <c r="S37" s="74">
        <f t="shared" si="1"/>
        <v>96.250764060507947</v>
      </c>
      <c r="T37" s="67" t="str">
        <f t="shared" si="8"/>
        <v>ok</v>
      </c>
    </row>
    <row r="38" spans="1:37" ht="19.5" customHeight="1" x14ac:dyDescent="0.2">
      <c r="A38" s="27">
        <f t="shared" si="9"/>
        <v>1120</v>
      </c>
      <c r="B38" s="28">
        <f t="shared" si="2"/>
        <v>42</v>
      </c>
      <c r="C38" s="63">
        <v>4273</v>
      </c>
      <c r="D38" s="63">
        <v>60</v>
      </c>
      <c r="E38" s="63">
        <v>42</v>
      </c>
      <c r="F38" s="63">
        <v>31</v>
      </c>
      <c r="G38" s="63">
        <v>20</v>
      </c>
      <c r="H38" s="63">
        <v>12</v>
      </c>
      <c r="I38" s="63">
        <v>8</v>
      </c>
      <c r="J38" s="63">
        <v>6</v>
      </c>
      <c r="K38" s="60">
        <f t="shared" si="10"/>
        <v>29</v>
      </c>
      <c r="L38" s="60">
        <f t="shared" si="3"/>
        <v>19</v>
      </c>
      <c r="M38" s="60">
        <f t="shared" si="4"/>
        <v>6</v>
      </c>
      <c r="N38" s="60">
        <f t="shared" si="5"/>
        <v>18</v>
      </c>
      <c r="O38" s="62">
        <f t="shared" si="6"/>
        <v>39.5</v>
      </c>
      <c r="P38" s="64">
        <v>135</v>
      </c>
      <c r="Q38" s="28">
        <f t="shared" si="7"/>
        <v>60</v>
      </c>
      <c r="R38" s="74">
        <f t="shared" si="0"/>
        <v>-4.2195140605079544</v>
      </c>
      <c r="S38" s="74">
        <f t="shared" si="1"/>
        <v>96.250764060507947</v>
      </c>
      <c r="T38" s="67" t="str">
        <f t="shared" si="8"/>
        <v>ok</v>
      </c>
    </row>
    <row r="39" spans="1:37" ht="19.5" customHeight="1" x14ac:dyDescent="0.2">
      <c r="A39" s="27">
        <f t="shared" si="9"/>
        <v>1160</v>
      </c>
      <c r="B39" s="28">
        <f t="shared" si="2"/>
        <v>41</v>
      </c>
      <c r="C39" s="63">
        <v>4109</v>
      </c>
      <c r="D39" s="63">
        <v>66</v>
      </c>
      <c r="E39" s="63">
        <v>47</v>
      </c>
      <c r="F39" s="63">
        <v>33</v>
      </c>
      <c r="G39" s="63">
        <v>21</v>
      </c>
      <c r="H39" s="63">
        <v>14</v>
      </c>
      <c r="I39" s="63">
        <v>8</v>
      </c>
      <c r="J39" s="63">
        <v>7</v>
      </c>
      <c r="K39" s="60">
        <f t="shared" si="10"/>
        <v>33</v>
      </c>
      <c r="L39" s="60">
        <f t="shared" si="3"/>
        <v>19</v>
      </c>
      <c r="M39" s="60">
        <f t="shared" si="4"/>
        <v>7</v>
      </c>
      <c r="N39" s="60">
        <f t="shared" si="5"/>
        <v>19</v>
      </c>
      <c r="O39" s="62">
        <f t="shared" si="6"/>
        <v>39.545454545454547</v>
      </c>
      <c r="P39" s="64">
        <v>121</v>
      </c>
      <c r="Q39" s="28">
        <f t="shared" si="7"/>
        <v>66</v>
      </c>
      <c r="R39" s="74">
        <f t="shared" si="0"/>
        <v>-4.2195140605079544</v>
      </c>
      <c r="S39" s="74">
        <f t="shared" si="1"/>
        <v>96.250764060507947</v>
      </c>
      <c r="T39" s="67" t="str">
        <f t="shared" si="8"/>
        <v>ok</v>
      </c>
    </row>
    <row r="40" spans="1:37" ht="19.5" customHeight="1" x14ac:dyDescent="0.2">
      <c r="A40" s="27">
        <f t="shared" si="9"/>
        <v>1200</v>
      </c>
      <c r="B40" s="28">
        <f t="shared" si="2"/>
        <v>42</v>
      </c>
      <c r="C40" s="63">
        <v>4211</v>
      </c>
      <c r="D40" s="63">
        <v>60</v>
      </c>
      <c r="E40" s="63">
        <v>41</v>
      </c>
      <c r="F40" s="63">
        <v>28</v>
      </c>
      <c r="G40" s="63">
        <v>17</v>
      </c>
      <c r="H40" s="63">
        <v>11</v>
      </c>
      <c r="I40" s="63">
        <v>7</v>
      </c>
      <c r="J40" s="63">
        <v>4</v>
      </c>
      <c r="K40" s="60">
        <f t="shared" si="10"/>
        <v>32</v>
      </c>
      <c r="L40" s="60">
        <f t="shared" si="3"/>
        <v>17</v>
      </c>
      <c r="M40" s="60">
        <f t="shared" si="4"/>
        <v>7</v>
      </c>
      <c r="N40" s="60">
        <f t="shared" si="5"/>
        <v>19</v>
      </c>
      <c r="O40" s="62">
        <f t="shared" si="6"/>
        <v>36.5</v>
      </c>
      <c r="P40" s="64">
        <v>122</v>
      </c>
      <c r="Q40" s="28">
        <f t="shared" si="7"/>
        <v>60</v>
      </c>
      <c r="R40" s="74">
        <f t="shared" si="0"/>
        <v>-4.2195140605079544</v>
      </c>
      <c r="S40" s="74">
        <f t="shared" si="1"/>
        <v>96.250764060507947</v>
      </c>
      <c r="T40" s="67" t="str">
        <f t="shared" si="8"/>
        <v>ok</v>
      </c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</row>
    <row r="41" spans="1:37" ht="19.5" customHeight="1" x14ac:dyDescent="0.2">
      <c r="A41" s="27">
        <f t="shared" si="9"/>
        <v>1240</v>
      </c>
      <c r="B41" s="28">
        <f t="shared" si="2"/>
        <v>43</v>
      </c>
      <c r="C41" s="63">
        <v>4303</v>
      </c>
      <c r="D41" s="63">
        <v>42</v>
      </c>
      <c r="E41" s="63">
        <v>24</v>
      </c>
      <c r="F41" s="63">
        <v>17</v>
      </c>
      <c r="G41" s="63">
        <v>11</v>
      </c>
      <c r="H41" s="63">
        <v>7</v>
      </c>
      <c r="I41" s="63">
        <v>7</v>
      </c>
      <c r="J41" s="63">
        <v>6</v>
      </c>
      <c r="K41" s="60">
        <f t="shared" si="10"/>
        <v>25</v>
      </c>
      <c r="L41" s="60">
        <f t="shared" si="3"/>
        <v>10</v>
      </c>
      <c r="M41" s="60">
        <f t="shared" si="4"/>
        <v>1</v>
      </c>
      <c r="N41" s="60">
        <f t="shared" si="5"/>
        <v>18</v>
      </c>
      <c r="O41" s="62">
        <f t="shared" si="6"/>
        <v>36.428571428571423</v>
      </c>
      <c r="P41" s="64">
        <v>146</v>
      </c>
      <c r="Q41" s="28">
        <f t="shared" si="7"/>
        <v>42</v>
      </c>
      <c r="R41" s="74">
        <f t="shared" si="0"/>
        <v>-4.2195140605079544</v>
      </c>
      <c r="S41" s="74">
        <f t="shared" si="1"/>
        <v>96.250764060507947</v>
      </c>
      <c r="T41" s="67" t="str">
        <f t="shared" si="8"/>
        <v>ok</v>
      </c>
    </row>
    <row r="42" spans="1:37" ht="19.5" customHeight="1" x14ac:dyDescent="0.2">
      <c r="A42" s="27">
        <f t="shared" si="9"/>
        <v>1280</v>
      </c>
      <c r="B42" s="28">
        <f t="shared" si="2"/>
        <v>41</v>
      </c>
      <c r="C42" s="63">
        <v>4191</v>
      </c>
      <c r="D42" s="63">
        <v>49</v>
      </c>
      <c r="E42" s="63">
        <v>32</v>
      </c>
      <c r="F42" s="63">
        <v>21</v>
      </c>
      <c r="G42" s="63">
        <v>13</v>
      </c>
      <c r="H42" s="63">
        <v>8</v>
      </c>
      <c r="I42" s="63">
        <v>7</v>
      </c>
      <c r="J42" s="63">
        <v>7</v>
      </c>
      <c r="K42" s="60">
        <f t="shared" si="10"/>
        <v>28</v>
      </c>
      <c r="L42" s="60">
        <f t="shared" si="3"/>
        <v>13</v>
      </c>
      <c r="M42" s="60">
        <f t="shared" si="4"/>
        <v>1</v>
      </c>
      <c r="N42" s="60">
        <f t="shared" si="5"/>
        <v>17</v>
      </c>
      <c r="O42" s="62">
        <f t="shared" si="6"/>
        <v>37.04081632653061</v>
      </c>
      <c r="P42" s="64">
        <v>140</v>
      </c>
      <c r="Q42" s="28">
        <f t="shared" si="7"/>
        <v>49</v>
      </c>
      <c r="R42" s="74">
        <f>$Q$76-3*$Q$77</f>
        <v>-4.2195140605079544</v>
      </c>
      <c r="S42" s="74">
        <f>$Q$76+3*$Q$77</f>
        <v>96.250764060507947</v>
      </c>
      <c r="T42" s="67" t="str">
        <f t="shared" si="8"/>
        <v>ok</v>
      </c>
    </row>
    <row r="43" spans="1:37" ht="19.5" customHeight="1" x14ac:dyDescent="0.2">
      <c r="A43" s="27">
        <f t="shared" si="9"/>
        <v>1320</v>
      </c>
      <c r="B43" s="28">
        <f t="shared" si="2"/>
        <v>40</v>
      </c>
      <c r="C43" s="63">
        <v>4089</v>
      </c>
      <c r="D43" s="63">
        <v>70</v>
      </c>
      <c r="E43" s="63">
        <v>44</v>
      </c>
      <c r="F43" s="63">
        <v>32</v>
      </c>
      <c r="G43" s="63">
        <v>20</v>
      </c>
      <c r="H43" s="63">
        <v>13</v>
      </c>
      <c r="I43" s="63">
        <v>9</v>
      </c>
      <c r="J43" s="63">
        <v>6</v>
      </c>
      <c r="K43" s="60">
        <f t="shared" si="10"/>
        <v>38</v>
      </c>
      <c r="L43" s="60">
        <f t="shared" si="3"/>
        <v>19</v>
      </c>
      <c r="M43" s="60">
        <f t="shared" si="4"/>
        <v>7</v>
      </c>
      <c r="N43" s="60">
        <f t="shared" si="5"/>
        <v>26</v>
      </c>
      <c r="O43" s="62">
        <f t="shared" si="6"/>
        <v>36.857142857142854</v>
      </c>
      <c r="P43" s="64">
        <v>97</v>
      </c>
      <c r="Q43" s="28">
        <f t="shared" si="7"/>
        <v>70</v>
      </c>
      <c r="R43" s="74">
        <f>$Q$76-3*$Q$77</f>
        <v>-4.2195140605079544</v>
      </c>
      <c r="S43" s="74">
        <f>$Q$76+3*$Q$77</f>
        <v>96.250764060507947</v>
      </c>
      <c r="T43" s="67" t="str">
        <f t="shared" si="8"/>
        <v>ok</v>
      </c>
    </row>
    <row r="44" spans="1:37" ht="19.5" customHeight="1" x14ac:dyDescent="0.2">
      <c r="A44" s="27">
        <f t="shared" si="9"/>
        <v>1360</v>
      </c>
      <c r="B44" s="28">
        <f t="shared" si="2"/>
        <v>42</v>
      </c>
      <c r="C44" s="63">
        <v>4293</v>
      </c>
      <c r="D44" s="63">
        <v>49</v>
      </c>
      <c r="E44" s="63">
        <v>36</v>
      </c>
      <c r="F44" s="63">
        <v>27</v>
      </c>
      <c r="G44" s="63">
        <v>19</v>
      </c>
      <c r="H44" s="63">
        <v>12</v>
      </c>
      <c r="I44" s="63">
        <v>7</v>
      </c>
      <c r="J44" s="63">
        <v>5</v>
      </c>
      <c r="K44" s="60">
        <f t="shared" si="10"/>
        <v>22</v>
      </c>
      <c r="L44" s="60">
        <f t="shared" si="3"/>
        <v>15</v>
      </c>
      <c r="M44" s="60">
        <f t="shared" si="4"/>
        <v>7</v>
      </c>
      <c r="N44" s="60">
        <f t="shared" si="5"/>
        <v>13</v>
      </c>
      <c r="O44" s="62">
        <f t="shared" si="6"/>
        <v>41.938775510204081</v>
      </c>
      <c r="P44" s="64">
        <v>177</v>
      </c>
      <c r="Q44" s="28">
        <f t="shared" si="7"/>
        <v>49</v>
      </c>
      <c r="R44" s="74">
        <f>$Q$76-3*$Q$77</f>
        <v>-4.2195140605079544</v>
      </c>
      <c r="S44" s="74">
        <f>$Q$76+3*$Q$77</f>
        <v>96.250764060507947</v>
      </c>
      <c r="T44" s="67" t="str">
        <f t="shared" si="8"/>
        <v>ok</v>
      </c>
    </row>
    <row r="45" spans="1:37" ht="19.5" customHeight="1" x14ac:dyDescent="0.2">
      <c r="A45" s="27">
        <f t="shared" si="9"/>
        <v>1400</v>
      </c>
      <c r="B45" s="28">
        <f t="shared" si="2"/>
        <v>41</v>
      </c>
      <c r="C45" s="63">
        <v>4150</v>
      </c>
      <c r="D45" s="63">
        <v>42</v>
      </c>
      <c r="E45" s="63">
        <v>29</v>
      </c>
      <c r="F45" s="63">
        <v>21</v>
      </c>
      <c r="G45" s="63">
        <v>13</v>
      </c>
      <c r="H45" s="63">
        <v>9</v>
      </c>
      <c r="I45" s="63">
        <v>7</v>
      </c>
      <c r="J45" s="63">
        <v>4</v>
      </c>
      <c r="K45" s="60">
        <f t="shared" si="10"/>
        <v>21</v>
      </c>
      <c r="L45" s="60">
        <f t="shared" si="3"/>
        <v>12</v>
      </c>
      <c r="M45" s="60">
        <f t="shared" si="4"/>
        <v>5</v>
      </c>
      <c r="N45" s="60">
        <f t="shared" si="5"/>
        <v>13</v>
      </c>
      <c r="O45" s="62">
        <f t="shared" si="6"/>
        <v>39.285714285714278</v>
      </c>
      <c r="P45" s="64">
        <v>186</v>
      </c>
      <c r="Q45" s="28">
        <f t="shared" si="7"/>
        <v>42</v>
      </c>
      <c r="R45" s="74">
        <f>$Q$76-3*$Q$77</f>
        <v>-4.2195140605079544</v>
      </c>
      <c r="S45" s="74">
        <f>$Q$76+3*$Q$77</f>
        <v>96.250764060507947</v>
      </c>
      <c r="T45" s="67" t="str">
        <f t="shared" si="8"/>
        <v>ok</v>
      </c>
    </row>
    <row r="46" spans="1:37" ht="19.5" customHeight="1" x14ac:dyDescent="0.2">
      <c r="A46" s="27">
        <f t="shared" si="9"/>
        <v>1440</v>
      </c>
      <c r="B46" s="28">
        <f t="shared" si="2"/>
        <v>43</v>
      </c>
      <c r="C46" s="63">
        <v>4324</v>
      </c>
      <c r="D46" s="63">
        <v>54</v>
      </c>
      <c r="E46" s="63">
        <v>38</v>
      </c>
      <c r="F46" s="63">
        <v>29</v>
      </c>
      <c r="G46" s="63">
        <v>20</v>
      </c>
      <c r="H46" s="63">
        <v>14</v>
      </c>
      <c r="I46" s="63">
        <v>9</v>
      </c>
      <c r="J46" s="63">
        <v>6</v>
      </c>
      <c r="K46" s="60">
        <f t="shared" si="10"/>
        <v>25</v>
      </c>
      <c r="L46" s="60">
        <f t="shared" si="3"/>
        <v>15</v>
      </c>
      <c r="M46" s="60">
        <f t="shared" si="4"/>
        <v>8</v>
      </c>
      <c r="N46" s="60">
        <f t="shared" si="5"/>
        <v>16</v>
      </c>
      <c r="O46" s="62">
        <f t="shared" si="6"/>
        <v>42.222222222222229</v>
      </c>
      <c r="P46" s="64">
        <v>152</v>
      </c>
      <c r="Q46" s="28">
        <f t="shared" si="7"/>
        <v>54</v>
      </c>
      <c r="R46" s="74">
        <f>$Q$76-3*$Q$77</f>
        <v>-4.2195140605079544</v>
      </c>
      <c r="S46" s="74">
        <f>$Q$76+3*$Q$77</f>
        <v>96.250764060507947</v>
      </c>
      <c r="T46" s="67" t="str">
        <f t="shared" si="8"/>
        <v>ok</v>
      </c>
    </row>
    <row r="47" spans="1:37" ht="19.5" customHeight="1" x14ac:dyDescent="0.2">
      <c r="A47" s="27">
        <f t="shared" si="9"/>
        <v>1480</v>
      </c>
      <c r="B47" s="28">
        <f t="shared" si="2"/>
        <v>44</v>
      </c>
      <c r="C47" s="63">
        <v>4405</v>
      </c>
      <c r="D47" s="63">
        <v>30</v>
      </c>
      <c r="E47" s="63">
        <v>22</v>
      </c>
      <c r="F47" s="63">
        <v>17</v>
      </c>
      <c r="G47" s="63">
        <v>12</v>
      </c>
      <c r="H47" s="63">
        <v>9</v>
      </c>
      <c r="I47" s="63">
        <v>6</v>
      </c>
      <c r="J47" s="63">
        <v>6</v>
      </c>
      <c r="K47" s="60">
        <f t="shared" si="10"/>
        <v>13</v>
      </c>
      <c r="L47" s="60">
        <f t="shared" si="3"/>
        <v>8</v>
      </c>
      <c r="M47" s="60">
        <f t="shared" si="4"/>
        <v>3</v>
      </c>
      <c r="N47" s="60">
        <f t="shared" si="5"/>
        <v>8</v>
      </c>
      <c r="O47" s="62">
        <f t="shared" si="6"/>
        <v>47</v>
      </c>
      <c r="P47" s="64">
        <v>302</v>
      </c>
      <c r="Q47" s="28">
        <f t="shared" si="7"/>
        <v>30</v>
      </c>
      <c r="R47" s="74">
        <f>$Q$76-3*$Q$77</f>
        <v>-4.2195140605079544</v>
      </c>
      <c r="S47" s="74">
        <f>$Q$76+3*$Q$77</f>
        <v>96.250764060507947</v>
      </c>
      <c r="T47" s="67" t="str">
        <f t="shared" si="8"/>
        <v>ok</v>
      </c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</row>
    <row r="48" spans="1:37" ht="19.5" customHeight="1" x14ac:dyDescent="0.2">
      <c r="A48" s="27">
        <f t="shared" si="9"/>
        <v>1520</v>
      </c>
      <c r="B48" s="28">
        <f t="shared" si="2"/>
        <v>41</v>
      </c>
      <c r="C48" s="63">
        <v>4171</v>
      </c>
      <c r="D48" s="63">
        <v>35</v>
      </c>
      <c r="E48" s="63">
        <v>24</v>
      </c>
      <c r="F48" s="63">
        <v>18</v>
      </c>
      <c r="G48" s="63">
        <v>12</v>
      </c>
      <c r="H48" s="63">
        <v>8</v>
      </c>
      <c r="I48" s="63">
        <v>5</v>
      </c>
      <c r="J48" s="63">
        <v>5</v>
      </c>
      <c r="K48" s="60">
        <f t="shared" si="10"/>
        <v>17</v>
      </c>
      <c r="L48" s="60">
        <f t="shared" si="3"/>
        <v>10</v>
      </c>
      <c r="M48" s="60">
        <f t="shared" si="4"/>
        <v>3</v>
      </c>
      <c r="N48" s="60">
        <f t="shared" si="5"/>
        <v>11</v>
      </c>
      <c r="O48" s="62">
        <f t="shared" si="6"/>
        <v>41.571428571428569</v>
      </c>
      <c r="P48" s="64">
        <v>214</v>
      </c>
      <c r="Q48" s="28">
        <f t="shared" si="7"/>
        <v>35</v>
      </c>
      <c r="R48" s="74">
        <f>$Q$76-3*$Q$77</f>
        <v>-4.2195140605079544</v>
      </c>
      <c r="S48" s="74">
        <f>$Q$76+3*$Q$77</f>
        <v>96.250764060507947</v>
      </c>
      <c r="T48" s="67" t="str">
        <f t="shared" si="8"/>
        <v>ok</v>
      </c>
    </row>
    <row r="49" spans="1:37" ht="19.5" customHeight="1" x14ac:dyDescent="0.2">
      <c r="A49" s="27">
        <f t="shared" si="9"/>
        <v>1560</v>
      </c>
      <c r="B49" s="28">
        <f t="shared" si="2"/>
        <v>40</v>
      </c>
      <c r="C49" s="63">
        <v>4038</v>
      </c>
      <c r="D49" s="63">
        <v>42</v>
      </c>
      <c r="E49" s="63">
        <v>28</v>
      </c>
      <c r="F49" s="63">
        <v>22</v>
      </c>
      <c r="G49" s="63">
        <v>14</v>
      </c>
      <c r="H49" s="63">
        <v>8</v>
      </c>
      <c r="I49" s="63">
        <v>5</v>
      </c>
      <c r="J49" s="63">
        <v>3</v>
      </c>
      <c r="K49" s="60">
        <f t="shared" si="10"/>
        <v>20</v>
      </c>
      <c r="L49" s="60">
        <f t="shared" si="3"/>
        <v>14</v>
      </c>
      <c r="M49" s="60">
        <f t="shared" si="4"/>
        <v>5</v>
      </c>
      <c r="N49" s="60">
        <f t="shared" si="5"/>
        <v>14</v>
      </c>
      <c r="O49" s="62">
        <f t="shared" si="6"/>
        <v>38.571428571428569</v>
      </c>
      <c r="P49" s="64">
        <v>183</v>
      </c>
      <c r="Q49" s="28">
        <f t="shared" si="7"/>
        <v>42</v>
      </c>
      <c r="R49" s="74">
        <f>$Q$76-3*$Q$77</f>
        <v>-4.2195140605079544</v>
      </c>
      <c r="S49" s="74">
        <f>$Q$76+3*$Q$77</f>
        <v>96.250764060507947</v>
      </c>
      <c r="T49" s="67" t="str">
        <f t="shared" si="8"/>
        <v>ok</v>
      </c>
    </row>
    <row r="50" spans="1:37" ht="19.5" customHeight="1" x14ac:dyDescent="0.2">
      <c r="A50" s="27">
        <f t="shared" si="9"/>
        <v>1600</v>
      </c>
      <c r="B50" s="28">
        <f t="shared" si="2"/>
        <v>41</v>
      </c>
      <c r="C50" s="63">
        <v>4171</v>
      </c>
      <c r="D50" s="63">
        <v>54</v>
      </c>
      <c r="E50" s="63">
        <v>37</v>
      </c>
      <c r="F50" s="63">
        <v>28</v>
      </c>
      <c r="G50" s="63">
        <v>17</v>
      </c>
      <c r="H50" s="63">
        <v>9</v>
      </c>
      <c r="I50" s="63">
        <v>5</v>
      </c>
      <c r="J50" s="63">
        <v>4</v>
      </c>
      <c r="K50" s="60">
        <f t="shared" si="10"/>
        <v>26</v>
      </c>
      <c r="L50" s="60">
        <f t="shared" si="3"/>
        <v>19</v>
      </c>
      <c r="M50" s="60">
        <f t="shared" si="4"/>
        <v>5</v>
      </c>
      <c r="N50" s="60">
        <f t="shared" si="5"/>
        <v>17</v>
      </c>
      <c r="O50" s="62">
        <f t="shared" si="6"/>
        <v>37.777777777777786</v>
      </c>
      <c r="P50" s="64">
        <v>145</v>
      </c>
      <c r="Q50" s="28">
        <f t="shared" si="7"/>
        <v>54</v>
      </c>
      <c r="R50" s="74">
        <f>$Q$76-3*$Q$77</f>
        <v>-4.2195140605079544</v>
      </c>
      <c r="S50" s="74">
        <f>$Q$76+3*$Q$77</f>
        <v>96.250764060507947</v>
      </c>
      <c r="T50" s="67" t="str">
        <f t="shared" si="8"/>
        <v>ok</v>
      </c>
    </row>
    <row r="51" spans="1:37" ht="19.5" customHeight="1" x14ac:dyDescent="0.2">
      <c r="A51" s="27">
        <f t="shared" si="9"/>
        <v>1640</v>
      </c>
      <c r="B51" s="28">
        <f t="shared" si="2"/>
        <v>42</v>
      </c>
      <c r="C51" s="63">
        <v>4283</v>
      </c>
      <c r="D51" s="63">
        <v>49</v>
      </c>
      <c r="E51" s="63">
        <v>36</v>
      </c>
      <c r="F51" s="63">
        <v>28</v>
      </c>
      <c r="G51" s="63">
        <v>19</v>
      </c>
      <c r="H51" s="63">
        <v>12</v>
      </c>
      <c r="I51" s="63">
        <v>7</v>
      </c>
      <c r="J51" s="63">
        <v>4</v>
      </c>
      <c r="K51" s="60">
        <f t="shared" si="10"/>
        <v>21</v>
      </c>
      <c r="L51" s="60">
        <f t="shared" si="3"/>
        <v>16</v>
      </c>
      <c r="M51" s="60">
        <f t="shared" si="4"/>
        <v>8</v>
      </c>
      <c r="N51" s="60">
        <f t="shared" si="5"/>
        <v>13</v>
      </c>
      <c r="O51" s="62">
        <f t="shared" si="6"/>
        <v>41.938775510204081</v>
      </c>
      <c r="P51" s="64">
        <v>179</v>
      </c>
      <c r="Q51" s="28">
        <f t="shared" si="7"/>
        <v>49</v>
      </c>
      <c r="R51" s="74">
        <f>$Q$76-3*$Q$77</f>
        <v>-4.2195140605079544</v>
      </c>
      <c r="S51" s="74">
        <f>$Q$76+3*$Q$77</f>
        <v>96.250764060507947</v>
      </c>
      <c r="T51" s="67" t="str">
        <f t="shared" si="8"/>
        <v>ok</v>
      </c>
    </row>
    <row r="52" spans="1:37" ht="19.5" customHeight="1" x14ac:dyDescent="0.2">
      <c r="A52" s="27">
        <f t="shared" si="9"/>
        <v>1680</v>
      </c>
      <c r="B52" s="28">
        <f t="shared" si="2"/>
        <v>43</v>
      </c>
      <c r="C52" s="63">
        <v>4385</v>
      </c>
      <c r="D52" s="63">
        <v>30</v>
      </c>
      <c r="E52" s="63">
        <v>24</v>
      </c>
      <c r="F52" s="63">
        <v>20</v>
      </c>
      <c r="G52" s="63">
        <v>16</v>
      </c>
      <c r="H52" s="63">
        <v>11</v>
      </c>
      <c r="I52" s="63">
        <v>8</v>
      </c>
      <c r="J52" s="63">
        <v>5</v>
      </c>
      <c r="K52" s="60">
        <f t="shared" si="10"/>
        <v>10</v>
      </c>
      <c r="L52" s="60">
        <f t="shared" si="3"/>
        <v>9</v>
      </c>
      <c r="M52" s="60">
        <f t="shared" si="4"/>
        <v>6</v>
      </c>
      <c r="N52" s="60">
        <f t="shared" si="5"/>
        <v>6</v>
      </c>
      <c r="O52" s="62">
        <f t="shared" si="6"/>
        <v>51</v>
      </c>
      <c r="P52" s="64">
        <v>373</v>
      </c>
      <c r="Q52" s="28">
        <f t="shared" si="7"/>
        <v>30</v>
      </c>
      <c r="R52" s="74">
        <f>$Q$76-3*$Q$77</f>
        <v>-4.2195140605079544</v>
      </c>
      <c r="S52" s="74">
        <f>$Q$76+3*$Q$77</f>
        <v>96.250764060507947</v>
      </c>
      <c r="T52" s="67" t="str">
        <f t="shared" si="8"/>
        <v>ok</v>
      </c>
    </row>
    <row r="53" spans="1:37" ht="19.5" customHeight="1" x14ac:dyDescent="0.2">
      <c r="A53" s="27">
        <f t="shared" si="9"/>
        <v>1720</v>
      </c>
      <c r="B53" s="28">
        <f t="shared" si="2"/>
        <v>40</v>
      </c>
      <c r="C53" s="63">
        <v>4069</v>
      </c>
      <c r="D53" s="63">
        <v>63</v>
      </c>
      <c r="E53" s="63">
        <v>40</v>
      </c>
      <c r="F53" s="63">
        <v>28</v>
      </c>
      <c r="G53" s="63">
        <v>17</v>
      </c>
      <c r="H53" s="63">
        <v>10</v>
      </c>
      <c r="I53" s="63">
        <v>7</v>
      </c>
      <c r="J53" s="63">
        <v>6</v>
      </c>
      <c r="K53" s="60">
        <f t="shared" si="10"/>
        <v>35</v>
      </c>
      <c r="L53" s="60">
        <f t="shared" si="3"/>
        <v>18</v>
      </c>
      <c r="M53" s="60">
        <f t="shared" si="4"/>
        <v>4</v>
      </c>
      <c r="N53" s="60">
        <f t="shared" si="5"/>
        <v>23</v>
      </c>
      <c r="O53" s="62">
        <f t="shared" si="6"/>
        <v>35.952380952380956</v>
      </c>
      <c r="P53" s="64">
        <v>109</v>
      </c>
      <c r="Q53" s="28">
        <f t="shared" si="7"/>
        <v>63</v>
      </c>
      <c r="R53" s="74">
        <f>$Q$76-3*$Q$77</f>
        <v>-4.2195140605079544</v>
      </c>
      <c r="S53" s="74">
        <f>$Q$76+3*$Q$77</f>
        <v>96.250764060507947</v>
      </c>
      <c r="T53" s="67" t="str">
        <f t="shared" si="8"/>
        <v>ok</v>
      </c>
    </row>
    <row r="54" spans="1:37" ht="19.5" customHeight="1" x14ac:dyDescent="0.2">
      <c r="A54" s="27">
        <f t="shared" si="9"/>
        <v>1760</v>
      </c>
      <c r="B54" s="28">
        <f t="shared" si="2"/>
        <v>42</v>
      </c>
      <c r="C54" s="63">
        <v>4262</v>
      </c>
      <c r="D54" s="63">
        <v>30</v>
      </c>
      <c r="E54" s="63">
        <v>21</v>
      </c>
      <c r="F54" s="63">
        <v>16</v>
      </c>
      <c r="G54" s="63">
        <v>11</v>
      </c>
      <c r="H54" s="63">
        <v>8</v>
      </c>
      <c r="I54" s="63">
        <v>5</v>
      </c>
      <c r="J54" s="63">
        <v>4</v>
      </c>
      <c r="K54" s="60">
        <f t="shared" si="10"/>
        <v>14</v>
      </c>
      <c r="L54" s="60">
        <f t="shared" si="3"/>
        <v>8</v>
      </c>
      <c r="M54" s="60">
        <f t="shared" si="4"/>
        <v>4</v>
      </c>
      <c r="N54" s="60">
        <f t="shared" si="5"/>
        <v>9</v>
      </c>
      <c r="O54" s="62">
        <f t="shared" si="6"/>
        <v>42.999999999999993</v>
      </c>
      <c r="P54" s="64">
        <v>273</v>
      </c>
      <c r="Q54" s="28">
        <f t="shared" si="7"/>
        <v>30</v>
      </c>
      <c r="R54" s="74">
        <f>$Q$76-3*$Q$77</f>
        <v>-4.2195140605079544</v>
      </c>
      <c r="S54" s="74">
        <f>$Q$76+3*$Q$77</f>
        <v>96.250764060507947</v>
      </c>
      <c r="T54" s="67" t="str">
        <f t="shared" si="8"/>
        <v>ok</v>
      </c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</row>
    <row r="55" spans="1:37" ht="19.5" customHeight="1" x14ac:dyDescent="0.2">
      <c r="A55" s="27">
        <f t="shared" si="9"/>
        <v>1800</v>
      </c>
      <c r="B55" s="28">
        <f t="shared" si="2"/>
        <v>43</v>
      </c>
      <c r="C55" s="63">
        <v>4334</v>
      </c>
      <c r="D55" s="63">
        <v>31</v>
      </c>
      <c r="E55" s="63">
        <v>19</v>
      </c>
      <c r="F55" s="63">
        <v>14</v>
      </c>
      <c r="G55" s="63">
        <v>11</v>
      </c>
      <c r="H55" s="63">
        <v>8</v>
      </c>
      <c r="I55" s="63">
        <v>6</v>
      </c>
      <c r="J55" s="63">
        <v>5</v>
      </c>
      <c r="K55" s="60">
        <f t="shared" si="10"/>
        <v>17</v>
      </c>
      <c r="L55" s="60">
        <f t="shared" si="3"/>
        <v>6</v>
      </c>
      <c r="M55" s="60">
        <f t="shared" si="4"/>
        <v>3</v>
      </c>
      <c r="N55" s="60">
        <f t="shared" si="5"/>
        <v>12</v>
      </c>
      <c r="O55" s="62">
        <f t="shared" si="6"/>
        <v>41.12903225806452</v>
      </c>
      <c r="P55" s="64">
        <v>222</v>
      </c>
      <c r="Q55" s="28">
        <f t="shared" si="7"/>
        <v>31</v>
      </c>
      <c r="R55" s="74">
        <f>$Q$76-3*$Q$77</f>
        <v>-4.2195140605079544</v>
      </c>
      <c r="S55" s="74">
        <f>$Q$76+3*$Q$77</f>
        <v>96.250764060507947</v>
      </c>
      <c r="T55" s="67" t="str">
        <f t="shared" si="8"/>
        <v>ok</v>
      </c>
    </row>
    <row r="56" spans="1:37" ht="19.5" customHeight="1" x14ac:dyDescent="0.2">
      <c r="A56" s="27">
        <f t="shared" si="9"/>
        <v>1840</v>
      </c>
      <c r="B56" s="28">
        <f t="shared" si="2"/>
        <v>40</v>
      </c>
      <c r="C56" s="63">
        <v>4038</v>
      </c>
      <c r="D56" s="63">
        <v>71</v>
      </c>
      <c r="E56" s="63">
        <v>42</v>
      </c>
      <c r="F56" s="63">
        <v>27</v>
      </c>
      <c r="G56" s="63">
        <v>16</v>
      </c>
      <c r="H56" s="63">
        <v>11</v>
      </c>
      <c r="I56" s="63">
        <v>8</v>
      </c>
      <c r="J56" s="63">
        <v>7</v>
      </c>
      <c r="K56" s="60">
        <f t="shared" si="10"/>
        <v>44</v>
      </c>
      <c r="L56" s="60">
        <f t="shared" si="3"/>
        <v>16</v>
      </c>
      <c r="M56" s="60">
        <f t="shared" si="4"/>
        <v>4</v>
      </c>
      <c r="N56" s="60">
        <f t="shared" si="5"/>
        <v>29</v>
      </c>
      <c r="O56" s="62">
        <f t="shared" si="6"/>
        <v>34.014084507042256</v>
      </c>
      <c r="P56" s="64">
        <v>87</v>
      </c>
      <c r="Q56" s="28">
        <f t="shared" si="7"/>
        <v>71</v>
      </c>
      <c r="R56" s="74">
        <f>$Q$76-3*$Q$77</f>
        <v>-4.2195140605079544</v>
      </c>
      <c r="S56" s="74">
        <f>$Q$76+3*$Q$77</f>
        <v>96.250764060507947</v>
      </c>
      <c r="T56" s="67" t="str">
        <f t="shared" si="8"/>
        <v>ok</v>
      </c>
    </row>
    <row r="57" spans="1:37" ht="19.5" customHeight="1" x14ac:dyDescent="0.2">
      <c r="A57" s="27">
        <f t="shared" si="9"/>
        <v>1880</v>
      </c>
      <c r="B57" s="28">
        <f t="shared" si="2"/>
        <v>41</v>
      </c>
      <c r="C57" s="63">
        <v>4150</v>
      </c>
      <c r="D57" s="63">
        <v>44</v>
      </c>
      <c r="E57" s="63">
        <v>31</v>
      </c>
      <c r="F57" s="63">
        <v>23</v>
      </c>
      <c r="G57" s="63">
        <v>14</v>
      </c>
      <c r="H57" s="63">
        <v>10</v>
      </c>
      <c r="I57" s="63">
        <v>7</v>
      </c>
      <c r="J57" s="63">
        <v>5</v>
      </c>
      <c r="K57" s="60">
        <f t="shared" si="10"/>
        <v>21</v>
      </c>
      <c r="L57" s="60">
        <f t="shared" si="3"/>
        <v>13</v>
      </c>
      <c r="M57" s="60">
        <f t="shared" si="4"/>
        <v>5</v>
      </c>
      <c r="N57" s="60">
        <f t="shared" si="5"/>
        <v>13</v>
      </c>
      <c r="O57" s="62">
        <f t="shared" si="6"/>
        <v>40.909090909090907</v>
      </c>
      <c r="P57" s="64">
        <v>185</v>
      </c>
      <c r="Q57" s="28">
        <f t="shared" si="7"/>
        <v>44</v>
      </c>
      <c r="R57" s="74">
        <f>$Q$76-3*$Q$77</f>
        <v>-4.2195140605079544</v>
      </c>
      <c r="S57" s="74">
        <f>$Q$76+3*$Q$77</f>
        <v>96.250764060507947</v>
      </c>
      <c r="T57" s="67" t="str">
        <f t="shared" si="8"/>
        <v>ok</v>
      </c>
    </row>
    <row r="58" spans="1:37" ht="19.5" customHeight="1" x14ac:dyDescent="0.2">
      <c r="A58" s="27">
        <f t="shared" si="9"/>
        <v>1920</v>
      </c>
      <c r="B58" s="28">
        <f t="shared" si="2"/>
        <v>44</v>
      </c>
      <c r="C58" s="63">
        <v>4415</v>
      </c>
      <c r="D58" s="63">
        <v>45</v>
      </c>
      <c r="E58" s="63">
        <v>34</v>
      </c>
      <c r="F58" s="63">
        <v>26</v>
      </c>
      <c r="G58" s="63">
        <v>18</v>
      </c>
      <c r="H58" s="63">
        <v>11</v>
      </c>
      <c r="I58" s="63">
        <v>7</v>
      </c>
      <c r="J58" s="63">
        <v>5</v>
      </c>
      <c r="K58" s="60">
        <f t="shared" si="10"/>
        <v>19</v>
      </c>
      <c r="L58" s="60">
        <f t="shared" si="3"/>
        <v>15</v>
      </c>
      <c r="M58" s="60">
        <f t="shared" si="4"/>
        <v>6</v>
      </c>
      <c r="N58" s="60">
        <f t="shared" si="5"/>
        <v>11</v>
      </c>
      <c r="O58" s="62">
        <f t="shared" si="6"/>
        <v>43</v>
      </c>
      <c r="P58" s="64">
        <v>208</v>
      </c>
      <c r="Q58" s="28">
        <f t="shared" si="7"/>
        <v>45</v>
      </c>
      <c r="R58" s="74">
        <f>$Q$76-3*$Q$77</f>
        <v>-4.2195140605079544</v>
      </c>
      <c r="S58" s="74">
        <f>$Q$76+3*$Q$77</f>
        <v>96.250764060507947</v>
      </c>
      <c r="T58" s="67" t="str">
        <f t="shared" si="8"/>
        <v>ok</v>
      </c>
    </row>
    <row r="59" spans="1:37" ht="19.5" customHeight="1" x14ac:dyDescent="0.2">
      <c r="A59" s="27">
        <f t="shared" si="9"/>
        <v>1960</v>
      </c>
      <c r="B59" s="28">
        <f t="shared" si="2"/>
        <v>42</v>
      </c>
      <c r="C59" s="63">
        <v>4222</v>
      </c>
      <c r="D59" s="63">
        <v>38</v>
      </c>
      <c r="E59" s="63">
        <v>26</v>
      </c>
      <c r="F59" s="63">
        <v>19</v>
      </c>
      <c r="G59" s="63">
        <v>13</v>
      </c>
      <c r="H59" s="63">
        <v>10</v>
      </c>
      <c r="I59" s="63">
        <v>6</v>
      </c>
      <c r="J59" s="63">
        <v>5</v>
      </c>
      <c r="K59" s="60">
        <f t="shared" si="10"/>
        <v>19</v>
      </c>
      <c r="L59" s="60">
        <f t="shared" si="3"/>
        <v>9</v>
      </c>
      <c r="M59" s="60">
        <f t="shared" si="4"/>
        <v>5</v>
      </c>
      <c r="N59" s="60">
        <f t="shared" si="5"/>
        <v>12</v>
      </c>
      <c r="O59" s="62">
        <f t="shared" si="6"/>
        <v>41.84210526315789</v>
      </c>
      <c r="P59" s="64">
        <v>200</v>
      </c>
      <c r="Q59" s="28">
        <f t="shared" si="7"/>
        <v>38</v>
      </c>
      <c r="R59" s="74">
        <f>$Q$76-3*$Q$77</f>
        <v>-4.2195140605079544</v>
      </c>
      <c r="S59" s="74">
        <f>$Q$76+3*$Q$77</f>
        <v>96.250764060507947</v>
      </c>
      <c r="T59" s="67" t="str">
        <f t="shared" si="8"/>
        <v>ok</v>
      </c>
    </row>
    <row r="60" spans="1:37" ht="19.5" customHeight="1" x14ac:dyDescent="0.2">
      <c r="A60" s="27">
        <f t="shared" si="9"/>
        <v>2000</v>
      </c>
      <c r="B60" s="28">
        <f t="shared" si="2"/>
        <v>41</v>
      </c>
      <c r="C60" s="63">
        <v>4130</v>
      </c>
      <c r="D60" s="63">
        <v>43</v>
      </c>
      <c r="E60" s="63">
        <v>38</v>
      </c>
      <c r="F60" s="63">
        <v>21</v>
      </c>
      <c r="G60" s="63">
        <v>12</v>
      </c>
      <c r="H60" s="63">
        <v>7</v>
      </c>
      <c r="I60" s="63">
        <v>6</v>
      </c>
      <c r="J60" s="63">
        <v>5</v>
      </c>
      <c r="K60" s="60">
        <f t="shared" si="10"/>
        <v>22</v>
      </c>
      <c r="L60" s="60">
        <f t="shared" si="3"/>
        <v>14</v>
      </c>
      <c r="M60" s="60">
        <f t="shared" si="4"/>
        <v>2</v>
      </c>
      <c r="N60" s="60">
        <f t="shared" si="5"/>
        <v>5</v>
      </c>
      <c r="O60" s="62">
        <f t="shared" si="6"/>
        <v>38.02325581395349</v>
      </c>
      <c r="P60" s="64">
        <v>234</v>
      </c>
      <c r="Q60" s="29">
        <f>D60</f>
        <v>43</v>
      </c>
      <c r="R60" s="74">
        <f>$Q$76-3*$Q$77</f>
        <v>-4.2195140605079544</v>
      </c>
      <c r="S60" s="74">
        <f>$Q$76+3*$Q$77</f>
        <v>96.250764060507947</v>
      </c>
      <c r="T60" s="67" t="str">
        <f t="shared" si="8"/>
        <v>ok</v>
      </c>
    </row>
    <row r="61" spans="1:37" ht="19.5" customHeight="1" x14ac:dyDescent="0.2">
      <c r="A61" s="27">
        <f t="shared" si="9"/>
        <v>2040</v>
      </c>
      <c r="B61" s="28">
        <f t="shared" si="2"/>
        <v>43</v>
      </c>
      <c r="C61" s="63">
        <v>4313</v>
      </c>
      <c r="D61" s="63">
        <v>33</v>
      </c>
      <c r="E61" s="63">
        <v>26</v>
      </c>
      <c r="F61" s="63">
        <v>21</v>
      </c>
      <c r="G61" s="63">
        <v>15</v>
      </c>
      <c r="H61" s="63">
        <v>10</v>
      </c>
      <c r="I61" s="63">
        <v>6</v>
      </c>
      <c r="J61" s="63">
        <v>4</v>
      </c>
      <c r="K61" s="60">
        <f t="shared" si="10"/>
        <v>12</v>
      </c>
      <c r="L61" s="60">
        <f t="shared" si="3"/>
        <v>11</v>
      </c>
      <c r="M61" s="60">
        <f t="shared" si="4"/>
        <v>6</v>
      </c>
      <c r="N61" s="60">
        <f t="shared" si="5"/>
        <v>7</v>
      </c>
      <c r="O61" s="62">
        <f t="shared" si="6"/>
        <v>46.818181818181813</v>
      </c>
      <c r="P61" s="64">
        <v>323</v>
      </c>
      <c r="Q61" s="28">
        <f t="shared" ref="Q61:Q66" si="11">D61</f>
        <v>33</v>
      </c>
      <c r="R61" s="74">
        <f>$Q$76-3*$Q$77</f>
        <v>-4.2195140605079544</v>
      </c>
      <c r="S61" s="74">
        <f>$Q$76+3*$Q$77</f>
        <v>96.250764060507947</v>
      </c>
      <c r="T61" s="67" t="str">
        <f t="shared" si="8"/>
        <v>ok</v>
      </c>
    </row>
    <row r="62" spans="1:37" ht="19.5" customHeight="1" x14ac:dyDescent="0.2">
      <c r="A62" s="27">
        <f t="shared" si="9"/>
        <v>2080</v>
      </c>
      <c r="B62" s="28">
        <f t="shared" si="2"/>
        <v>44</v>
      </c>
      <c r="C62" s="63">
        <v>4405</v>
      </c>
      <c r="D62" s="63">
        <v>23</v>
      </c>
      <c r="E62" s="63">
        <v>17</v>
      </c>
      <c r="F62" s="63">
        <v>14</v>
      </c>
      <c r="G62" s="63">
        <v>11</v>
      </c>
      <c r="H62" s="63">
        <v>8</v>
      </c>
      <c r="I62" s="63">
        <v>6</v>
      </c>
      <c r="J62" s="63">
        <v>4</v>
      </c>
      <c r="K62" s="60">
        <f t="shared" si="10"/>
        <v>9</v>
      </c>
      <c r="L62" s="60">
        <f t="shared" si="3"/>
        <v>6</v>
      </c>
      <c r="M62" s="60">
        <f t="shared" si="4"/>
        <v>4</v>
      </c>
      <c r="N62" s="60">
        <f t="shared" si="5"/>
        <v>6</v>
      </c>
      <c r="O62" s="62">
        <f t="shared" si="6"/>
        <v>48.913043478260875</v>
      </c>
      <c r="P62" s="64">
        <v>437</v>
      </c>
      <c r="Q62" s="28">
        <f t="shared" si="11"/>
        <v>23</v>
      </c>
      <c r="R62" s="74">
        <f>$Q$76-3*$Q$77</f>
        <v>-4.2195140605079544</v>
      </c>
      <c r="S62" s="74">
        <f>$Q$76+3*$Q$77</f>
        <v>96.250764060507947</v>
      </c>
      <c r="T62" s="67" t="str">
        <f t="shared" si="8"/>
        <v>ok</v>
      </c>
    </row>
    <row r="63" spans="1:37" ht="19.5" customHeight="1" x14ac:dyDescent="0.2">
      <c r="A63" s="27">
        <f t="shared" si="9"/>
        <v>2120</v>
      </c>
      <c r="B63" s="28">
        <f t="shared" si="2"/>
        <v>42</v>
      </c>
      <c r="C63" s="63">
        <v>4201</v>
      </c>
      <c r="D63" s="63">
        <v>28</v>
      </c>
      <c r="E63" s="63">
        <v>18</v>
      </c>
      <c r="F63" s="63">
        <v>13</v>
      </c>
      <c r="G63" s="63">
        <v>8</v>
      </c>
      <c r="H63" s="63">
        <v>5</v>
      </c>
      <c r="I63" s="63">
        <v>3</v>
      </c>
      <c r="J63" s="63">
        <v>2</v>
      </c>
      <c r="K63" s="60">
        <f t="shared" si="10"/>
        <v>15</v>
      </c>
      <c r="L63" s="60">
        <f t="shared" si="3"/>
        <v>8</v>
      </c>
      <c r="M63" s="60">
        <f t="shared" si="4"/>
        <v>3</v>
      </c>
      <c r="N63" s="60">
        <f t="shared" si="5"/>
        <v>10</v>
      </c>
      <c r="O63" s="62">
        <f t="shared" si="6"/>
        <v>36.428571428571423</v>
      </c>
      <c r="P63" s="64">
        <v>248</v>
      </c>
      <c r="Q63" s="28">
        <f t="shared" si="11"/>
        <v>28</v>
      </c>
      <c r="R63" s="74">
        <f>$Q$76-3*$Q$77</f>
        <v>-4.2195140605079544</v>
      </c>
      <c r="S63" s="74">
        <f>$Q$76+3*$Q$77</f>
        <v>96.250764060507947</v>
      </c>
      <c r="T63" s="67" t="str">
        <f t="shared" si="8"/>
        <v>ok</v>
      </c>
    </row>
    <row r="64" spans="1:37" ht="19.5" customHeight="1" x14ac:dyDescent="0.2">
      <c r="A64" s="27">
        <f t="shared" si="9"/>
        <v>2160</v>
      </c>
      <c r="B64" s="28">
        <f t="shared" si="2"/>
        <v>42</v>
      </c>
      <c r="C64" s="63">
        <v>4262</v>
      </c>
      <c r="D64" s="63">
        <v>27</v>
      </c>
      <c r="E64" s="63">
        <v>17</v>
      </c>
      <c r="F64" s="63">
        <v>12</v>
      </c>
      <c r="G64" s="63">
        <v>8</v>
      </c>
      <c r="H64" s="63">
        <v>6</v>
      </c>
      <c r="I64" s="63">
        <v>4</v>
      </c>
      <c r="J64" s="63">
        <v>3</v>
      </c>
      <c r="K64" s="60">
        <f t="shared" si="10"/>
        <v>15</v>
      </c>
      <c r="L64" s="60">
        <f t="shared" si="3"/>
        <v>6</v>
      </c>
      <c r="M64" s="60">
        <f t="shared" si="4"/>
        <v>3</v>
      </c>
      <c r="N64" s="60">
        <f t="shared" si="5"/>
        <v>10</v>
      </c>
      <c r="O64" s="62">
        <f t="shared" si="6"/>
        <v>38.333333333333329</v>
      </c>
      <c r="P64" s="64">
        <v>239</v>
      </c>
      <c r="Q64" s="28">
        <f t="shared" si="11"/>
        <v>27</v>
      </c>
      <c r="R64" s="74">
        <f>$Q$76-3*$Q$77</f>
        <v>-4.2195140605079544</v>
      </c>
      <c r="S64" s="74">
        <f>$Q$76+3*$Q$77</f>
        <v>96.250764060507947</v>
      </c>
      <c r="T64" s="67" t="str">
        <f t="shared" si="8"/>
        <v>ok</v>
      </c>
    </row>
    <row r="65" spans="1:37" ht="19.5" customHeight="1" x14ac:dyDescent="0.2">
      <c r="A65" s="27">
        <f t="shared" si="9"/>
        <v>2200</v>
      </c>
      <c r="B65" s="28">
        <f t="shared" si="2"/>
        <v>40</v>
      </c>
      <c r="C65" s="63">
        <v>4099</v>
      </c>
      <c r="D65" s="63">
        <v>26</v>
      </c>
      <c r="E65" s="63">
        <v>18</v>
      </c>
      <c r="F65" s="63">
        <v>14</v>
      </c>
      <c r="G65" s="63">
        <v>10</v>
      </c>
      <c r="H65" s="63">
        <v>7</v>
      </c>
      <c r="I65" s="63">
        <v>5</v>
      </c>
      <c r="J65" s="63">
        <v>3</v>
      </c>
      <c r="K65" s="60">
        <f t="shared" si="10"/>
        <v>12</v>
      </c>
      <c r="L65" s="60">
        <f t="shared" si="3"/>
        <v>7</v>
      </c>
      <c r="M65" s="60">
        <f t="shared" si="4"/>
        <v>4</v>
      </c>
      <c r="N65" s="60">
        <f t="shared" si="5"/>
        <v>8</v>
      </c>
      <c r="O65" s="62">
        <f t="shared" si="6"/>
        <v>42.692307692307686</v>
      </c>
      <c r="P65" s="64">
        <v>300</v>
      </c>
      <c r="Q65" s="28">
        <f t="shared" si="11"/>
        <v>26</v>
      </c>
      <c r="R65" s="74">
        <f>$Q$76-3*$Q$77</f>
        <v>-4.2195140605079544</v>
      </c>
      <c r="S65" s="74">
        <f>$Q$76+3*$Q$77</f>
        <v>96.250764060507947</v>
      </c>
      <c r="T65" s="67" t="str">
        <f t="shared" si="8"/>
        <v>ok</v>
      </c>
    </row>
    <row r="66" spans="1:37" ht="19.5" customHeight="1" x14ac:dyDescent="0.2">
      <c r="A66" s="27">
        <f t="shared" si="9"/>
        <v>2240</v>
      </c>
      <c r="B66" s="28">
        <f t="shared" si="2"/>
        <v>41</v>
      </c>
      <c r="C66" s="63">
        <v>4150</v>
      </c>
      <c r="D66" s="63">
        <v>66</v>
      </c>
      <c r="E66" s="63">
        <v>44</v>
      </c>
      <c r="F66" s="63">
        <v>32</v>
      </c>
      <c r="G66" s="63">
        <v>20</v>
      </c>
      <c r="H66" s="63">
        <v>12</v>
      </c>
      <c r="I66" s="63">
        <v>7</v>
      </c>
      <c r="J66" s="63">
        <v>4</v>
      </c>
      <c r="K66" s="60">
        <f t="shared" si="10"/>
        <v>34</v>
      </c>
      <c r="L66" s="60">
        <f t="shared" si="3"/>
        <v>20</v>
      </c>
      <c r="M66" s="60">
        <f t="shared" si="4"/>
        <v>8</v>
      </c>
      <c r="N66" s="60">
        <f t="shared" si="5"/>
        <v>22</v>
      </c>
      <c r="O66" s="62">
        <f t="shared" si="6"/>
        <v>36.81818181818182</v>
      </c>
      <c r="P66" s="64">
        <v>112</v>
      </c>
      <c r="Q66" s="28">
        <f t="shared" si="11"/>
        <v>66</v>
      </c>
      <c r="R66" s="74">
        <f>$Q$76-3*$Q$77</f>
        <v>-4.2195140605079544</v>
      </c>
      <c r="S66" s="74">
        <f>$Q$76+3*$Q$77</f>
        <v>96.250764060507947</v>
      </c>
      <c r="T66" s="67" t="str">
        <f t="shared" si="8"/>
        <v>ok</v>
      </c>
    </row>
    <row r="67" spans="1:37" ht="19.5" customHeight="1" x14ac:dyDescent="0.2">
      <c r="A67" s="27">
        <f t="shared" si="9"/>
        <v>2280</v>
      </c>
      <c r="B67" s="28">
        <f t="shared" si="2"/>
        <v>41</v>
      </c>
      <c r="C67" s="63">
        <v>4191</v>
      </c>
      <c r="D67" s="63">
        <v>47</v>
      </c>
      <c r="E67" s="63">
        <v>37</v>
      </c>
      <c r="F67" s="63">
        <v>29</v>
      </c>
      <c r="G67" s="63">
        <v>19</v>
      </c>
      <c r="H67" s="63">
        <v>13</v>
      </c>
      <c r="I67" s="63">
        <v>9</v>
      </c>
      <c r="J67" s="63">
        <v>4</v>
      </c>
      <c r="K67" s="60">
        <f t="shared" si="10"/>
        <v>18</v>
      </c>
      <c r="L67" s="60">
        <f t="shared" si="3"/>
        <v>16</v>
      </c>
      <c r="M67" s="60">
        <f t="shared" si="4"/>
        <v>9</v>
      </c>
      <c r="N67" s="60">
        <f t="shared" si="5"/>
        <v>10</v>
      </c>
      <c r="O67" s="62">
        <f t="shared" si="6"/>
        <v>44.361702127659576</v>
      </c>
      <c r="P67" s="64">
        <v>228</v>
      </c>
      <c r="Q67" s="29">
        <f>D67</f>
        <v>47</v>
      </c>
      <c r="R67" s="74">
        <f>$Q$76-3*$Q$77</f>
        <v>-4.2195140605079544</v>
      </c>
      <c r="S67" s="74">
        <f>$Q$76+3*$Q$77</f>
        <v>96.250764060507947</v>
      </c>
      <c r="T67" s="67" t="str">
        <f t="shared" si="8"/>
        <v>ok</v>
      </c>
    </row>
    <row r="68" spans="1:37" ht="19.5" customHeight="1" x14ac:dyDescent="0.2">
      <c r="A68" s="27">
        <f t="shared" si="9"/>
        <v>2320</v>
      </c>
      <c r="B68" s="28">
        <f t="shared" si="2"/>
        <v>42</v>
      </c>
      <c r="C68" s="63">
        <v>4293</v>
      </c>
      <c r="D68" s="63">
        <v>44</v>
      </c>
      <c r="E68" s="63">
        <v>30</v>
      </c>
      <c r="F68" s="63">
        <v>22</v>
      </c>
      <c r="G68" s="63">
        <v>14</v>
      </c>
      <c r="H68" s="63">
        <v>9</v>
      </c>
      <c r="I68" s="63">
        <v>6</v>
      </c>
      <c r="J68" s="63">
        <v>4</v>
      </c>
      <c r="K68" s="60">
        <f t="shared" si="10"/>
        <v>22</v>
      </c>
      <c r="L68" s="60">
        <f t="shared" si="3"/>
        <v>13</v>
      </c>
      <c r="M68" s="60">
        <f t="shared" si="4"/>
        <v>5</v>
      </c>
      <c r="N68" s="60">
        <f t="shared" si="5"/>
        <v>14</v>
      </c>
      <c r="O68" s="62">
        <f t="shared" si="6"/>
        <v>38.86363636363636</v>
      </c>
      <c r="P68" s="64">
        <v>173</v>
      </c>
      <c r="Q68" s="28">
        <f t="shared" ref="Q68:Q72" si="12">D68</f>
        <v>44</v>
      </c>
      <c r="R68" s="74">
        <f>$Q$76-3*$Q$77</f>
        <v>-4.2195140605079544</v>
      </c>
      <c r="S68" s="74">
        <f>$Q$76+3*$Q$77</f>
        <v>96.250764060507947</v>
      </c>
      <c r="T68" s="67" t="str">
        <f t="shared" si="8"/>
        <v>ok</v>
      </c>
    </row>
    <row r="69" spans="1:37" ht="19.5" customHeight="1" x14ac:dyDescent="0.2">
      <c r="A69" s="27">
        <f t="shared" si="9"/>
        <v>2360</v>
      </c>
      <c r="B69" s="28">
        <f t="shared" si="2"/>
        <v>42</v>
      </c>
      <c r="C69" s="63">
        <v>4232</v>
      </c>
      <c r="D69" s="63">
        <v>42</v>
      </c>
      <c r="E69" s="63">
        <v>31</v>
      </c>
      <c r="F69" s="63">
        <v>24</v>
      </c>
      <c r="G69" s="63">
        <v>16</v>
      </c>
      <c r="H69" s="63">
        <v>11</v>
      </c>
      <c r="I69" s="63">
        <v>6</v>
      </c>
      <c r="J69" s="63">
        <v>4</v>
      </c>
      <c r="K69" s="60">
        <f t="shared" si="10"/>
        <v>18</v>
      </c>
      <c r="L69" s="60">
        <f t="shared" si="3"/>
        <v>13</v>
      </c>
      <c r="M69" s="60">
        <f t="shared" si="4"/>
        <v>7</v>
      </c>
      <c r="N69" s="60">
        <f t="shared" si="5"/>
        <v>11</v>
      </c>
      <c r="O69" s="62">
        <f t="shared" si="6"/>
        <v>42.857142857142854</v>
      </c>
      <c r="P69" s="64">
        <v>212</v>
      </c>
      <c r="Q69" s="28">
        <f t="shared" si="12"/>
        <v>42</v>
      </c>
      <c r="R69" s="74">
        <f>$Q$76-3*$Q$77</f>
        <v>-4.2195140605079544</v>
      </c>
      <c r="S69" s="74">
        <f>$Q$76+3*$Q$77</f>
        <v>96.250764060507947</v>
      </c>
      <c r="T69" s="67" t="str">
        <f t="shared" si="8"/>
        <v>ok</v>
      </c>
    </row>
    <row r="70" spans="1:37" ht="19.5" customHeight="1" x14ac:dyDescent="0.2">
      <c r="A70" s="27">
        <f t="shared" si="9"/>
        <v>2400</v>
      </c>
      <c r="B70" s="28">
        <f t="shared" si="2"/>
        <v>42</v>
      </c>
      <c r="C70" s="63">
        <v>4252</v>
      </c>
      <c r="D70" s="63">
        <v>53</v>
      </c>
      <c r="E70" s="63">
        <v>37</v>
      </c>
      <c r="F70" s="63">
        <v>28</v>
      </c>
      <c r="G70" s="63">
        <v>19</v>
      </c>
      <c r="H70" s="63">
        <v>11</v>
      </c>
      <c r="I70" s="63">
        <v>6</v>
      </c>
      <c r="J70" s="63">
        <v>4</v>
      </c>
      <c r="K70" s="60">
        <f t="shared" si="10"/>
        <v>25</v>
      </c>
      <c r="L70" s="60">
        <f t="shared" si="3"/>
        <v>17</v>
      </c>
      <c r="M70" s="60">
        <f t="shared" si="4"/>
        <v>7</v>
      </c>
      <c r="N70" s="60">
        <f t="shared" si="5"/>
        <v>16</v>
      </c>
      <c r="O70" s="62">
        <f t="shared" si="6"/>
        <v>39.339622641509429</v>
      </c>
      <c r="P70" s="64">
        <v>154</v>
      </c>
      <c r="Q70" s="28">
        <f t="shared" si="12"/>
        <v>53</v>
      </c>
      <c r="R70" s="74">
        <f>$Q$76-3*$Q$77</f>
        <v>-4.2195140605079544</v>
      </c>
      <c r="S70" s="74">
        <f>$Q$76+3*$Q$77</f>
        <v>96.250764060507947</v>
      </c>
      <c r="T70" s="67" t="str">
        <f t="shared" si="8"/>
        <v>ok</v>
      </c>
    </row>
    <row r="71" spans="1:37" ht="19.5" customHeight="1" x14ac:dyDescent="0.2">
      <c r="A71" s="27">
        <f t="shared" si="9"/>
        <v>2440</v>
      </c>
      <c r="B71" s="28">
        <f t="shared" si="2"/>
        <v>43</v>
      </c>
      <c r="C71" s="63">
        <v>4354</v>
      </c>
      <c r="D71" s="63">
        <v>25</v>
      </c>
      <c r="E71" s="63">
        <v>17</v>
      </c>
      <c r="F71" s="63">
        <v>13</v>
      </c>
      <c r="G71" s="63">
        <v>9</v>
      </c>
      <c r="H71" s="63">
        <v>6</v>
      </c>
      <c r="I71" s="63">
        <v>4</v>
      </c>
      <c r="J71" s="63">
        <v>3</v>
      </c>
      <c r="K71" s="60">
        <f t="shared" si="10"/>
        <v>12</v>
      </c>
      <c r="L71" s="60">
        <f t="shared" si="3"/>
        <v>7</v>
      </c>
      <c r="M71" s="60">
        <f t="shared" si="4"/>
        <v>3</v>
      </c>
      <c r="N71" s="60">
        <f t="shared" si="5"/>
        <v>8</v>
      </c>
      <c r="O71" s="62">
        <f t="shared" si="6"/>
        <v>41.4</v>
      </c>
      <c r="P71" s="64">
        <v>324</v>
      </c>
      <c r="Q71" s="28">
        <f t="shared" si="12"/>
        <v>25</v>
      </c>
      <c r="R71" s="74">
        <f>$Q$76-3*$Q$77</f>
        <v>-4.2195140605079544</v>
      </c>
      <c r="S71" s="74">
        <f>$Q$76+3*$Q$77</f>
        <v>96.250764060507947</v>
      </c>
      <c r="T71" s="67" t="str">
        <f t="shared" si="8"/>
        <v>ok</v>
      </c>
    </row>
    <row r="72" spans="1:37" ht="19.5" customHeight="1" x14ac:dyDescent="0.2">
      <c r="A72" s="27">
        <f t="shared" si="9"/>
        <v>2480</v>
      </c>
      <c r="B72" s="28">
        <f t="shared" si="2"/>
        <v>43</v>
      </c>
      <c r="C72" s="63">
        <v>4324</v>
      </c>
      <c r="D72" s="63">
        <v>23</v>
      </c>
      <c r="E72" s="63">
        <v>16</v>
      </c>
      <c r="F72" s="63">
        <v>12</v>
      </c>
      <c r="G72" s="63">
        <v>8</v>
      </c>
      <c r="H72" s="63">
        <v>5</v>
      </c>
      <c r="I72" s="63">
        <v>4</v>
      </c>
      <c r="J72" s="63">
        <v>3</v>
      </c>
      <c r="K72" s="60">
        <f t="shared" si="10"/>
        <v>11</v>
      </c>
      <c r="L72" s="60">
        <f t="shared" si="3"/>
        <v>7</v>
      </c>
      <c r="M72" s="60">
        <f t="shared" si="4"/>
        <v>2</v>
      </c>
      <c r="N72" s="60">
        <f t="shared" si="5"/>
        <v>7</v>
      </c>
      <c r="O72" s="62">
        <f t="shared" si="6"/>
        <v>41.086956521739133</v>
      </c>
      <c r="P72" s="64">
        <v>328</v>
      </c>
      <c r="Q72" s="28">
        <f t="shared" si="12"/>
        <v>23</v>
      </c>
      <c r="R72" s="74">
        <f>$Q$76-3*$Q$77</f>
        <v>-4.2195140605079544</v>
      </c>
      <c r="S72" s="74">
        <f>$Q$76+3*$Q$77</f>
        <v>96.250764060507947</v>
      </c>
      <c r="T72" s="67" t="str">
        <f t="shared" si="8"/>
        <v>ok</v>
      </c>
    </row>
    <row r="73" spans="1:37" ht="19.5" customHeight="1" x14ac:dyDescent="0.2">
      <c r="A73" s="27">
        <f t="shared" si="9"/>
        <v>2520</v>
      </c>
      <c r="B73" s="28">
        <f t="shared" ref="B73" si="13">TRUNC(C73/100,0)</f>
        <v>41</v>
      </c>
      <c r="C73" s="63">
        <v>4150</v>
      </c>
      <c r="D73" s="63">
        <v>21</v>
      </c>
      <c r="E73" s="63">
        <v>15</v>
      </c>
      <c r="F73" s="63">
        <v>12</v>
      </c>
      <c r="G73" s="63">
        <v>8</v>
      </c>
      <c r="H73" s="63">
        <v>5</v>
      </c>
      <c r="I73" s="63">
        <v>3</v>
      </c>
      <c r="J73" s="63">
        <v>2</v>
      </c>
      <c r="K73" s="60">
        <f t="shared" ref="K73" si="14">D73-F73</f>
        <v>9</v>
      </c>
      <c r="L73" s="60">
        <f t="shared" ref="L73" si="15">F73-H73</f>
        <v>7</v>
      </c>
      <c r="M73" s="60">
        <f t="shared" ref="M73" si="16">H73-J73</f>
        <v>3</v>
      </c>
      <c r="N73" s="60">
        <f t="shared" ref="N73" si="17">D73-E73</f>
        <v>6</v>
      </c>
      <c r="O73" s="62">
        <f t="shared" ref="O73" si="18">15*(1+(2*(F73/D73))+(2*(H73/D73))+(2*(J73/D73)))</f>
        <v>42.142857142857139</v>
      </c>
      <c r="P73" s="64">
        <v>386</v>
      </c>
      <c r="Q73" s="28">
        <f t="shared" ref="Q73" si="19">D73</f>
        <v>21</v>
      </c>
      <c r="R73" s="74">
        <f>$Q$76-3*$Q$77</f>
        <v>-4.2195140605079544</v>
      </c>
      <c r="S73" s="74">
        <f>$Q$76+3*$Q$77</f>
        <v>96.250764060507947</v>
      </c>
      <c r="T73" s="67" t="str">
        <f t="shared" ref="T73" si="20">IF(Q73&gt;=R73,"ok","fora")</f>
        <v>ok</v>
      </c>
    </row>
    <row r="74" spans="1:37" ht="19.5" customHeight="1" x14ac:dyDescent="0.2">
      <c r="A74" s="27"/>
      <c r="B74" s="28"/>
      <c r="C74" s="63"/>
      <c r="D74" s="63"/>
      <c r="E74" s="63"/>
      <c r="F74" s="63"/>
      <c r="G74" s="63"/>
      <c r="H74" s="63"/>
      <c r="I74" s="63"/>
      <c r="J74" s="63"/>
      <c r="K74" s="28"/>
      <c r="L74" s="28"/>
      <c r="M74" s="28"/>
      <c r="N74" s="28"/>
      <c r="O74" s="28"/>
      <c r="P74" s="29"/>
      <c r="Q74" s="28"/>
    </row>
    <row r="75" spans="1:37" ht="19.5" customHeight="1" x14ac:dyDescent="0.2">
      <c r="A75" s="27"/>
      <c r="B75" s="28"/>
      <c r="C75" s="28"/>
      <c r="D75" s="28"/>
      <c r="E75" s="58"/>
      <c r="F75" s="28"/>
      <c r="G75" s="29"/>
      <c r="H75" s="29"/>
      <c r="I75" s="29"/>
      <c r="J75" s="28"/>
      <c r="K75" s="28"/>
      <c r="L75" s="28"/>
      <c r="M75" s="28"/>
      <c r="N75" s="28"/>
      <c r="O75" s="28"/>
      <c r="P75" s="29"/>
      <c r="Q75" s="28"/>
    </row>
    <row r="76" spans="1:37" ht="12.75" customHeight="1" x14ac:dyDescent="0.2">
      <c r="A76" s="47" t="s">
        <v>38</v>
      </c>
      <c r="B76" s="48"/>
      <c r="C76" s="48"/>
      <c r="D76" s="48"/>
      <c r="E76" s="48"/>
      <c r="F76" s="48"/>
      <c r="G76" s="48"/>
      <c r="H76" s="48"/>
      <c r="I76" s="48"/>
      <c r="J76" s="48"/>
      <c r="K76" s="70">
        <f>AVERAGE(K10:K75)</f>
        <v>24.828125</v>
      </c>
      <c r="L76" s="70">
        <f>AVERAGE(L10:L75)</f>
        <v>12.578125</v>
      </c>
      <c r="M76" s="70">
        <f>AVERAGE(M10:M75)</f>
        <v>4.5625</v>
      </c>
      <c r="N76" s="70">
        <f>AVERAGE(N10:N75)</f>
        <v>16.375</v>
      </c>
      <c r="O76" s="70">
        <f>AVERAGE(O10:O75)</f>
        <v>37.722553478643057</v>
      </c>
      <c r="P76" s="49">
        <f>AVERAGE(P10:P75)</f>
        <v>187.09375</v>
      </c>
      <c r="Q76" s="50">
        <f>AVERAGE(Q10:Q75)</f>
        <v>46.015625</v>
      </c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</row>
    <row r="77" spans="1:37" ht="12.75" customHeight="1" x14ac:dyDescent="0.2">
      <c r="A77" s="51" t="s">
        <v>39</v>
      </c>
      <c r="B77" s="52"/>
      <c r="C77" s="52"/>
      <c r="D77" s="52"/>
      <c r="E77" s="52"/>
      <c r="F77" s="52"/>
      <c r="G77" s="52"/>
      <c r="H77" s="52"/>
      <c r="I77" s="52"/>
      <c r="J77" s="52"/>
      <c r="K77" s="71">
        <f>STDEV(K10:K75)</f>
        <v>12.19361619018947</v>
      </c>
      <c r="L77" s="71">
        <f>STDEV(L10:L75)</f>
        <v>5.946333237235697</v>
      </c>
      <c r="M77" s="71">
        <f>STDEV(M10:M75)</f>
        <v>2.5</v>
      </c>
      <c r="N77" s="71">
        <f>STDEV(N10:N75)</f>
        <v>8.9752746785575059</v>
      </c>
      <c r="O77" s="71">
        <f>STDEV(O10:O75)</f>
        <v>5.5710547253343297</v>
      </c>
      <c r="P77" s="53">
        <f>STDEV(P10:P75)</f>
        <v>85.54507189427585</v>
      </c>
      <c r="Q77" s="54">
        <f>STDEV(Q10:Q75)</f>
        <v>16.745046353502651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</row>
    <row r="78" spans="1:37" ht="12.75" customHeight="1" x14ac:dyDescent="0.2">
      <c r="A78" s="51" t="s">
        <v>40</v>
      </c>
      <c r="B78" s="52"/>
      <c r="C78" s="52"/>
      <c r="D78" s="52"/>
      <c r="E78" s="52"/>
      <c r="F78" s="52"/>
      <c r="G78" s="52"/>
      <c r="H78" s="52"/>
      <c r="I78" s="52"/>
      <c r="J78" s="52"/>
      <c r="K78" s="71">
        <f>MAX(K10:K75)</f>
        <v>77</v>
      </c>
      <c r="L78" s="71">
        <f>MAX(L10:L75)</f>
        <v>45</v>
      </c>
      <c r="M78" s="71">
        <f>MAX(M10:M75)</f>
        <v>16</v>
      </c>
      <c r="N78" s="71">
        <f>MAX(N10:N75)</f>
        <v>54</v>
      </c>
      <c r="O78" s="71">
        <f>MAX(O10:O75)</f>
        <v>51</v>
      </c>
      <c r="P78" s="53">
        <f>MAX(P10:P75)</f>
        <v>437</v>
      </c>
      <c r="Q78" s="54">
        <f>MAX(Q10:Q75)</f>
        <v>100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</row>
    <row r="79" spans="1:37" ht="12.75" customHeight="1" x14ac:dyDescent="0.2">
      <c r="A79" s="51" t="s">
        <v>41</v>
      </c>
      <c r="B79" s="52"/>
      <c r="C79" s="52"/>
      <c r="D79" s="52"/>
      <c r="E79" s="52"/>
      <c r="F79" s="52"/>
      <c r="G79" s="52"/>
      <c r="H79" s="52"/>
      <c r="I79" s="52"/>
      <c r="J79" s="52"/>
      <c r="K79" s="71">
        <f>MIN(K10:K75)</f>
        <v>9</v>
      </c>
      <c r="L79" s="71">
        <f>MIN(L10:L75)</f>
        <v>4</v>
      </c>
      <c r="M79" s="71">
        <f>MIN(M10:M75)</f>
        <v>1</v>
      </c>
      <c r="N79" s="71">
        <f>MIN(N10:N75)</f>
        <v>5</v>
      </c>
      <c r="O79" s="71">
        <f>MIN(O10:O75)</f>
        <v>25.200000000000003</v>
      </c>
      <c r="P79" s="53">
        <f>MIN(P10:P75)</f>
        <v>48</v>
      </c>
      <c r="Q79" s="54">
        <f>MIN(Q10:Q75)</f>
        <v>21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</row>
    <row r="80" spans="1:37" ht="12.75" customHeight="1" x14ac:dyDescent="0.2">
      <c r="A80" s="51" t="s">
        <v>42</v>
      </c>
      <c r="B80" s="52"/>
      <c r="C80" s="52"/>
      <c r="D80" s="52"/>
      <c r="E80" s="52"/>
      <c r="F80" s="52"/>
      <c r="G80" s="52"/>
      <c r="H80" s="52"/>
      <c r="I80" s="52"/>
      <c r="J80" s="52"/>
      <c r="K80" s="71">
        <f t="shared" ref="K80:Q80" si="21">COUNT(K10:K75)</f>
        <v>64</v>
      </c>
      <c r="L80" s="71">
        <f t="shared" si="21"/>
        <v>64</v>
      </c>
      <c r="M80" s="71">
        <f t="shared" si="21"/>
        <v>64</v>
      </c>
      <c r="N80" s="71">
        <f t="shared" si="21"/>
        <v>64</v>
      </c>
      <c r="O80" s="71">
        <f t="shared" si="21"/>
        <v>64</v>
      </c>
      <c r="P80" s="53">
        <f t="shared" si="21"/>
        <v>64</v>
      </c>
      <c r="Q80" s="54">
        <f t="shared" si="21"/>
        <v>64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</row>
    <row r="81" spans="1:37" ht="12.75" customHeight="1" x14ac:dyDescent="0.2">
      <c r="A81" s="55" t="s">
        <v>43</v>
      </c>
      <c r="B81" s="56"/>
      <c r="C81" s="56"/>
      <c r="D81" s="56"/>
      <c r="E81" s="56"/>
      <c r="F81" s="56"/>
      <c r="G81" s="56"/>
      <c r="H81" s="56"/>
      <c r="I81" s="56"/>
      <c r="J81" s="56"/>
      <c r="K81" s="66">
        <f>K76+K77</f>
        <v>37.021741190189474</v>
      </c>
      <c r="L81" s="66">
        <f>L76+L77</f>
        <v>18.524458237235699</v>
      </c>
      <c r="M81" s="66">
        <f>M76+M77</f>
        <v>7.0625</v>
      </c>
      <c r="N81" s="66">
        <f>N76+N77</f>
        <v>25.350274678557504</v>
      </c>
      <c r="O81" s="66">
        <f>O76-O77</f>
        <v>32.151498753308729</v>
      </c>
      <c r="P81" s="65">
        <f>P76-P77</f>
        <v>101.54867810572415</v>
      </c>
      <c r="Q81" s="57">
        <f>Q76+Q77</f>
        <v>62.760671353502651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</row>
    <row r="82" spans="1:37" ht="12.75" customHeight="1" x14ac:dyDescent="0.2">
      <c r="A82" s="30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31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</row>
    <row r="83" spans="1:37" ht="27.75" customHeight="1" x14ac:dyDescent="0.2">
      <c r="A83" s="68" t="s">
        <v>68</v>
      </c>
      <c r="B83" s="26"/>
      <c r="C83" s="26"/>
      <c r="D83" s="26"/>
      <c r="E83" s="26"/>
      <c r="F83" s="26"/>
      <c r="G83" s="26"/>
      <c r="H83" s="26"/>
      <c r="I83" s="26"/>
      <c r="J83" s="26"/>
      <c r="K83" s="116">
        <f>8.3928*(10^10)*K81^-3.2927</f>
        <v>574710.37255939585</v>
      </c>
      <c r="L83" s="116">
        <f>5.7636*(10^10)*(L81^-3.8417)</f>
        <v>776955.03531476948</v>
      </c>
      <c r="M83" s="116">
        <f>9.8496*(10^10)*(M81^-5.1046)</f>
        <v>4569042.8883241406</v>
      </c>
      <c r="N83" s="69"/>
      <c r="O83" s="69"/>
      <c r="P83" s="116">
        <f>0.232*P81^3.2268</f>
        <v>692826.56839095394</v>
      </c>
      <c r="Q83" s="116">
        <f>7.2024*(10^13)*(Q81^-4.0568)</f>
        <v>3669596.0541463126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</row>
    <row r="84" spans="1:37" ht="12.75" customHeight="1" x14ac:dyDescent="0.2">
      <c r="A84" s="30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31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</row>
    <row r="85" spans="1:37" ht="12.75" customHeight="1" x14ac:dyDescent="0.2">
      <c r="A85" s="30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31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</row>
    <row r="86" spans="1:37" ht="12.75" customHeight="1" x14ac:dyDescent="0.2">
      <c r="A86" s="30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31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</row>
    <row r="87" spans="1:37" ht="12.75" customHeight="1" x14ac:dyDescent="0.2">
      <c r="A87" s="30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31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</row>
    <row r="88" spans="1:37" ht="12.75" customHeight="1" x14ac:dyDescent="0.2">
      <c r="A88" s="30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31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</row>
    <row r="89" spans="1:37" ht="12.75" customHeight="1" x14ac:dyDescent="0.2">
      <c r="A89" s="30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73"/>
      <c r="P89" s="31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</row>
    <row r="90" spans="1:37" ht="12.75" customHeight="1" x14ac:dyDescent="0.2">
      <c r="A90" s="30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31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</row>
    <row r="91" spans="1:37" ht="12.75" customHeight="1" x14ac:dyDescent="0.2">
      <c r="A91" s="30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31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</row>
    <row r="92" spans="1:37" ht="12.75" customHeight="1" x14ac:dyDescent="0.2">
      <c r="A92" s="30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31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</row>
    <row r="93" spans="1:37" ht="12.75" customHeight="1" x14ac:dyDescent="0.2">
      <c r="A93" s="30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31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</row>
    <row r="94" spans="1:37" ht="12.75" customHeight="1" x14ac:dyDescent="0.2">
      <c r="A94" s="30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31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</row>
    <row r="95" spans="1:37" ht="12.75" customHeight="1" x14ac:dyDescent="0.2">
      <c r="A95" s="30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31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</row>
    <row r="96" spans="1:37" ht="12.75" customHeight="1" x14ac:dyDescent="0.2">
      <c r="A96" s="30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31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</row>
    <row r="97" spans="1:37" ht="12.75" customHeight="1" x14ac:dyDescent="0.2">
      <c r="A97" s="30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31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</row>
    <row r="98" spans="1:37" ht="12.75" customHeight="1" x14ac:dyDescent="0.2">
      <c r="A98" s="30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31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</row>
    <row r="99" spans="1:37" ht="12.75" customHeight="1" x14ac:dyDescent="0.2">
      <c r="A99" s="30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31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</row>
    <row r="100" spans="1:37" ht="12.75" customHeight="1" x14ac:dyDescent="0.2">
      <c r="A100" s="30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31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</row>
    <row r="101" spans="1:37" ht="12.75" customHeight="1" x14ac:dyDescent="0.2">
      <c r="A101" s="30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31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</row>
    <row r="102" spans="1:37" ht="12.75" customHeight="1" x14ac:dyDescent="0.2">
      <c r="A102" s="30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31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</row>
    <row r="103" spans="1:37" ht="12.75" customHeight="1" x14ac:dyDescent="0.2">
      <c r="A103" s="30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31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</row>
    <row r="104" spans="1:37" ht="12.75" customHeight="1" x14ac:dyDescent="0.2">
      <c r="A104" s="30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31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</row>
    <row r="105" spans="1:37" ht="12.75" customHeight="1" x14ac:dyDescent="0.2">
      <c r="A105" s="30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31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</row>
    <row r="106" spans="1:37" ht="12.75" customHeight="1" x14ac:dyDescent="0.2">
      <c r="A106" s="30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31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</row>
    <row r="107" spans="1:37" ht="12.75" customHeight="1" x14ac:dyDescent="0.2">
      <c r="A107" s="30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31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</row>
    <row r="108" spans="1:37" ht="12.75" customHeight="1" x14ac:dyDescent="0.2">
      <c r="A108" s="30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31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</row>
    <row r="109" spans="1:37" ht="12.75" customHeight="1" x14ac:dyDescent="0.2">
      <c r="A109" s="30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31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</row>
    <row r="110" spans="1:37" ht="12.75" customHeight="1" x14ac:dyDescent="0.2">
      <c r="A110" s="30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31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</row>
    <row r="111" spans="1:37" ht="12.75" customHeight="1" x14ac:dyDescent="0.2">
      <c r="A111" s="30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31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</row>
    <row r="112" spans="1:37" ht="12.75" customHeight="1" x14ac:dyDescent="0.2">
      <c r="A112" s="30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31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</row>
    <row r="113" spans="1:37" ht="12.75" customHeight="1" x14ac:dyDescent="0.2">
      <c r="A113" s="30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31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</row>
    <row r="114" spans="1:37" ht="12.75" customHeight="1" x14ac:dyDescent="0.2">
      <c r="A114" s="30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31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</row>
    <row r="115" spans="1:37" ht="12.75" customHeight="1" x14ac:dyDescent="0.2">
      <c r="A115" s="30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31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</row>
    <row r="116" spans="1:37" ht="12.75" customHeight="1" x14ac:dyDescent="0.2">
      <c r="A116" s="30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31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</row>
    <row r="117" spans="1:37" ht="12.75" customHeight="1" x14ac:dyDescent="0.2">
      <c r="A117" s="30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31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</row>
    <row r="118" spans="1:37" ht="12.75" customHeight="1" x14ac:dyDescent="0.2">
      <c r="A118" s="30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31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</row>
    <row r="119" spans="1:37" ht="12.75" customHeight="1" x14ac:dyDescent="0.2">
      <c r="A119" s="30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31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</row>
    <row r="120" spans="1:37" ht="12.75" customHeight="1" x14ac:dyDescent="0.2">
      <c r="A120" s="30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31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</row>
    <row r="121" spans="1:37" ht="12.75" customHeight="1" x14ac:dyDescent="0.2">
      <c r="A121" s="30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31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</row>
    <row r="122" spans="1:37" ht="12.75" customHeight="1" x14ac:dyDescent="0.2">
      <c r="A122" s="30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31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</row>
    <row r="123" spans="1:37" ht="12.75" customHeight="1" x14ac:dyDescent="0.2">
      <c r="A123" s="30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31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</row>
    <row r="124" spans="1:37" ht="12.75" customHeight="1" x14ac:dyDescent="0.2">
      <c r="A124" s="30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31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</row>
    <row r="125" spans="1:37" ht="12.75" customHeight="1" x14ac:dyDescent="0.2">
      <c r="A125" s="30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31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</row>
    <row r="126" spans="1:37" ht="12.75" customHeight="1" x14ac:dyDescent="0.2">
      <c r="A126" s="30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31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</row>
    <row r="127" spans="1:37" ht="12.75" customHeight="1" x14ac:dyDescent="0.2">
      <c r="A127" s="30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31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</row>
    <row r="128" spans="1:37" ht="12.75" customHeight="1" x14ac:dyDescent="0.2">
      <c r="A128" s="30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31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</row>
    <row r="129" spans="1:37" ht="12.75" customHeight="1" x14ac:dyDescent="0.2">
      <c r="A129" s="30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31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</row>
    <row r="130" spans="1:37" ht="12.75" customHeight="1" x14ac:dyDescent="0.2">
      <c r="A130" s="30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31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</row>
    <row r="131" spans="1:37" ht="12.75" customHeight="1" x14ac:dyDescent="0.2">
      <c r="A131" s="30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31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</row>
    <row r="132" spans="1:37" ht="12.75" customHeight="1" x14ac:dyDescent="0.2">
      <c r="A132" s="30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31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</row>
    <row r="133" spans="1:37" ht="12.75" customHeight="1" x14ac:dyDescent="0.2">
      <c r="A133" s="30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31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</row>
    <row r="134" spans="1:37" ht="12.75" customHeight="1" x14ac:dyDescent="0.2">
      <c r="A134" s="30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31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</row>
    <row r="135" spans="1:37" ht="12.75" customHeight="1" x14ac:dyDescent="0.2">
      <c r="A135" s="30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31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</row>
    <row r="136" spans="1:37" ht="12.75" customHeight="1" x14ac:dyDescent="0.2">
      <c r="A136" s="30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31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</row>
    <row r="137" spans="1:37" ht="12.75" customHeight="1" x14ac:dyDescent="0.2">
      <c r="A137" s="30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31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</row>
    <row r="138" spans="1:37" ht="12.75" customHeight="1" x14ac:dyDescent="0.2">
      <c r="A138" s="30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31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</row>
    <row r="139" spans="1:37" ht="12.75" customHeight="1" x14ac:dyDescent="0.2">
      <c r="A139" s="30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31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</row>
    <row r="140" spans="1:37" ht="12.75" customHeight="1" x14ac:dyDescent="0.2">
      <c r="A140" s="30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31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</row>
    <row r="141" spans="1:37" ht="12.75" customHeight="1" x14ac:dyDescent="0.2">
      <c r="A141" s="30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31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</row>
    <row r="142" spans="1:37" ht="12.75" customHeight="1" x14ac:dyDescent="0.2">
      <c r="A142" s="30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31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</row>
    <row r="143" spans="1:37" ht="12.75" customHeight="1" x14ac:dyDescent="0.2">
      <c r="A143" s="30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31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</row>
    <row r="144" spans="1:37" ht="12.75" customHeight="1" x14ac:dyDescent="0.2">
      <c r="A144" s="30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31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</row>
    <row r="145" spans="1:37" ht="12.75" customHeight="1" x14ac:dyDescent="0.2">
      <c r="A145" s="30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31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</row>
    <row r="146" spans="1:37" ht="12.75" customHeight="1" x14ac:dyDescent="0.2">
      <c r="A146" s="30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31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</row>
    <row r="147" spans="1:37" ht="12.75" customHeight="1" x14ac:dyDescent="0.2">
      <c r="A147" s="30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31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</row>
    <row r="148" spans="1:37" ht="12.75" customHeight="1" x14ac:dyDescent="0.2">
      <c r="A148" s="30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31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</row>
    <row r="149" spans="1:37" ht="12.75" customHeight="1" x14ac:dyDescent="0.2">
      <c r="A149" s="30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31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</row>
    <row r="150" spans="1:37" ht="12.75" customHeight="1" x14ac:dyDescent="0.2">
      <c r="A150" s="30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31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</row>
    <row r="151" spans="1:37" ht="12.75" customHeight="1" x14ac:dyDescent="0.2">
      <c r="A151" s="30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31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</row>
    <row r="152" spans="1:37" ht="12.75" customHeight="1" x14ac:dyDescent="0.2">
      <c r="A152" s="30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31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</row>
    <row r="153" spans="1:37" ht="12.75" customHeight="1" x14ac:dyDescent="0.2">
      <c r="A153" s="30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31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</row>
    <row r="154" spans="1:37" ht="12.75" customHeight="1" x14ac:dyDescent="0.2">
      <c r="A154" s="30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31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</row>
    <row r="155" spans="1:37" ht="12.75" customHeight="1" x14ac:dyDescent="0.2">
      <c r="A155" s="30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31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</row>
    <row r="156" spans="1:37" ht="12.75" customHeight="1" x14ac:dyDescent="0.2">
      <c r="A156" s="30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31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</row>
    <row r="157" spans="1:37" ht="12.75" customHeight="1" x14ac:dyDescent="0.2">
      <c r="A157" s="30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31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</row>
    <row r="158" spans="1:37" ht="12.75" customHeight="1" x14ac:dyDescent="0.2">
      <c r="A158" s="30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31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</row>
    <row r="159" spans="1:37" ht="12.75" customHeight="1" x14ac:dyDescent="0.2">
      <c r="A159" s="30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31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</row>
    <row r="160" spans="1:37" ht="12.75" customHeight="1" x14ac:dyDescent="0.2">
      <c r="A160" s="30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31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</row>
    <row r="161" spans="1:37" ht="12.75" customHeight="1" x14ac:dyDescent="0.2">
      <c r="A161" s="30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31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</row>
    <row r="162" spans="1:37" ht="12.75" customHeight="1" x14ac:dyDescent="0.2">
      <c r="A162" s="30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31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</row>
    <row r="163" spans="1:37" ht="12.75" customHeight="1" x14ac:dyDescent="0.2">
      <c r="A163" s="30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31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</row>
    <row r="164" spans="1:37" ht="12.75" customHeight="1" x14ac:dyDescent="0.2">
      <c r="A164" s="30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31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</row>
    <row r="165" spans="1:37" ht="12.75" customHeight="1" x14ac:dyDescent="0.2">
      <c r="A165" s="30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31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</row>
    <row r="166" spans="1:37" ht="12.75" customHeight="1" x14ac:dyDescent="0.2">
      <c r="A166" s="30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31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</row>
    <row r="167" spans="1:37" ht="12.75" customHeight="1" x14ac:dyDescent="0.2">
      <c r="A167" s="30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31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</row>
    <row r="168" spans="1:37" ht="12.75" customHeight="1" x14ac:dyDescent="0.2">
      <c r="A168" s="30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31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</row>
    <row r="169" spans="1:37" ht="12.75" customHeight="1" x14ac:dyDescent="0.2">
      <c r="A169" s="30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31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</row>
    <row r="170" spans="1:37" ht="12.75" customHeight="1" x14ac:dyDescent="0.2">
      <c r="A170" s="30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31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</row>
    <row r="171" spans="1:37" ht="12.75" customHeight="1" x14ac:dyDescent="0.2">
      <c r="A171" s="30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31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</row>
    <row r="172" spans="1:37" ht="12.75" customHeight="1" x14ac:dyDescent="0.2">
      <c r="A172" s="30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31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</row>
    <row r="173" spans="1:37" ht="12.75" customHeight="1" x14ac:dyDescent="0.2">
      <c r="A173" s="30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31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</row>
    <row r="174" spans="1:37" ht="12.75" customHeight="1" x14ac:dyDescent="0.2">
      <c r="A174" s="30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31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</row>
    <row r="175" spans="1:37" ht="12.75" customHeight="1" x14ac:dyDescent="0.2">
      <c r="A175" s="30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31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</row>
    <row r="176" spans="1:37" ht="12.75" customHeight="1" x14ac:dyDescent="0.2">
      <c r="A176" s="30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31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</row>
    <row r="177" spans="1:37" ht="12.75" customHeight="1" x14ac:dyDescent="0.2">
      <c r="A177" s="30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31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</row>
    <row r="178" spans="1:37" ht="12.75" customHeight="1" x14ac:dyDescent="0.2">
      <c r="A178" s="30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31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</row>
    <row r="179" spans="1:37" ht="12.75" customHeight="1" x14ac:dyDescent="0.2">
      <c r="A179" s="30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31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</row>
    <row r="180" spans="1:37" ht="12.75" customHeight="1" x14ac:dyDescent="0.2">
      <c r="A180" s="30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31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</row>
    <row r="181" spans="1:37" ht="12.75" customHeight="1" x14ac:dyDescent="0.2">
      <c r="A181" s="30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31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</row>
    <row r="182" spans="1:37" ht="12.75" customHeight="1" x14ac:dyDescent="0.2">
      <c r="A182" s="30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31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</row>
    <row r="183" spans="1:37" ht="12.75" customHeight="1" x14ac:dyDescent="0.2">
      <c r="A183" s="30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31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</row>
    <row r="184" spans="1:37" ht="12.75" customHeight="1" x14ac:dyDescent="0.2">
      <c r="A184" s="30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31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</row>
    <row r="185" spans="1:37" ht="12.75" customHeight="1" x14ac:dyDescent="0.2">
      <c r="A185" s="30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31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</row>
    <row r="186" spans="1:37" ht="12.75" customHeight="1" x14ac:dyDescent="0.2">
      <c r="A186" s="30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31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</row>
    <row r="187" spans="1:37" ht="12.75" customHeight="1" x14ac:dyDescent="0.2">
      <c r="A187" s="30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31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</row>
    <row r="188" spans="1:37" ht="12.75" customHeight="1" x14ac:dyDescent="0.2">
      <c r="A188" s="30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31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</row>
    <row r="189" spans="1:37" ht="12.75" customHeight="1" x14ac:dyDescent="0.2">
      <c r="A189" s="30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31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</row>
    <row r="190" spans="1:37" ht="12.75" customHeight="1" x14ac:dyDescent="0.2">
      <c r="A190" s="30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31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</row>
    <row r="191" spans="1:37" ht="12.75" customHeight="1" x14ac:dyDescent="0.2">
      <c r="A191" s="30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31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</row>
    <row r="192" spans="1:37" ht="12.75" customHeight="1" x14ac:dyDescent="0.2">
      <c r="A192" s="30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31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</row>
    <row r="193" spans="1:37" ht="12.75" customHeight="1" x14ac:dyDescent="0.2">
      <c r="A193" s="30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31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</row>
    <row r="194" spans="1:37" ht="12.75" customHeight="1" x14ac:dyDescent="0.2">
      <c r="A194" s="30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31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</row>
    <row r="195" spans="1:37" ht="12.75" customHeight="1" x14ac:dyDescent="0.2">
      <c r="A195" s="30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31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</row>
    <row r="196" spans="1:37" ht="12.75" customHeight="1" x14ac:dyDescent="0.2">
      <c r="A196" s="30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31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</row>
    <row r="197" spans="1:37" ht="12.75" customHeight="1" x14ac:dyDescent="0.2">
      <c r="A197" s="30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31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</row>
    <row r="198" spans="1:37" ht="12.75" customHeight="1" x14ac:dyDescent="0.2">
      <c r="A198" s="30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31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</row>
    <row r="199" spans="1:37" ht="12.75" customHeight="1" x14ac:dyDescent="0.2">
      <c r="A199" s="30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31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</row>
    <row r="200" spans="1:37" ht="12.75" customHeight="1" x14ac:dyDescent="0.2">
      <c r="A200" s="30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31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</row>
    <row r="201" spans="1:37" ht="12.75" customHeight="1" x14ac:dyDescent="0.2">
      <c r="A201" s="30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31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</row>
    <row r="202" spans="1:37" ht="12.75" customHeight="1" x14ac:dyDescent="0.2">
      <c r="A202" s="30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31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</row>
    <row r="203" spans="1:37" ht="12.75" customHeight="1" x14ac:dyDescent="0.2">
      <c r="A203" s="30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31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</row>
    <row r="204" spans="1:37" ht="12.75" customHeight="1" x14ac:dyDescent="0.2">
      <c r="A204" s="30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31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</row>
    <row r="205" spans="1:37" ht="12.75" customHeight="1" x14ac:dyDescent="0.2">
      <c r="A205" s="30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31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</row>
    <row r="206" spans="1:37" ht="12.75" customHeight="1" x14ac:dyDescent="0.2">
      <c r="A206" s="30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31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</row>
    <row r="207" spans="1:37" ht="12.75" customHeight="1" x14ac:dyDescent="0.2">
      <c r="A207" s="30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31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</row>
    <row r="208" spans="1:37" ht="12.75" customHeight="1" x14ac:dyDescent="0.2">
      <c r="A208" s="30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31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</row>
    <row r="209" spans="1:37" ht="12.75" customHeight="1" x14ac:dyDescent="0.2">
      <c r="A209" s="30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31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</row>
  </sheetData>
  <mergeCells count="15">
    <mergeCell ref="N7:N8"/>
    <mergeCell ref="O7:O8"/>
    <mergeCell ref="P7:P8"/>
    <mergeCell ref="Q7:Q8"/>
    <mergeCell ref="R9:S9"/>
    <mergeCell ref="A1:B3"/>
    <mergeCell ref="C1:O3"/>
    <mergeCell ref="P1:Q3"/>
    <mergeCell ref="A7:A9"/>
    <mergeCell ref="B7:B9"/>
    <mergeCell ref="C7:C9"/>
    <mergeCell ref="D7:J8"/>
    <mergeCell ref="K7:K8"/>
    <mergeCell ref="L7:L8"/>
    <mergeCell ref="M7:M8"/>
  </mergeCells>
  <pageMargins left="0.70866141732283472" right="0.70866141732283472" top="0.74803149606299213" bottom="0.74803149606299213" header="0" footer="0"/>
  <pageSetup scale="57" fitToHeight="0" orientation="landscape" r:id="rId1"/>
  <headerFooter>
    <oddHeader>&amp;C&amp;A</oddHeader>
    <oddFooter>&amp;R&amp;P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E88E2-5936-43B7-8FB4-C483EEBDB4FB}">
  <sheetPr>
    <pageSetUpPr fitToPage="1"/>
  </sheetPr>
  <dimension ref="A1:AK209"/>
  <sheetViews>
    <sheetView showGridLines="0" view="pageBreakPreview" topLeftCell="A67" zoomScaleNormal="100" zoomScaleSheetLayoutView="100" workbookViewId="0">
      <selection activeCell="K83" sqref="K83"/>
    </sheetView>
  </sheetViews>
  <sheetFormatPr defaultColWidth="12.5703125" defaultRowHeight="15" customHeight="1" x14ac:dyDescent="0.2"/>
  <cols>
    <col min="1" max="1" width="12" customWidth="1"/>
    <col min="2" max="2" width="15" customWidth="1"/>
    <col min="3" max="3" width="12.140625" customWidth="1"/>
    <col min="4" max="4" width="9.42578125" customWidth="1"/>
    <col min="5" max="5" width="9" customWidth="1"/>
    <col min="6" max="6" width="8.28515625" customWidth="1"/>
    <col min="7" max="7" width="7.85546875" customWidth="1"/>
    <col min="8" max="8" width="8.140625" customWidth="1"/>
    <col min="9" max="10" width="8.28515625" customWidth="1"/>
    <col min="11" max="11" width="16" customWidth="1"/>
    <col min="12" max="12" width="17.7109375" customWidth="1"/>
    <col min="13" max="13" width="18.7109375" customWidth="1"/>
    <col min="14" max="14" width="18.85546875" customWidth="1"/>
    <col min="15" max="15" width="34.7109375" customWidth="1"/>
    <col min="16" max="16" width="20" customWidth="1"/>
    <col min="17" max="17" width="14.5703125" customWidth="1"/>
    <col min="18" max="18" width="6.140625" customWidth="1"/>
    <col min="19" max="19" width="7.5703125" customWidth="1"/>
    <col min="20" max="20" width="14.140625" customWidth="1"/>
    <col min="21" max="37" width="11.42578125" customWidth="1"/>
  </cols>
  <sheetData>
    <row r="1" spans="1:37" ht="22.5" customHeight="1" x14ac:dyDescent="0.2">
      <c r="A1" s="75"/>
      <c r="B1" s="76"/>
      <c r="C1" s="81" t="s">
        <v>44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3"/>
      <c r="P1" s="90" t="s">
        <v>45</v>
      </c>
      <c r="Q1" s="83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7" ht="27.75" customHeight="1" x14ac:dyDescent="0.2">
      <c r="A2" s="77"/>
      <c r="B2" s="78"/>
      <c r="C2" s="84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6"/>
      <c r="P2" s="84"/>
      <c r="Q2" s="8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</row>
    <row r="3" spans="1:37" ht="20.25" customHeight="1" x14ac:dyDescent="0.2">
      <c r="A3" s="79"/>
      <c r="B3" s="80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9"/>
      <c r="P3" s="87"/>
      <c r="Q3" s="89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</row>
    <row r="4" spans="1:37" ht="12.75" customHeight="1" x14ac:dyDescent="0.2">
      <c r="A4" s="32" t="s">
        <v>0</v>
      </c>
      <c r="B4" s="33" t="s">
        <v>46</v>
      </c>
      <c r="C4" s="34" t="s">
        <v>2</v>
      </c>
      <c r="D4" s="59" t="s">
        <v>73</v>
      </c>
      <c r="E4" s="59"/>
      <c r="F4" s="36"/>
      <c r="G4" s="36"/>
      <c r="H4" s="36"/>
      <c r="I4" s="36"/>
      <c r="J4" s="34" t="s">
        <v>51</v>
      </c>
      <c r="K4" s="34"/>
      <c r="L4" s="34" t="s">
        <v>70</v>
      </c>
      <c r="M4" s="34"/>
      <c r="N4" s="34"/>
      <c r="O4" s="34"/>
      <c r="P4" s="37"/>
      <c r="Q4" s="38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</row>
    <row r="5" spans="1:37" ht="12.75" customHeight="1" x14ac:dyDescent="0.2">
      <c r="A5" s="32" t="s">
        <v>48</v>
      </c>
      <c r="B5" s="33" t="s">
        <v>74</v>
      </c>
      <c r="C5" s="34"/>
      <c r="D5" s="35"/>
      <c r="E5" s="35"/>
      <c r="F5" s="36"/>
      <c r="G5" s="36"/>
      <c r="H5" s="36"/>
      <c r="I5" s="36"/>
      <c r="J5" s="34"/>
      <c r="K5" s="34"/>
      <c r="L5" s="34"/>
      <c r="M5" s="34"/>
      <c r="N5" s="34"/>
      <c r="O5" s="34"/>
      <c r="P5" s="37"/>
      <c r="Q5" s="38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</row>
    <row r="6" spans="1:37" ht="12.75" customHeight="1" x14ac:dyDescent="0.2">
      <c r="A6" s="39" t="s">
        <v>50</v>
      </c>
      <c r="B6" s="40">
        <v>1</v>
      </c>
      <c r="C6" s="40"/>
      <c r="D6" s="40" t="s">
        <v>47</v>
      </c>
      <c r="E6" s="72" t="s">
        <v>75</v>
      </c>
      <c r="F6" s="41"/>
      <c r="G6" s="41"/>
      <c r="H6" s="41"/>
      <c r="I6" s="41"/>
      <c r="J6" s="42"/>
      <c r="K6" s="42"/>
      <c r="L6" s="42"/>
      <c r="M6" s="42"/>
      <c r="N6" s="42"/>
      <c r="O6" s="42"/>
      <c r="P6" s="43"/>
      <c r="Q6" s="44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</row>
    <row r="7" spans="1:37" ht="18" customHeight="1" x14ac:dyDescent="0.2">
      <c r="A7" s="91" t="s">
        <v>36</v>
      </c>
      <c r="B7" s="94" t="s">
        <v>52</v>
      </c>
      <c r="C7" s="94" t="s">
        <v>53</v>
      </c>
      <c r="D7" s="95" t="s">
        <v>54</v>
      </c>
      <c r="E7" s="96"/>
      <c r="F7" s="97"/>
      <c r="G7" s="98"/>
      <c r="H7" s="98"/>
      <c r="I7" s="98"/>
      <c r="J7" s="99"/>
      <c r="K7" s="104" t="s">
        <v>62</v>
      </c>
      <c r="L7" s="104" t="s">
        <v>63</v>
      </c>
      <c r="M7" s="104" t="s">
        <v>64</v>
      </c>
      <c r="N7" s="104" t="s">
        <v>65</v>
      </c>
      <c r="O7" s="104" t="s">
        <v>66</v>
      </c>
      <c r="P7" s="106" t="s">
        <v>67</v>
      </c>
      <c r="Q7" s="94" t="s">
        <v>37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</row>
    <row r="8" spans="1:37" ht="33" customHeight="1" x14ac:dyDescent="0.2">
      <c r="A8" s="92"/>
      <c r="B8" s="92"/>
      <c r="C8" s="92"/>
      <c r="D8" s="100"/>
      <c r="E8" s="101"/>
      <c r="F8" s="102"/>
      <c r="G8" s="101"/>
      <c r="H8" s="101"/>
      <c r="I8" s="101"/>
      <c r="J8" s="103"/>
      <c r="K8" s="105"/>
      <c r="L8" s="105"/>
      <c r="M8" s="105"/>
      <c r="N8" s="105"/>
      <c r="O8" s="105"/>
      <c r="P8" s="93"/>
      <c r="Q8" s="93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</row>
    <row r="9" spans="1:37" ht="39.75" customHeight="1" x14ac:dyDescent="0.2">
      <c r="A9" s="93"/>
      <c r="B9" s="93"/>
      <c r="C9" s="93"/>
      <c r="D9" s="61" t="s">
        <v>55</v>
      </c>
      <c r="E9" s="45" t="s">
        <v>56</v>
      </c>
      <c r="F9" s="45" t="s">
        <v>57</v>
      </c>
      <c r="G9" s="45" t="s">
        <v>58</v>
      </c>
      <c r="H9" s="45" t="s">
        <v>59</v>
      </c>
      <c r="I9" s="45" t="s">
        <v>60</v>
      </c>
      <c r="J9" s="45" t="s">
        <v>61</v>
      </c>
      <c r="K9" s="45"/>
      <c r="L9" s="45"/>
      <c r="M9" s="45"/>
      <c r="N9" s="45"/>
      <c r="O9" s="45"/>
      <c r="P9" s="46"/>
      <c r="Q9" s="61" t="s">
        <v>55</v>
      </c>
      <c r="R9" s="107" t="s">
        <v>69</v>
      </c>
      <c r="S9" s="108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</row>
    <row r="10" spans="1:37" ht="19.5" customHeight="1" x14ac:dyDescent="0.2">
      <c r="A10" s="27">
        <v>2520</v>
      </c>
      <c r="B10" s="28">
        <f>TRUNC(C10/100,0)</f>
        <v>43</v>
      </c>
      <c r="C10" s="63">
        <v>4395</v>
      </c>
      <c r="D10" s="63">
        <v>79</v>
      </c>
      <c r="E10" s="63">
        <v>37</v>
      </c>
      <c r="F10" s="63">
        <v>23</v>
      </c>
      <c r="G10" s="63">
        <v>14</v>
      </c>
      <c r="H10" s="63">
        <v>9</v>
      </c>
      <c r="I10" s="63">
        <v>7</v>
      </c>
      <c r="J10" s="63">
        <v>6</v>
      </c>
      <c r="K10" s="60">
        <f>D10-F10</f>
        <v>56</v>
      </c>
      <c r="L10" s="60">
        <f>F10-H10</f>
        <v>14</v>
      </c>
      <c r="M10" s="60">
        <f>H10-J10</f>
        <v>3</v>
      </c>
      <c r="N10" s="60">
        <f>D10-E10</f>
        <v>42</v>
      </c>
      <c r="O10" s="62">
        <f>15*(1+(2*(F10/D10))+(2*(H10/D10))+(2*(J10/D10)))</f>
        <v>29.430379746835442</v>
      </c>
      <c r="P10" s="64">
        <v>64</v>
      </c>
      <c r="Q10" s="28">
        <f>D10</f>
        <v>79</v>
      </c>
      <c r="R10" s="74">
        <f t="shared" ref="R10:R41" si="0">$Q$76-3*$Q$77</f>
        <v>-28.948460538832705</v>
      </c>
      <c r="S10" s="74">
        <f t="shared" ref="S10:S41" si="1">$Q$76+3*$Q$77</f>
        <v>166.29221053883271</v>
      </c>
      <c r="T10" s="67" t="str">
        <f>IF(Q10&gt;=R10,"ok","fora")</f>
        <v>ok</v>
      </c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</row>
    <row r="11" spans="1:37" ht="19.5" customHeight="1" x14ac:dyDescent="0.2">
      <c r="A11" s="27">
        <f>A10-40</f>
        <v>2480</v>
      </c>
      <c r="B11" s="28">
        <f t="shared" ref="B11:B73" si="2">TRUNC(C11/100,0)</f>
        <v>41</v>
      </c>
      <c r="C11" s="63">
        <v>4191</v>
      </c>
      <c r="D11" s="63">
        <v>104</v>
      </c>
      <c r="E11" s="63">
        <v>50</v>
      </c>
      <c r="F11" s="63">
        <v>31</v>
      </c>
      <c r="G11" s="63">
        <v>17</v>
      </c>
      <c r="H11" s="63">
        <v>9</v>
      </c>
      <c r="I11" s="63">
        <v>8</v>
      </c>
      <c r="J11" s="63">
        <v>5</v>
      </c>
      <c r="K11" s="60">
        <f>D11-F11</f>
        <v>73</v>
      </c>
      <c r="L11" s="60">
        <f t="shared" ref="L11:L73" si="3">F11-H11</f>
        <v>22</v>
      </c>
      <c r="M11" s="60">
        <f t="shared" ref="M11:M73" si="4">H11-J11</f>
        <v>4</v>
      </c>
      <c r="N11" s="60">
        <f t="shared" ref="N11:N73" si="5">D11-E11</f>
        <v>54</v>
      </c>
      <c r="O11" s="62">
        <f t="shared" ref="O11:O73" si="6">15*(1+(2*(F11/D11))+(2*(H11/D11))+(2*(J11/D11)))</f>
        <v>27.980769230769234</v>
      </c>
      <c r="P11" s="64">
        <v>49</v>
      </c>
      <c r="Q11" s="28">
        <f t="shared" ref="Q11:Q59" si="7">D11</f>
        <v>104</v>
      </c>
      <c r="R11" s="74">
        <f t="shared" si="0"/>
        <v>-28.948460538832705</v>
      </c>
      <c r="S11" s="74">
        <f t="shared" si="1"/>
        <v>166.29221053883271</v>
      </c>
      <c r="T11" s="67" t="str">
        <f t="shared" ref="T11:T73" si="8">IF(Q11&gt;=R11,"ok","fora")</f>
        <v>ok</v>
      </c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</row>
    <row r="12" spans="1:37" ht="19.5" customHeight="1" x14ac:dyDescent="0.2">
      <c r="A12" s="27">
        <f t="shared" ref="A12:A73" si="9">A11-40</f>
        <v>2440</v>
      </c>
      <c r="B12" s="28">
        <f t="shared" si="2"/>
        <v>41</v>
      </c>
      <c r="C12" s="63">
        <v>4140</v>
      </c>
      <c r="D12" s="63">
        <v>102</v>
      </c>
      <c r="E12" s="63">
        <v>44</v>
      </c>
      <c r="F12" s="63">
        <v>22</v>
      </c>
      <c r="G12" s="63">
        <v>11</v>
      </c>
      <c r="H12" s="63">
        <v>7</v>
      </c>
      <c r="I12" s="63">
        <v>5</v>
      </c>
      <c r="J12" s="63">
        <v>4</v>
      </c>
      <c r="K12" s="60">
        <f t="shared" ref="K12:K73" si="10">D12-F12</f>
        <v>80</v>
      </c>
      <c r="L12" s="60">
        <f t="shared" si="3"/>
        <v>15</v>
      </c>
      <c r="M12" s="60">
        <f t="shared" si="4"/>
        <v>3</v>
      </c>
      <c r="N12" s="60">
        <f t="shared" si="5"/>
        <v>58</v>
      </c>
      <c r="O12" s="62">
        <f t="shared" si="6"/>
        <v>24.705882352941174</v>
      </c>
      <c r="P12" s="64">
        <v>45</v>
      </c>
      <c r="Q12" s="28">
        <f t="shared" si="7"/>
        <v>102</v>
      </c>
      <c r="R12" s="74">
        <f t="shared" si="0"/>
        <v>-28.948460538832705</v>
      </c>
      <c r="S12" s="74">
        <f t="shared" si="1"/>
        <v>166.29221053883271</v>
      </c>
      <c r="T12" s="67" t="str">
        <f t="shared" si="8"/>
        <v>ok</v>
      </c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</row>
    <row r="13" spans="1:37" ht="19.5" customHeight="1" x14ac:dyDescent="0.2">
      <c r="A13" s="27">
        <f t="shared" si="9"/>
        <v>2400</v>
      </c>
      <c r="B13" s="28">
        <f t="shared" si="2"/>
        <v>41</v>
      </c>
      <c r="C13" s="63">
        <v>4130</v>
      </c>
      <c r="D13" s="63">
        <v>122</v>
      </c>
      <c r="E13" s="63">
        <v>45</v>
      </c>
      <c r="F13" s="63">
        <v>25</v>
      </c>
      <c r="G13" s="63">
        <v>16</v>
      </c>
      <c r="H13" s="63">
        <v>11</v>
      </c>
      <c r="I13" s="63">
        <v>9</v>
      </c>
      <c r="J13" s="63">
        <v>4</v>
      </c>
      <c r="K13" s="60">
        <f t="shared" si="10"/>
        <v>97</v>
      </c>
      <c r="L13" s="60">
        <f t="shared" si="3"/>
        <v>14</v>
      </c>
      <c r="M13" s="60">
        <f t="shared" si="4"/>
        <v>7</v>
      </c>
      <c r="N13" s="60">
        <f t="shared" si="5"/>
        <v>77</v>
      </c>
      <c r="O13" s="62">
        <f t="shared" si="6"/>
        <v>24.836065573770494</v>
      </c>
      <c r="P13" s="64">
        <v>36</v>
      </c>
      <c r="Q13" s="28">
        <f t="shared" si="7"/>
        <v>122</v>
      </c>
      <c r="R13" s="74">
        <f t="shared" si="0"/>
        <v>-28.948460538832705</v>
      </c>
      <c r="S13" s="74">
        <f t="shared" si="1"/>
        <v>166.29221053883271</v>
      </c>
      <c r="T13" s="67" t="str">
        <f t="shared" si="8"/>
        <v>ok</v>
      </c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</row>
    <row r="14" spans="1:37" ht="19.5" customHeight="1" x14ac:dyDescent="0.2">
      <c r="A14" s="27">
        <f t="shared" si="9"/>
        <v>2360</v>
      </c>
      <c r="B14" s="28">
        <f t="shared" si="2"/>
        <v>45</v>
      </c>
      <c r="C14" s="63">
        <v>4599</v>
      </c>
      <c r="D14" s="63">
        <v>29</v>
      </c>
      <c r="E14" s="63">
        <v>14</v>
      </c>
      <c r="F14" s="63">
        <v>11</v>
      </c>
      <c r="G14" s="63">
        <v>8</v>
      </c>
      <c r="H14" s="63">
        <v>6</v>
      </c>
      <c r="I14" s="63">
        <v>5</v>
      </c>
      <c r="J14" s="63">
        <v>4</v>
      </c>
      <c r="K14" s="60">
        <f t="shared" si="10"/>
        <v>18</v>
      </c>
      <c r="L14" s="60">
        <f t="shared" si="3"/>
        <v>5</v>
      </c>
      <c r="M14" s="60">
        <f t="shared" si="4"/>
        <v>2</v>
      </c>
      <c r="N14" s="60">
        <f t="shared" si="5"/>
        <v>15</v>
      </c>
      <c r="O14" s="62">
        <f t="shared" si="6"/>
        <v>36.724137931034484</v>
      </c>
      <c r="P14" s="64">
        <v>195</v>
      </c>
      <c r="Q14" s="28">
        <f t="shared" si="7"/>
        <v>29</v>
      </c>
      <c r="R14" s="74">
        <f t="shared" si="0"/>
        <v>-28.948460538832705</v>
      </c>
      <c r="S14" s="74">
        <f t="shared" si="1"/>
        <v>166.29221053883271</v>
      </c>
      <c r="T14" s="67" t="str">
        <f t="shared" si="8"/>
        <v>ok</v>
      </c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</row>
    <row r="15" spans="1:37" ht="19.5" customHeight="1" x14ac:dyDescent="0.2">
      <c r="A15" s="27">
        <f t="shared" si="9"/>
        <v>2320</v>
      </c>
      <c r="B15" s="28">
        <f t="shared" si="2"/>
        <v>42</v>
      </c>
      <c r="C15" s="63">
        <v>4283</v>
      </c>
      <c r="D15" s="63">
        <v>19</v>
      </c>
      <c r="E15" s="63">
        <v>13</v>
      </c>
      <c r="F15" s="63">
        <v>10</v>
      </c>
      <c r="G15" s="63">
        <v>7</v>
      </c>
      <c r="H15" s="63">
        <v>6</v>
      </c>
      <c r="I15" s="63">
        <v>4</v>
      </c>
      <c r="J15" s="63">
        <v>3</v>
      </c>
      <c r="K15" s="60">
        <f t="shared" si="10"/>
        <v>9</v>
      </c>
      <c r="L15" s="60">
        <f t="shared" si="3"/>
        <v>4</v>
      </c>
      <c r="M15" s="60">
        <f t="shared" si="4"/>
        <v>3</v>
      </c>
      <c r="N15" s="60">
        <f t="shared" si="5"/>
        <v>6</v>
      </c>
      <c r="O15" s="62">
        <f t="shared" si="6"/>
        <v>45</v>
      </c>
      <c r="P15" s="64">
        <v>412</v>
      </c>
      <c r="Q15" s="28">
        <f t="shared" si="7"/>
        <v>19</v>
      </c>
      <c r="R15" s="74">
        <f t="shared" si="0"/>
        <v>-28.948460538832705</v>
      </c>
      <c r="S15" s="74">
        <f t="shared" si="1"/>
        <v>166.29221053883271</v>
      </c>
      <c r="T15" s="67" t="str">
        <f t="shared" si="8"/>
        <v>ok</v>
      </c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</row>
    <row r="16" spans="1:37" ht="19.5" customHeight="1" x14ac:dyDescent="0.2">
      <c r="A16" s="27">
        <f t="shared" si="9"/>
        <v>2280</v>
      </c>
      <c r="B16" s="28">
        <f t="shared" si="2"/>
        <v>40</v>
      </c>
      <c r="C16" s="63">
        <v>4048</v>
      </c>
      <c r="D16" s="63">
        <v>123</v>
      </c>
      <c r="E16" s="63">
        <v>55</v>
      </c>
      <c r="F16" s="63">
        <v>30</v>
      </c>
      <c r="G16" s="63">
        <v>15</v>
      </c>
      <c r="H16" s="63">
        <v>9</v>
      </c>
      <c r="I16" s="63">
        <v>7</v>
      </c>
      <c r="J16" s="63">
        <v>5</v>
      </c>
      <c r="K16" s="60">
        <f t="shared" si="10"/>
        <v>93</v>
      </c>
      <c r="L16" s="60">
        <f t="shared" si="3"/>
        <v>21</v>
      </c>
      <c r="M16" s="60">
        <f t="shared" si="4"/>
        <v>4</v>
      </c>
      <c r="N16" s="60">
        <f t="shared" si="5"/>
        <v>68</v>
      </c>
      <c r="O16" s="62">
        <f t="shared" si="6"/>
        <v>25.73170731707317</v>
      </c>
      <c r="P16" s="64">
        <v>39</v>
      </c>
      <c r="Q16" s="28">
        <f t="shared" si="7"/>
        <v>123</v>
      </c>
      <c r="R16" s="74">
        <f t="shared" si="0"/>
        <v>-28.948460538832705</v>
      </c>
      <c r="S16" s="74">
        <f t="shared" si="1"/>
        <v>166.29221053883271</v>
      </c>
      <c r="T16" s="67" t="str">
        <f t="shared" si="8"/>
        <v>ok</v>
      </c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</row>
    <row r="17" spans="1:37" ht="19.5" customHeight="1" x14ac:dyDescent="0.2">
      <c r="A17" s="27">
        <f t="shared" si="9"/>
        <v>2240</v>
      </c>
      <c r="B17" s="28">
        <f t="shared" si="2"/>
        <v>41</v>
      </c>
      <c r="C17" s="63">
        <v>4140</v>
      </c>
      <c r="D17" s="63">
        <v>88</v>
      </c>
      <c r="E17" s="63">
        <v>50</v>
      </c>
      <c r="F17" s="63">
        <v>29</v>
      </c>
      <c r="G17" s="63">
        <v>17</v>
      </c>
      <c r="H17" s="63">
        <v>11</v>
      </c>
      <c r="I17" s="63">
        <v>9</v>
      </c>
      <c r="J17" s="63">
        <v>7</v>
      </c>
      <c r="K17" s="60">
        <f t="shared" si="10"/>
        <v>59</v>
      </c>
      <c r="L17" s="60">
        <f t="shared" si="3"/>
        <v>18</v>
      </c>
      <c r="M17" s="60">
        <f t="shared" si="4"/>
        <v>4</v>
      </c>
      <c r="N17" s="60">
        <f t="shared" si="5"/>
        <v>38</v>
      </c>
      <c r="O17" s="62">
        <f t="shared" si="6"/>
        <v>31.022727272727273</v>
      </c>
      <c r="P17" s="64">
        <v>64</v>
      </c>
      <c r="Q17" s="28">
        <f t="shared" si="7"/>
        <v>88</v>
      </c>
      <c r="R17" s="74">
        <f t="shared" si="0"/>
        <v>-28.948460538832705</v>
      </c>
      <c r="S17" s="74">
        <f t="shared" si="1"/>
        <v>166.29221053883271</v>
      </c>
      <c r="T17" s="67" t="str">
        <f t="shared" si="8"/>
        <v>ok</v>
      </c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</row>
    <row r="18" spans="1:37" ht="19.5" customHeight="1" x14ac:dyDescent="0.2">
      <c r="A18" s="27">
        <f t="shared" si="9"/>
        <v>2200</v>
      </c>
      <c r="B18" s="28">
        <f t="shared" si="2"/>
        <v>43</v>
      </c>
      <c r="C18" s="63">
        <v>4344</v>
      </c>
      <c r="D18" s="63">
        <v>113</v>
      </c>
      <c r="E18" s="63">
        <v>61</v>
      </c>
      <c r="F18" s="63">
        <v>35</v>
      </c>
      <c r="G18" s="63">
        <v>22</v>
      </c>
      <c r="H18" s="63">
        <v>15</v>
      </c>
      <c r="I18" s="63">
        <v>11</v>
      </c>
      <c r="J18" s="63">
        <v>8</v>
      </c>
      <c r="K18" s="60">
        <f t="shared" si="10"/>
        <v>78</v>
      </c>
      <c r="L18" s="60">
        <f t="shared" si="3"/>
        <v>20</v>
      </c>
      <c r="M18" s="60">
        <f t="shared" si="4"/>
        <v>7</v>
      </c>
      <c r="N18" s="60">
        <f t="shared" si="5"/>
        <v>52</v>
      </c>
      <c r="O18" s="62">
        <f t="shared" si="6"/>
        <v>30.398230088495573</v>
      </c>
      <c r="P18" s="64">
        <v>48</v>
      </c>
      <c r="Q18" s="28">
        <f t="shared" si="7"/>
        <v>113</v>
      </c>
      <c r="R18" s="74">
        <f t="shared" si="0"/>
        <v>-28.948460538832705</v>
      </c>
      <c r="S18" s="74">
        <f t="shared" si="1"/>
        <v>166.29221053883271</v>
      </c>
      <c r="T18" s="67" t="str">
        <f t="shared" si="8"/>
        <v>ok</v>
      </c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</row>
    <row r="19" spans="1:37" ht="19.5" customHeight="1" x14ac:dyDescent="0.2">
      <c r="A19" s="27">
        <f t="shared" si="9"/>
        <v>2160</v>
      </c>
      <c r="B19" s="28">
        <f t="shared" si="2"/>
        <v>43</v>
      </c>
      <c r="C19" s="63">
        <v>4324</v>
      </c>
      <c r="D19" s="63">
        <v>86</v>
      </c>
      <c r="E19" s="63">
        <v>47</v>
      </c>
      <c r="F19" s="63">
        <v>27</v>
      </c>
      <c r="G19" s="63">
        <v>16</v>
      </c>
      <c r="H19" s="63">
        <v>10</v>
      </c>
      <c r="I19" s="63">
        <v>7</v>
      </c>
      <c r="J19" s="63">
        <v>6</v>
      </c>
      <c r="K19" s="60">
        <f t="shared" si="10"/>
        <v>59</v>
      </c>
      <c r="L19" s="60">
        <f t="shared" si="3"/>
        <v>17</v>
      </c>
      <c r="M19" s="60">
        <f t="shared" si="4"/>
        <v>4</v>
      </c>
      <c r="N19" s="60">
        <f t="shared" si="5"/>
        <v>39</v>
      </c>
      <c r="O19" s="62">
        <f t="shared" si="6"/>
        <v>30</v>
      </c>
      <c r="P19" s="64">
        <v>64</v>
      </c>
      <c r="Q19" s="28">
        <f t="shared" si="7"/>
        <v>86</v>
      </c>
      <c r="R19" s="74">
        <f t="shared" si="0"/>
        <v>-28.948460538832705</v>
      </c>
      <c r="S19" s="74">
        <f t="shared" si="1"/>
        <v>166.29221053883271</v>
      </c>
      <c r="T19" s="67" t="str">
        <f t="shared" si="8"/>
        <v>ok</v>
      </c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</row>
    <row r="20" spans="1:37" ht="19.5" customHeight="1" x14ac:dyDescent="0.2">
      <c r="A20" s="27">
        <f t="shared" si="9"/>
        <v>2120</v>
      </c>
      <c r="B20" s="28">
        <f t="shared" si="2"/>
        <v>41</v>
      </c>
      <c r="C20" s="63">
        <v>4171</v>
      </c>
      <c r="D20" s="63">
        <v>68</v>
      </c>
      <c r="E20" s="63">
        <v>43</v>
      </c>
      <c r="F20" s="63">
        <v>24</v>
      </c>
      <c r="G20" s="63">
        <v>13</v>
      </c>
      <c r="H20" s="63">
        <v>10</v>
      </c>
      <c r="I20" s="63">
        <v>8</v>
      </c>
      <c r="J20" s="63">
        <v>5</v>
      </c>
      <c r="K20" s="60">
        <f t="shared" si="10"/>
        <v>44</v>
      </c>
      <c r="L20" s="60">
        <f t="shared" si="3"/>
        <v>14</v>
      </c>
      <c r="M20" s="60">
        <f t="shared" si="4"/>
        <v>5</v>
      </c>
      <c r="N20" s="60">
        <f t="shared" si="5"/>
        <v>25</v>
      </c>
      <c r="O20" s="62">
        <f t="shared" si="6"/>
        <v>32.205882352941174</v>
      </c>
      <c r="P20" s="64">
        <v>90</v>
      </c>
      <c r="Q20" s="28">
        <f t="shared" si="7"/>
        <v>68</v>
      </c>
      <c r="R20" s="74">
        <f t="shared" si="0"/>
        <v>-28.948460538832705</v>
      </c>
      <c r="S20" s="74">
        <f t="shared" si="1"/>
        <v>166.29221053883271</v>
      </c>
      <c r="T20" s="67" t="str">
        <f t="shared" si="8"/>
        <v>ok</v>
      </c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</row>
    <row r="21" spans="1:37" ht="19.5" customHeight="1" x14ac:dyDescent="0.2">
      <c r="A21" s="27">
        <f t="shared" si="9"/>
        <v>2080</v>
      </c>
      <c r="B21" s="28">
        <f t="shared" si="2"/>
        <v>42</v>
      </c>
      <c r="C21" s="63">
        <v>4211</v>
      </c>
      <c r="D21" s="63">
        <v>66</v>
      </c>
      <c r="E21" s="63">
        <v>36</v>
      </c>
      <c r="F21" s="63">
        <v>23</v>
      </c>
      <c r="G21" s="63">
        <v>15</v>
      </c>
      <c r="H21" s="63">
        <v>10</v>
      </c>
      <c r="I21" s="63">
        <v>8</v>
      </c>
      <c r="J21" s="63">
        <v>5</v>
      </c>
      <c r="K21" s="60">
        <f t="shared" si="10"/>
        <v>43</v>
      </c>
      <c r="L21" s="60">
        <f t="shared" si="3"/>
        <v>13</v>
      </c>
      <c r="M21" s="60">
        <f t="shared" si="4"/>
        <v>5</v>
      </c>
      <c r="N21" s="60">
        <f t="shared" si="5"/>
        <v>30</v>
      </c>
      <c r="O21" s="62">
        <f t="shared" si="6"/>
        <v>32.272727272727273</v>
      </c>
      <c r="P21" s="64">
        <v>87</v>
      </c>
      <c r="Q21" s="28">
        <f t="shared" si="7"/>
        <v>66</v>
      </c>
      <c r="R21" s="74">
        <f t="shared" si="0"/>
        <v>-28.948460538832705</v>
      </c>
      <c r="S21" s="74">
        <f t="shared" si="1"/>
        <v>166.29221053883271</v>
      </c>
      <c r="T21" s="67" t="str">
        <f t="shared" si="8"/>
        <v>ok</v>
      </c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</row>
    <row r="22" spans="1:37" ht="19.5" customHeight="1" x14ac:dyDescent="0.2">
      <c r="A22" s="27">
        <f t="shared" si="9"/>
        <v>2040</v>
      </c>
      <c r="B22" s="28">
        <f t="shared" si="2"/>
        <v>42</v>
      </c>
      <c r="C22" s="63">
        <v>4222</v>
      </c>
      <c r="D22" s="63">
        <v>69</v>
      </c>
      <c r="E22" s="63">
        <v>31</v>
      </c>
      <c r="F22" s="63">
        <v>17</v>
      </c>
      <c r="G22" s="63">
        <v>12</v>
      </c>
      <c r="H22" s="63">
        <v>8</v>
      </c>
      <c r="I22" s="63">
        <v>8</v>
      </c>
      <c r="J22" s="63">
        <v>3</v>
      </c>
      <c r="K22" s="60">
        <f t="shared" si="10"/>
        <v>52</v>
      </c>
      <c r="L22" s="60">
        <f t="shared" si="3"/>
        <v>9</v>
      </c>
      <c r="M22" s="60">
        <f t="shared" si="4"/>
        <v>5</v>
      </c>
      <c r="N22" s="60">
        <f t="shared" si="5"/>
        <v>38</v>
      </c>
      <c r="O22" s="62">
        <f t="shared" si="6"/>
        <v>27.173913043478258</v>
      </c>
      <c r="P22" s="64">
        <v>70</v>
      </c>
      <c r="Q22" s="28">
        <f t="shared" si="7"/>
        <v>69</v>
      </c>
      <c r="R22" s="74">
        <f t="shared" si="0"/>
        <v>-28.948460538832705</v>
      </c>
      <c r="S22" s="74">
        <f t="shared" si="1"/>
        <v>166.29221053883271</v>
      </c>
      <c r="T22" s="67" t="str">
        <f t="shared" si="8"/>
        <v>ok</v>
      </c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</row>
    <row r="23" spans="1:37" ht="19.5" customHeight="1" x14ac:dyDescent="0.2">
      <c r="A23" s="27">
        <f t="shared" si="9"/>
        <v>2000</v>
      </c>
      <c r="B23" s="28">
        <f t="shared" si="2"/>
        <v>41</v>
      </c>
      <c r="C23" s="63">
        <v>4191</v>
      </c>
      <c r="D23" s="63">
        <v>78</v>
      </c>
      <c r="E23" s="63">
        <v>35</v>
      </c>
      <c r="F23" s="63">
        <v>20</v>
      </c>
      <c r="G23" s="63">
        <v>12</v>
      </c>
      <c r="H23" s="63">
        <v>8</v>
      </c>
      <c r="I23" s="63">
        <v>6</v>
      </c>
      <c r="J23" s="63">
        <v>5</v>
      </c>
      <c r="K23" s="60">
        <f t="shared" si="10"/>
        <v>58</v>
      </c>
      <c r="L23" s="60">
        <f t="shared" si="3"/>
        <v>12</v>
      </c>
      <c r="M23" s="60">
        <f t="shared" si="4"/>
        <v>3</v>
      </c>
      <c r="N23" s="60">
        <f t="shared" si="5"/>
        <v>43</v>
      </c>
      <c r="O23" s="62">
        <f t="shared" si="6"/>
        <v>27.69230769230769</v>
      </c>
      <c r="P23" s="64">
        <v>63</v>
      </c>
      <c r="Q23" s="28">
        <f t="shared" si="7"/>
        <v>78</v>
      </c>
      <c r="R23" s="74">
        <f t="shared" si="0"/>
        <v>-28.948460538832705</v>
      </c>
      <c r="S23" s="74">
        <f t="shared" si="1"/>
        <v>166.29221053883271</v>
      </c>
      <c r="T23" s="67" t="str">
        <f t="shared" si="8"/>
        <v>ok</v>
      </c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</row>
    <row r="24" spans="1:37" ht="19.5" customHeight="1" x14ac:dyDescent="0.2">
      <c r="A24" s="27">
        <f t="shared" si="9"/>
        <v>1960</v>
      </c>
      <c r="B24" s="28">
        <f t="shared" si="2"/>
        <v>41</v>
      </c>
      <c r="C24" s="63">
        <v>4160</v>
      </c>
      <c r="D24" s="63">
        <v>67</v>
      </c>
      <c r="E24" s="63">
        <v>33</v>
      </c>
      <c r="F24" s="63">
        <v>21</v>
      </c>
      <c r="G24" s="63">
        <v>13</v>
      </c>
      <c r="H24" s="63">
        <v>9</v>
      </c>
      <c r="I24" s="63">
        <v>7</v>
      </c>
      <c r="J24" s="63">
        <v>5</v>
      </c>
      <c r="K24" s="60">
        <f t="shared" si="10"/>
        <v>46</v>
      </c>
      <c r="L24" s="60">
        <f t="shared" si="3"/>
        <v>12</v>
      </c>
      <c r="M24" s="60">
        <f t="shared" si="4"/>
        <v>4</v>
      </c>
      <c r="N24" s="60">
        <f t="shared" si="5"/>
        <v>34</v>
      </c>
      <c r="O24" s="62">
        <f t="shared" si="6"/>
        <v>30.671641791044774</v>
      </c>
      <c r="P24" s="64">
        <v>78</v>
      </c>
      <c r="Q24" s="28">
        <f t="shared" si="7"/>
        <v>67</v>
      </c>
      <c r="R24" s="74">
        <f t="shared" si="0"/>
        <v>-28.948460538832705</v>
      </c>
      <c r="S24" s="74">
        <f t="shared" si="1"/>
        <v>166.29221053883271</v>
      </c>
      <c r="T24" s="67" t="str">
        <f t="shared" si="8"/>
        <v>ok</v>
      </c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</row>
    <row r="25" spans="1:37" ht="19.5" customHeight="1" x14ac:dyDescent="0.2">
      <c r="A25" s="27">
        <f t="shared" si="9"/>
        <v>1920</v>
      </c>
      <c r="B25" s="28">
        <f t="shared" si="2"/>
        <v>42</v>
      </c>
      <c r="C25" s="63">
        <v>4201</v>
      </c>
      <c r="D25" s="63">
        <v>60</v>
      </c>
      <c r="E25" s="63">
        <v>30</v>
      </c>
      <c r="F25" s="63">
        <v>21</v>
      </c>
      <c r="G25" s="63">
        <v>15</v>
      </c>
      <c r="H25" s="63">
        <v>11</v>
      </c>
      <c r="I25" s="63">
        <v>10</v>
      </c>
      <c r="J25" s="63">
        <v>7</v>
      </c>
      <c r="K25" s="60">
        <f t="shared" si="10"/>
        <v>39</v>
      </c>
      <c r="L25" s="60">
        <f t="shared" si="3"/>
        <v>10</v>
      </c>
      <c r="M25" s="60">
        <f t="shared" si="4"/>
        <v>4</v>
      </c>
      <c r="N25" s="60">
        <f t="shared" si="5"/>
        <v>30</v>
      </c>
      <c r="O25" s="62">
        <f t="shared" si="6"/>
        <v>34.5</v>
      </c>
      <c r="P25" s="64">
        <v>89</v>
      </c>
      <c r="Q25" s="28">
        <f t="shared" si="7"/>
        <v>60</v>
      </c>
      <c r="R25" s="74">
        <f t="shared" si="0"/>
        <v>-28.948460538832705</v>
      </c>
      <c r="S25" s="74">
        <f t="shared" si="1"/>
        <v>166.29221053883271</v>
      </c>
      <c r="T25" s="67" t="str">
        <f t="shared" si="8"/>
        <v>ok</v>
      </c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</row>
    <row r="26" spans="1:37" ht="19.5" customHeight="1" x14ac:dyDescent="0.2">
      <c r="A26" s="27">
        <f t="shared" si="9"/>
        <v>1880</v>
      </c>
      <c r="B26" s="28">
        <f t="shared" si="2"/>
        <v>39</v>
      </c>
      <c r="C26" s="63">
        <v>3956</v>
      </c>
      <c r="D26" s="63">
        <v>127</v>
      </c>
      <c r="E26" s="63">
        <v>50</v>
      </c>
      <c r="F26" s="63">
        <v>35</v>
      </c>
      <c r="G26" s="63">
        <v>20</v>
      </c>
      <c r="H26" s="63">
        <v>14</v>
      </c>
      <c r="I26" s="63">
        <v>8</v>
      </c>
      <c r="J26" s="63">
        <v>8</v>
      </c>
      <c r="K26" s="60">
        <f t="shared" si="10"/>
        <v>92</v>
      </c>
      <c r="L26" s="60">
        <f t="shared" si="3"/>
        <v>21</v>
      </c>
      <c r="M26" s="60">
        <f t="shared" si="4"/>
        <v>6</v>
      </c>
      <c r="N26" s="60">
        <f t="shared" si="5"/>
        <v>77</v>
      </c>
      <c r="O26" s="62">
        <f t="shared" si="6"/>
        <v>28.464566929133859</v>
      </c>
      <c r="P26" s="64">
        <v>37</v>
      </c>
      <c r="Q26" s="28">
        <f t="shared" si="7"/>
        <v>127</v>
      </c>
      <c r="R26" s="74">
        <f t="shared" si="0"/>
        <v>-28.948460538832705</v>
      </c>
      <c r="S26" s="74">
        <f t="shared" si="1"/>
        <v>166.29221053883271</v>
      </c>
      <c r="T26" s="67" t="str">
        <f t="shared" si="8"/>
        <v>ok</v>
      </c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</row>
    <row r="27" spans="1:37" ht="19.5" customHeight="1" x14ac:dyDescent="0.2">
      <c r="A27" s="27">
        <f t="shared" si="9"/>
        <v>1840</v>
      </c>
      <c r="B27" s="28">
        <f t="shared" si="2"/>
        <v>44</v>
      </c>
      <c r="C27" s="63">
        <v>4466</v>
      </c>
      <c r="D27" s="63">
        <v>18</v>
      </c>
      <c r="E27" s="63">
        <v>11</v>
      </c>
      <c r="F27" s="63">
        <v>10</v>
      </c>
      <c r="G27" s="63">
        <v>8</v>
      </c>
      <c r="H27" s="63">
        <v>7</v>
      </c>
      <c r="I27" s="63">
        <v>6</v>
      </c>
      <c r="J27" s="63">
        <v>4</v>
      </c>
      <c r="K27" s="60">
        <f t="shared" si="10"/>
        <v>8</v>
      </c>
      <c r="L27" s="60">
        <f t="shared" si="3"/>
        <v>3</v>
      </c>
      <c r="M27" s="60">
        <f t="shared" si="4"/>
        <v>3</v>
      </c>
      <c r="N27" s="60">
        <f t="shared" si="5"/>
        <v>7</v>
      </c>
      <c r="O27" s="62">
        <f t="shared" si="6"/>
        <v>49.999999999999993</v>
      </c>
      <c r="P27" s="64">
        <v>435</v>
      </c>
      <c r="Q27" s="28">
        <f t="shared" si="7"/>
        <v>18</v>
      </c>
      <c r="R27" s="74">
        <f t="shared" si="0"/>
        <v>-28.948460538832705</v>
      </c>
      <c r="S27" s="74">
        <f t="shared" si="1"/>
        <v>166.29221053883271</v>
      </c>
      <c r="T27" s="67" t="str">
        <f t="shared" si="8"/>
        <v>ok</v>
      </c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</row>
    <row r="28" spans="1:37" ht="19.5" customHeight="1" x14ac:dyDescent="0.2">
      <c r="A28" s="27">
        <f t="shared" si="9"/>
        <v>1800</v>
      </c>
      <c r="B28" s="28">
        <f t="shared" si="2"/>
        <v>44</v>
      </c>
      <c r="C28" s="63">
        <v>4476</v>
      </c>
      <c r="D28" s="63">
        <v>24</v>
      </c>
      <c r="E28" s="63">
        <v>14</v>
      </c>
      <c r="F28" s="63">
        <v>11</v>
      </c>
      <c r="G28" s="63">
        <v>9</v>
      </c>
      <c r="H28" s="63">
        <v>7</v>
      </c>
      <c r="I28" s="63">
        <v>6</v>
      </c>
      <c r="J28" s="63">
        <v>4</v>
      </c>
      <c r="K28" s="60">
        <f t="shared" si="10"/>
        <v>13</v>
      </c>
      <c r="L28" s="60">
        <f t="shared" si="3"/>
        <v>4</v>
      </c>
      <c r="M28" s="60">
        <f t="shared" si="4"/>
        <v>3</v>
      </c>
      <c r="N28" s="60">
        <f t="shared" si="5"/>
        <v>10</v>
      </c>
      <c r="O28" s="62">
        <f t="shared" si="6"/>
        <v>42.5</v>
      </c>
      <c r="P28" s="64">
        <v>279</v>
      </c>
      <c r="Q28" s="28">
        <f t="shared" si="7"/>
        <v>24</v>
      </c>
      <c r="R28" s="74">
        <f t="shared" si="0"/>
        <v>-28.948460538832705</v>
      </c>
      <c r="S28" s="74">
        <f t="shared" si="1"/>
        <v>166.29221053883271</v>
      </c>
      <c r="T28" s="67" t="str">
        <f t="shared" si="8"/>
        <v>ok</v>
      </c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</row>
    <row r="29" spans="1:37" ht="19.5" customHeight="1" x14ac:dyDescent="0.2">
      <c r="A29" s="27">
        <f t="shared" si="9"/>
        <v>1760</v>
      </c>
      <c r="B29" s="28">
        <f t="shared" si="2"/>
        <v>42</v>
      </c>
      <c r="C29" s="63">
        <v>4252</v>
      </c>
      <c r="D29" s="63">
        <v>25</v>
      </c>
      <c r="E29" s="63">
        <v>14</v>
      </c>
      <c r="F29" s="63">
        <v>10</v>
      </c>
      <c r="G29" s="63">
        <v>9</v>
      </c>
      <c r="H29" s="63">
        <v>7</v>
      </c>
      <c r="I29" s="63">
        <v>5</v>
      </c>
      <c r="J29" s="63">
        <v>3</v>
      </c>
      <c r="K29" s="60">
        <f t="shared" si="10"/>
        <v>15</v>
      </c>
      <c r="L29" s="60">
        <f t="shared" si="3"/>
        <v>3</v>
      </c>
      <c r="M29" s="60">
        <f t="shared" si="4"/>
        <v>4</v>
      </c>
      <c r="N29" s="60">
        <f t="shared" si="5"/>
        <v>11</v>
      </c>
      <c r="O29" s="62">
        <f t="shared" si="6"/>
        <v>39.000000000000007</v>
      </c>
      <c r="P29" s="64">
        <v>251</v>
      </c>
      <c r="Q29" s="28">
        <f t="shared" si="7"/>
        <v>25</v>
      </c>
      <c r="R29" s="74">
        <f t="shared" si="0"/>
        <v>-28.948460538832705</v>
      </c>
      <c r="S29" s="74">
        <f t="shared" si="1"/>
        <v>166.29221053883271</v>
      </c>
      <c r="T29" s="67" t="str">
        <f t="shared" si="8"/>
        <v>ok</v>
      </c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</row>
    <row r="30" spans="1:37" ht="21.75" customHeight="1" x14ac:dyDescent="0.2">
      <c r="A30" s="27">
        <f t="shared" si="9"/>
        <v>1720</v>
      </c>
      <c r="B30" s="28">
        <f t="shared" si="2"/>
        <v>41</v>
      </c>
      <c r="C30" s="63">
        <v>4171</v>
      </c>
      <c r="D30" s="63">
        <v>23</v>
      </c>
      <c r="E30" s="63">
        <v>14</v>
      </c>
      <c r="F30" s="63">
        <v>11</v>
      </c>
      <c r="G30" s="63">
        <v>9</v>
      </c>
      <c r="H30" s="63">
        <v>7</v>
      </c>
      <c r="I30" s="63">
        <v>6</v>
      </c>
      <c r="J30" s="63">
        <v>4</v>
      </c>
      <c r="K30" s="60">
        <f t="shared" si="10"/>
        <v>12</v>
      </c>
      <c r="L30" s="60">
        <f t="shared" si="3"/>
        <v>4</v>
      </c>
      <c r="M30" s="60">
        <f t="shared" si="4"/>
        <v>3</v>
      </c>
      <c r="N30" s="60">
        <f t="shared" si="5"/>
        <v>9</v>
      </c>
      <c r="O30" s="62">
        <f t="shared" si="6"/>
        <v>43.695652173913039</v>
      </c>
      <c r="P30" s="64">
        <v>306</v>
      </c>
      <c r="Q30" s="28">
        <f t="shared" si="7"/>
        <v>23</v>
      </c>
      <c r="R30" s="74">
        <f t="shared" si="0"/>
        <v>-28.948460538832705</v>
      </c>
      <c r="S30" s="74">
        <f t="shared" si="1"/>
        <v>166.29221053883271</v>
      </c>
      <c r="T30" s="67" t="str">
        <f t="shared" si="8"/>
        <v>ok</v>
      </c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</row>
    <row r="31" spans="1:37" ht="19.5" customHeight="1" x14ac:dyDescent="0.2">
      <c r="A31" s="27">
        <f t="shared" si="9"/>
        <v>1680</v>
      </c>
      <c r="B31" s="28">
        <f t="shared" si="2"/>
        <v>39</v>
      </c>
      <c r="C31" s="63">
        <v>3926</v>
      </c>
      <c r="D31" s="63">
        <v>171</v>
      </c>
      <c r="E31" s="63">
        <v>79</v>
      </c>
      <c r="F31" s="63">
        <v>37</v>
      </c>
      <c r="G31" s="63">
        <v>18</v>
      </c>
      <c r="H31" s="63">
        <v>11</v>
      </c>
      <c r="I31" s="63">
        <v>8</v>
      </c>
      <c r="J31" s="63">
        <v>6</v>
      </c>
      <c r="K31" s="60">
        <f t="shared" si="10"/>
        <v>134</v>
      </c>
      <c r="L31" s="60">
        <f t="shared" si="3"/>
        <v>26</v>
      </c>
      <c r="M31" s="60">
        <f t="shared" si="4"/>
        <v>5</v>
      </c>
      <c r="N31" s="60">
        <f t="shared" si="5"/>
        <v>92</v>
      </c>
      <c r="O31" s="62">
        <f t="shared" si="6"/>
        <v>24.473684210526315</v>
      </c>
      <c r="P31" s="64">
        <v>28</v>
      </c>
      <c r="Q31" s="28">
        <f t="shared" si="7"/>
        <v>171</v>
      </c>
      <c r="R31" s="74">
        <f t="shared" si="0"/>
        <v>-28.948460538832705</v>
      </c>
      <c r="S31" s="74">
        <f t="shared" si="1"/>
        <v>166.29221053883271</v>
      </c>
      <c r="T31" s="67" t="str">
        <f t="shared" si="8"/>
        <v>ok</v>
      </c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</row>
    <row r="32" spans="1:37" ht="19.5" customHeight="1" x14ac:dyDescent="0.2">
      <c r="A32" s="27">
        <f t="shared" si="9"/>
        <v>1640</v>
      </c>
      <c r="B32" s="28">
        <f t="shared" si="2"/>
        <v>42</v>
      </c>
      <c r="C32" s="63">
        <v>4222</v>
      </c>
      <c r="D32" s="63">
        <v>98</v>
      </c>
      <c r="E32" s="63">
        <v>61</v>
      </c>
      <c r="F32" s="63">
        <v>43</v>
      </c>
      <c r="G32" s="63">
        <v>27</v>
      </c>
      <c r="H32" s="63">
        <v>15</v>
      </c>
      <c r="I32" s="63">
        <v>9</v>
      </c>
      <c r="J32" s="63">
        <v>6</v>
      </c>
      <c r="K32" s="60">
        <f t="shared" si="10"/>
        <v>55</v>
      </c>
      <c r="L32" s="60">
        <f t="shared" si="3"/>
        <v>28</v>
      </c>
      <c r="M32" s="60">
        <f t="shared" si="4"/>
        <v>9</v>
      </c>
      <c r="N32" s="60">
        <f t="shared" si="5"/>
        <v>37</v>
      </c>
      <c r="O32" s="62">
        <f t="shared" si="6"/>
        <v>34.591836734693878</v>
      </c>
      <c r="P32" s="64">
        <v>68</v>
      </c>
      <c r="Q32" s="28">
        <f t="shared" si="7"/>
        <v>98</v>
      </c>
      <c r="R32" s="74">
        <f t="shared" si="0"/>
        <v>-28.948460538832705</v>
      </c>
      <c r="S32" s="74">
        <f t="shared" si="1"/>
        <v>166.29221053883271</v>
      </c>
      <c r="T32" s="67" t="str">
        <f t="shared" si="8"/>
        <v>ok</v>
      </c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</row>
    <row r="33" spans="1:37" ht="19.5" customHeight="1" x14ac:dyDescent="0.2">
      <c r="A33" s="27">
        <f t="shared" si="9"/>
        <v>1600</v>
      </c>
      <c r="B33" s="28">
        <f t="shared" si="2"/>
        <v>41</v>
      </c>
      <c r="C33" s="63">
        <v>4109</v>
      </c>
      <c r="D33" s="63">
        <v>73</v>
      </c>
      <c r="E33" s="63">
        <v>50</v>
      </c>
      <c r="F33" s="63">
        <v>35</v>
      </c>
      <c r="G33" s="63">
        <v>22</v>
      </c>
      <c r="H33" s="63">
        <v>14</v>
      </c>
      <c r="I33" s="63">
        <v>10</v>
      </c>
      <c r="J33" s="63">
        <v>6</v>
      </c>
      <c r="K33" s="60">
        <f t="shared" si="10"/>
        <v>38</v>
      </c>
      <c r="L33" s="60">
        <f t="shared" si="3"/>
        <v>21</v>
      </c>
      <c r="M33" s="60">
        <f t="shared" si="4"/>
        <v>8</v>
      </c>
      <c r="N33" s="60">
        <f t="shared" si="5"/>
        <v>23</v>
      </c>
      <c r="O33" s="62">
        <f t="shared" si="6"/>
        <v>37.602739726027394</v>
      </c>
      <c r="P33" s="64">
        <v>103</v>
      </c>
      <c r="Q33" s="28">
        <f t="shared" si="7"/>
        <v>73</v>
      </c>
      <c r="R33" s="74">
        <f t="shared" si="0"/>
        <v>-28.948460538832705</v>
      </c>
      <c r="S33" s="74">
        <f t="shared" si="1"/>
        <v>166.29221053883271</v>
      </c>
      <c r="T33" s="67" t="str">
        <f t="shared" si="8"/>
        <v>ok</v>
      </c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</row>
    <row r="34" spans="1:37" ht="19.5" customHeight="1" x14ac:dyDescent="0.2">
      <c r="A34" s="27">
        <f t="shared" si="9"/>
        <v>1560</v>
      </c>
      <c r="B34" s="28">
        <f t="shared" si="2"/>
        <v>43</v>
      </c>
      <c r="C34" s="63">
        <v>4354</v>
      </c>
      <c r="D34" s="63">
        <v>50</v>
      </c>
      <c r="E34" s="63">
        <v>22</v>
      </c>
      <c r="F34" s="63">
        <v>14</v>
      </c>
      <c r="G34" s="63">
        <v>11</v>
      </c>
      <c r="H34" s="63">
        <v>8</v>
      </c>
      <c r="I34" s="63">
        <v>7</v>
      </c>
      <c r="J34" s="63">
        <v>5</v>
      </c>
      <c r="K34" s="60">
        <f t="shared" si="10"/>
        <v>36</v>
      </c>
      <c r="L34" s="60">
        <f t="shared" si="3"/>
        <v>6</v>
      </c>
      <c r="M34" s="60">
        <f t="shared" si="4"/>
        <v>3</v>
      </c>
      <c r="N34" s="60">
        <f t="shared" si="5"/>
        <v>28</v>
      </c>
      <c r="O34" s="62">
        <f t="shared" si="6"/>
        <v>31.200000000000003</v>
      </c>
      <c r="P34" s="64">
        <v>100</v>
      </c>
      <c r="Q34" s="28">
        <f t="shared" si="7"/>
        <v>50</v>
      </c>
      <c r="R34" s="74">
        <f t="shared" si="0"/>
        <v>-28.948460538832705</v>
      </c>
      <c r="S34" s="74">
        <f t="shared" si="1"/>
        <v>166.29221053883271</v>
      </c>
      <c r="T34" s="67" t="str">
        <f t="shared" si="8"/>
        <v>ok</v>
      </c>
    </row>
    <row r="35" spans="1:37" ht="19.5" customHeight="1" x14ac:dyDescent="0.2">
      <c r="A35" s="27">
        <f t="shared" si="9"/>
        <v>1520</v>
      </c>
      <c r="B35" s="28">
        <f t="shared" si="2"/>
        <v>42</v>
      </c>
      <c r="C35" s="63">
        <v>4222</v>
      </c>
      <c r="D35" s="63">
        <v>37</v>
      </c>
      <c r="E35" s="63">
        <v>19</v>
      </c>
      <c r="F35" s="63">
        <v>13</v>
      </c>
      <c r="G35" s="63">
        <v>10</v>
      </c>
      <c r="H35" s="63">
        <v>8</v>
      </c>
      <c r="I35" s="63">
        <v>6</v>
      </c>
      <c r="J35" s="63">
        <v>5</v>
      </c>
      <c r="K35" s="60">
        <f t="shared" si="10"/>
        <v>24</v>
      </c>
      <c r="L35" s="60">
        <f t="shared" si="3"/>
        <v>5</v>
      </c>
      <c r="M35" s="60">
        <f t="shared" si="4"/>
        <v>3</v>
      </c>
      <c r="N35" s="60">
        <f t="shared" si="5"/>
        <v>18</v>
      </c>
      <c r="O35" s="62">
        <f t="shared" si="6"/>
        <v>36.081081081081081</v>
      </c>
      <c r="P35" s="64">
        <v>150</v>
      </c>
      <c r="Q35" s="28">
        <f t="shared" si="7"/>
        <v>37</v>
      </c>
      <c r="R35" s="74">
        <f t="shared" si="0"/>
        <v>-28.948460538832705</v>
      </c>
      <c r="S35" s="74">
        <f t="shared" si="1"/>
        <v>166.29221053883271</v>
      </c>
      <c r="T35" s="67" t="str">
        <f t="shared" si="8"/>
        <v>ok</v>
      </c>
    </row>
    <row r="36" spans="1:37" ht="19.5" customHeight="1" x14ac:dyDescent="0.2">
      <c r="A36" s="27">
        <f t="shared" si="9"/>
        <v>1480</v>
      </c>
      <c r="B36" s="28">
        <f t="shared" si="2"/>
        <v>41</v>
      </c>
      <c r="C36" s="63">
        <v>4181</v>
      </c>
      <c r="D36" s="63">
        <v>62</v>
      </c>
      <c r="E36" s="63">
        <v>28</v>
      </c>
      <c r="F36" s="63">
        <v>17</v>
      </c>
      <c r="G36" s="63">
        <v>11</v>
      </c>
      <c r="H36" s="63">
        <v>8</v>
      </c>
      <c r="I36" s="63">
        <v>7</v>
      </c>
      <c r="J36" s="63">
        <v>5</v>
      </c>
      <c r="K36" s="60">
        <f t="shared" si="10"/>
        <v>45</v>
      </c>
      <c r="L36" s="60">
        <f t="shared" si="3"/>
        <v>9</v>
      </c>
      <c r="M36" s="60">
        <f t="shared" si="4"/>
        <v>3</v>
      </c>
      <c r="N36" s="60">
        <f t="shared" si="5"/>
        <v>34</v>
      </c>
      <c r="O36" s="62">
        <f t="shared" si="6"/>
        <v>29.516129032258064</v>
      </c>
      <c r="P36" s="64">
        <v>78</v>
      </c>
      <c r="Q36" s="28">
        <f t="shared" si="7"/>
        <v>62</v>
      </c>
      <c r="R36" s="74">
        <f t="shared" si="0"/>
        <v>-28.948460538832705</v>
      </c>
      <c r="S36" s="74">
        <f t="shared" si="1"/>
        <v>166.29221053883271</v>
      </c>
      <c r="T36" s="67" t="str">
        <f t="shared" si="8"/>
        <v>ok</v>
      </c>
    </row>
    <row r="37" spans="1:37" ht="19.5" customHeight="1" x14ac:dyDescent="0.2">
      <c r="A37" s="27">
        <f t="shared" si="9"/>
        <v>1440</v>
      </c>
      <c r="B37" s="28">
        <f t="shared" si="2"/>
        <v>45</v>
      </c>
      <c r="C37" s="63">
        <v>4568</v>
      </c>
      <c r="D37" s="63">
        <v>32</v>
      </c>
      <c r="E37" s="63">
        <v>22</v>
      </c>
      <c r="F37" s="63">
        <v>17</v>
      </c>
      <c r="G37" s="63">
        <v>13</v>
      </c>
      <c r="H37" s="63">
        <v>10</v>
      </c>
      <c r="I37" s="63">
        <v>8</v>
      </c>
      <c r="J37" s="63">
        <v>5</v>
      </c>
      <c r="K37" s="60">
        <f t="shared" si="10"/>
        <v>15</v>
      </c>
      <c r="L37" s="60">
        <f t="shared" si="3"/>
        <v>7</v>
      </c>
      <c r="M37" s="60">
        <f t="shared" si="4"/>
        <v>5</v>
      </c>
      <c r="N37" s="60">
        <f t="shared" si="5"/>
        <v>10</v>
      </c>
      <c r="O37" s="62">
        <f t="shared" si="6"/>
        <v>45</v>
      </c>
      <c r="P37" s="64">
        <v>252</v>
      </c>
      <c r="Q37" s="28">
        <f t="shared" si="7"/>
        <v>32</v>
      </c>
      <c r="R37" s="74">
        <f t="shared" si="0"/>
        <v>-28.948460538832705</v>
      </c>
      <c r="S37" s="74">
        <f t="shared" si="1"/>
        <v>166.29221053883271</v>
      </c>
      <c r="T37" s="67" t="str">
        <f t="shared" si="8"/>
        <v>ok</v>
      </c>
    </row>
    <row r="38" spans="1:37" ht="19.5" customHeight="1" x14ac:dyDescent="0.2">
      <c r="A38" s="27">
        <f t="shared" si="9"/>
        <v>1400</v>
      </c>
      <c r="B38" s="28">
        <f t="shared" si="2"/>
        <v>41</v>
      </c>
      <c r="C38" s="63">
        <v>4181</v>
      </c>
      <c r="D38" s="63">
        <v>29</v>
      </c>
      <c r="E38" s="63">
        <v>15</v>
      </c>
      <c r="F38" s="63">
        <v>10</v>
      </c>
      <c r="G38" s="63">
        <v>8</v>
      </c>
      <c r="H38" s="63">
        <v>6</v>
      </c>
      <c r="I38" s="63">
        <v>5</v>
      </c>
      <c r="J38" s="63">
        <v>4</v>
      </c>
      <c r="K38" s="60">
        <f t="shared" si="10"/>
        <v>19</v>
      </c>
      <c r="L38" s="60">
        <f t="shared" si="3"/>
        <v>4</v>
      </c>
      <c r="M38" s="60">
        <f t="shared" si="4"/>
        <v>2</v>
      </c>
      <c r="N38" s="60">
        <f t="shared" si="5"/>
        <v>14</v>
      </c>
      <c r="O38" s="62">
        <f t="shared" si="6"/>
        <v>35.689655172413794</v>
      </c>
      <c r="P38" s="64">
        <v>193</v>
      </c>
      <c r="Q38" s="28">
        <f t="shared" si="7"/>
        <v>29</v>
      </c>
      <c r="R38" s="74">
        <f t="shared" si="0"/>
        <v>-28.948460538832705</v>
      </c>
      <c r="S38" s="74">
        <f t="shared" si="1"/>
        <v>166.29221053883271</v>
      </c>
      <c r="T38" s="67" t="str">
        <f t="shared" si="8"/>
        <v>ok</v>
      </c>
    </row>
    <row r="39" spans="1:37" ht="19.5" customHeight="1" x14ac:dyDescent="0.2">
      <c r="A39" s="27">
        <f t="shared" si="9"/>
        <v>1360</v>
      </c>
      <c r="B39" s="28">
        <f t="shared" si="2"/>
        <v>42</v>
      </c>
      <c r="C39" s="63">
        <v>4232</v>
      </c>
      <c r="D39" s="63">
        <v>43</v>
      </c>
      <c r="E39" s="63">
        <v>27</v>
      </c>
      <c r="F39" s="63">
        <v>20</v>
      </c>
      <c r="G39" s="63">
        <v>15</v>
      </c>
      <c r="H39" s="63">
        <v>12</v>
      </c>
      <c r="I39" s="63">
        <v>10</v>
      </c>
      <c r="J39" s="63">
        <v>7</v>
      </c>
      <c r="K39" s="60">
        <f t="shared" si="10"/>
        <v>23</v>
      </c>
      <c r="L39" s="60">
        <f t="shared" si="3"/>
        <v>8</v>
      </c>
      <c r="M39" s="60">
        <f t="shared" si="4"/>
        <v>5</v>
      </c>
      <c r="N39" s="60">
        <f t="shared" si="5"/>
        <v>16</v>
      </c>
      <c r="O39" s="62">
        <f t="shared" si="6"/>
        <v>42.209302325581397</v>
      </c>
      <c r="P39" s="64">
        <v>161</v>
      </c>
      <c r="Q39" s="28">
        <f t="shared" si="7"/>
        <v>43</v>
      </c>
      <c r="R39" s="74">
        <f t="shared" si="0"/>
        <v>-28.948460538832705</v>
      </c>
      <c r="S39" s="74">
        <f t="shared" si="1"/>
        <v>166.29221053883271</v>
      </c>
      <c r="T39" s="67" t="str">
        <f t="shared" si="8"/>
        <v>ok</v>
      </c>
    </row>
    <row r="40" spans="1:37" ht="19.5" customHeight="1" x14ac:dyDescent="0.2">
      <c r="A40" s="27">
        <f t="shared" si="9"/>
        <v>1320</v>
      </c>
      <c r="B40" s="28">
        <f t="shared" si="2"/>
        <v>41</v>
      </c>
      <c r="C40" s="63">
        <v>4130</v>
      </c>
      <c r="D40" s="63">
        <v>63</v>
      </c>
      <c r="E40" s="63">
        <v>38</v>
      </c>
      <c r="F40" s="63">
        <v>28</v>
      </c>
      <c r="G40" s="63">
        <v>15</v>
      </c>
      <c r="H40" s="63">
        <v>10</v>
      </c>
      <c r="I40" s="63">
        <v>10</v>
      </c>
      <c r="J40" s="63">
        <v>7</v>
      </c>
      <c r="K40" s="60">
        <f t="shared" si="10"/>
        <v>35</v>
      </c>
      <c r="L40" s="60">
        <f t="shared" si="3"/>
        <v>18</v>
      </c>
      <c r="M40" s="60">
        <f t="shared" si="4"/>
        <v>3</v>
      </c>
      <c r="N40" s="60">
        <f t="shared" si="5"/>
        <v>25</v>
      </c>
      <c r="O40" s="62">
        <f t="shared" si="6"/>
        <v>36.428571428571431</v>
      </c>
      <c r="P40" s="64">
        <v>105</v>
      </c>
      <c r="Q40" s="28">
        <f t="shared" si="7"/>
        <v>63</v>
      </c>
      <c r="R40" s="74">
        <f t="shared" si="0"/>
        <v>-28.948460538832705</v>
      </c>
      <c r="S40" s="74">
        <f t="shared" si="1"/>
        <v>166.29221053883271</v>
      </c>
      <c r="T40" s="67" t="str">
        <f t="shared" si="8"/>
        <v>ok</v>
      </c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</row>
    <row r="41" spans="1:37" ht="19.5" customHeight="1" x14ac:dyDescent="0.2">
      <c r="A41" s="27">
        <f t="shared" si="9"/>
        <v>1280</v>
      </c>
      <c r="B41" s="28">
        <f t="shared" si="2"/>
        <v>41</v>
      </c>
      <c r="C41" s="63">
        <v>4109</v>
      </c>
      <c r="D41" s="63">
        <v>80</v>
      </c>
      <c r="E41" s="63">
        <v>47</v>
      </c>
      <c r="F41" s="63">
        <v>30</v>
      </c>
      <c r="G41" s="63">
        <v>19</v>
      </c>
      <c r="H41" s="63">
        <v>13</v>
      </c>
      <c r="I41" s="63">
        <v>10</v>
      </c>
      <c r="J41" s="63">
        <v>7</v>
      </c>
      <c r="K41" s="60">
        <f t="shared" si="10"/>
        <v>50</v>
      </c>
      <c r="L41" s="60">
        <f t="shared" si="3"/>
        <v>17</v>
      </c>
      <c r="M41" s="60">
        <f t="shared" si="4"/>
        <v>6</v>
      </c>
      <c r="N41" s="60">
        <f t="shared" si="5"/>
        <v>33</v>
      </c>
      <c r="O41" s="62">
        <f t="shared" si="6"/>
        <v>33.75</v>
      </c>
      <c r="P41" s="64">
        <v>75</v>
      </c>
      <c r="Q41" s="28">
        <f t="shared" si="7"/>
        <v>80</v>
      </c>
      <c r="R41" s="74">
        <f t="shared" si="0"/>
        <v>-28.948460538832705</v>
      </c>
      <c r="S41" s="74">
        <f t="shared" si="1"/>
        <v>166.29221053883271</v>
      </c>
      <c r="T41" s="67" t="str">
        <f t="shared" si="8"/>
        <v>ok</v>
      </c>
    </row>
    <row r="42" spans="1:37" ht="19.5" customHeight="1" x14ac:dyDescent="0.2">
      <c r="A42" s="27">
        <f t="shared" si="9"/>
        <v>1240</v>
      </c>
      <c r="B42" s="28">
        <f t="shared" si="2"/>
        <v>41</v>
      </c>
      <c r="C42" s="63">
        <v>4191</v>
      </c>
      <c r="D42" s="63">
        <v>108</v>
      </c>
      <c r="E42" s="63">
        <v>43</v>
      </c>
      <c r="F42" s="63">
        <v>24</v>
      </c>
      <c r="G42" s="63">
        <v>14</v>
      </c>
      <c r="H42" s="63">
        <v>9</v>
      </c>
      <c r="I42" s="63">
        <v>7</v>
      </c>
      <c r="J42" s="63">
        <v>6</v>
      </c>
      <c r="K42" s="60">
        <f t="shared" si="10"/>
        <v>84</v>
      </c>
      <c r="L42" s="60">
        <f t="shared" si="3"/>
        <v>15</v>
      </c>
      <c r="M42" s="60">
        <f t="shared" si="4"/>
        <v>3</v>
      </c>
      <c r="N42" s="60">
        <f t="shared" si="5"/>
        <v>65</v>
      </c>
      <c r="O42" s="62">
        <f t="shared" si="6"/>
        <v>25.833333333333336</v>
      </c>
      <c r="P42" s="64">
        <v>42</v>
      </c>
      <c r="Q42" s="28">
        <f t="shared" si="7"/>
        <v>108</v>
      </c>
      <c r="R42" s="74">
        <f>$Q$76-3*$Q$77</f>
        <v>-28.948460538832705</v>
      </c>
      <c r="S42" s="74">
        <f>$Q$76+3*$Q$77</f>
        <v>166.29221053883271</v>
      </c>
      <c r="T42" s="67" t="str">
        <f t="shared" si="8"/>
        <v>ok</v>
      </c>
    </row>
    <row r="43" spans="1:37" ht="19.5" customHeight="1" x14ac:dyDescent="0.2">
      <c r="A43" s="27">
        <f t="shared" si="9"/>
        <v>1200</v>
      </c>
      <c r="B43" s="28">
        <f t="shared" si="2"/>
        <v>41</v>
      </c>
      <c r="C43" s="63">
        <v>4181</v>
      </c>
      <c r="D43" s="63">
        <v>83</v>
      </c>
      <c r="E43" s="63">
        <v>48</v>
      </c>
      <c r="F43" s="63">
        <v>29</v>
      </c>
      <c r="G43" s="63">
        <v>18</v>
      </c>
      <c r="H43" s="63">
        <v>12</v>
      </c>
      <c r="I43" s="63">
        <v>10</v>
      </c>
      <c r="J43" s="63">
        <v>7</v>
      </c>
      <c r="K43" s="60">
        <f t="shared" si="10"/>
        <v>54</v>
      </c>
      <c r="L43" s="60">
        <f t="shared" si="3"/>
        <v>17</v>
      </c>
      <c r="M43" s="60">
        <f t="shared" si="4"/>
        <v>5</v>
      </c>
      <c r="N43" s="60">
        <f t="shared" si="5"/>
        <v>35</v>
      </c>
      <c r="O43" s="62">
        <f t="shared" si="6"/>
        <v>32.349397590361448</v>
      </c>
      <c r="P43" s="64">
        <v>70</v>
      </c>
      <c r="Q43" s="28">
        <f t="shared" si="7"/>
        <v>83</v>
      </c>
      <c r="R43" s="74">
        <f>$Q$76-3*$Q$77</f>
        <v>-28.948460538832705</v>
      </c>
      <c r="S43" s="74">
        <f>$Q$76+3*$Q$77</f>
        <v>166.29221053883271</v>
      </c>
      <c r="T43" s="67" t="str">
        <f t="shared" si="8"/>
        <v>ok</v>
      </c>
    </row>
    <row r="44" spans="1:37" ht="19.5" customHeight="1" x14ac:dyDescent="0.2">
      <c r="A44" s="27">
        <f t="shared" si="9"/>
        <v>1160</v>
      </c>
      <c r="B44" s="28">
        <f t="shared" si="2"/>
        <v>43</v>
      </c>
      <c r="C44" s="63">
        <v>4385</v>
      </c>
      <c r="D44" s="63">
        <v>88</v>
      </c>
      <c r="E44" s="63">
        <v>46</v>
      </c>
      <c r="F44" s="63">
        <v>31</v>
      </c>
      <c r="G44" s="63">
        <v>20</v>
      </c>
      <c r="H44" s="63">
        <v>14</v>
      </c>
      <c r="I44" s="63">
        <v>10</v>
      </c>
      <c r="J44" s="63">
        <v>8</v>
      </c>
      <c r="K44" s="60">
        <f t="shared" si="10"/>
        <v>57</v>
      </c>
      <c r="L44" s="60">
        <f t="shared" si="3"/>
        <v>17</v>
      </c>
      <c r="M44" s="60">
        <f t="shared" si="4"/>
        <v>6</v>
      </c>
      <c r="N44" s="60">
        <f t="shared" si="5"/>
        <v>42</v>
      </c>
      <c r="O44" s="62">
        <f t="shared" si="6"/>
        <v>33.06818181818182</v>
      </c>
      <c r="P44" s="64">
        <v>63</v>
      </c>
      <c r="Q44" s="28">
        <f t="shared" si="7"/>
        <v>88</v>
      </c>
      <c r="R44" s="74">
        <f>$Q$76-3*$Q$77</f>
        <v>-28.948460538832705</v>
      </c>
      <c r="S44" s="74">
        <f>$Q$76+3*$Q$77</f>
        <v>166.29221053883271</v>
      </c>
      <c r="T44" s="67" t="str">
        <f t="shared" si="8"/>
        <v>ok</v>
      </c>
    </row>
    <row r="45" spans="1:37" ht="19.5" customHeight="1" x14ac:dyDescent="0.2">
      <c r="A45" s="27">
        <f t="shared" si="9"/>
        <v>1120</v>
      </c>
      <c r="B45" s="28">
        <f t="shared" si="2"/>
        <v>43</v>
      </c>
      <c r="C45" s="63">
        <v>4395</v>
      </c>
      <c r="D45" s="63">
        <v>56</v>
      </c>
      <c r="E45" s="63">
        <v>37</v>
      </c>
      <c r="F45" s="63">
        <v>28</v>
      </c>
      <c r="G45" s="63">
        <v>21</v>
      </c>
      <c r="H45" s="63">
        <v>15</v>
      </c>
      <c r="I45" s="63">
        <v>10</v>
      </c>
      <c r="J45" s="63">
        <v>7</v>
      </c>
      <c r="K45" s="60">
        <f t="shared" si="10"/>
        <v>28</v>
      </c>
      <c r="L45" s="60">
        <f t="shared" si="3"/>
        <v>13</v>
      </c>
      <c r="M45" s="60">
        <f t="shared" si="4"/>
        <v>8</v>
      </c>
      <c r="N45" s="60">
        <f t="shared" si="5"/>
        <v>19</v>
      </c>
      <c r="O45" s="62">
        <f t="shared" si="6"/>
        <v>41.785714285714285</v>
      </c>
      <c r="P45" s="64">
        <v>136</v>
      </c>
      <c r="Q45" s="28">
        <f t="shared" si="7"/>
        <v>56</v>
      </c>
      <c r="R45" s="74">
        <f>$Q$76-3*$Q$77</f>
        <v>-28.948460538832705</v>
      </c>
      <c r="S45" s="74">
        <f>$Q$76+3*$Q$77</f>
        <v>166.29221053883271</v>
      </c>
      <c r="T45" s="67" t="str">
        <f t="shared" si="8"/>
        <v>ok</v>
      </c>
    </row>
    <row r="46" spans="1:37" ht="19.5" customHeight="1" x14ac:dyDescent="0.2">
      <c r="A46" s="27">
        <f t="shared" si="9"/>
        <v>1080</v>
      </c>
      <c r="B46" s="28">
        <f t="shared" si="2"/>
        <v>42</v>
      </c>
      <c r="C46" s="63">
        <v>4273</v>
      </c>
      <c r="D46" s="63">
        <v>38</v>
      </c>
      <c r="E46" s="63">
        <v>26</v>
      </c>
      <c r="F46" s="63">
        <v>21</v>
      </c>
      <c r="G46" s="63">
        <v>17</v>
      </c>
      <c r="H46" s="63">
        <v>12</v>
      </c>
      <c r="I46" s="63">
        <v>9</v>
      </c>
      <c r="J46" s="63">
        <v>7</v>
      </c>
      <c r="K46" s="60">
        <f t="shared" si="10"/>
        <v>17</v>
      </c>
      <c r="L46" s="60">
        <f t="shared" si="3"/>
        <v>9</v>
      </c>
      <c r="M46" s="60">
        <f t="shared" si="4"/>
        <v>5</v>
      </c>
      <c r="N46" s="60">
        <f t="shared" si="5"/>
        <v>12</v>
      </c>
      <c r="O46" s="62">
        <f t="shared" si="6"/>
        <v>46.578947368421055</v>
      </c>
      <c r="P46" s="64">
        <v>210</v>
      </c>
      <c r="Q46" s="28">
        <f t="shared" si="7"/>
        <v>38</v>
      </c>
      <c r="R46" s="74">
        <f>$Q$76-3*$Q$77</f>
        <v>-28.948460538832705</v>
      </c>
      <c r="S46" s="74">
        <f>$Q$76+3*$Q$77</f>
        <v>166.29221053883271</v>
      </c>
      <c r="T46" s="67" t="str">
        <f t="shared" si="8"/>
        <v>ok</v>
      </c>
    </row>
    <row r="47" spans="1:37" ht="19.5" customHeight="1" x14ac:dyDescent="0.2">
      <c r="A47" s="27">
        <f t="shared" si="9"/>
        <v>1040</v>
      </c>
      <c r="B47" s="28">
        <f t="shared" si="2"/>
        <v>44</v>
      </c>
      <c r="C47" s="63">
        <v>4456</v>
      </c>
      <c r="D47" s="63">
        <v>28</v>
      </c>
      <c r="E47" s="63">
        <v>17</v>
      </c>
      <c r="F47" s="63">
        <v>14</v>
      </c>
      <c r="G47" s="63">
        <v>10</v>
      </c>
      <c r="H47" s="63">
        <v>8</v>
      </c>
      <c r="I47" s="63">
        <v>6</v>
      </c>
      <c r="J47" s="63">
        <v>5</v>
      </c>
      <c r="K47" s="60">
        <f t="shared" si="10"/>
        <v>14</v>
      </c>
      <c r="L47" s="60">
        <f t="shared" si="3"/>
        <v>6</v>
      </c>
      <c r="M47" s="60">
        <f t="shared" si="4"/>
        <v>3</v>
      </c>
      <c r="N47" s="60">
        <f t="shared" si="5"/>
        <v>11</v>
      </c>
      <c r="O47" s="62">
        <f t="shared" si="6"/>
        <v>43.928571428571423</v>
      </c>
      <c r="P47" s="64">
        <v>254</v>
      </c>
      <c r="Q47" s="28">
        <f t="shared" si="7"/>
        <v>28</v>
      </c>
      <c r="R47" s="74">
        <f>$Q$76-3*$Q$77</f>
        <v>-28.948460538832705</v>
      </c>
      <c r="S47" s="74">
        <f>$Q$76+3*$Q$77</f>
        <v>166.29221053883271</v>
      </c>
      <c r="T47" s="67" t="str">
        <f t="shared" si="8"/>
        <v>ok</v>
      </c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</row>
    <row r="48" spans="1:37" ht="19.5" customHeight="1" x14ac:dyDescent="0.2">
      <c r="A48" s="27">
        <f t="shared" si="9"/>
        <v>1000</v>
      </c>
      <c r="B48" s="28">
        <f t="shared" si="2"/>
        <v>42</v>
      </c>
      <c r="C48" s="63">
        <v>4293</v>
      </c>
      <c r="D48" s="63">
        <v>23</v>
      </c>
      <c r="E48" s="63">
        <v>13</v>
      </c>
      <c r="F48" s="63">
        <v>10</v>
      </c>
      <c r="G48" s="63">
        <v>8</v>
      </c>
      <c r="H48" s="63">
        <v>6</v>
      </c>
      <c r="I48" s="63">
        <v>5</v>
      </c>
      <c r="J48" s="63">
        <v>4</v>
      </c>
      <c r="K48" s="60">
        <f t="shared" si="10"/>
        <v>13</v>
      </c>
      <c r="L48" s="60">
        <f t="shared" si="3"/>
        <v>4</v>
      </c>
      <c r="M48" s="60">
        <f t="shared" si="4"/>
        <v>2</v>
      </c>
      <c r="N48" s="60">
        <f t="shared" si="5"/>
        <v>10</v>
      </c>
      <c r="O48" s="62">
        <f t="shared" si="6"/>
        <v>41.086956521739125</v>
      </c>
      <c r="P48" s="64">
        <v>255</v>
      </c>
      <c r="Q48" s="28">
        <f t="shared" si="7"/>
        <v>23</v>
      </c>
      <c r="R48" s="74">
        <f>$Q$76-3*$Q$77</f>
        <v>-28.948460538832705</v>
      </c>
      <c r="S48" s="74">
        <f>$Q$76+3*$Q$77</f>
        <v>166.29221053883271</v>
      </c>
      <c r="T48" s="67" t="str">
        <f t="shared" si="8"/>
        <v>ok</v>
      </c>
    </row>
    <row r="49" spans="1:37" ht="19.5" customHeight="1" x14ac:dyDescent="0.2">
      <c r="A49" s="27">
        <f t="shared" si="9"/>
        <v>960</v>
      </c>
      <c r="B49" s="28">
        <f t="shared" si="2"/>
        <v>41</v>
      </c>
      <c r="C49" s="63">
        <v>4160</v>
      </c>
      <c r="D49" s="63">
        <v>31</v>
      </c>
      <c r="E49" s="63">
        <v>16</v>
      </c>
      <c r="F49" s="63">
        <v>11</v>
      </c>
      <c r="G49" s="63">
        <v>8</v>
      </c>
      <c r="H49" s="63">
        <v>6</v>
      </c>
      <c r="I49" s="63">
        <v>5</v>
      </c>
      <c r="J49" s="63">
        <v>4</v>
      </c>
      <c r="K49" s="60">
        <f t="shared" si="10"/>
        <v>20</v>
      </c>
      <c r="L49" s="60">
        <f t="shared" si="3"/>
        <v>5</v>
      </c>
      <c r="M49" s="60">
        <f t="shared" si="4"/>
        <v>2</v>
      </c>
      <c r="N49" s="60">
        <f t="shared" si="5"/>
        <v>15</v>
      </c>
      <c r="O49" s="62">
        <f t="shared" si="6"/>
        <v>35.322580645161288</v>
      </c>
      <c r="P49" s="64">
        <v>181</v>
      </c>
      <c r="Q49" s="28">
        <f t="shared" si="7"/>
        <v>31</v>
      </c>
      <c r="R49" s="74">
        <f>$Q$76-3*$Q$77</f>
        <v>-28.948460538832705</v>
      </c>
      <c r="S49" s="74">
        <f>$Q$76+3*$Q$77</f>
        <v>166.29221053883271</v>
      </c>
      <c r="T49" s="67" t="str">
        <f t="shared" si="8"/>
        <v>ok</v>
      </c>
    </row>
    <row r="50" spans="1:37" ht="19.5" customHeight="1" x14ac:dyDescent="0.2">
      <c r="A50" s="27">
        <f t="shared" si="9"/>
        <v>920</v>
      </c>
      <c r="B50" s="28">
        <f t="shared" si="2"/>
        <v>43</v>
      </c>
      <c r="C50" s="63">
        <v>4354</v>
      </c>
      <c r="D50" s="63">
        <v>23</v>
      </c>
      <c r="E50" s="63">
        <v>13</v>
      </c>
      <c r="F50" s="63">
        <v>9</v>
      </c>
      <c r="G50" s="63">
        <v>7</v>
      </c>
      <c r="H50" s="63">
        <v>5</v>
      </c>
      <c r="I50" s="63">
        <v>4</v>
      </c>
      <c r="J50" s="63">
        <v>3</v>
      </c>
      <c r="K50" s="60">
        <f t="shared" si="10"/>
        <v>14</v>
      </c>
      <c r="L50" s="60">
        <f t="shared" si="3"/>
        <v>4</v>
      </c>
      <c r="M50" s="60">
        <f t="shared" si="4"/>
        <v>2</v>
      </c>
      <c r="N50" s="60">
        <f t="shared" si="5"/>
        <v>10</v>
      </c>
      <c r="O50" s="62">
        <f t="shared" si="6"/>
        <v>37.173913043478258</v>
      </c>
      <c r="P50" s="64">
        <v>261</v>
      </c>
      <c r="Q50" s="28">
        <f t="shared" si="7"/>
        <v>23</v>
      </c>
      <c r="R50" s="74">
        <f>$Q$76-3*$Q$77</f>
        <v>-28.948460538832705</v>
      </c>
      <c r="S50" s="74">
        <f>$Q$76+3*$Q$77</f>
        <v>166.29221053883271</v>
      </c>
      <c r="T50" s="67" t="str">
        <f t="shared" si="8"/>
        <v>ok</v>
      </c>
    </row>
    <row r="51" spans="1:37" ht="19.5" customHeight="1" x14ac:dyDescent="0.2">
      <c r="A51" s="27">
        <f t="shared" si="9"/>
        <v>880</v>
      </c>
      <c r="B51" s="28">
        <f t="shared" si="2"/>
        <v>41</v>
      </c>
      <c r="C51" s="63">
        <v>4181</v>
      </c>
      <c r="D51" s="63">
        <v>46</v>
      </c>
      <c r="E51" s="63">
        <v>32</v>
      </c>
      <c r="F51" s="63">
        <v>26</v>
      </c>
      <c r="G51" s="63">
        <v>21</v>
      </c>
      <c r="H51" s="63">
        <v>17</v>
      </c>
      <c r="I51" s="63">
        <v>13</v>
      </c>
      <c r="J51" s="63">
        <v>11</v>
      </c>
      <c r="K51" s="60">
        <f t="shared" si="10"/>
        <v>20</v>
      </c>
      <c r="L51" s="60">
        <f t="shared" si="3"/>
        <v>9</v>
      </c>
      <c r="M51" s="60">
        <f t="shared" si="4"/>
        <v>6</v>
      </c>
      <c r="N51" s="60">
        <f t="shared" si="5"/>
        <v>14</v>
      </c>
      <c r="O51" s="62">
        <f t="shared" si="6"/>
        <v>50.217391304347814</v>
      </c>
      <c r="P51" s="64">
        <v>185</v>
      </c>
      <c r="Q51" s="28">
        <f t="shared" si="7"/>
        <v>46</v>
      </c>
      <c r="R51" s="74">
        <f>$Q$76-3*$Q$77</f>
        <v>-28.948460538832705</v>
      </c>
      <c r="S51" s="74">
        <f>$Q$76+3*$Q$77</f>
        <v>166.29221053883271</v>
      </c>
      <c r="T51" s="67" t="str">
        <f t="shared" si="8"/>
        <v>ok</v>
      </c>
    </row>
    <row r="52" spans="1:37" ht="19.5" customHeight="1" x14ac:dyDescent="0.2">
      <c r="A52" s="27">
        <f t="shared" si="9"/>
        <v>840</v>
      </c>
      <c r="B52" s="28">
        <f t="shared" si="2"/>
        <v>43</v>
      </c>
      <c r="C52" s="63">
        <v>4364</v>
      </c>
      <c r="D52" s="63">
        <v>31</v>
      </c>
      <c r="E52" s="63">
        <v>18</v>
      </c>
      <c r="F52" s="63">
        <v>13</v>
      </c>
      <c r="G52" s="63">
        <v>10</v>
      </c>
      <c r="H52" s="63">
        <v>8</v>
      </c>
      <c r="I52" s="63">
        <v>7</v>
      </c>
      <c r="J52" s="63">
        <v>4</v>
      </c>
      <c r="K52" s="60">
        <f t="shared" si="10"/>
        <v>18</v>
      </c>
      <c r="L52" s="60">
        <f t="shared" si="3"/>
        <v>5</v>
      </c>
      <c r="M52" s="60">
        <f t="shared" si="4"/>
        <v>4</v>
      </c>
      <c r="N52" s="60">
        <f t="shared" si="5"/>
        <v>13</v>
      </c>
      <c r="O52" s="62">
        <f t="shared" si="6"/>
        <v>39.193548387096783</v>
      </c>
      <c r="P52" s="64">
        <v>209</v>
      </c>
      <c r="Q52" s="28">
        <f t="shared" si="7"/>
        <v>31</v>
      </c>
      <c r="R52" s="74">
        <f>$Q$76-3*$Q$77</f>
        <v>-28.948460538832705</v>
      </c>
      <c r="S52" s="74">
        <f>$Q$76+3*$Q$77</f>
        <v>166.29221053883271</v>
      </c>
      <c r="T52" s="67" t="str">
        <f t="shared" si="8"/>
        <v>ok</v>
      </c>
    </row>
    <row r="53" spans="1:37" ht="19.5" customHeight="1" x14ac:dyDescent="0.2">
      <c r="A53" s="27">
        <f t="shared" si="9"/>
        <v>800</v>
      </c>
      <c r="B53" s="28">
        <f t="shared" si="2"/>
        <v>43</v>
      </c>
      <c r="C53" s="63">
        <v>4354</v>
      </c>
      <c r="D53" s="63">
        <v>40</v>
      </c>
      <c r="E53" s="63">
        <v>26</v>
      </c>
      <c r="F53" s="63">
        <v>20</v>
      </c>
      <c r="G53" s="63">
        <v>16</v>
      </c>
      <c r="H53" s="63">
        <v>13</v>
      </c>
      <c r="I53" s="63">
        <v>10</v>
      </c>
      <c r="J53" s="63">
        <v>7</v>
      </c>
      <c r="K53" s="60">
        <f t="shared" si="10"/>
        <v>20</v>
      </c>
      <c r="L53" s="60">
        <f t="shared" si="3"/>
        <v>7</v>
      </c>
      <c r="M53" s="60">
        <f t="shared" si="4"/>
        <v>6</v>
      </c>
      <c r="N53" s="60">
        <f t="shared" si="5"/>
        <v>14</v>
      </c>
      <c r="O53" s="62">
        <f t="shared" si="6"/>
        <v>45</v>
      </c>
      <c r="P53" s="64">
        <v>192</v>
      </c>
      <c r="Q53" s="28">
        <f t="shared" si="7"/>
        <v>40</v>
      </c>
      <c r="R53" s="74">
        <f>$Q$76-3*$Q$77</f>
        <v>-28.948460538832705</v>
      </c>
      <c r="S53" s="74">
        <f>$Q$76+3*$Q$77</f>
        <v>166.29221053883271</v>
      </c>
      <c r="T53" s="67" t="str">
        <f t="shared" si="8"/>
        <v>ok</v>
      </c>
    </row>
    <row r="54" spans="1:37" ht="19.5" customHeight="1" x14ac:dyDescent="0.2">
      <c r="A54" s="27">
        <f t="shared" si="9"/>
        <v>760</v>
      </c>
      <c r="B54" s="28">
        <f t="shared" si="2"/>
        <v>41</v>
      </c>
      <c r="C54" s="63">
        <v>4181</v>
      </c>
      <c r="D54" s="63">
        <v>64</v>
      </c>
      <c r="E54" s="63">
        <v>48</v>
      </c>
      <c r="F54" s="63">
        <v>35</v>
      </c>
      <c r="G54" s="63">
        <v>26</v>
      </c>
      <c r="H54" s="63">
        <v>19</v>
      </c>
      <c r="I54" s="63">
        <v>14</v>
      </c>
      <c r="J54" s="63">
        <v>10</v>
      </c>
      <c r="K54" s="60">
        <f t="shared" si="10"/>
        <v>29</v>
      </c>
      <c r="L54" s="60">
        <f t="shared" si="3"/>
        <v>16</v>
      </c>
      <c r="M54" s="60">
        <f t="shared" si="4"/>
        <v>9</v>
      </c>
      <c r="N54" s="60">
        <f t="shared" si="5"/>
        <v>16</v>
      </c>
      <c r="O54" s="62">
        <f t="shared" si="6"/>
        <v>45</v>
      </c>
      <c r="P54" s="64">
        <v>138</v>
      </c>
      <c r="Q54" s="28">
        <f t="shared" si="7"/>
        <v>64</v>
      </c>
      <c r="R54" s="74">
        <f>$Q$76-3*$Q$77</f>
        <v>-28.948460538832705</v>
      </c>
      <c r="S54" s="74">
        <f>$Q$76+3*$Q$77</f>
        <v>166.29221053883271</v>
      </c>
      <c r="T54" s="67" t="str">
        <f t="shared" si="8"/>
        <v>ok</v>
      </c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</row>
    <row r="55" spans="1:37" ht="19.5" customHeight="1" x14ac:dyDescent="0.2">
      <c r="A55" s="27">
        <f t="shared" si="9"/>
        <v>720</v>
      </c>
      <c r="B55" s="28">
        <f t="shared" si="2"/>
        <v>42</v>
      </c>
      <c r="C55" s="63">
        <v>4242</v>
      </c>
      <c r="D55" s="63">
        <v>64</v>
      </c>
      <c r="E55" s="63">
        <v>46</v>
      </c>
      <c r="F55" s="63">
        <v>30</v>
      </c>
      <c r="G55" s="63">
        <v>23</v>
      </c>
      <c r="H55" s="63">
        <v>14</v>
      </c>
      <c r="I55" s="63">
        <v>12</v>
      </c>
      <c r="J55" s="63">
        <v>11</v>
      </c>
      <c r="K55" s="60">
        <f t="shared" si="10"/>
        <v>34</v>
      </c>
      <c r="L55" s="60">
        <f t="shared" si="3"/>
        <v>16</v>
      </c>
      <c r="M55" s="60">
        <f t="shared" si="4"/>
        <v>3</v>
      </c>
      <c r="N55" s="60">
        <f t="shared" si="5"/>
        <v>18</v>
      </c>
      <c r="O55" s="62">
        <f t="shared" si="6"/>
        <v>40.78125</v>
      </c>
      <c r="P55" s="64">
        <v>118</v>
      </c>
      <c r="Q55" s="28">
        <f t="shared" si="7"/>
        <v>64</v>
      </c>
      <c r="R55" s="74">
        <f>$Q$76-3*$Q$77</f>
        <v>-28.948460538832705</v>
      </c>
      <c r="S55" s="74">
        <f>$Q$76+3*$Q$77</f>
        <v>166.29221053883271</v>
      </c>
      <c r="T55" s="67" t="str">
        <f t="shared" si="8"/>
        <v>ok</v>
      </c>
    </row>
    <row r="56" spans="1:37" ht="19.5" customHeight="1" x14ac:dyDescent="0.2">
      <c r="A56" s="27">
        <f t="shared" si="9"/>
        <v>680</v>
      </c>
      <c r="B56" s="28">
        <f t="shared" si="2"/>
        <v>40</v>
      </c>
      <c r="C56" s="63">
        <v>4089</v>
      </c>
      <c r="D56" s="63">
        <v>84</v>
      </c>
      <c r="E56" s="63">
        <v>54</v>
      </c>
      <c r="F56" s="63">
        <v>36</v>
      </c>
      <c r="G56" s="63">
        <v>27</v>
      </c>
      <c r="H56" s="63">
        <v>20</v>
      </c>
      <c r="I56" s="63">
        <v>15</v>
      </c>
      <c r="J56" s="63">
        <v>12</v>
      </c>
      <c r="K56" s="60">
        <f t="shared" si="10"/>
        <v>48</v>
      </c>
      <c r="L56" s="60">
        <f t="shared" si="3"/>
        <v>16</v>
      </c>
      <c r="M56" s="60">
        <f t="shared" si="4"/>
        <v>8</v>
      </c>
      <c r="N56" s="60">
        <f t="shared" si="5"/>
        <v>30</v>
      </c>
      <c r="O56" s="62">
        <f t="shared" si="6"/>
        <v>39.285714285714285</v>
      </c>
      <c r="P56" s="64">
        <v>80</v>
      </c>
      <c r="Q56" s="28">
        <f t="shared" si="7"/>
        <v>84</v>
      </c>
      <c r="R56" s="74">
        <f>$Q$76-3*$Q$77</f>
        <v>-28.948460538832705</v>
      </c>
      <c r="S56" s="74">
        <f>$Q$76+3*$Q$77</f>
        <v>166.29221053883271</v>
      </c>
      <c r="T56" s="67" t="str">
        <f t="shared" si="8"/>
        <v>ok</v>
      </c>
    </row>
    <row r="57" spans="1:37" ht="19.5" customHeight="1" x14ac:dyDescent="0.2">
      <c r="A57" s="27">
        <f t="shared" si="9"/>
        <v>640</v>
      </c>
      <c r="B57" s="28">
        <f t="shared" si="2"/>
        <v>43</v>
      </c>
      <c r="C57" s="63">
        <v>4395</v>
      </c>
      <c r="D57" s="63">
        <v>55</v>
      </c>
      <c r="E57" s="63">
        <v>37</v>
      </c>
      <c r="F57" s="63">
        <v>29</v>
      </c>
      <c r="G57" s="63">
        <v>22</v>
      </c>
      <c r="H57" s="63">
        <v>16</v>
      </c>
      <c r="I57" s="63">
        <v>12</v>
      </c>
      <c r="J57" s="63">
        <v>8</v>
      </c>
      <c r="K57" s="60">
        <f t="shared" si="10"/>
        <v>26</v>
      </c>
      <c r="L57" s="60">
        <f t="shared" si="3"/>
        <v>13</v>
      </c>
      <c r="M57" s="60">
        <f t="shared" si="4"/>
        <v>8</v>
      </c>
      <c r="N57" s="60">
        <f t="shared" si="5"/>
        <v>18</v>
      </c>
      <c r="O57" s="62">
        <f t="shared" si="6"/>
        <v>43.909090909090914</v>
      </c>
      <c r="P57" s="64">
        <v>144</v>
      </c>
      <c r="Q57" s="28">
        <f t="shared" si="7"/>
        <v>55</v>
      </c>
      <c r="R57" s="74">
        <f>$Q$76-3*$Q$77</f>
        <v>-28.948460538832705</v>
      </c>
      <c r="S57" s="74">
        <f>$Q$76+3*$Q$77</f>
        <v>166.29221053883271</v>
      </c>
      <c r="T57" s="67" t="str">
        <f t="shared" si="8"/>
        <v>ok</v>
      </c>
    </row>
    <row r="58" spans="1:37" ht="19.5" customHeight="1" x14ac:dyDescent="0.2">
      <c r="A58" s="27">
        <f t="shared" si="9"/>
        <v>600</v>
      </c>
      <c r="B58" s="28">
        <f t="shared" si="2"/>
        <v>40</v>
      </c>
      <c r="C58" s="63">
        <v>4079</v>
      </c>
      <c r="D58" s="63">
        <v>69</v>
      </c>
      <c r="E58" s="63">
        <v>41</v>
      </c>
      <c r="F58" s="63">
        <v>30</v>
      </c>
      <c r="G58" s="63">
        <v>23</v>
      </c>
      <c r="H58" s="63">
        <v>18</v>
      </c>
      <c r="I58" s="63">
        <v>14</v>
      </c>
      <c r="J58" s="63">
        <v>10</v>
      </c>
      <c r="K58" s="60">
        <f t="shared" si="10"/>
        <v>39</v>
      </c>
      <c r="L58" s="60">
        <f t="shared" si="3"/>
        <v>12</v>
      </c>
      <c r="M58" s="60">
        <f t="shared" si="4"/>
        <v>8</v>
      </c>
      <c r="N58" s="60">
        <f t="shared" si="5"/>
        <v>28</v>
      </c>
      <c r="O58" s="62">
        <f t="shared" si="6"/>
        <v>40.217391304347828</v>
      </c>
      <c r="P58" s="64">
        <v>93</v>
      </c>
      <c r="Q58" s="28">
        <f t="shared" si="7"/>
        <v>69</v>
      </c>
      <c r="R58" s="74">
        <f>$Q$76-3*$Q$77</f>
        <v>-28.948460538832705</v>
      </c>
      <c r="S58" s="74">
        <f>$Q$76+3*$Q$77</f>
        <v>166.29221053883271</v>
      </c>
      <c r="T58" s="67" t="str">
        <f t="shared" si="8"/>
        <v>ok</v>
      </c>
    </row>
    <row r="59" spans="1:37" ht="19.5" customHeight="1" x14ac:dyDescent="0.2">
      <c r="A59" s="27">
        <f t="shared" si="9"/>
        <v>560</v>
      </c>
      <c r="B59" s="28">
        <f t="shared" si="2"/>
        <v>44</v>
      </c>
      <c r="C59" s="63">
        <v>4436</v>
      </c>
      <c r="D59" s="63">
        <v>67</v>
      </c>
      <c r="E59" s="63">
        <v>43</v>
      </c>
      <c r="F59" s="63">
        <v>34</v>
      </c>
      <c r="G59" s="63">
        <v>26</v>
      </c>
      <c r="H59" s="63">
        <v>18</v>
      </c>
      <c r="I59" s="63">
        <v>13</v>
      </c>
      <c r="J59" s="63">
        <v>9</v>
      </c>
      <c r="K59" s="60">
        <f t="shared" si="10"/>
        <v>33</v>
      </c>
      <c r="L59" s="60">
        <f t="shared" si="3"/>
        <v>16</v>
      </c>
      <c r="M59" s="60">
        <f t="shared" si="4"/>
        <v>9</v>
      </c>
      <c r="N59" s="60">
        <f t="shared" si="5"/>
        <v>24</v>
      </c>
      <c r="O59" s="62">
        <f t="shared" si="6"/>
        <v>42.313432835820898</v>
      </c>
      <c r="P59" s="64">
        <v>110</v>
      </c>
      <c r="Q59" s="28">
        <f t="shared" si="7"/>
        <v>67</v>
      </c>
      <c r="R59" s="74">
        <f>$Q$76-3*$Q$77</f>
        <v>-28.948460538832705</v>
      </c>
      <c r="S59" s="74">
        <f>$Q$76+3*$Q$77</f>
        <v>166.29221053883271</v>
      </c>
      <c r="T59" s="67" t="str">
        <f t="shared" si="8"/>
        <v>ok</v>
      </c>
    </row>
    <row r="60" spans="1:37" ht="19.5" customHeight="1" x14ac:dyDescent="0.2">
      <c r="A60" s="27">
        <f t="shared" si="9"/>
        <v>520</v>
      </c>
      <c r="B60" s="28">
        <f t="shared" si="2"/>
        <v>40</v>
      </c>
      <c r="C60" s="63">
        <v>4028</v>
      </c>
      <c r="D60" s="63">
        <v>77</v>
      </c>
      <c r="E60" s="63">
        <v>48</v>
      </c>
      <c r="F60" s="63">
        <v>35</v>
      </c>
      <c r="G60" s="63">
        <v>26</v>
      </c>
      <c r="H60" s="63">
        <v>20</v>
      </c>
      <c r="I60" s="63">
        <v>15</v>
      </c>
      <c r="J60" s="63">
        <v>11</v>
      </c>
      <c r="K60" s="60">
        <f t="shared" si="10"/>
        <v>42</v>
      </c>
      <c r="L60" s="60">
        <f t="shared" si="3"/>
        <v>15</v>
      </c>
      <c r="M60" s="60">
        <f t="shared" si="4"/>
        <v>9</v>
      </c>
      <c r="N60" s="60">
        <f t="shared" si="5"/>
        <v>29</v>
      </c>
      <c r="O60" s="62">
        <f t="shared" si="6"/>
        <v>40.714285714285715</v>
      </c>
      <c r="P60" s="64">
        <v>89</v>
      </c>
      <c r="Q60" s="29">
        <f>D60</f>
        <v>77</v>
      </c>
      <c r="R60" s="74">
        <f>$Q$76-3*$Q$77</f>
        <v>-28.948460538832705</v>
      </c>
      <c r="S60" s="74">
        <f>$Q$76+3*$Q$77</f>
        <v>166.29221053883271</v>
      </c>
      <c r="T60" s="67" t="str">
        <f t="shared" si="8"/>
        <v>ok</v>
      </c>
    </row>
    <row r="61" spans="1:37" ht="19.5" customHeight="1" x14ac:dyDescent="0.2">
      <c r="A61" s="27">
        <f t="shared" si="9"/>
        <v>480</v>
      </c>
      <c r="B61" s="28">
        <f t="shared" si="2"/>
        <v>42</v>
      </c>
      <c r="C61" s="63">
        <v>4232</v>
      </c>
      <c r="D61" s="63">
        <v>116</v>
      </c>
      <c r="E61" s="63">
        <v>56</v>
      </c>
      <c r="F61" s="63">
        <v>36</v>
      </c>
      <c r="G61" s="63">
        <v>23</v>
      </c>
      <c r="H61" s="63">
        <v>15</v>
      </c>
      <c r="I61" s="63">
        <v>10</v>
      </c>
      <c r="J61" s="63">
        <v>9</v>
      </c>
      <c r="K61" s="60">
        <f t="shared" si="10"/>
        <v>80</v>
      </c>
      <c r="L61" s="60">
        <f t="shared" si="3"/>
        <v>21</v>
      </c>
      <c r="M61" s="60">
        <f t="shared" si="4"/>
        <v>6</v>
      </c>
      <c r="N61" s="60">
        <f t="shared" si="5"/>
        <v>60</v>
      </c>
      <c r="O61" s="62">
        <f t="shared" si="6"/>
        <v>30.517241379310342</v>
      </c>
      <c r="P61" s="64">
        <v>45</v>
      </c>
      <c r="Q61" s="28">
        <f t="shared" ref="Q61:Q66" si="11">D61</f>
        <v>116</v>
      </c>
      <c r="R61" s="74">
        <f>$Q$76-3*$Q$77</f>
        <v>-28.948460538832705</v>
      </c>
      <c r="S61" s="74">
        <f>$Q$76+3*$Q$77</f>
        <v>166.29221053883271</v>
      </c>
      <c r="T61" s="67" t="str">
        <f t="shared" si="8"/>
        <v>ok</v>
      </c>
    </row>
    <row r="62" spans="1:37" ht="19.5" customHeight="1" x14ac:dyDescent="0.2">
      <c r="A62" s="27">
        <f t="shared" si="9"/>
        <v>440</v>
      </c>
      <c r="B62" s="28">
        <f t="shared" si="2"/>
        <v>40</v>
      </c>
      <c r="C62" s="63">
        <v>4089</v>
      </c>
      <c r="D62" s="63">
        <v>95</v>
      </c>
      <c r="E62" s="63">
        <v>58</v>
      </c>
      <c r="F62" s="63">
        <v>39</v>
      </c>
      <c r="G62" s="63">
        <v>24</v>
      </c>
      <c r="H62" s="63">
        <v>15</v>
      </c>
      <c r="I62" s="63">
        <v>11</v>
      </c>
      <c r="J62" s="63">
        <v>7</v>
      </c>
      <c r="K62" s="60">
        <f t="shared" si="10"/>
        <v>56</v>
      </c>
      <c r="L62" s="60">
        <f t="shared" si="3"/>
        <v>24</v>
      </c>
      <c r="M62" s="60">
        <f t="shared" si="4"/>
        <v>8</v>
      </c>
      <c r="N62" s="60">
        <f t="shared" si="5"/>
        <v>37</v>
      </c>
      <c r="O62" s="62">
        <f t="shared" si="6"/>
        <v>34.263157894736842</v>
      </c>
      <c r="P62" s="64">
        <v>67</v>
      </c>
      <c r="Q62" s="28">
        <f t="shared" si="11"/>
        <v>95</v>
      </c>
      <c r="R62" s="74">
        <f>$Q$76-3*$Q$77</f>
        <v>-28.948460538832705</v>
      </c>
      <c r="S62" s="74">
        <f>$Q$76+3*$Q$77</f>
        <v>166.29221053883271</v>
      </c>
      <c r="T62" s="67" t="str">
        <f t="shared" si="8"/>
        <v>ok</v>
      </c>
    </row>
    <row r="63" spans="1:37" ht="19.5" customHeight="1" x14ac:dyDescent="0.2">
      <c r="A63" s="27">
        <f t="shared" si="9"/>
        <v>400</v>
      </c>
      <c r="B63" s="28">
        <f t="shared" si="2"/>
        <v>39</v>
      </c>
      <c r="C63" s="63">
        <v>3987</v>
      </c>
      <c r="D63" s="63">
        <v>118</v>
      </c>
      <c r="E63" s="63">
        <v>76</v>
      </c>
      <c r="F63" s="63">
        <v>55</v>
      </c>
      <c r="G63" s="63">
        <v>39</v>
      </c>
      <c r="H63" s="63">
        <v>27</v>
      </c>
      <c r="I63" s="63">
        <v>19</v>
      </c>
      <c r="J63" s="63">
        <v>14</v>
      </c>
      <c r="K63" s="60">
        <f t="shared" si="10"/>
        <v>63</v>
      </c>
      <c r="L63" s="60">
        <f t="shared" si="3"/>
        <v>28</v>
      </c>
      <c r="M63" s="60">
        <f t="shared" si="4"/>
        <v>13</v>
      </c>
      <c r="N63" s="60">
        <f t="shared" si="5"/>
        <v>42</v>
      </c>
      <c r="O63" s="62">
        <f t="shared" si="6"/>
        <v>39.406779661016941</v>
      </c>
      <c r="P63" s="64">
        <v>60</v>
      </c>
      <c r="Q63" s="28">
        <f t="shared" si="11"/>
        <v>118</v>
      </c>
      <c r="R63" s="74">
        <f>$Q$76-3*$Q$77</f>
        <v>-28.948460538832705</v>
      </c>
      <c r="S63" s="74">
        <f>$Q$76+3*$Q$77</f>
        <v>166.29221053883271</v>
      </c>
      <c r="T63" s="67" t="str">
        <f t="shared" si="8"/>
        <v>ok</v>
      </c>
    </row>
    <row r="64" spans="1:37" ht="19.5" customHeight="1" x14ac:dyDescent="0.2">
      <c r="A64" s="27">
        <f t="shared" si="9"/>
        <v>360</v>
      </c>
      <c r="B64" s="28">
        <f t="shared" si="2"/>
        <v>43</v>
      </c>
      <c r="C64" s="63">
        <v>4334</v>
      </c>
      <c r="D64" s="63">
        <v>119</v>
      </c>
      <c r="E64" s="63">
        <v>66</v>
      </c>
      <c r="F64" s="63">
        <v>42</v>
      </c>
      <c r="G64" s="63">
        <v>23</v>
      </c>
      <c r="H64" s="63">
        <v>12</v>
      </c>
      <c r="I64" s="63">
        <v>6</v>
      </c>
      <c r="J64" s="63">
        <v>3</v>
      </c>
      <c r="K64" s="60">
        <f t="shared" si="10"/>
        <v>77</v>
      </c>
      <c r="L64" s="60">
        <f t="shared" si="3"/>
        <v>30</v>
      </c>
      <c r="M64" s="60">
        <f t="shared" si="4"/>
        <v>9</v>
      </c>
      <c r="N64" s="60">
        <f t="shared" si="5"/>
        <v>53</v>
      </c>
      <c r="O64" s="62">
        <f t="shared" si="6"/>
        <v>29.369747899159666</v>
      </c>
      <c r="P64" s="64">
        <v>48</v>
      </c>
      <c r="Q64" s="28">
        <f t="shared" si="11"/>
        <v>119</v>
      </c>
      <c r="R64" s="74">
        <f>$Q$76-3*$Q$77</f>
        <v>-28.948460538832705</v>
      </c>
      <c r="S64" s="74">
        <f>$Q$76+3*$Q$77</f>
        <v>166.29221053883271</v>
      </c>
      <c r="T64" s="67" t="str">
        <f t="shared" si="8"/>
        <v>ok</v>
      </c>
    </row>
    <row r="65" spans="1:37" ht="19.5" customHeight="1" x14ac:dyDescent="0.2">
      <c r="A65" s="27">
        <f t="shared" si="9"/>
        <v>320</v>
      </c>
      <c r="B65" s="28">
        <f t="shared" si="2"/>
        <v>42</v>
      </c>
      <c r="C65" s="63">
        <v>4273</v>
      </c>
      <c r="D65" s="63">
        <v>100</v>
      </c>
      <c r="E65" s="63">
        <v>61</v>
      </c>
      <c r="F65" s="63">
        <v>41</v>
      </c>
      <c r="G65" s="63">
        <v>23</v>
      </c>
      <c r="H65" s="63">
        <v>13</v>
      </c>
      <c r="I65" s="63">
        <v>8</v>
      </c>
      <c r="J65" s="63">
        <v>6</v>
      </c>
      <c r="K65" s="60">
        <f t="shared" si="10"/>
        <v>59</v>
      </c>
      <c r="L65" s="60">
        <f t="shared" si="3"/>
        <v>28</v>
      </c>
      <c r="M65" s="60">
        <f t="shared" si="4"/>
        <v>7</v>
      </c>
      <c r="N65" s="60">
        <f t="shared" si="5"/>
        <v>39</v>
      </c>
      <c r="O65" s="62">
        <f t="shared" si="6"/>
        <v>33</v>
      </c>
      <c r="P65" s="64">
        <v>64</v>
      </c>
      <c r="Q65" s="28">
        <f t="shared" si="11"/>
        <v>100</v>
      </c>
      <c r="R65" s="74">
        <f>$Q$76-3*$Q$77</f>
        <v>-28.948460538832705</v>
      </c>
      <c r="S65" s="74">
        <f>$Q$76+3*$Q$77</f>
        <v>166.29221053883271</v>
      </c>
      <c r="T65" s="67" t="str">
        <f t="shared" si="8"/>
        <v>ok</v>
      </c>
    </row>
    <row r="66" spans="1:37" ht="19.5" customHeight="1" x14ac:dyDescent="0.2">
      <c r="A66" s="27">
        <f t="shared" si="9"/>
        <v>280</v>
      </c>
      <c r="B66" s="28">
        <f t="shared" si="2"/>
        <v>42</v>
      </c>
      <c r="C66" s="63">
        <v>4222</v>
      </c>
      <c r="D66" s="63">
        <v>77</v>
      </c>
      <c r="E66" s="63">
        <v>52</v>
      </c>
      <c r="F66" s="63">
        <v>38</v>
      </c>
      <c r="G66" s="63">
        <v>27</v>
      </c>
      <c r="H66" s="63">
        <v>18</v>
      </c>
      <c r="I66" s="63">
        <v>12</v>
      </c>
      <c r="J66" s="63">
        <v>8</v>
      </c>
      <c r="K66" s="60">
        <f t="shared" si="10"/>
        <v>39</v>
      </c>
      <c r="L66" s="60">
        <f t="shared" si="3"/>
        <v>20</v>
      </c>
      <c r="M66" s="60">
        <f t="shared" si="4"/>
        <v>10</v>
      </c>
      <c r="N66" s="60">
        <f t="shared" si="5"/>
        <v>25</v>
      </c>
      <c r="O66" s="62">
        <f t="shared" si="6"/>
        <v>39.935064935064936</v>
      </c>
      <c r="P66" s="64">
        <v>96</v>
      </c>
      <c r="Q66" s="28">
        <f t="shared" si="11"/>
        <v>77</v>
      </c>
      <c r="R66" s="74">
        <f>$Q$76-3*$Q$77</f>
        <v>-28.948460538832705</v>
      </c>
      <c r="S66" s="74">
        <f>$Q$76+3*$Q$77</f>
        <v>166.29221053883271</v>
      </c>
      <c r="T66" s="67" t="str">
        <f t="shared" si="8"/>
        <v>ok</v>
      </c>
    </row>
    <row r="67" spans="1:37" ht="19.5" customHeight="1" x14ac:dyDescent="0.2">
      <c r="A67" s="27">
        <f t="shared" si="9"/>
        <v>240</v>
      </c>
      <c r="B67" s="28">
        <f t="shared" si="2"/>
        <v>43</v>
      </c>
      <c r="C67" s="63">
        <v>4313</v>
      </c>
      <c r="D67" s="63">
        <v>63</v>
      </c>
      <c r="E67" s="63">
        <v>47</v>
      </c>
      <c r="F67" s="63">
        <v>37</v>
      </c>
      <c r="G67" s="63">
        <v>26</v>
      </c>
      <c r="H67" s="63">
        <v>18</v>
      </c>
      <c r="I67" s="63">
        <v>12</v>
      </c>
      <c r="J67" s="63">
        <v>9</v>
      </c>
      <c r="K67" s="60">
        <f t="shared" si="10"/>
        <v>26</v>
      </c>
      <c r="L67" s="60">
        <f t="shared" si="3"/>
        <v>19</v>
      </c>
      <c r="M67" s="60">
        <f t="shared" si="4"/>
        <v>9</v>
      </c>
      <c r="N67" s="60">
        <f t="shared" si="5"/>
        <v>16</v>
      </c>
      <c r="O67" s="62">
        <f t="shared" si="6"/>
        <v>45.476190476190474</v>
      </c>
      <c r="P67" s="64">
        <v>151</v>
      </c>
      <c r="Q67" s="29">
        <f>D67</f>
        <v>63</v>
      </c>
      <c r="R67" s="74">
        <f>$Q$76-3*$Q$77</f>
        <v>-28.948460538832705</v>
      </c>
      <c r="S67" s="74">
        <f>$Q$76+3*$Q$77</f>
        <v>166.29221053883271</v>
      </c>
      <c r="T67" s="67" t="str">
        <f t="shared" si="8"/>
        <v>ok</v>
      </c>
    </row>
    <row r="68" spans="1:37" ht="19.5" customHeight="1" x14ac:dyDescent="0.2">
      <c r="A68" s="27">
        <f t="shared" si="9"/>
        <v>200</v>
      </c>
      <c r="B68" s="28">
        <f t="shared" si="2"/>
        <v>41</v>
      </c>
      <c r="C68" s="63">
        <v>4140</v>
      </c>
      <c r="D68" s="63">
        <v>70</v>
      </c>
      <c r="E68" s="63">
        <v>50</v>
      </c>
      <c r="F68" s="63">
        <v>37</v>
      </c>
      <c r="G68" s="63">
        <v>27</v>
      </c>
      <c r="H68" s="63">
        <v>20</v>
      </c>
      <c r="I68" s="63">
        <v>15</v>
      </c>
      <c r="J68" s="63">
        <v>12</v>
      </c>
      <c r="K68" s="60">
        <f t="shared" si="10"/>
        <v>33</v>
      </c>
      <c r="L68" s="60">
        <f t="shared" si="3"/>
        <v>17</v>
      </c>
      <c r="M68" s="60">
        <f t="shared" si="4"/>
        <v>8</v>
      </c>
      <c r="N68" s="60">
        <f t="shared" si="5"/>
        <v>20</v>
      </c>
      <c r="O68" s="62">
        <f t="shared" si="6"/>
        <v>44.571428571428569</v>
      </c>
      <c r="P68" s="64">
        <v>120</v>
      </c>
      <c r="Q68" s="28">
        <f t="shared" ref="Q68:Q73" si="12">D68</f>
        <v>70</v>
      </c>
      <c r="R68" s="74">
        <f>$Q$76-3*$Q$77</f>
        <v>-28.948460538832705</v>
      </c>
      <c r="S68" s="74">
        <f>$Q$76+3*$Q$77</f>
        <v>166.29221053883271</v>
      </c>
      <c r="T68" s="67" t="str">
        <f t="shared" si="8"/>
        <v>ok</v>
      </c>
    </row>
    <row r="69" spans="1:37" ht="19.5" customHeight="1" x14ac:dyDescent="0.2">
      <c r="A69" s="27">
        <f t="shared" si="9"/>
        <v>160</v>
      </c>
      <c r="B69" s="28">
        <f t="shared" si="2"/>
        <v>41</v>
      </c>
      <c r="C69" s="63">
        <v>4191</v>
      </c>
      <c r="D69" s="63">
        <v>69</v>
      </c>
      <c r="E69" s="63">
        <v>46</v>
      </c>
      <c r="F69" s="63">
        <v>32</v>
      </c>
      <c r="G69" s="63">
        <v>22</v>
      </c>
      <c r="H69" s="63">
        <v>14</v>
      </c>
      <c r="I69" s="63">
        <v>10</v>
      </c>
      <c r="J69" s="63">
        <v>8</v>
      </c>
      <c r="K69" s="60">
        <f t="shared" si="10"/>
        <v>37</v>
      </c>
      <c r="L69" s="60">
        <f t="shared" si="3"/>
        <v>18</v>
      </c>
      <c r="M69" s="60">
        <f t="shared" si="4"/>
        <v>6</v>
      </c>
      <c r="N69" s="60">
        <f t="shared" si="5"/>
        <v>23</v>
      </c>
      <c r="O69" s="62">
        <f t="shared" si="6"/>
        <v>38.478260869565219</v>
      </c>
      <c r="P69" s="64">
        <v>102</v>
      </c>
      <c r="Q69" s="28">
        <f t="shared" si="12"/>
        <v>69</v>
      </c>
      <c r="R69" s="74">
        <f>$Q$76-3*$Q$77</f>
        <v>-28.948460538832705</v>
      </c>
      <c r="S69" s="74">
        <f>$Q$76+3*$Q$77</f>
        <v>166.29221053883271</v>
      </c>
      <c r="T69" s="67" t="str">
        <f t="shared" si="8"/>
        <v>ok</v>
      </c>
    </row>
    <row r="70" spans="1:37" ht="19.5" customHeight="1" x14ac:dyDescent="0.2">
      <c r="A70" s="27">
        <f t="shared" si="9"/>
        <v>120</v>
      </c>
      <c r="B70" s="28">
        <f t="shared" si="2"/>
        <v>40</v>
      </c>
      <c r="C70" s="63">
        <v>4069</v>
      </c>
      <c r="D70" s="63">
        <v>81</v>
      </c>
      <c r="E70" s="63">
        <v>54</v>
      </c>
      <c r="F70" s="63">
        <v>40</v>
      </c>
      <c r="G70" s="63">
        <v>28</v>
      </c>
      <c r="H70" s="63">
        <v>18</v>
      </c>
      <c r="I70" s="63">
        <v>13</v>
      </c>
      <c r="J70" s="63">
        <v>8</v>
      </c>
      <c r="K70" s="60">
        <f t="shared" si="10"/>
        <v>41</v>
      </c>
      <c r="L70" s="60">
        <f t="shared" si="3"/>
        <v>22</v>
      </c>
      <c r="M70" s="60">
        <f t="shared" si="4"/>
        <v>10</v>
      </c>
      <c r="N70" s="60">
        <f t="shared" si="5"/>
        <v>27</v>
      </c>
      <c r="O70" s="62">
        <f t="shared" si="6"/>
        <v>39.444444444444443</v>
      </c>
      <c r="P70" s="64">
        <v>90</v>
      </c>
      <c r="Q70" s="28">
        <f t="shared" si="12"/>
        <v>81</v>
      </c>
      <c r="R70" s="74">
        <f>$Q$76-3*$Q$77</f>
        <v>-28.948460538832705</v>
      </c>
      <c r="S70" s="74">
        <f>$Q$76+3*$Q$77</f>
        <v>166.29221053883271</v>
      </c>
      <c r="T70" s="67" t="str">
        <f t="shared" si="8"/>
        <v>ok</v>
      </c>
    </row>
    <row r="71" spans="1:37" ht="19.5" customHeight="1" x14ac:dyDescent="0.2">
      <c r="A71" s="27">
        <f t="shared" si="9"/>
        <v>80</v>
      </c>
      <c r="B71" s="28">
        <f t="shared" si="2"/>
        <v>41</v>
      </c>
      <c r="C71" s="63">
        <v>4191</v>
      </c>
      <c r="D71" s="63">
        <v>63</v>
      </c>
      <c r="E71" s="63">
        <v>39</v>
      </c>
      <c r="F71" s="63">
        <v>28</v>
      </c>
      <c r="G71" s="63">
        <v>18</v>
      </c>
      <c r="H71" s="63">
        <v>11</v>
      </c>
      <c r="I71" s="63">
        <v>8</v>
      </c>
      <c r="J71" s="63">
        <v>5</v>
      </c>
      <c r="K71" s="60">
        <f t="shared" si="10"/>
        <v>35</v>
      </c>
      <c r="L71" s="60">
        <f t="shared" si="3"/>
        <v>17</v>
      </c>
      <c r="M71" s="60">
        <f t="shared" si="4"/>
        <v>6</v>
      </c>
      <c r="N71" s="60">
        <f t="shared" si="5"/>
        <v>24</v>
      </c>
      <c r="O71" s="62">
        <f t="shared" si="6"/>
        <v>35.952380952380949</v>
      </c>
      <c r="P71" s="64">
        <v>106</v>
      </c>
      <c r="Q71" s="28">
        <f t="shared" si="12"/>
        <v>63</v>
      </c>
      <c r="R71" s="74">
        <f>$Q$76-3*$Q$77</f>
        <v>-28.948460538832705</v>
      </c>
      <c r="S71" s="74">
        <f>$Q$76+3*$Q$77</f>
        <v>166.29221053883271</v>
      </c>
      <c r="T71" s="67" t="str">
        <f t="shared" si="8"/>
        <v>ok</v>
      </c>
    </row>
    <row r="72" spans="1:37" ht="19.5" customHeight="1" x14ac:dyDescent="0.2">
      <c r="A72" s="27">
        <f t="shared" si="9"/>
        <v>40</v>
      </c>
      <c r="B72" s="28">
        <f t="shared" si="2"/>
        <v>41</v>
      </c>
      <c r="C72" s="63">
        <v>4150</v>
      </c>
      <c r="D72" s="63">
        <v>67</v>
      </c>
      <c r="E72" s="63">
        <v>44</v>
      </c>
      <c r="F72" s="63">
        <v>33</v>
      </c>
      <c r="G72" s="63">
        <v>22</v>
      </c>
      <c r="H72" s="63">
        <v>14</v>
      </c>
      <c r="I72" s="63">
        <v>9</v>
      </c>
      <c r="J72" s="63">
        <v>7</v>
      </c>
      <c r="K72" s="60">
        <f t="shared" si="10"/>
        <v>34</v>
      </c>
      <c r="L72" s="60">
        <f t="shared" si="3"/>
        <v>19</v>
      </c>
      <c r="M72" s="60">
        <f t="shared" si="4"/>
        <v>7</v>
      </c>
      <c r="N72" s="60">
        <f t="shared" si="5"/>
        <v>23</v>
      </c>
      <c r="O72" s="62">
        <f t="shared" si="6"/>
        <v>39.179104477611943</v>
      </c>
      <c r="P72" s="64">
        <v>108</v>
      </c>
      <c r="Q72" s="28">
        <f t="shared" si="12"/>
        <v>67</v>
      </c>
      <c r="R72" s="74">
        <f>$Q$76-3*$Q$77</f>
        <v>-28.948460538832705</v>
      </c>
      <c r="S72" s="74">
        <f>$Q$76+3*$Q$77</f>
        <v>166.29221053883271</v>
      </c>
      <c r="T72" s="67" t="str">
        <f t="shared" si="8"/>
        <v>ok</v>
      </c>
    </row>
    <row r="73" spans="1:37" ht="19.5" customHeight="1" x14ac:dyDescent="0.2">
      <c r="A73" s="27">
        <f t="shared" si="9"/>
        <v>0</v>
      </c>
      <c r="B73" s="28">
        <f t="shared" si="2"/>
        <v>43</v>
      </c>
      <c r="C73" s="63">
        <v>4375</v>
      </c>
      <c r="D73" s="63">
        <v>54</v>
      </c>
      <c r="E73" s="63">
        <v>37</v>
      </c>
      <c r="F73" s="63">
        <v>28</v>
      </c>
      <c r="G73" s="63">
        <v>21</v>
      </c>
      <c r="H73" s="63">
        <v>15</v>
      </c>
      <c r="I73" s="63">
        <v>11</v>
      </c>
      <c r="J73" s="63">
        <v>9</v>
      </c>
      <c r="K73" s="60">
        <f t="shared" si="10"/>
        <v>26</v>
      </c>
      <c r="L73" s="60">
        <f t="shared" si="3"/>
        <v>13</v>
      </c>
      <c r="M73" s="60">
        <f t="shared" si="4"/>
        <v>6</v>
      </c>
      <c r="N73" s="60">
        <f t="shared" si="5"/>
        <v>17</v>
      </c>
      <c r="O73" s="62">
        <f t="shared" si="6"/>
        <v>43.888888888888893</v>
      </c>
      <c r="P73" s="64">
        <v>149</v>
      </c>
      <c r="Q73" s="28">
        <f t="shared" si="12"/>
        <v>54</v>
      </c>
      <c r="R73" s="74">
        <f>$Q$76-3*$Q$77</f>
        <v>-28.948460538832705</v>
      </c>
      <c r="S73" s="74">
        <f>$Q$76+3*$Q$77</f>
        <v>166.29221053883271</v>
      </c>
      <c r="T73" s="67" t="str">
        <f t="shared" si="8"/>
        <v>ok</v>
      </c>
    </row>
    <row r="74" spans="1:37" ht="19.5" customHeight="1" x14ac:dyDescent="0.2">
      <c r="A74" s="27"/>
      <c r="B74" s="28"/>
      <c r="C74" s="63"/>
      <c r="D74" s="63"/>
      <c r="E74" s="63"/>
      <c r="F74" s="63"/>
      <c r="G74" s="63"/>
      <c r="H74" s="63"/>
      <c r="I74" s="63"/>
      <c r="J74" s="63"/>
      <c r="K74" s="28"/>
      <c r="L74" s="28"/>
      <c r="M74" s="28"/>
      <c r="N74" s="28"/>
      <c r="O74" s="28"/>
      <c r="P74" s="29"/>
      <c r="Q74" s="28"/>
    </row>
    <row r="75" spans="1:37" ht="19.5" customHeight="1" x14ac:dyDescent="0.2">
      <c r="A75" s="27"/>
      <c r="B75" s="28"/>
      <c r="C75" s="28"/>
      <c r="D75" s="28"/>
      <c r="E75" s="58"/>
      <c r="F75" s="28"/>
      <c r="G75" s="29"/>
      <c r="H75" s="29"/>
      <c r="I75" s="29"/>
      <c r="J75" s="28"/>
      <c r="K75" s="28"/>
      <c r="L75" s="28"/>
      <c r="M75" s="28"/>
      <c r="N75" s="28"/>
      <c r="O75" s="28"/>
      <c r="P75" s="29"/>
      <c r="Q75" s="28"/>
    </row>
    <row r="76" spans="1:37" ht="12.75" customHeight="1" x14ac:dyDescent="0.2">
      <c r="A76" s="47" t="s">
        <v>38</v>
      </c>
      <c r="B76" s="48"/>
      <c r="C76" s="48"/>
      <c r="D76" s="48"/>
      <c r="E76" s="48"/>
      <c r="F76" s="48"/>
      <c r="G76" s="48"/>
      <c r="H76" s="48"/>
      <c r="I76" s="48"/>
      <c r="J76" s="48"/>
      <c r="K76" s="70">
        <f>AVERAGE(K10:K75)</f>
        <v>42.71875</v>
      </c>
      <c r="L76" s="70">
        <f>AVERAGE(L10:L75)</f>
        <v>13.984375</v>
      </c>
      <c r="M76" s="70">
        <f>AVERAGE(M10:M75)</f>
        <v>5.453125</v>
      </c>
      <c r="N76" s="70">
        <f>AVERAGE(N10:N75)</f>
        <v>30.03125</v>
      </c>
      <c r="O76" s="70">
        <f>AVERAGE(O10:O75)</f>
        <v>36.527999714153289</v>
      </c>
      <c r="P76" s="49">
        <f>AVERAGE(P10:P75)</f>
        <v>127.34375</v>
      </c>
      <c r="Q76" s="50">
        <f>AVERAGE(Q10:Q75)</f>
        <v>68.671875</v>
      </c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</row>
    <row r="77" spans="1:37" ht="12.75" customHeight="1" x14ac:dyDescent="0.2">
      <c r="A77" s="51" t="s">
        <v>39</v>
      </c>
      <c r="B77" s="52"/>
      <c r="C77" s="52"/>
      <c r="D77" s="52"/>
      <c r="E77" s="52"/>
      <c r="F77" s="52"/>
      <c r="G77" s="52"/>
      <c r="H77" s="52"/>
      <c r="I77" s="52"/>
      <c r="J77" s="52"/>
      <c r="K77" s="71">
        <f>STDEV(K10:K75)</f>
        <v>25.615266250409444</v>
      </c>
      <c r="L77" s="71">
        <f>STDEV(L10:L75)</f>
        <v>7.1436333903604696</v>
      </c>
      <c r="M77" s="71">
        <f>STDEV(M10:M75)</f>
        <v>2.5003471981129164</v>
      </c>
      <c r="N77" s="71">
        <f>STDEV(N10:N75)</f>
        <v>18.973639817823777</v>
      </c>
      <c r="O77" s="71">
        <f>STDEV(O10:O75)</f>
        <v>6.6617056482795123</v>
      </c>
      <c r="P77" s="53">
        <f>STDEV(P10:P75)</f>
        <v>87.923527152771385</v>
      </c>
      <c r="Q77" s="54">
        <f>STDEV(Q10:Q75)</f>
        <v>32.540111846277568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</row>
    <row r="78" spans="1:37" ht="12.75" customHeight="1" x14ac:dyDescent="0.2">
      <c r="A78" s="51" t="s">
        <v>40</v>
      </c>
      <c r="B78" s="52"/>
      <c r="C78" s="52"/>
      <c r="D78" s="52"/>
      <c r="E78" s="52"/>
      <c r="F78" s="52"/>
      <c r="G78" s="52"/>
      <c r="H78" s="52"/>
      <c r="I78" s="52"/>
      <c r="J78" s="52"/>
      <c r="K78" s="71">
        <f>MAX(K10:K75)</f>
        <v>134</v>
      </c>
      <c r="L78" s="71">
        <f>MAX(L10:L75)</f>
        <v>30</v>
      </c>
      <c r="M78" s="71">
        <f>MAX(M10:M75)</f>
        <v>13</v>
      </c>
      <c r="N78" s="71">
        <f>MAX(N10:N75)</f>
        <v>92</v>
      </c>
      <c r="O78" s="71">
        <f>MAX(O10:O75)</f>
        <v>50.217391304347814</v>
      </c>
      <c r="P78" s="53">
        <f>MAX(P10:P75)</f>
        <v>435</v>
      </c>
      <c r="Q78" s="54">
        <f>MAX(Q10:Q75)</f>
        <v>171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</row>
    <row r="79" spans="1:37" ht="12.75" customHeight="1" x14ac:dyDescent="0.2">
      <c r="A79" s="51" t="s">
        <v>41</v>
      </c>
      <c r="B79" s="52"/>
      <c r="C79" s="52"/>
      <c r="D79" s="52"/>
      <c r="E79" s="52"/>
      <c r="F79" s="52"/>
      <c r="G79" s="52"/>
      <c r="H79" s="52"/>
      <c r="I79" s="52"/>
      <c r="J79" s="52"/>
      <c r="K79" s="71">
        <f>MIN(K10:K75)</f>
        <v>8</v>
      </c>
      <c r="L79" s="71">
        <f>MIN(L10:L75)</f>
        <v>3</v>
      </c>
      <c r="M79" s="71">
        <f>MIN(M10:M75)</f>
        <v>2</v>
      </c>
      <c r="N79" s="71">
        <f>MIN(N10:N75)</f>
        <v>6</v>
      </c>
      <c r="O79" s="71">
        <f>MIN(O10:O75)</f>
        <v>24.473684210526315</v>
      </c>
      <c r="P79" s="53">
        <f>MIN(P10:P75)</f>
        <v>28</v>
      </c>
      <c r="Q79" s="54">
        <f>MIN(Q10:Q75)</f>
        <v>18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</row>
    <row r="80" spans="1:37" ht="12.75" customHeight="1" x14ac:dyDescent="0.2">
      <c r="A80" s="51" t="s">
        <v>42</v>
      </c>
      <c r="B80" s="52"/>
      <c r="C80" s="52"/>
      <c r="D80" s="52"/>
      <c r="E80" s="52"/>
      <c r="F80" s="52"/>
      <c r="G80" s="52"/>
      <c r="H80" s="52"/>
      <c r="I80" s="52"/>
      <c r="J80" s="52"/>
      <c r="K80" s="71">
        <f t="shared" ref="K80:Q80" si="13">COUNT(K10:K75)</f>
        <v>64</v>
      </c>
      <c r="L80" s="71">
        <f t="shared" si="13"/>
        <v>64</v>
      </c>
      <c r="M80" s="71">
        <f t="shared" si="13"/>
        <v>64</v>
      </c>
      <c r="N80" s="71">
        <f t="shared" si="13"/>
        <v>64</v>
      </c>
      <c r="O80" s="71">
        <f t="shared" si="13"/>
        <v>64</v>
      </c>
      <c r="P80" s="53">
        <f t="shared" si="13"/>
        <v>64</v>
      </c>
      <c r="Q80" s="54">
        <f t="shared" si="13"/>
        <v>64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</row>
    <row r="81" spans="1:37" ht="12.75" customHeight="1" x14ac:dyDescent="0.2">
      <c r="A81" s="55" t="s">
        <v>43</v>
      </c>
      <c r="B81" s="56"/>
      <c r="C81" s="56"/>
      <c r="D81" s="56"/>
      <c r="E81" s="56"/>
      <c r="F81" s="56"/>
      <c r="G81" s="56"/>
      <c r="H81" s="56"/>
      <c r="I81" s="56"/>
      <c r="J81" s="56"/>
      <c r="K81" s="66">
        <f>K76+K77</f>
        <v>68.334016250409448</v>
      </c>
      <c r="L81" s="66">
        <f>L76+L77</f>
        <v>21.128008390360471</v>
      </c>
      <c r="M81" s="66">
        <f>M76+M77</f>
        <v>7.9534721981129159</v>
      </c>
      <c r="N81" s="66">
        <f>N76+N77</f>
        <v>49.004889817823781</v>
      </c>
      <c r="O81" s="66">
        <f>O76-O77</f>
        <v>29.866294065873777</v>
      </c>
      <c r="P81" s="65">
        <f>P76-P77</f>
        <v>39.420222847228615</v>
      </c>
      <c r="Q81" s="57">
        <f>Q76+Q77</f>
        <v>101.21198684627757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</row>
    <row r="82" spans="1:37" ht="12.75" customHeight="1" x14ac:dyDescent="0.2">
      <c r="A82" s="30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31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</row>
    <row r="83" spans="1:37" ht="27.75" customHeight="1" x14ac:dyDescent="0.2">
      <c r="A83" s="68" t="s">
        <v>68</v>
      </c>
      <c r="B83" s="26"/>
      <c r="C83" s="26"/>
      <c r="D83" s="26"/>
      <c r="E83" s="26"/>
      <c r="F83" s="26"/>
      <c r="G83" s="26"/>
      <c r="H83" s="26"/>
      <c r="I83" s="26"/>
      <c r="J83" s="26"/>
      <c r="K83" s="116">
        <f>8.3928*(10^10)*K81^-3.2927</f>
        <v>76383.191406894155</v>
      </c>
      <c r="L83" s="116">
        <f>5.7636*(10^10)*(L81^-3.8417)</f>
        <v>468796.86654061137</v>
      </c>
      <c r="M83" s="116">
        <f>9.8496*(10^10)*(M81^-5.1046)</f>
        <v>2491360.1839176593</v>
      </c>
      <c r="N83" s="69"/>
      <c r="O83" s="69"/>
      <c r="P83" s="116">
        <f>0.232*P81^3.2268</f>
        <v>32700.492705765657</v>
      </c>
      <c r="Q83" s="116">
        <f>7.2024*(10^13)*(Q81^-4.0568)</f>
        <v>528022.29554192792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</row>
    <row r="84" spans="1:37" ht="12.75" customHeight="1" x14ac:dyDescent="0.2">
      <c r="A84" s="30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31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</row>
    <row r="85" spans="1:37" ht="12.75" customHeight="1" x14ac:dyDescent="0.2">
      <c r="A85" s="30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31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</row>
    <row r="86" spans="1:37" ht="12.75" customHeight="1" x14ac:dyDescent="0.2">
      <c r="A86" s="30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31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</row>
    <row r="87" spans="1:37" ht="12.75" customHeight="1" x14ac:dyDescent="0.2">
      <c r="A87" s="30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31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</row>
    <row r="88" spans="1:37" ht="12.75" customHeight="1" x14ac:dyDescent="0.2">
      <c r="A88" s="30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31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</row>
    <row r="89" spans="1:37" ht="12.75" customHeight="1" x14ac:dyDescent="0.2">
      <c r="A89" s="30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73"/>
      <c r="P89" s="31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</row>
    <row r="90" spans="1:37" ht="12.75" customHeight="1" x14ac:dyDescent="0.2">
      <c r="A90" s="30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31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</row>
    <row r="91" spans="1:37" ht="12.75" customHeight="1" x14ac:dyDescent="0.2">
      <c r="A91" s="30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31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</row>
    <row r="92" spans="1:37" ht="12.75" customHeight="1" x14ac:dyDescent="0.2">
      <c r="A92" s="30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31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</row>
    <row r="93" spans="1:37" ht="12.75" customHeight="1" x14ac:dyDescent="0.2">
      <c r="A93" s="30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31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</row>
    <row r="94" spans="1:37" ht="12.75" customHeight="1" x14ac:dyDescent="0.2">
      <c r="A94" s="30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31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</row>
    <row r="95" spans="1:37" ht="12.75" customHeight="1" x14ac:dyDescent="0.2">
      <c r="A95" s="30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31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</row>
    <row r="96" spans="1:37" ht="12.75" customHeight="1" x14ac:dyDescent="0.2">
      <c r="A96" s="30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31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</row>
    <row r="97" spans="1:37" ht="12.75" customHeight="1" x14ac:dyDescent="0.2">
      <c r="A97" s="30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31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</row>
    <row r="98" spans="1:37" ht="12.75" customHeight="1" x14ac:dyDescent="0.2">
      <c r="A98" s="30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31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</row>
    <row r="99" spans="1:37" ht="12.75" customHeight="1" x14ac:dyDescent="0.2">
      <c r="A99" s="30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31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</row>
    <row r="100" spans="1:37" ht="12.75" customHeight="1" x14ac:dyDescent="0.2">
      <c r="A100" s="30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31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</row>
    <row r="101" spans="1:37" ht="12.75" customHeight="1" x14ac:dyDescent="0.2">
      <c r="A101" s="30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31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</row>
    <row r="102" spans="1:37" ht="12.75" customHeight="1" x14ac:dyDescent="0.2">
      <c r="A102" s="30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31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</row>
    <row r="103" spans="1:37" ht="12.75" customHeight="1" x14ac:dyDescent="0.2">
      <c r="A103" s="30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31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</row>
    <row r="104" spans="1:37" ht="12.75" customHeight="1" x14ac:dyDescent="0.2">
      <c r="A104" s="30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31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</row>
    <row r="105" spans="1:37" ht="12.75" customHeight="1" x14ac:dyDescent="0.2">
      <c r="A105" s="30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31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</row>
    <row r="106" spans="1:37" ht="12.75" customHeight="1" x14ac:dyDescent="0.2">
      <c r="A106" s="30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31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</row>
    <row r="107" spans="1:37" ht="12.75" customHeight="1" x14ac:dyDescent="0.2">
      <c r="A107" s="30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31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</row>
    <row r="108" spans="1:37" ht="12.75" customHeight="1" x14ac:dyDescent="0.2">
      <c r="A108" s="30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31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</row>
    <row r="109" spans="1:37" ht="12.75" customHeight="1" x14ac:dyDescent="0.2">
      <c r="A109" s="30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31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</row>
    <row r="110" spans="1:37" ht="12.75" customHeight="1" x14ac:dyDescent="0.2">
      <c r="A110" s="30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31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</row>
    <row r="111" spans="1:37" ht="12.75" customHeight="1" x14ac:dyDescent="0.2">
      <c r="A111" s="30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31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</row>
    <row r="112" spans="1:37" ht="12.75" customHeight="1" x14ac:dyDescent="0.2">
      <c r="A112" s="30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31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</row>
    <row r="113" spans="1:37" ht="12.75" customHeight="1" x14ac:dyDescent="0.2">
      <c r="A113" s="30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31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</row>
    <row r="114" spans="1:37" ht="12.75" customHeight="1" x14ac:dyDescent="0.2">
      <c r="A114" s="30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31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</row>
    <row r="115" spans="1:37" ht="12.75" customHeight="1" x14ac:dyDescent="0.2">
      <c r="A115" s="30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31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</row>
    <row r="116" spans="1:37" ht="12.75" customHeight="1" x14ac:dyDescent="0.2">
      <c r="A116" s="30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31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</row>
    <row r="117" spans="1:37" ht="12.75" customHeight="1" x14ac:dyDescent="0.2">
      <c r="A117" s="30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31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</row>
    <row r="118" spans="1:37" ht="12.75" customHeight="1" x14ac:dyDescent="0.2">
      <c r="A118" s="30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31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</row>
    <row r="119" spans="1:37" ht="12.75" customHeight="1" x14ac:dyDescent="0.2">
      <c r="A119" s="30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31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</row>
    <row r="120" spans="1:37" ht="12.75" customHeight="1" x14ac:dyDescent="0.2">
      <c r="A120" s="30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31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</row>
    <row r="121" spans="1:37" ht="12.75" customHeight="1" x14ac:dyDescent="0.2">
      <c r="A121" s="30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31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</row>
    <row r="122" spans="1:37" ht="12.75" customHeight="1" x14ac:dyDescent="0.2">
      <c r="A122" s="30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31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</row>
    <row r="123" spans="1:37" ht="12.75" customHeight="1" x14ac:dyDescent="0.2">
      <c r="A123" s="30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31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</row>
    <row r="124" spans="1:37" ht="12.75" customHeight="1" x14ac:dyDescent="0.2">
      <c r="A124" s="30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31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</row>
    <row r="125" spans="1:37" ht="12.75" customHeight="1" x14ac:dyDescent="0.2">
      <c r="A125" s="30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31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</row>
    <row r="126" spans="1:37" ht="12.75" customHeight="1" x14ac:dyDescent="0.2">
      <c r="A126" s="30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31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</row>
    <row r="127" spans="1:37" ht="12.75" customHeight="1" x14ac:dyDescent="0.2">
      <c r="A127" s="30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31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</row>
    <row r="128" spans="1:37" ht="12.75" customHeight="1" x14ac:dyDescent="0.2">
      <c r="A128" s="30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31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</row>
    <row r="129" spans="1:37" ht="12.75" customHeight="1" x14ac:dyDescent="0.2">
      <c r="A129" s="30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31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</row>
    <row r="130" spans="1:37" ht="12.75" customHeight="1" x14ac:dyDescent="0.2">
      <c r="A130" s="30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31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</row>
    <row r="131" spans="1:37" ht="12.75" customHeight="1" x14ac:dyDescent="0.2">
      <c r="A131" s="30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31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</row>
    <row r="132" spans="1:37" ht="12.75" customHeight="1" x14ac:dyDescent="0.2">
      <c r="A132" s="30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31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</row>
    <row r="133" spans="1:37" ht="12.75" customHeight="1" x14ac:dyDescent="0.2">
      <c r="A133" s="30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31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</row>
    <row r="134" spans="1:37" ht="12.75" customHeight="1" x14ac:dyDescent="0.2">
      <c r="A134" s="30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31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</row>
    <row r="135" spans="1:37" ht="12.75" customHeight="1" x14ac:dyDescent="0.2">
      <c r="A135" s="30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31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</row>
    <row r="136" spans="1:37" ht="12.75" customHeight="1" x14ac:dyDescent="0.2">
      <c r="A136" s="30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31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</row>
    <row r="137" spans="1:37" ht="12.75" customHeight="1" x14ac:dyDescent="0.2">
      <c r="A137" s="30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31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</row>
    <row r="138" spans="1:37" ht="12.75" customHeight="1" x14ac:dyDescent="0.2">
      <c r="A138" s="30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31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</row>
    <row r="139" spans="1:37" ht="12.75" customHeight="1" x14ac:dyDescent="0.2">
      <c r="A139" s="30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31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</row>
    <row r="140" spans="1:37" ht="12.75" customHeight="1" x14ac:dyDescent="0.2">
      <c r="A140" s="30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31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</row>
    <row r="141" spans="1:37" ht="12.75" customHeight="1" x14ac:dyDescent="0.2">
      <c r="A141" s="30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31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</row>
    <row r="142" spans="1:37" ht="12.75" customHeight="1" x14ac:dyDescent="0.2">
      <c r="A142" s="30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31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</row>
    <row r="143" spans="1:37" ht="12.75" customHeight="1" x14ac:dyDescent="0.2">
      <c r="A143" s="30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31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</row>
    <row r="144" spans="1:37" ht="12.75" customHeight="1" x14ac:dyDescent="0.2">
      <c r="A144" s="30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31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</row>
    <row r="145" spans="1:37" ht="12.75" customHeight="1" x14ac:dyDescent="0.2">
      <c r="A145" s="30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31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</row>
    <row r="146" spans="1:37" ht="12.75" customHeight="1" x14ac:dyDescent="0.2">
      <c r="A146" s="30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31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</row>
    <row r="147" spans="1:37" ht="12.75" customHeight="1" x14ac:dyDescent="0.2">
      <c r="A147" s="30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31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</row>
    <row r="148" spans="1:37" ht="12.75" customHeight="1" x14ac:dyDescent="0.2">
      <c r="A148" s="30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31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</row>
    <row r="149" spans="1:37" ht="12.75" customHeight="1" x14ac:dyDescent="0.2">
      <c r="A149" s="30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31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</row>
    <row r="150" spans="1:37" ht="12.75" customHeight="1" x14ac:dyDescent="0.2">
      <c r="A150" s="30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31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</row>
    <row r="151" spans="1:37" ht="12.75" customHeight="1" x14ac:dyDescent="0.2">
      <c r="A151" s="30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31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</row>
    <row r="152" spans="1:37" ht="12.75" customHeight="1" x14ac:dyDescent="0.2">
      <c r="A152" s="30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31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</row>
    <row r="153" spans="1:37" ht="12.75" customHeight="1" x14ac:dyDescent="0.2">
      <c r="A153" s="30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31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</row>
    <row r="154" spans="1:37" ht="12.75" customHeight="1" x14ac:dyDescent="0.2">
      <c r="A154" s="30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31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</row>
    <row r="155" spans="1:37" ht="12.75" customHeight="1" x14ac:dyDescent="0.2">
      <c r="A155" s="30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31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</row>
    <row r="156" spans="1:37" ht="12.75" customHeight="1" x14ac:dyDescent="0.2">
      <c r="A156" s="30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31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</row>
    <row r="157" spans="1:37" ht="12.75" customHeight="1" x14ac:dyDescent="0.2">
      <c r="A157" s="30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31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</row>
    <row r="158" spans="1:37" ht="12.75" customHeight="1" x14ac:dyDescent="0.2">
      <c r="A158" s="30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31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</row>
    <row r="159" spans="1:37" ht="12.75" customHeight="1" x14ac:dyDescent="0.2">
      <c r="A159" s="30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31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</row>
    <row r="160" spans="1:37" ht="12.75" customHeight="1" x14ac:dyDescent="0.2">
      <c r="A160" s="30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31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</row>
    <row r="161" spans="1:37" ht="12.75" customHeight="1" x14ac:dyDescent="0.2">
      <c r="A161" s="30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31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</row>
    <row r="162" spans="1:37" ht="12.75" customHeight="1" x14ac:dyDescent="0.2">
      <c r="A162" s="30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31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</row>
    <row r="163" spans="1:37" ht="12.75" customHeight="1" x14ac:dyDescent="0.2">
      <c r="A163" s="30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31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</row>
    <row r="164" spans="1:37" ht="12.75" customHeight="1" x14ac:dyDescent="0.2">
      <c r="A164" s="30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31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</row>
    <row r="165" spans="1:37" ht="12.75" customHeight="1" x14ac:dyDescent="0.2">
      <c r="A165" s="30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31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</row>
    <row r="166" spans="1:37" ht="12.75" customHeight="1" x14ac:dyDescent="0.2">
      <c r="A166" s="30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31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</row>
    <row r="167" spans="1:37" ht="12.75" customHeight="1" x14ac:dyDescent="0.2">
      <c r="A167" s="30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31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</row>
    <row r="168" spans="1:37" ht="12.75" customHeight="1" x14ac:dyDescent="0.2">
      <c r="A168" s="30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31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</row>
    <row r="169" spans="1:37" ht="12.75" customHeight="1" x14ac:dyDescent="0.2">
      <c r="A169" s="30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31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</row>
    <row r="170" spans="1:37" ht="12.75" customHeight="1" x14ac:dyDescent="0.2">
      <c r="A170" s="30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31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</row>
    <row r="171" spans="1:37" ht="12.75" customHeight="1" x14ac:dyDescent="0.2">
      <c r="A171" s="30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31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</row>
    <row r="172" spans="1:37" ht="12.75" customHeight="1" x14ac:dyDescent="0.2">
      <c r="A172" s="30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31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</row>
    <row r="173" spans="1:37" ht="12.75" customHeight="1" x14ac:dyDescent="0.2">
      <c r="A173" s="30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31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</row>
    <row r="174" spans="1:37" ht="12.75" customHeight="1" x14ac:dyDescent="0.2">
      <c r="A174" s="30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31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</row>
    <row r="175" spans="1:37" ht="12.75" customHeight="1" x14ac:dyDescent="0.2">
      <c r="A175" s="30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31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</row>
    <row r="176" spans="1:37" ht="12.75" customHeight="1" x14ac:dyDescent="0.2">
      <c r="A176" s="30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31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</row>
    <row r="177" spans="1:37" ht="12.75" customHeight="1" x14ac:dyDescent="0.2">
      <c r="A177" s="30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31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</row>
    <row r="178" spans="1:37" ht="12.75" customHeight="1" x14ac:dyDescent="0.2">
      <c r="A178" s="30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31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</row>
    <row r="179" spans="1:37" ht="12.75" customHeight="1" x14ac:dyDescent="0.2">
      <c r="A179" s="30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31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</row>
    <row r="180" spans="1:37" ht="12.75" customHeight="1" x14ac:dyDescent="0.2">
      <c r="A180" s="30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31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</row>
    <row r="181" spans="1:37" ht="12.75" customHeight="1" x14ac:dyDescent="0.2">
      <c r="A181" s="30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31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</row>
    <row r="182" spans="1:37" ht="12.75" customHeight="1" x14ac:dyDescent="0.2">
      <c r="A182" s="30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31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</row>
    <row r="183" spans="1:37" ht="12.75" customHeight="1" x14ac:dyDescent="0.2">
      <c r="A183" s="30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31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</row>
    <row r="184" spans="1:37" ht="12.75" customHeight="1" x14ac:dyDescent="0.2">
      <c r="A184" s="30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31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</row>
    <row r="185" spans="1:37" ht="12.75" customHeight="1" x14ac:dyDescent="0.2">
      <c r="A185" s="30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31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</row>
    <row r="186" spans="1:37" ht="12.75" customHeight="1" x14ac:dyDescent="0.2">
      <c r="A186" s="30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31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</row>
    <row r="187" spans="1:37" ht="12.75" customHeight="1" x14ac:dyDescent="0.2">
      <c r="A187" s="30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31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</row>
    <row r="188" spans="1:37" ht="12.75" customHeight="1" x14ac:dyDescent="0.2">
      <c r="A188" s="30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31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</row>
    <row r="189" spans="1:37" ht="12.75" customHeight="1" x14ac:dyDescent="0.2">
      <c r="A189" s="30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31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</row>
    <row r="190" spans="1:37" ht="12.75" customHeight="1" x14ac:dyDescent="0.2">
      <c r="A190" s="30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31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</row>
    <row r="191" spans="1:37" ht="12.75" customHeight="1" x14ac:dyDescent="0.2">
      <c r="A191" s="30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31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</row>
    <row r="192" spans="1:37" ht="12.75" customHeight="1" x14ac:dyDescent="0.2">
      <c r="A192" s="30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31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</row>
    <row r="193" spans="1:37" ht="12.75" customHeight="1" x14ac:dyDescent="0.2">
      <c r="A193" s="30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31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</row>
    <row r="194" spans="1:37" ht="12.75" customHeight="1" x14ac:dyDescent="0.2">
      <c r="A194" s="30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31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</row>
    <row r="195" spans="1:37" ht="12.75" customHeight="1" x14ac:dyDescent="0.2">
      <c r="A195" s="30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31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</row>
    <row r="196" spans="1:37" ht="12.75" customHeight="1" x14ac:dyDescent="0.2">
      <c r="A196" s="30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31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</row>
    <row r="197" spans="1:37" ht="12.75" customHeight="1" x14ac:dyDescent="0.2">
      <c r="A197" s="30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31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</row>
    <row r="198" spans="1:37" ht="12.75" customHeight="1" x14ac:dyDescent="0.2">
      <c r="A198" s="30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31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</row>
    <row r="199" spans="1:37" ht="12.75" customHeight="1" x14ac:dyDescent="0.2">
      <c r="A199" s="30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31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</row>
    <row r="200" spans="1:37" ht="12.75" customHeight="1" x14ac:dyDescent="0.2">
      <c r="A200" s="30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31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</row>
    <row r="201" spans="1:37" ht="12.75" customHeight="1" x14ac:dyDescent="0.2">
      <c r="A201" s="30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31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</row>
    <row r="202" spans="1:37" ht="12.75" customHeight="1" x14ac:dyDescent="0.2">
      <c r="A202" s="30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31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</row>
    <row r="203" spans="1:37" ht="12.75" customHeight="1" x14ac:dyDescent="0.2">
      <c r="A203" s="30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31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</row>
    <row r="204" spans="1:37" ht="12.75" customHeight="1" x14ac:dyDescent="0.2">
      <c r="A204" s="30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31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</row>
    <row r="205" spans="1:37" ht="12.75" customHeight="1" x14ac:dyDescent="0.2">
      <c r="A205" s="30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31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</row>
    <row r="206" spans="1:37" ht="12.75" customHeight="1" x14ac:dyDescent="0.2">
      <c r="A206" s="30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31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</row>
    <row r="207" spans="1:37" ht="12.75" customHeight="1" x14ac:dyDescent="0.2">
      <c r="A207" s="30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31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</row>
    <row r="208" spans="1:37" ht="12.75" customHeight="1" x14ac:dyDescent="0.2">
      <c r="A208" s="30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31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</row>
    <row r="209" spans="1:37" ht="12.75" customHeight="1" x14ac:dyDescent="0.2">
      <c r="A209" s="30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31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</row>
  </sheetData>
  <mergeCells count="15">
    <mergeCell ref="N7:N8"/>
    <mergeCell ref="O7:O8"/>
    <mergeCell ref="P7:P8"/>
    <mergeCell ref="Q7:Q8"/>
    <mergeCell ref="R9:S9"/>
    <mergeCell ref="A1:B3"/>
    <mergeCell ref="C1:O3"/>
    <mergeCell ref="P1:Q3"/>
    <mergeCell ref="A7:A9"/>
    <mergeCell ref="B7:B9"/>
    <mergeCell ref="C7:C9"/>
    <mergeCell ref="D7:J8"/>
    <mergeCell ref="K7:K8"/>
    <mergeCell ref="L7:L8"/>
    <mergeCell ref="M7:M8"/>
  </mergeCells>
  <pageMargins left="0.70866141732283472" right="0.70866141732283472" top="0.74803149606299213" bottom="0.74803149606299213" header="0" footer="0"/>
  <pageSetup scale="57" fitToHeight="0" orientation="landscape" r:id="rId1"/>
  <headerFooter>
    <oddHeader>&amp;C&amp;A</oddHeader>
    <oddFooter>&amp;R&amp;P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32424-85CC-4040-8B34-04D8C362C372}">
  <sheetPr>
    <pageSetUpPr fitToPage="1"/>
  </sheetPr>
  <dimension ref="A1:AK208"/>
  <sheetViews>
    <sheetView showGridLines="0" view="pageBreakPreview" topLeftCell="M66" zoomScaleNormal="100" zoomScaleSheetLayoutView="100" workbookViewId="0">
      <selection activeCell="Q82" sqref="Q82"/>
    </sheetView>
  </sheetViews>
  <sheetFormatPr defaultColWidth="12.5703125" defaultRowHeight="15" customHeight="1" x14ac:dyDescent="0.2"/>
  <cols>
    <col min="1" max="1" width="12" customWidth="1"/>
    <col min="2" max="2" width="15" customWidth="1"/>
    <col min="3" max="3" width="12.140625" customWidth="1"/>
    <col min="4" max="4" width="9.42578125" customWidth="1"/>
    <col min="5" max="5" width="9" customWidth="1"/>
    <col min="6" max="6" width="8.28515625" customWidth="1"/>
    <col min="7" max="7" width="7.85546875" customWidth="1"/>
    <col min="8" max="8" width="8.140625" customWidth="1"/>
    <col min="9" max="10" width="8.28515625" customWidth="1"/>
    <col min="11" max="11" width="16" customWidth="1"/>
    <col min="12" max="12" width="17.7109375" customWidth="1"/>
    <col min="13" max="13" width="18.7109375" customWidth="1"/>
    <col min="14" max="14" width="18.85546875" customWidth="1"/>
    <col min="15" max="15" width="34.7109375" customWidth="1"/>
    <col min="16" max="16" width="20" customWidth="1"/>
    <col min="17" max="17" width="14.5703125" customWidth="1"/>
    <col min="18" max="18" width="6.140625" customWidth="1"/>
    <col min="19" max="19" width="7.5703125" customWidth="1"/>
    <col min="20" max="20" width="14.140625" customWidth="1"/>
    <col min="21" max="37" width="11.42578125" customWidth="1"/>
  </cols>
  <sheetData>
    <row r="1" spans="1:37" ht="22.5" customHeight="1" x14ac:dyDescent="0.2">
      <c r="A1" s="75"/>
      <c r="B1" s="76"/>
      <c r="C1" s="81" t="s">
        <v>44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3"/>
      <c r="P1" s="90" t="s">
        <v>45</v>
      </c>
      <c r="Q1" s="83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7" ht="27.75" customHeight="1" x14ac:dyDescent="0.2">
      <c r="A2" s="77"/>
      <c r="B2" s="78"/>
      <c r="C2" s="84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6"/>
      <c r="P2" s="84"/>
      <c r="Q2" s="8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</row>
    <row r="3" spans="1:37" ht="20.25" customHeight="1" x14ac:dyDescent="0.2">
      <c r="A3" s="79"/>
      <c r="B3" s="80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9"/>
      <c r="P3" s="87"/>
      <c r="Q3" s="89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</row>
    <row r="4" spans="1:37" ht="12.75" customHeight="1" x14ac:dyDescent="0.2">
      <c r="A4" s="32" t="s">
        <v>0</v>
      </c>
      <c r="B4" s="33" t="s">
        <v>46</v>
      </c>
      <c r="C4" s="34" t="s">
        <v>2</v>
      </c>
      <c r="D4" s="59" t="s">
        <v>76</v>
      </c>
      <c r="E4" s="59"/>
      <c r="F4" s="36"/>
      <c r="G4" s="36"/>
      <c r="H4" s="36"/>
      <c r="I4" s="36"/>
      <c r="J4" s="34" t="s">
        <v>51</v>
      </c>
      <c r="K4" s="34"/>
      <c r="L4" s="34" t="s">
        <v>70</v>
      </c>
      <c r="M4" s="34"/>
      <c r="N4" s="34"/>
      <c r="O4" s="34"/>
      <c r="P4" s="37"/>
      <c r="Q4" s="38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</row>
    <row r="5" spans="1:37" ht="12.75" customHeight="1" x14ac:dyDescent="0.2">
      <c r="A5" s="32" t="s">
        <v>48</v>
      </c>
      <c r="B5" s="33" t="s">
        <v>74</v>
      </c>
      <c r="C5" s="34"/>
      <c r="D5" s="35"/>
      <c r="E5" s="35"/>
      <c r="F5" s="36"/>
      <c r="G5" s="36"/>
      <c r="H5" s="36"/>
      <c r="I5" s="36"/>
      <c r="J5" s="34"/>
      <c r="K5" s="34"/>
      <c r="L5" s="34"/>
      <c r="M5" s="34"/>
      <c r="N5" s="34"/>
      <c r="O5" s="34"/>
      <c r="P5" s="37"/>
      <c r="Q5" s="38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</row>
    <row r="6" spans="1:37" ht="12.75" customHeight="1" x14ac:dyDescent="0.2">
      <c r="A6" s="39" t="s">
        <v>50</v>
      </c>
      <c r="B6" s="40">
        <v>2</v>
      </c>
      <c r="C6" s="40"/>
      <c r="D6" s="40" t="s">
        <v>47</v>
      </c>
      <c r="E6" s="72" t="s">
        <v>75</v>
      </c>
      <c r="F6" s="41"/>
      <c r="G6" s="41"/>
      <c r="H6" s="41"/>
      <c r="I6" s="41"/>
      <c r="J6" s="42"/>
      <c r="K6" s="42"/>
      <c r="L6" s="42"/>
      <c r="M6" s="42"/>
      <c r="N6" s="42"/>
      <c r="O6" s="42"/>
      <c r="P6" s="43"/>
      <c r="Q6" s="44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</row>
    <row r="7" spans="1:37" ht="18" customHeight="1" x14ac:dyDescent="0.2">
      <c r="A7" s="91" t="s">
        <v>36</v>
      </c>
      <c r="B7" s="94" t="s">
        <v>52</v>
      </c>
      <c r="C7" s="94" t="s">
        <v>53</v>
      </c>
      <c r="D7" s="95" t="s">
        <v>54</v>
      </c>
      <c r="E7" s="96"/>
      <c r="F7" s="97"/>
      <c r="G7" s="98"/>
      <c r="H7" s="98"/>
      <c r="I7" s="98"/>
      <c r="J7" s="99"/>
      <c r="K7" s="104" t="s">
        <v>62</v>
      </c>
      <c r="L7" s="104" t="s">
        <v>63</v>
      </c>
      <c r="M7" s="104" t="s">
        <v>64</v>
      </c>
      <c r="N7" s="104" t="s">
        <v>65</v>
      </c>
      <c r="O7" s="104" t="s">
        <v>66</v>
      </c>
      <c r="P7" s="106" t="s">
        <v>67</v>
      </c>
      <c r="Q7" s="94" t="s">
        <v>37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</row>
    <row r="8" spans="1:37" ht="33" customHeight="1" x14ac:dyDescent="0.2">
      <c r="A8" s="92"/>
      <c r="B8" s="92"/>
      <c r="C8" s="92"/>
      <c r="D8" s="100"/>
      <c r="E8" s="101"/>
      <c r="F8" s="102"/>
      <c r="G8" s="101"/>
      <c r="H8" s="101"/>
      <c r="I8" s="101"/>
      <c r="J8" s="103"/>
      <c r="K8" s="105"/>
      <c r="L8" s="105"/>
      <c r="M8" s="105"/>
      <c r="N8" s="105"/>
      <c r="O8" s="105"/>
      <c r="P8" s="93"/>
      <c r="Q8" s="93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</row>
    <row r="9" spans="1:37" ht="39.75" customHeight="1" x14ac:dyDescent="0.2">
      <c r="A9" s="93"/>
      <c r="B9" s="93"/>
      <c r="C9" s="93"/>
      <c r="D9" s="61" t="s">
        <v>55</v>
      </c>
      <c r="E9" s="45" t="s">
        <v>56</v>
      </c>
      <c r="F9" s="45" t="s">
        <v>57</v>
      </c>
      <c r="G9" s="45" t="s">
        <v>58</v>
      </c>
      <c r="H9" s="45" t="s">
        <v>59</v>
      </c>
      <c r="I9" s="45" t="s">
        <v>60</v>
      </c>
      <c r="J9" s="45" t="s">
        <v>61</v>
      </c>
      <c r="K9" s="45"/>
      <c r="L9" s="45"/>
      <c r="M9" s="45"/>
      <c r="N9" s="45"/>
      <c r="O9" s="45"/>
      <c r="P9" s="46"/>
      <c r="Q9" s="61" t="s">
        <v>55</v>
      </c>
      <c r="R9" s="107" t="s">
        <v>69</v>
      </c>
      <c r="S9" s="108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</row>
    <row r="10" spans="1:37" ht="19.5" customHeight="1" x14ac:dyDescent="0.2">
      <c r="A10" s="27">
        <v>2500</v>
      </c>
      <c r="B10" s="28">
        <f>TRUNC(C10/100,0)</f>
        <v>42</v>
      </c>
      <c r="C10" s="63">
        <v>4252</v>
      </c>
      <c r="D10" s="63">
        <v>19</v>
      </c>
      <c r="E10" s="63">
        <v>15</v>
      </c>
      <c r="F10" s="63">
        <v>11</v>
      </c>
      <c r="G10" s="63">
        <v>8</v>
      </c>
      <c r="H10" s="63">
        <v>6</v>
      </c>
      <c r="I10" s="63">
        <v>4</v>
      </c>
      <c r="J10" s="63">
        <v>3</v>
      </c>
      <c r="K10" s="60">
        <f>D10-F10</f>
        <v>8</v>
      </c>
      <c r="L10" s="60">
        <f>F10-H10</f>
        <v>5</v>
      </c>
      <c r="M10" s="60">
        <f>H10-J10</f>
        <v>3</v>
      </c>
      <c r="N10" s="60">
        <f>D10-E10</f>
        <v>4</v>
      </c>
      <c r="O10" s="62">
        <f>15*(1+(2*(F10/D10))+(2*(H10/D10))+(2*(J10/D10)))</f>
        <v>46.578947368421055</v>
      </c>
      <c r="P10" s="64">
        <f>'[1]Table 1'!O13</f>
        <v>505</v>
      </c>
      <c r="Q10" s="28">
        <f>D10</f>
        <v>19</v>
      </c>
      <c r="R10" s="74">
        <f t="shared" ref="R10:R41" si="0">$Q$75-3*$Q$76</f>
        <v>-7.5732665355822064</v>
      </c>
      <c r="S10" s="74">
        <f t="shared" ref="S10:S41" si="1">$Q$75+3*$Q$76</f>
        <v>102.9700919324076</v>
      </c>
      <c r="T10" s="67" t="str">
        <f>IF(Q10&gt;=R10,"ok","fora")</f>
        <v>ok</v>
      </c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</row>
    <row r="11" spans="1:37" ht="19.5" customHeight="1" x14ac:dyDescent="0.2">
      <c r="A11" s="27">
        <f>A10-40</f>
        <v>2460</v>
      </c>
      <c r="B11" s="28">
        <f t="shared" ref="B11:B72" si="2">TRUNC(C11/100,0)</f>
        <v>40</v>
      </c>
      <c r="C11" s="63">
        <v>4079</v>
      </c>
      <c r="D11" s="63">
        <v>26</v>
      </c>
      <c r="E11" s="63">
        <v>17</v>
      </c>
      <c r="F11" s="63">
        <v>12</v>
      </c>
      <c r="G11" s="63">
        <v>7</v>
      </c>
      <c r="H11" s="63">
        <v>4</v>
      </c>
      <c r="I11" s="63">
        <v>3</v>
      </c>
      <c r="J11" s="63">
        <v>2</v>
      </c>
      <c r="K11" s="60">
        <f>D11-F11</f>
        <v>14</v>
      </c>
      <c r="L11" s="60">
        <f t="shared" ref="L11:L72" si="3">F11-H11</f>
        <v>8</v>
      </c>
      <c r="M11" s="60">
        <f t="shared" ref="M11:M72" si="4">H11-J11</f>
        <v>2</v>
      </c>
      <c r="N11" s="60">
        <f t="shared" ref="N11:N72" si="5">D11-E11</f>
        <v>9</v>
      </c>
      <c r="O11" s="62">
        <f t="shared" ref="O11:O72" si="6">15*(1+(2*(F11/D11))+(2*(H11/D11))+(2*(J11/D11)))</f>
        <v>35.769230769230766</v>
      </c>
      <c r="P11" s="64">
        <f>'[1]Table 1'!O14</f>
        <v>272</v>
      </c>
      <c r="Q11" s="28">
        <f t="shared" ref="Q11:Q59" si="7">D11</f>
        <v>26</v>
      </c>
      <c r="R11" s="74">
        <f t="shared" si="0"/>
        <v>-7.5732665355822064</v>
      </c>
      <c r="S11" s="74">
        <f t="shared" si="1"/>
        <v>102.9700919324076</v>
      </c>
      <c r="T11" s="67" t="str">
        <f t="shared" ref="T11:T72" si="8">IF(Q11&gt;=R11,"ok","fora")</f>
        <v>ok</v>
      </c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</row>
    <row r="12" spans="1:37" ht="19.5" customHeight="1" x14ac:dyDescent="0.2">
      <c r="A12" s="27">
        <f t="shared" ref="A12:A72" si="9">A11-40</f>
        <v>2420</v>
      </c>
      <c r="B12" s="28">
        <f t="shared" si="2"/>
        <v>42</v>
      </c>
      <c r="C12" s="63">
        <v>4293</v>
      </c>
      <c r="D12" s="63">
        <v>23</v>
      </c>
      <c r="E12" s="63">
        <v>17</v>
      </c>
      <c r="F12" s="63">
        <v>13</v>
      </c>
      <c r="G12" s="63">
        <v>9</v>
      </c>
      <c r="H12" s="63">
        <v>5</v>
      </c>
      <c r="I12" s="63">
        <v>3</v>
      </c>
      <c r="J12" s="63">
        <v>2</v>
      </c>
      <c r="K12" s="60">
        <f t="shared" ref="K12:K72" si="10">D12-F12</f>
        <v>10</v>
      </c>
      <c r="L12" s="60">
        <f t="shared" si="3"/>
        <v>8</v>
      </c>
      <c r="M12" s="60">
        <f t="shared" si="4"/>
        <v>3</v>
      </c>
      <c r="N12" s="60">
        <f t="shared" si="5"/>
        <v>6</v>
      </c>
      <c r="O12" s="62">
        <f t="shared" si="6"/>
        <v>41.086956521739125</v>
      </c>
      <c r="P12" s="64">
        <f>'[1]Table 1'!O15</f>
        <v>378</v>
      </c>
      <c r="Q12" s="28">
        <f t="shared" si="7"/>
        <v>23</v>
      </c>
      <c r="R12" s="74">
        <f t="shared" si="0"/>
        <v>-7.5732665355822064</v>
      </c>
      <c r="S12" s="74">
        <f t="shared" si="1"/>
        <v>102.9700919324076</v>
      </c>
      <c r="T12" s="67" t="str">
        <f t="shared" si="8"/>
        <v>ok</v>
      </c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</row>
    <row r="13" spans="1:37" ht="19.5" customHeight="1" x14ac:dyDescent="0.2">
      <c r="A13" s="27">
        <f t="shared" si="9"/>
        <v>2380</v>
      </c>
      <c r="B13" s="28">
        <f t="shared" si="2"/>
        <v>42</v>
      </c>
      <c r="C13" s="63">
        <v>4232</v>
      </c>
      <c r="D13" s="63">
        <v>39</v>
      </c>
      <c r="E13" s="63">
        <v>26</v>
      </c>
      <c r="F13" s="63">
        <v>17</v>
      </c>
      <c r="G13" s="63">
        <v>11</v>
      </c>
      <c r="H13" s="63">
        <v>6</v>
      </c>
      <c r="I13" s="63">
        <v>3</v>
      </c>
      <c r="J13" s="63">
        <v>2</v>
      </c>
      <c r="K13" s="60">
        <f t="shared" si="10"/>
        <v>22</v>
      </c>
      <c r="L13" s="60">
        <f t="shared" si="3"/>
        <v>11</v>
      </c>
      <c r="M13" s="60">
        <f t="shared" si="4"/>
        <v>4</v>
      </c>
      <c r="N13" s="60">
        <f t="shared" si="5"/>
        <v>13</v>
      </c>
      <c r="O13" s="62">
        <f t="shared" si="6"/>
        <v>34.230769230769234</v>
      </c>
      <c r="P13" s="64">
        <f>'[1]Table 1'!O16</f>
        <v>179</v>
      </c>
      <c r="Q13" s="28">
        <f t="shared" si="7"/>
        <v>39</v>
      </c>
      <c r="R13" s="74">
        <f t="shared" si="0"/>
        <v>-7.5732665355822064</v>
      </c>
      <c r="S13" s="74">
        <f t="shared" si="1"/>
        <v>102.9700919324076</v>
      </c>
      <c r="T13" s="67" t="str">
        <f t="shared" si="8"/>
        <v>ok</v>
      </c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</row>
    <row r="14" spans="1:37" ht="19.5" customHeight="1" x14ac:dyDescent="0.2">
      <c r="A14" s="27">
        <f t="shared" si="9"/>
        <v>2340</v>
      </c>
      <c r="B14" s="28">
        <f t="shared" si="2"/>
        <v>42</v>
      </c>
      <c r="C14" s="63">
        <v>4242</v>
      </c>
      <c r="D14" s="63">
        <v>30</v>
      </c>
      <c r="E14" s="63">
        <v>17</v>
      </c>
      <c r="F14" s="63">
        <v>11</v>
      </c>
      <c r="G14" s="63">
        <v>7</v>
      </c>
      <c r="H14" s="63">
        <v>4</v>
      </c>
      <c r="I14" s="63">
        <v>3</v>
      </c>
      <c r="J14" s="63">
        <v>2</v>
      </c>
      <c r="K14" s="60">
        <f t="shared" si="10"/>
        <v>19</v>
      </c>
      <c r="L14" s="60">
        <f t="shared" si="3"/>
        <v>7</v>
      </c>
      <c r="M14" s="60">
        <f t="shared" si="4"/>
        <v>2</v>
      </c>
      <c r="N14" s="60">
        <f t="shared" si="5"/>
        <v>13</v>
      </c>
      <c r="O14" s="62">
        <f t="shared" si="6"/>
        <v>32</v>
      </c>
      <c r="P14" s="64">
        <f>'[1]Table 1'!O17</f>
        <v>189</v>
      </c>
      <c r="Q14" s="28">
        <f t="shared" si="7"/>
        <v>30</v>
      </c>
      <c r="R14" s="74">
        <f t="shared" si="0"/>
        <v>-7.5732665355822064</v>
      </c>
      <c r="S14" s="74">
        <f t="shared" si="1"/>
        <v>102.9700919324076</v>
      </c>
      <c r="T14" s="67" t="str">
        <f t="shared" si="8"/>
        <v>ok</v>
      </c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</row>
    <row r="15" spans="1:37" ht="19.5" customHeight="1" x14ac:dyDescent="0.2">
      <c r="A15" s="27">
        <f t="shared" si="9"/>
        <v>2300</v>
      </c>
      <c r="B15" s="28">
        <f t="shared" si="2"/>
        <v>44</v>
      </c>
      <c r="C15" s="63">
        <v>4415</v>
      </c>
      <c r="D15" s="63">
        <v>42</v>
      </c>
      <c r="E15" s="63">
        <v>23</v>
      </c>
      <c r="F15" s="63">
        <v>14</v>
      </c>
      <c r="G15" s="63">
        <v>8</v>
      </c>
      <c r="H15" s="63">
        <v>5</v>
      </c>
      <c r="I15" s="63">
        <v>4</v>
      </c>
      <c r="J15" s="63">
        <v>3</v>
      </c>
      <c r="K15" s="60">
        <f t="shared" si="10"/>
        <v>28</v>
      </c>
      <c r="L15" s="60">
        <f t="shared" si="3"/>
        <v>9</v>
      </c>
      <c r="M15" s="60">
        <f t="shared" si="4"/>
        <v>2</v>
      </c>
      <c r="N15" s="60">
        <f t="shared" si="5"/>
        <v>19</v>
      </c>
      <c r="O15" s="62">
        <f t="shared" si="6"/>
        <v>30.714285714285712</v>
      </c>
      <c r="P15" s="64">
        <f>'[1]Table 1'!O18</f>
        <v>130</v>
      </c>
      <c r="Q15" s="28">
        <f t="shared" si="7"/>
        <v>42</v>
      </c>
      <c r="R15" s="74">
        <f t="shared" si="0"/>
        <v>-7.5732665355822064</v>
      </c>
      <c r="S15" s="74">
        <f t="shared" si="1"/>
        <v>102.9700919324076</v>
      </c>
      <c r="T15" s="67" t="str">
        <f t="shared" si="8"/>
        <v>ok</v>
      </c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</row>
    <row r="16" spans="1:37" ht="19.5" customHeight="1" x14ac:dyDescent="0.2">
      <c r="A16" s="27">
        <f t="shared" si="9"/>
        <v>2260</v>
      </c>
      <c r="B16" s="28">
        <f t="shared" si="2"/>
        <v>41</v>
      </c>
      <c r="C16" s="63">
        <v>4120</v>
      </c>
      <c r="D16" s="63">
        <v>44</v>
      </c>
      <c r="E16" s="63">
        <v>31</v>
      </c>
      <c r="F16" s="63">
        <v>23</v>
      </c>
      <c r="G16" s="63">
        <v>15</v>
      </c>
      <c r="H16" s="63">
        <v>9</v>
      </c>
      <c r="I16" s="63">
        <v>6</v>
      </c>
      <c r="J16" s="63">
        <v>3</v>
      </c>
      <c r="K16" s="60">
        <f t="shared" si="10"/>
        <v>21</v>
      </c>
      <c r="L16" s="60">
        <f t="shared" si="3"/>
        <v>14</v>
      </c>
      <c r="M16" s="60">
        <f t="shared" si="4"/>
        <v>6</v>
      </c>
      <c r="N16" s="60">
        <f t="shared" si="5"/>
        <v>13</v>
      </c>
      <c r="O16" s="62">
        <f t="shared" si="6"/>
        <v>38.86363636363636</v>
      </c>
      <c r="P16" s="64">
        <f>'[1]Table 1'!O19</f>
        <v>190</v>
      </c>
      <c r="Q16" s="28">
        <f t="shared" si="7"/>
        <v>44</v>
      </c>
      <c r="R16" s="74">
        <f t="shared" si="0"/>
        <v>-7.5732665355822064</v>
      </c>
      <c r="S16" s="74">
        <f t="shared" si="1"/>
        <v>102.9700919324076</v>
      </c>
      <c r="T16" s="67" t="str">
        <f t="shared" si="8"/>
        <v>ok</v>
      </c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</row>
    <row r="17" spans="1:37" ht="19.5" customHeight="1" x14ac:dyDescent="0.2">
      <c r="A17" s="27">
        <f t="shared" si="9"/>
        <v>2220</v>
      </c>
      <c r="B17" s="28">
        <f t="shared" si="2"/>
        <v>43</v>
      </c>
      <c r="C17" s="63">
        <v>4344</v>
      </c>
      <c r="D17" s="63">
        <v>36</v>
      </c>
      <c r="E17" s="63">
        <v>27</v>
      </c>
      <c r="F17" s="63">
        <v>21</v>
      </c>
      <c r="G17" s="63">
        <v>16</v>
      </c>
      <c r="H17" s="63">
        <v>10</v>
      </c>
      <c r="I17" s="63">
        <v>7</v>
      </c>
      <c r="J17" s="63">
        <v>4</v>
      </c>
      <c r="K17" s="60">
        <f t="shared" si="10"/>
        <v>15</v>
      </c>
      <c r="L17" s="60">
        <f t="shared" si="3"/>
        <v>11</v>
      </c>
      <c r="M17" s="60">
        <f t="shared" si="4"/>
        <v>6</v>
      </c>
      <c r="N17" s="60">
        <f t="shared" si="5"/>
        <v>9</v>
      </c>
      <c r="O17" s="62">
        <f t="shared" si="6"/>
        <v>44.166666666666671</v>
      </c>
      <c r="P17" s="64">
        <f>'[1]Table 1'!O20</f>
        <v>264</v>
      </c>
      <c r="Q17" s="28">
        <f t="shared" si="7"/>
        <v>36</v>
      </c>
      <c r="R17" s="74">
        <f t="shared" si="0"/>
        <v>-7.5732665355822064</v>
      </c>
      <c r="S17" s="74">
        <f t="shared" si="1"/>
        <v>102.9700919324076</v>
      </c>
      <c r="T17" s="67" t="str">
        <f t="shared" si="8"/>
        <v>ok</v>
      </c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</row>
    <row r="18" spans="1:37" ht="19.5" customHeight="1" x14ac:dyDescent="0.2">
      <c r="A18" s="27">
        <f t="shared" si="9"/>
        <v>2180</v>
      </c>
      <c r="B18" s="28">
        <f t="shared" si="2"/>
        <v>41</v>
      </c>
      <c r="C18" s="63">
        <v>4120</v>
      </c>
      <c r="D18" s="63">
        <v>40</v>
      </c>
      <c r="E18" s="63">
        <v>28</v>
      </c>
      <c r="F18" s="63">
        <v>21</v>
      </c>
      <c r="G18" s="63">
        <v>11</v>
      </c>
      <c r="H18" s="63">
        <v>7</v>
      </c>
      <c r="I18" s="63">
        <v>5</v>
      </c>
      <c r="J18" s="63">
        <v>4</v>
      </c>
      <c r="K18" s="60">
        <f t="shared" si="10"/>
        <v>19</v>
      </c>
      <c r="L18" s="60">
        <f t="shared" si="3"/>
        <v>14</v>
      </c>
      <c r="M18" s="60">
        <f t="shared" si="4"/>
        <v>3</v>
      </c>
      <c r="N18" s="60">
        <f t="shared" si="5"/>
        <v>12</v>
      </c>
      <c r="O18" s="62">
        <f t="shared" si="6"/>
        <v>39</v>
      </c>
      <c r="P18" s="64">
        <f>'[1]Table 1'!O21</f>
        <v>205</v>
      </c>
      <c r="Q18" s="28">
        <f t="shared" si="7"/>
        <v>40</v>
      </c>
      <c r="R18" s="74">
        <f t="shared" si="0"/>
        <v>-7.5732665355822064</v>
      </c>
      <c r="S18" s="74">
        <f t="shared" si="1"/>
        <v>102.9700919324076</v>
      </c>
      <c r="T18" s="67" t="str">
        <f t="shared" si="8"/>
        <v>ok</v>
      </c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</row>
    <row r="19" spans="1:37" ht="19.5" customHeight="1" x14ac:dyDescent="0.2">
      <c r="A19" s="27">
        <f t="shared" si="9"/>
        <v>2140</v>
      </c>
      <c r="B19" s="28">
        <f t="shared" si="2"/>
        <v>42</v>
      </c>
      <c r="C19" s="63">
        <v>4252</v>
      </c>
      <c r="D19" s="63">
        <v>25</v>
      </c>
      <c r="E19" s="63">
        <v>17</v>
      </c>
      <c r="F19" s="63">
        <v>12</v>
      </c>
      <c r="G19" s="63">
        <v>7</v>
      </c>
      <c r="H19" s="63">
        <v>5</v>
      </c>
      <c r="I19" s="63">
        <v>4</v>
      </c>
      <c r="J19" s="63">
        <v>2</v>
      </c>
      <c r="K19" s="60">
        <f t="shared" si="10"/>
        <v>13</v>
      </c>
      <c r="L19" s="60">
        <f t="shared" si="3"/>
        <v>7</v>
      </c>
      <c r="M19" s="60">
        <f t="shared" si="4"/>
        <v>3</v>
      </c>
      <c r="N19" s="60">
        <f t="shared" si="5"/>
        <v>8</v>
      </c>
      <c r="O19" s="62">
        <f t="shared" si="6"/>
        <v>37.799999999999997</v>
      </c>
      <c r="P19" s="64">
        <f>'[1]Table 1'!O22</f>
        <v>295</v>
      </c>
      <c r="Q19" s="28">
        <f t="shared" si="7"/>
        <v>25</v>
      </c>
      <c r="R19" s="74">
        <f t="shared" si="0"/>
        <v>-7.5732665355822064</v>
      </c>
      <c r="S19" s="74">
        <f t="shared" si="1"/>
        <v>102.9700919324076</v>
      </c>
      <c r="T19" s="67" t="str">
        <f t="shared" si="8"/>
        <v>ok</v>
      </c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</row>
    <row r="20" spans="1:37" ht="19.5" customHeight="1" x14ac:dyDescent="0.2">
      <c r="A20" s="27">
        <f t="shared" si="9"/>
        <v>2100</v>
      </c>
      <c r="B20" s="28">
        <f t="shared" si="2"/>
        <v>43</v>
      </c>
      <c r="C20" s="63">
        <v>4334</v>
      </c>
      <c r="D20" s="63">
        <v>33</v>
      </c>
      <c r="E20" s="63">
        <v>24</v>
      </c>
      <c r="F20" s="63">
        <v>20</v>
      </c>
      <c r="G20" s="63">
        <v>15</v>
      </c>
      <c r="H20" s="63">
        <v>9</v>
      </c>
      <c r="I20" s="63">
        <v>6</v>
      </c>
      <c r="J20" s="63">
        <v>3</v>
      </c>
      <c r="K20" s="60">
        <f t="shared" si="10"/>
        <v>13</v>
      </c>
      <c r="L20" s="60">
        <f t="shared" si="3"/>
        <v>11</v>
      </c>
      <c r="M20" s="60">
        <f t="shared" si="4"/>
        <v>6</v>
      </c>
      <c r="N20" s="60">
        <f t="shared" si="5"/>
        <v>9</v>
      </c>
      <c r="O20" s="62">
        <f t="shared" si="6"/>
        <v>44.090909090909086</v>
      </c>
      <c r="P20" s="64">
        <f>'[1]Table 1'!O23</f>
        <v>276</v>
      </c>
      <c r="Q20" s="28">
        <f t="shared" si="7"/>
        <v>33</v>
      </c>
      <c r="R20" s="74">
        <f t="shared" si="0"/>
        <v>-7.5732665355822064</v>
      </c>
      <c r="S20" s="74">
        <f t="shared" si="1"/>
        <v>102.9700919324076</v>
      </c>
      <c r="T20" s="67" t="str">
        <f t="shared" si="8"/>
        <v>ok</v>
      </c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</row>
    <row r="21" spans="1:37" ht="19.5" customHeight="1" x14ac:dyDescent="0.2">
      <c r="A21" s="27">
        <f t="shared" si="9"/>
        <v>2060</v>
      </c>
      <c r="B21" s="28">
        <f t="shared" si="2"/>
        <v>41</v>
      </c>
      <c r="C21" s="63">
        <v>4160</v>
      </c>
      <c r="D21" s="63">
        <v>23</v>
      </c>
      <c r="E21" s="63">
        <v>17</v>
      </c>
      <c r="F21" s="63">
        <v>13</v>
      </c>
      <c r="G21" s="63">
        <v>9</v>
      </c>
      <c r="H21" s="63">
        <v>7</v>
      </c>
      <c r="I21" s="63">
        <v>4</v>
      </c>
      <c r="J21" s="63">
        <v>3</v>
      </c>
      <c r="K21" s="60">
        <f t="shared" si="10"/>
        <v>10</v>
      </c>
      <c r="L21" s="60">
        <f t="shared" si="3"/>
        <v>6</v>
      </c>
      <c r="M21" s="60">
        <f t="shared" si="4"/>
        <v>4</v>
      </c>
      <c r="N21" s="60">
        <f t="shared" si="5"/>
        <v>6</v>
      </c>
      <c r="O21" s="62">
        <f t="shared" si="6"/>
        <v>44.999999999999993</v>
      </c>
      <c r="P21" s="64">
        <f>'[1]Table 1'!O24</f>
        <v>375</v>
      </c>
      <c r="Q21" s="28">
        <f t="shared" si="7"/>
        <v>23</v>
      </c>
      <c r="R21" s="74">
        <f t="shared" si="0"/>
        <v>-7.5732665355822064</v>
      </c>
      <c r="S21" s="74">
        <f t="shared" si="1"/>
        <v>102.9700919324076</v>
      </c>
      <c r="T21" s="67" t="str">
        <f t="shared" si="8"/>
        <v>ok</v>
      </c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</row>
    <row r="22" spans="1:37" ht="19.5" customHeight="1" x14ac:dyDescent="0.2">
      <c r="A22" s="27">
        <f t="shared" si="9"/>
        <v>2020</v>
      </c>
      <c r="B22" s="28">
        <f t="shared" si="2"/>
        <v>41</v>
      </c>
      <c r="C22" s="63">
        <v>4140</v>
      </c>
      <c r="D22" s="63">
        <v>34</v>
      </c>
      <c r="E22" s="63">
        <v>26</v>
      </c>
      <c r="F22" s="63">
        <v>21</v>
      </c>
      <c r="G22" s="63">
        <v>15</v>
      </c>
      <c r="H22" s="63">
        <v>9</v>
      </c>
      <c r="I22" s="63">
        <v>6</v>
      </c>
      <c r="J22" s="63">
        <v>4</v>
      </c>
      <c r="K22" s="60">
        <f t="shared" si="10"/>
        <v>13</v>
      </c>
      <c r="L22" s="60">
        <f t="shared" si="3"/>
        <v>12</v>
      </c>
      <c r="M22" s="60">
        <f t="shared" si="4"/>
        <v>5</v>
      </c>
      <c r="N22" s="60">
        <f t="shared" si="5"/>
        <v>8</v>
      </c>
      <c r="O22" s="62">
        <f t="shared" si="6"/>
        <v>45</v>
      </c>
      <c r="P22" s="64">
        <f>'[1]Table 1'!O25</f>
        <v>302</v>
      </c>
      <c r="Q22" s="28">
        <f t="shared" si="7"/>
        <v>34</v>
      </c>
      <c r="R22" s="74">
        <f t="shared" si="0"/>
        <v>-7.5732665355822064</v>
      </c>
      <c r="S22" s="74">
        <f t="shared" si="1"/>
        <v>102.9700919324076</v>
      </c>
      <c r="T22" s="67" t="str">
        <f t="shared" si="8"/>
        <v>ok</v>
      </c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</row>
    <row r="23" spans="1:37" ht="19.5" customHeight="1" x14ac:dyDescent="0.2">
      <c r="A23" s="27">
        <f t="shared" si="9"/>
        <v>1980</v>
      </c>
      <c r="B23" s="28">
        <f t="shared" si="2"/>
        <v>41</v>
      </c>
      <c r="C23" s="63">
        <v>4150</v>
      </c>
      <c r="D23" s="63">
        <v>49</v>
      </c>
      <c r="E23" s="63">
        <v>27</v>
      </c>
      <c r="F23" s="63">
        <v>17</v>
      </c>
      <c r="G23" s="63">
        <v>10</v>
      </c>
      <c r="H23" s="63">
        <v>7</v>
      </c>
      <c r="I23" s="63">
        <v>5</v>
      </c>
      <c r="J23" s="63">
        <v>3</v>
      </c>
      <c r="K23" s="60">
        <f t="shared" si="10"/>
        <v>32</v>
      </c>
      <c r="L23" s="60">
        <f t="shared" si="3"/>
        <v>10</v>
      </c>
      <c r="M23" s="60">
        <f t="shared" si="4"/>
        <v>4</v>
      </c>
      <c r="N23" s="60">
        <f t="shared" si="5"/>
        <v>22</v>
      </c>
      <c r="O23" s="62">
        <f t="shared" si="6"/>
        <v>31.530612244897959</v>
      </c>
      <c r="P23" s="64">
        <f>'[1]Table 1'!O26</f>
        <v>116</v>
      </c>
      <c r="Q23" s="28">
        <f t="shared" si="7"/>
        <v>49</v>
      </c>
      <c r="R23" s="74">
        <f t="shared" si="0"/>
        <v>-7.5732665355822064</v>
      </c>
      <c r="S23" s="74">
        <f t="shared" si="1"/>
        <v>102.9700919324076</v>
      </c>
      <c r="T23" s="67" t="str">
        <f t="shared" si="8"/>
        <v>ok</v>
      </c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</row>
    <row r="24" spans="1:37" ht="19.5" customHeight="1" x14ac:dyDescent="0.2">
      <c r="A24" s="27">
        <f t="shared" si="9"/>
        <v>1940</v>
      </c>
      <c r="B24" s="28">
        <f t="shared" si="2"/>
        <v>42</v>
      </c>
      <c r="C24" s="63">
        <v>4232</v>
      </c>
      <c r="D24" s="63">
        <v>46</v>
      </c>
      <c r="E24" s="63">
        <v>25</v>
      </c>
      <c r="F24" s="63">
        <v>15</v>
      </c>
      <c r="G24" s="63">
        <v>9</v>
      </c>
      <c r="H24" s="63">
        <v>6</v>
      </c>
      <c r="I24" s="63">
        <v>4</v>
      </c>
      <c r="J24" s="63">
        <v>3</v>
      </c>
      <c r="K24" s="60">
        <f t="shared" si="10"/>
        <v>31</v>
      </c>
      <c r="L24" s="60">
        <f t="shared" si="3"/>
        <v>9</v>
      </c>
      <c r="M24" s="60">
        <f t="shared" si="4"/>
        <v>3</v>
      </c>
      <c r="N24" s="60">
        <f t="shared" si="5"/>
        <v>21</v>
      </c>
      <c r="O24" s="62">
        <f t="shared" si="6"/>
        <v>30.65217391304348</v>
      </c>
      <c r="P24" s="64">
        <f>'[1]Table 1'!O27</f>
        <v>122</v>
      </c>
      <c r="Q24" s="28">
        <f t="shared" si="7"/>
        <v>46</v>
      </c>
      <c r="R24" s="74">
        <f t="shared" si="0"/>
        <v>-7.5732665355822064</v>
      </c>
      <c r="S24" s="74">
        <f t="shared" si="1"/>
        <v>102.9700919324076</v>
      </c>
      <c r="T24" s="67" t="str">
        <f t="shared" si="8"/>
        <v>ok</v>
      </c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</row>
    <row r="25" spans="1:37" ht="19.5" customHeight="1" x14ac:dyDescent="0.2">
      <c r="A25" s="27">
        <f t="shared" si="9"/>
        <v>1900</v>
      </c>
      <c r="B25" s="28">
        <f t="shared" si="2"/>
        <v>44</v>
      </c>
      <c r="C25" s="63">
        <v>4425</v>
      </c>
      <c r="D25" s="63">
        <v>44</v>
      </c>
      <c r="E25" s="63">
        <v>28</v>
      </c>
      <c r="F25" s="63">
        <v>18</v>
      </c>
      <c r="G25" s="63">
        <v>12</v>
      </c>
      <c r="H25" s="63">
        <v>8</v>
      </c>
      <c r="I25" s="63">
        <v>6</v>
      </c>
      <c r="J25" s="63">
        <v>3</v>
      </c>
      <c r="K25" s="60">
        <f t="shared" si="10"/>
        <v>26</v>
      </c>
      <c r="L25" s="60">
        <f t="shared" si="3"/>
        <v>10</v>
      </c>
      <c r="M25" s="60">
        <f t="shared" si="4"/>
        <v>5</v>
      </c>
      <c r="N25" s="60">
        <f t="shared" si="5"/>
        <v>16</v>
      </c>
      <c r="O25" s="62">
        <f t="shared" si="6"/>
        <v>34.772727272727273</v>
      </c>
      <c r="P25" s="64">
        <f>'[1]Table 1'!O28</f>
        <v>147</v>
      </c>
      <c r="Q25" s="28">
        <f t="shared" si="7"/>
        <v>44</v>
      </c>
      <c r="R25" s="74">
        <f t="shared" si="0"/>
        <v>-7.5732665355822064</v>
      </c>
      <c r="S25" s="74">
        <f t="shared" si="1"/>
        <v>102.9700919324076</v>
      </c>
      <c r="T25" s="67" t="str">
        <f t="shared" si="8"/>
        <v>ok</v>
      </c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</row>
    <row r="26" spans="1:37" ht="19.5" customHeight="1" x14ac:dyDescent="0.2">
      <c r="A26" s="27">
        <f t="shared" si="9"/>
        <v>1860</v>
      </c>
      <c r="B26" s="28">
        <f t="shared" si="2"/>
        <v>42</v>
      </c>
      <c r="C26" s="63">
        <v>4252</v>
      </c>
      <c r="D26" s="63">
        <v>49</v>
      </c>
      <c r="E26" s="63">
        <v>31</v>
      </c>
      <c r="F26" s="63">
        <v>22</v>
      </c>
      <c r="G26" s="63">
        <v>15</v>
      </c>
      <c r="H26" s="63">
        <v>10</v>
      </c>
      <c r="I26" s="63">
        <v>7</v>
      </c>
      <c r="J26" s="63">
        <v>5</v>
      </c>
      <c r="K26" s="60">
        <f t="shared" si="10"/>
        <v>27</v>
      </c>
      <c r="L26" s="60">
        <f t="shared" si="3"/>
        <v>12</v>
      </c>
      <c r="M26" s="60">
        <f t="shared" si="4"/>
        <v>5</v>
      </c>
      <c r="N26" s="60">
        <f t="shared" si="5"/>
        <v>18</v>
      </c>
      <c r="O26" s="62">
        <f t="shared" si="6"/>
        <v>37.653061224489804</v>
      </c>
      <c r="P26" s="64">
        <f>'[1]Table 1'!O29</f>
        <v>139</v>
      </c>
      <c r="Q26" s="28">
        <f t="shared" si="7"/>
        <v>49</v>
      </c>
      <c r="R26" s="74">
        <f t="shared" si="0"/>
        <v>-7.5732665355822064</v>
      </c>
      <c r="S26" s="74">
        <f t="shared" si="1"/>
        <v>102.9700919324076</v>
      </c>
      <c r="T26" s="67" t="str">
        <f t="shared" si="8"/>
        <v>ok</v>
      </c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</row>
    <row r="27" spans="1:37" ht="19.5" customHeight="1" x14ac:dyDescent="0.2">
      <c r="A27" s="27">
        <f t="shared" si="9"/>
        <v>1820</v>
      </c>
      <c r="B27" s="28">
        <f t="shared" si="2"/>
        <v>39</v>
      </c>
      <c r="C27" s="63">
        <v>3936</v>
      </c>
      <c r="D27" s="63">
        <v>53</v>
      </c>
      <c r="E27" s="63">
        <v>32</v>
      </c>
      <c r="F27" s="63">
        <v>21</v>
      </c>
      <c r="G27" s="63">
        <v>14</v>
      </c>
      <c r="H27" s="63">
        <v>9</v>
      </c>
      <c r="I27" s="63">
        <v>7</v>
      </c>
      <c r="J27" s="63">
        <v>6</v>
      </c>
      <c r="K27" s="60">
        <f t="shared" si="10"/>
        <v>32</v>
      </c>
      <c r="L27" s="60">
        <f t="shared" si="3"/>
        <v>12</v>
      </c>
      <c r="M27" s="60">
        <f t="shared" si="4"/>
        <v>3</v>
      </c>
      <c r="N27" s="60">
        <f t="shared" si="5"/>
        <v>21</v>
      </c>
      <c r="O27" s="62">
        <f t="shared" si="6"/>
        <v>35.377358490566039</v>
      </c>
      <c r="P27" s="64">
        <f>'[1]Table 1'!O30</f>
        <v>118</v>
      </c>
      <c r="Q27" s="28">
        <f t="shared" si="7"/>
        <v>53</v>
      </c>
      <c r="R27" s="74">
        <f t="shared" si="0"/>
        <v>-7.5732665355822064</v>
      </c>
      <c r="S27" s="74">
        <f t="shared" si="1"/>
        <v>102.9700919324076</v>
      </c>
      <c r="T27" s="67" t="str">
        <f t="shared" si="8"/>
        <v>ok</v>
      </c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</row>
    <row r="28" spans="1:37" ht="19.5" customHeight="1" x14ac:dyDescent="0.2">
      <c r="A28" s="27">
        <f t="shared" si="9"/>
        <v>1780</v>
      </c>
      <c r="B28" s="28">
        <f t="shared" si="2"/>
        <v>46</v>
      </c>
      <c r="C28" s="63">
        <v>4650</v>
      </c>
      <c r="D28" s="63">
        <v>47</v>
      </c>
      <c r="E28" s="63">
        <v>25</v>
      </c>
      <c r="F28" s="63">
        <v>17</v>
      </c>
      <c r="G28" s="63">
        <v>11</v>
      </c>
      <c r="H28" s="63">
        <v>7</v>
      </c>
      <c r="I28" s="63">
        <v>5</v>
      </c>
      <c r="J28" s="63">
        <v>3</v>
      </c>
      <c r="K28" s="60">
        <f t="shared" si="10"/>
        <v>30</v>
      </c>
      <c r="L28" s="60">
        <f t="shared" si="3"/>
        <v>10</v>
      </c>
      <c r="M28" s="60">
        <f t="shared" si="4"/>
        <v>4</v>
      </c>
      <c r="N28" s="60">
        <f t="shared" si="5"/>
        <v>22</v>
      </c>
      <c r="O28" s="62">
        <f t="shared" si="6"/>
        <v>32.234042553191486</v>
      </c>
      <c r="P28" s="64">
        <f>'[1]Table 1'!O31</f>
        <v>118</v>
      </c>
      <c r="Q28" s="28">
        <f t="shared" si="7"/>
        <v>47</v>
      </c>
      <c r="R28" s="74">
        <f t="shared" si="0"/>
        <v>-7.5732665355822064</v>
      </c>
      <c r="S28" s="74">
        <f t="shared" si="1"/>
        <v>102.9700919324076</v>
      </c>
      <c r="T28" s="67" t="str">
        <f t="shared" si="8"/>
        <v>ok</v>
      </c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</row>
    <row r="29" spans="1:37" ht="19.5" customHeight="1" x14ac:dyDescent="0.2">
      <c r="A29" s="27">
        <f t="shared" si="9"/>
        <v>1740</v>
      </c>
      <c r="B29" s="28">
        <f t="shared" si="2"/>
        <v>40</v>
      </c>
      <c r="C29" s="63">
        <v>4069</v>
      </c>
      <c r="D29" s="63">
        <v>57</v>
      </c>
      <c r="E29" s="63">
        <v>38</v>
      </c>
      <c r="F29" s="63">
        <v>26</v>
      </c>
      <c r="G29" s="63">
        <v>17</v>
      </c>
      <c r="H29" s="63">
        <v>11</v>
      </c>
      <c r="I29" s="63">
        <v>7</v>
      </c>
      <c r="J29" s="63">
        <v>5</v>
      </c>
      <c r="K29" s="60">
        <f t="shared" si="10"/>
        <v>31</v>
      </c>
      <c r="L29" s="60">
        <f t="shared" si="3"/>
        <v>15</v>
      </c>
      <c r="M29" s="60">
        <f t="shared" si="4"/>
        <v>6</v>
      </c>
      <c r="N29" s="60">
        <f t="shared" si="5"/>
        <v>19</v>
      </c>
      <c r="O29" s="62">
        <f t="shared" si="6"/>
        <v>37.10526315789474</v>
      </c>
      <c r="P29" s="64">
        <f>'[1]Table 1'!O32</f>
        <v>126</v>
      </c>
      <c r="Q29" s="28">
        <f t="shared" si="7"/>
        <v>57</v>
      </c>
      <c r="R29" s="74">
        <f t="shared" si="0"/>
        <v>-7.5732665355822064</v>
      </c>
      <c r="S29" s="74">
        <f t="shared" si="1"/>
        <v>102.9700919324076</v>
      </c>
      <c r="T29" s="67" t="str">
        <f t="shared" si="8"/>
        <v>ok</v>
      </c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</row>
    <row r="30" spans="1:37" ht="21.75" customHeight="1" x14ac:dyDescent="0.2">
      <c r="A30" s="27">
        <f t="shared" si="9"/>
        <v>1700</v>
      </c>
      <c r="B30" s="28">
        <f t="shared" si="2"/>
        <v>40</v>
      </c>
      <c r="C30" s="63">
        <v>4089</v>
      </c>
      <c r="D30" s="63">
        <v>45</v>
      </c>
      <c r="E30" s="63">
        <v>31</v>
      </c>
      <c r="F30" s="63">
        <v>23</v>
      </c>
      <c r="G30" s="63">
        <v>16</v>
      </c>
      <c r="H30" s="63">
        <v>10</v>
      </c>
      <c r="I30" s="63">
        <v>7</v>
      </c>
      <c r="J30" s="63">
        <v>5</v>
      </c>
      <c r="K30" s="60">
        <f t="shared" si="10"/>
        <v>22</v>
      </c>
      <c r="L30" s="60">
        <f t="shared" si="3"/>
        <v>13</v>
      </c>
      <c r="M30" s="60">
        <f t="shared" si="4"/>
        <v>5</v>
      </c>
      <c r="N30" s="60">
        <f t="shared" si="5"/>
        <v>14</v>
      </c>
      <c r="O30" s="62">
        <f t="shared" si="6"/>
        <v>40.333333333333336</v>
      </c>
      <c r="P30" s="64">
        <f>'[1]Table 1'!O33</f>
        <v>178</v>
      </c>
      <c r="Q30" s="28">
        <f t="shared" si="7"/>
        <v>45</v>
      </c>
      <c r="R30" s="74">
        <f t="shared" si="0"/>
        <v>-7.5732665355822064</v>
      </c>
      <c r="S30" s="74">
        <f t="shared" si="1"/>
        <v>102.9700919324076</v>
      </c>
      <c r="T30" s="67" t="str">
        <f t="shared" si="8"/>
        <v>ok</v>
      </c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</row>
    <row r="31" spans="1:37" ht="19.5" customHeight="1" x14ac:dyDescent="0.2">
      <c r="A31" s="27">
        <f t="shared" si="9"/>
        <v>1660</v>
      </c>
      <c r="B31" s="28">
        <f t="shared" si="2"/>
        <v>42</v>
      </c>
      <c r="C31" s="63">
        <v>4293</v>
      </c>
      <c r="D31" s="63">
        <v>53</v>
      </c>
      <c r="E31" s="63">
        <v>36</v>
      </c>
      <c r="F31" s="63">
        <v>25</v>
      </c>
      <c r="G31" s="63">
        <v>16</v>
      </c>
      <c r="H31" s="63">
        <v>12</v>
      </c>
      <c r="I31" s="63">
        <v>9</v>
      </c>
      <c r="J31" s="63">
        <v>5</v>
      </c>
      <c r="K31" s="60">
        <f t="shared" si="10"/>
        <v>28</v>
      </c>
      <c r="L31" s="60">
        <f t="shared" si="3"/>
        <v>13</v>
      </c>
      <c r="M31" s="60">
        <f t="shared" si="4"/>
        <v>7</v>
      </c>
      <c r="N31" s="60">
        <f t="shared" si="5"/>
        <v>17</v>
      </c>
      <c r="O31" s="62">
        <f t="shared" si="6"/>
        <v>38.773584905660378</v>
      </c>
      <c r="P31" s="64">
        <f>'[1]Table 1'!O34</f>
        <v>137</v>
      </c>
      <c r="Q31" s="28">
        <f t="shared" si="7"/>
        <v>53</v>
      </c>
      <c r="R31" s="74">
        <f t="shared" si="0"/>
        <v>-7.5732665355822064</v>
      </c>
      <c r="S31" s="74">
        <f t="shared" si="1"/>
        <v>102.9700919324076</v>
      </c>
      <c r="T31" s="67" t="str">
        <f t="shared" si="8"/>
        <v>ok</v>
      </c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</row>
    <row r="32" spans="1:37" ht="19.5" customHeight="1" x14ac:dyDescent="0.2">
      <c r="A32" s="27">
        <f t="shared" si="9"/>
        <v>1620</v>
      </c>
      <c r="B32" s="28">
        <f t="shared" si="2"/>
        <v>44</v>
      </c>
      <c r="C32" s="63">
        <v>4415</v>
      </c>
      <c r="D32" s="63">
        <v>43</v>
      </c>
      <c r="E32" s="63">
        <v>28</v>
      </c>
      <c r="F32" s="63">
        <v>20</v>
      </c>
      <c r="G32" s="63">
        <v>13</v>
      </c>
      <c r="H32" s="63">
        <v>9</v>
      </c>
      <c r="I32" s="63">
        <v>7</v>
      </c>
      <c r="J32" s="63">
        <v>5</v>
      </c>
      <c r="K32" s="60">
        <f t="shared" si="10"/>
        <v>23</v>
      </c>
      <c r="L32" s="60">
        <f t="shared" si="3"/>
        <v>11</v>
      </c>
      <c r="M32" s="60">
        <f t="shared" si="4"/>
        <v>4</v>
      </c>
      <c r="N32" s="60">
        <f t="shared" si="5"/>
        <v>15</v>
      </c>
      <c r="O32" s="62">
        <f t="shared" si="6"/>
        <v>38.720930232558132</v>
      </c>
      <c r="P32" s="64">
        <f>'[1]Table 1'!O35</f>
        <v>163</v>
      </c>
      <c r="Q32" s="28">
        <f t="shared" si="7"/>
        <v>43</v>
      </c>
      <c r="R32" s="74">
        <f t="shared" si="0"/>
        <v>-7.5732665355822064</v>
      </c>
      <c r="S32" s="74">
        <f t="shared" si="1"/>
        <v>102.9700919324076</v>
      </c>
      <c r="T32" s="67" t="str">
        <f t="shared" si="8"/>
        <v>ok</v>
      </c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</row>
    <row r="33" spans="1:37" ht="19.5" customHeight="1" x14ac:dyDescent="0.2">
      <c r="A33" s="27">
        <f t="shared" si="9"/>
        <v>1580</v>
      </c>
      <c r="B33" s="28">
        <f t="shared" si="2"/>
        <v>45</v>
      </c>
      <c r="C33" s="63">
        <v>4538</v>
      </c>
      <c r="D33" s="63">
        <v>62</v>
      </c>
      <c r="E33" s="63">
        <v>32</v>
      </c>
      <c r="F33" s="63">
        <v>22</v>
      </c>
      <c r="G33" s="63">
        <v>14</v>
      </c>
      <c r="H33" s="63">
        <v>10</v>
      </c>
      <c r="I33" s="63">
        <v>7</v>
      </c>
      <c r="J33" s="63">
        <v>5</v>
      </c>
      <c r="K33" s="60">
        <f t="shared" si="10"/>
        <v>40</v>
      </c>
      <c r="L33" s="60">
        <f t="shared" si="3"/>
        <v>12</v>
      </c>
      <c r="M33" s="60">
        <f t="shared" si="4"/>
        <v>5</v>
      </c>
      <c r="N33" s="60">
        <f t="shared" si="5"/>
        <v>30</v>
      </c>
      <c r="O33" s="62">
        <f t="shared" si="6"/>
        <v>32.903225806451609</v>
      </c>
      <c r="P33" s="64">
        <f>'[1]Table 1'!O36</f>
        <v>89</v>
      </c>
      <c r="Q33" s="28">
        <f t="shared" si="7"/>
        <v>62</v>
      </c>
      <c r="R33" s="74">
        <f t="shared" si="0"/>
        <v>-7.5732665355822064</v>
      </c>
      <c r="S33" s="74">
        <f t="shared" si="1"/>
        <v>102.9700919324076</v>
      </c>
      <c r="T33" s="67" t="str">
        <f t="shared" si="8"/>
        <v>ok</v>
      </c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</row>
    <row r="34" spans="1:37" ht="19.5" customHeight="1" x14ac:dyDescent="0.2">
      <c r="A34" s="27">
        <f t="shared" si="9"/>
        <v>1540</v>
      </c>
      <c r="B34" s="28">
        <f t="shared" si="2"/>
        <v>41</v>
      </c>
      <c r="C34" s="63">
        <v>4120</v>
      </c>
      <c r="D34" s="63">
        <v>44</v>
      </c>
      <c r="E34" s="63">
        <v>28</v>
      </c>
      <c r="F34" s="63">
        <v>18</v>
      </c>
      <c r="G34" s="63">
        <v>11</v>
      </c>
      <c r="H34" s="63">
        <v>6</v>
      </c>
      <c r="I34" s="63">
        <v>4</v>
      </c>
      <c r="J34" s="63">
        <v>3</v>
      </c>
      <c r="K34" s="60">
        <f t="shared" si="10"/>
        <v>26</v>
      </c>
      <c r="L34" s="60">
        <f t="shared" si="3"/>
        <v>12</v>
      </c>
      <c r="M34" s="60">
        <f t="shared" si="4"/>
        <v>3</v>
      </c>
      <c r="N34" s="60">
        <f t="shared" si="5"/>
        <v>16</v>
      </c>
      <c r="O34" s="62">
        <f t="shared" si="6"/>
        <v>33.409090909090907</v>
      </c>
      <c r="P34" s="64">
        <f>'[1]Table 1'!O37</f>
        <v>146</v>
      </c>
      <c r="Q34" s="28">
        <f t="shared" si="7"/>
        <v>44</v>
      </c>
      <c r="R34" s="74">
        <f t="shared" si="0"/>
        <v>-7.5732665355822064</v>
      </c>
      <c r="S34" s="74">
        <f t="shared" si="1"/>
        <v>102.9700919324076</v>
      </c>
      <c r="T34" s="67" t="str">
        <f t="shared" si="8"/>
        <v>ok</v>
      </c>
    </row>
    <row r="35" spans="1:37" ht="19.5" customHeight="1" x14ac:dyDescent="0.2">
      <c r="A35" s="27">
        <f t="shared" si="9"/>
        <v>1500</v>
      </c>
      <c r="B35" s="28">
        <f t="shared" si="2"/>
        <v>40</v>
      </c>
      <c r="C35" s="63">
        <v>4038</v>
      </c>
      <c r="D35" s="63">
        <v>62</v>
      </c>
      <c r="E35" s="63">
        <v>41</v>
      </c>
      <c r="F35" s="63">
        <v>28</v>
      </c>
      <c r="G35" s="63">
        <v>17</v>
      </c>
      <c r="H35" s="63">
        <v>10</v>
      </c>
      <c r="I35" s="63">
        <v>7</v>
      </c>
      <c r="J35" s="63">
        <v>6</v>
      </c>
      <c r="K35" s="60">
        <f t="shared" si="10"/>
        <v>34</v>
      </c>
      <c r="L35" s="60">
        <f t="shared" si="3"/>
        <v>18</v>
      </c>
      <c r="M35" s="60">
        <f t="shared" si="4"/>
        <v>4</v>
      </c>
      <c r="N35" s="60">
        <f t="shared" si="5"/>
        <v>21</v>
      </c>
      <c r="O35" s="62">
        <f t="shared" si="6"/>
        <v>36.29032258064516</v>
      </c>
      <c r="P35" s="64">
        <f>'[1]Table 1'!O38</f>
        <v>113</v>
      </c>
      <c r="Q35" s="28">
        <f t="shared" si="7"/>
        <v>62</v>
      </c>
      <c r="R35" s="74">
        <f t="shared" si="0"/>
        <v>-7.5732665355822064</v>
      </c>
      <c r="S35" s="74">
        <f t="shared" si="1"/>
        <v>102.9700919324076</v>
      </c>
      <c r="T35" s="67" t="str">
        <f t="shared" si="8"/>
        <v>ok</v>
      </c>
    </row>
    <row r="36" spans="1:37" ht="19.5" customHeight="1" x14ac:dyDescent="0.2">
      <c r="A36" s="27">
        <f t="shared" si="9"/>
        <v>1460</v>
      </c>
      <c r="B36" s="28">
        <f t="shared" si="2"/>
        <v>41</v>
      </c>
      <c r="C36" s="63">
        <v>4191</v>
      </c>
      <c r="D36" s="63">
        <v>56</v>
      </c>
      <c r="E36" s="63">
        <v>40</v>
      </c>
      <c r="F36" s="63">
        <v>28</v>
      </c>
      <c r="G36" s="63">
        <v>19</v>
      </c>
      <c r="H36" s="63">
        <v>12</v>
      </c>
      <c r="I36" s="63">
        <v>8</v>
      </c>
      <c r="J36" s="63">
        <v>5</v>
      </c>
      <c r="K36" s="60">
        <f t="shared" si="10"/>
        <v>28</v>
      </c>
      <c r="L36" s="60">
        <f t="shared" si="3"/>
        <v>16</v>
      </c>
      <c r="M36" s="60">
        <f t="shared" si="4"/>
        <v>7</v>
      </c>
      <c r="N36" s="60">
        <f t="shared" si="5"/>
        <v>16</v>
      </c>
      <c r="O36" s="62">
        <f t="shared" si="6"/>
        <v>39.107142857142854</v>
      </c>
      <c r="P36" s="64">
        <f>'[1]Table 1'!O39</f>
        <v>143</v>
      </c>
      <c r="Q36" s="28">
        <f t="shared" si="7"/>
        <v>56</v>
      </c>
      <c r="R36" s="74">
        <f t="shared" si="0"/>
        <v>-7.5732665355822064</v>
      </c>
      <c r="S36" s="74">
        <f t="shared" si="1"/>
        <v>102.9700919324076</v>
      </c>
      <c r="T36" s="67" t="str">
        <f t="shared" si="8"/>
        <v>ok</v>
      </c>
    </row>
    <row r="37" spans="1:37" ht="19.5" customHeight="1" x14ac:dyDescent="0.2">
      <c r="A37" s="27">
        <f t="shared" si="9"/>
        <v>1420</v>
      </c>
      <c r="B37" s="28">
        <f t="shared" si="2"/>
        <v>43</v>
      </c>
      <c r="C37" s="63">
        <v>4344</v>
      </c>
      <c r="D37" s="63">
        <v>44</v>
      </c>
      <c r="E37" s="63">
        <v>33</v>
      </c>
      <c r="F37" s="63">
        <v>25</v>
      </c>
      <c r="G37" s="63">
        <v>17</v>
      </c>
      <c r="H37" s="63">
        <v>10</v>
      </c>
      <c r="I37" s="63">
        <v>7</v>
      </c>
      <c r="J37" s="63">
        <v>6</v>
      </c>
      <c r="K37" s="60">
        <f t="shared" si="10"/>
        <v>19</v>
      </c>
      <c r="L37" s="60">
        <f t="shared" si="3"/>
        <v>15</v>
      </c>
      <c r="M37" s="60">
        <f t="shared" si="4"/>
        <v>4</v>
      </c>
      <c r="N37" s="60">
        <f t="shared" si="5"/>
        <v>11</v>
      </c>
      <c r="O37" s="62">
        <f t="shared" si="6"/>
        <v>42.95454545454546</v>
      </c>
      <c r="P37" s="64">
        <f>'[1]Table 1'!O40</f>
        <v>208</v>
      </c>
      <c r="Q37" s="28">
        <f t="shared" si="7"/>
        <v>44</v>
      </c>
      <c r="R37" s="74">
        <f t="shared" si="0"/>
        <v>-7.5732665355822064</v>
      </c>
      <c r="S37" s="74">
        <f t="shared" si="1"/>
        <v>102.9700919324076</v>
      </c>
      <c r="T37" s="67" t="str">
        <f t="shared" si="8"/>
        <v>ok</v>
      </c>
    </row>
    <row r="38" spans="1:37" ht="19.5" customHeight="1" x14ac:dyDescent="0.2">
      <c r="A38" s="27">
        <f t="shared" si="9"/>
        <v>1380</v>
      </c>
      <c r="B38" s="28">
        <f t="shared" si="2"/>
        <v>43</v>
      </c>
      <c r="C38" s="63">
        <v>4334</v>
      </c>
      <c r="D38" s="63">
        <v>41</v>
      </c>
      <c r="E38" s="63">
        <v>29</v>
      </c>
      <c r="F38" s="63">
        <v>21</v>
      </c>
      <c r="G38" s="63">
        <v>13</v>
      </c>
      <c r="H38" s="63">
        <v>9</v>
      </c>
      <c r="I38" s="63">
        <v>7</v>
      </c>
      <c r="J38" s="63">
        <v>5</v>
      </c>
      <c r="K38" s="60">
        <f t="shared" si="10"/>
        <v>20</v>
      </c>
      <c r="L38" s="60">
        <f t="shared" si="3"/>
        <v>12</v>
      </c>
      <c r="M38" s="60">
        <f t="shared" si="4"/>
        <v>4</v>
      </c>
      <c r="N38" s="60">
        <f t="shared" si="5"/>
        <v>12</v>
      </c>
      <c r="O38" s="62">
        <f t="shared" si="6"/>
        <v>40.609756097560975</v>
      </c>
      <c r="P38" s="64">
        <f>'[1]Table 1'!O41</f>
        <v>192</v>
      </c>
      <c r="Q38" s="28">
        <f t="shared" si="7"/>
        <v>41</v>
      </c>
      <c r="R38" s="74">
        <f t="shared" si="0"/>
        <v>-7.5732665355822064</v>
      </c>
      <c r="S38" s="74">
        <f t="shared" si="1"/>
        <v>102.9700919324076</v>
      </c>
      <c r="T38" s="67" t="str">
        <f t="shared" si="8"/>
        <v>ok</v>
      </c>
    </row>
    <row r="39" spans="1:37" ht="19.5" customHeight="1" x14ac:dyDescent="0.2">
      <c r="A39" s="27">
        <f t="shared" si="9"/>
        <v>1340</v>
      </c>
      <c r="B39" s="28">
        <f t="shared" si="2"/>
        <v>41</v>
      </c>
      <c r="C39" s="63">
        <v>4130</v>
      </c>
      <c r="D39" s="63">
        <v>52</v>
      </c>
      <c r="E39" s="63">
        <v>37</v>
      </c>
      <c r="F39" s="63">
        <v>28</v>
      </c>
      <c r="G39" s="63">
        <v>19</v>
      </c>
      <c r="H39" s="63">
        <v>12</v>
      </c>
      <c r="I39" s="63">
        <v>8</v>
      </c>
      <c r="J39" s="63">
        <v>5</v>
      </c>
      <c r="K39" s="60">
        <f t="shared" si="10"/>
        <v>24</v>
      </c>
      <c r="L39" s="60">
        <f t="shared" si="3"/>
        <v>16</v>
      </c>
      <c r="M39" s="60">
        <f t="shared" si="4"/>
        <v>7</v>
      </c>
      <c r="N39" s="60">
        <f t="shared" si="5"/>
        <v>15</v>
      </c>
      <c r="O39" s="62">
        <f t="shared" si="6"/>
        <v>40.96153846153846</v>
      </c>
      <c r="P39" s="64">
        <f>'[1]Table 1'!O42</f>
        <v>162</v>
      </c>
      <c r="Q39" s="28">
        <f t="shared" si="7"/>
        <v>52</v>
      </c>
      <c r="R39" s="74">
        <f t="shared" si="0"/>
        <v>-7.5732665355822064</v>
      </c>
      <c r="S39" s="74">
        <f t="shared" si="1"/>
        <v>102.9700919324076</v>
      </c>
      <c r="T39" s="67" t="str">
        <f t="shared" si="8"/>
        <v>ok</v>
      </c>
    </row>
    <row r="40" spans="1:37" ht="19.5" customHeight="1" x14ac:dyDescent="0.2">
      <c r="A40" s="27">
        <f t="shared" si="9"/>
        <v>1300</v>
      </c>
      <c r="B40" s="28">
        <f t="shared" si="2"/>
        <v>42</v>
      </c>
      <c r="C40" s="63">
        <v>4222</v>
      </c>
      <c r="D40" s="63">
        <v>51</v>
      </c>
      <c r="E40" s="63">
        <v>36</v>
      </c>
      <c r="F40" s="63">
        <v>27</v>
      </c>
      <c r="G40" s="63">
        <v>17</v>
      </c>
      <c r="H40" s="63">
        <v>11</v>
      </c>
      <c r="I40" s="63">
        <v>7</v>
      </c>
      <c r="J40" s="63">
        <v>5</v>
      </c>
      <c r="K40" s="60">
        <f t="shared" si="10"/>
        <v>24</v>
      </c>
      <c r="L40" s="60">
        <f t="shared" si="3"/>
        <v>16</v>
      </c>
      <c r="M40" s="60">
        <f t="shared" si="4"/>
        <v>6</v>
      </c>
      <c r="N40" s="60">
        <f t="shared" si="5"/>
        <v>15</v>
      </c>
      <c r="O40" s="62">
        <f t="shared" si="6"/>
        <v>40.294117647058826</v>
      </c>
      <c r="P40" s="64">
        <f>'[1]Table 1'!O43</f>
        <v>159</v>
      </c>
      <c r="Q40" s="28">
        <f t="shared" si="7"/>
        <v>51</v>
      </c>
      <c r="R40" s="74">
        <f t="shared" si="0"/>
        <v>-7.5732665355822064</v>
      </c>
      <c r="S40" s="74">
        <f t="shared" si="1"/>
        <v>102.9700919324076</v>
      </c>
      <c r="T40" s="67" t="str">
        <f t="shared" si="8"/>
        <v>ok</v>
      </c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</row>
    <row r="41" spans="1:37" ht="19.5" customHeight="1" x14ac:dyDescent="0.2">
      <c r="A41" s="27">
        <f t="shared" si="9"/>
        <v>1260</v>
      </c>
      <c r="B41" s="28">
        <f t="shared" si="2"/>
        <v>42</v>
      </c>
      <c r="C41" s="63">
        <v>4222</v>
      </c>
      <c r="D41" s="63">
        <v>43</v>
      </c>
      <c r="E41" s="63">
        <v>29</v>
      </c>
      <c r="F41" s="63">
        <v>20</v>
      </c>
      <c r="G41" s="63">
        <v>12</v>
      </c>
      <c r="H41" s="63">
        <v>9</v>
      </c>
      <c r="I41" s="63">
        <v>6</v>
      </c>
      <c r="J41" s="63">
        <v>5</v>
      </c>
      <c r="K41" s="60">
        <f t="shared" si="10"/>
        <v>23</v>
      </c>
      <c r="L41" s="60">
        <f t="shared" si="3"/>
        <v>11</v>
      </c>
      <c r="M41" s="60">
        <f t="shared" si="4"/>
        <v>4</v>
      </c>
      <c r="N41" s="60">
        <f t="shared" si="5"/>
        <v>14</v>
      </c>
      <c r="O41" s="62">
        <f t="shared" si="6"/>
        <v>38.720930232558132</v>
      </c>
      <c r="P41" s="64">
        <f>'[1]Table 1'!O44</f>
        <v>164</v>
      </c>
      <c r="Q41" s="28">
        <f t="shared" si="7"/>
        <v>43</v>
      </c>
      <c r="R41" s="74">
        <f t="shared" si="0"/>
        <v>-7.5732665355822064</v>
      </c>
      <c r="S41" s="74">
        <f t="shared" si="1"/>
        <v>102.9700919324076</v>
      </c>
      <c r="T41" s="67" t="str">
        <f t="shared" si="8"/>
        <v>ok</v>
      </c>
    </row>
    <row r="42" spans="1:37" ht="19.5" customHeight="1" x14ac:dyDescent="0.2">
      <c r="A42" s="27">
        <f t="shared" si="9"/>
        <v>1220</v>
      </c>
      <c r="B42" s="28">
        <f t="shared" si="2"/>
        <v>41</v>
      </c>
      <c r="C42" s="63">
        <v>4191</v>
      </c>
      <c r="D42" s="63">
        <v>50</v>
      </c>
      <c r="E42" s="63">
        <v>36</v>
      </c>
      <c r="F42" s="63">
        <v>27</v>
      </c>
      <c r="G42" s="63">
        <v>18</v>
      </c>
      <c r="H42" s="63">
        <v>11</v>
      </c>
      <c r="I42" s="63">
        <v>8</v>
      </c>
      <c r="J42" s="63">
        <v>8</v>
      </c>
      <c r="K42" s="60">
        <f t="shared" si="10"/>
        <v>23</v>
      </c>
      <c r="L42" s="60">
        <f t="shared" si="3"/>
        <v>16</v>
      </c>
      <c r="M42" s="60">
        <f t="shared" si="4"/>
        <v>3</v>
      </c>
      <c r="N42" s="60">
        <f t="shared" si="5"/>
        <v>14</v>
      </c>
      <c r="O42" s="62">
        <f t="shared" si="6"/>
        <v>42.599999999999994</v>
      </c>
      <c r="P42" s="64">
        <f>'[1]Table 1'!O45</f>
        <v>167</v>
      </c>
      <c r="Q42" s="28">
        <f t="shared" si="7"/>
        <v>50</v>
      </c>
      <c r="R42" s="74">
        <f>$Q$75-3*$Q$76</f>
        <v>-7.5732665355822064</v>
      </c>
      <c r="S42" s="74">
        <f>$Q$75+3*$Q$76</f>
        <v>102.9700919324076</v>
      </c>
      <c r="T42" s="67" t="str">
        <f t="shared" si="8"/>
        <v>ok</v>
      </c>
    </row>
    <row r="43" spans="1:37" ht="19.5" customHeight="1" x14ac:dyDescent="0.2">
      <c r="A43" s="27">
        <f t="shared" si="9"/>
        <v>1180</v>
      </c>
      <c r="B43" s="28">
        <f t="shared" si="2"/>
        <v>42</v>
      </c>
      <c r="C43" s="63">
        <v>4201</v>
      </c>
      <c r="D43" s="63">
        <v>65</v>
      </c>
      <c r="E43" s="63">
        <v>46</v>
      </c>
      <c r="F43" s="63">
        <v>33</v>
      </c>
      <c r="G43" s="63">
        <v>21</v>
      </c>
      <c r="H43" s="63">
        <v>12</v>
      </c>
      <c r="I43" s="63">
        <v>8</v>
      </c>
      <c r="J43" s="63">
        <v>4</v>
      </c>
      <c r="K43" s="60">
        <f t="shared" si="10"/>
        <v>32</v>
      </c>
      <c r="L43" s="60">
        <f t="shared" si="3"/>
        <v>21</v>
      </c>
      <c r="M43" s="60">
        <f t="shared" si="4"/>
        <v>8</v>
      </c>
      <c r="N43" s="60">
        <f t="shared" si="5"/>
        <v>19</v>
      </c>
      <c r="O43" s="62">
        <f t="shared" si="6"/>
        <v>37.615384615384613</v>
      </c>
      <c r="P43" s="64">
        <f>'[1]Table 1'!O46</f>
        <v>124</v>
      </c>
      <c r="Q43" s="28">
        <f t="shared" si="7"/>
        <v>65</v>
      </c>
      <c r="R43" s="74">
        <f>$Q$75-3*$Q$76</f>
        <v>-7.5732665355822064</v>
      </c>
      <c r="S43" s="74">
        <f>$Q$75+3*$Q$76</f>
        <v>102.9700919324076</v>
      </c>
      <c r="T43" s="67" t="str">
        <f t="shared" si="8"/>
        <v>ok</v>
      </c>
    </row>
    <row r="44" spans="1:37" ht="19.5" customHeight="1" x14ac:dyDescent="0.2">
      <c r="A44" s="27">
        <f t="shared" si="9"/>
        <v>1140</v>
      </c>
      <c r="B44" s="28">
        <f t="shared" si="2"/>
        <v>41</v>
      </c>
      <c r="C44" s="63">
        <v>4150</v>
      </c>
      <c r="D44" s="63">
        <v>59</v>
      </c>
      <c r="E44" s="63">
        <v>40</v>
      </c>
      <c r="F44" s="63">
        <v>29</v>
      </c>
      <c r="G44" s="63">
        <v>19</v>
      </c>
      <c r="H44" s="63">
        <v>11</v>
      </c>
      <c r="I44" s="63">
        <v>8</v>
      </c>
      <c r="J44" s="63">
        <v>5</v>
      </c>
      <c r="K44" s="60">
        <f t="shared" si="10"/>
        <v>30</v>
      </c>
      <c r="L44" s="60">
        <f t="shared" si="3"/>
        <v>18</v>
      </c>
      <c r="M44" s="60">
        <f t="shared" si="4"/>
        <v>6</v>
      </c>
      <c r="N44" s="60">
        <f t="shared" si="5"/>
        <v>19</v>
      </c>
      <c r="O44" s="62">
        <f t="shared" si="6"/>
        <v>37.881355932203391</v>
      </c>
      <c r="P44" s="64">
        <f>'[1]Table 1'!O47</f>
        <v>127</v>
      </c>
      <c r="Q44" s="28">
        <f t="shared" si="7"/>
        <v>59</v>
      </c>
      <c r="R44" s="74">
        <f>$Q$75-3*$Q$76</f>
        <v>-7.5732665355822064</v>
      </c>
      <c r="S44" s="74">
        <f>$Q$75+3*$Q$76</f>
        <v>102.9700919324076</v>
      </c>
      <c r="T44" s="67" t="str">
        <f t="shared" si="8"/>
        <v>ok</v>
      </c>
    </row>
    <row r="45" spans="1:37" ht="19.5" customHeight="1" x14ac:dyDescent="0.2">
      <c r="A45" s="27">
        <f t="shared" si="9"/>
        <v>1100</v>
      </c>
      <c r="B45" s="28">
        <f t="shared" si="2"/>
        <v>39</v>
      </c>
      <c r="C45" s="63">
        <v>3977</v>
      </c>
      <c r="D45" s="63">
        <v>75</v>
      </c>
      <c r="E45" s="63">
        <v>52</v>
      </c>
      <c r="F45" s="63">
        <v>38</v>
      </c>
      <c r="G45" s="63">
        <v>23</v>
      </c>
      <c r="H45" s="63">
        <v>14</v>
      </c>
      <c r="I45" s="63">
        <v>8</v>
      </c>
      <c r="J45" s="63">
        <v>7</v>
      </c>
      <c r="K45" s="60">
        <f t="shared" si="10"/>
        <v>37</v>
      </c>
      <c r="L45" s="60">
        <f t="shared" si="3"/>
        <v>24</v>
      </c>
      <c r="M45" s="60">
        <f t="shared" si="4"/>
        <v>7</v>
      </c>
      <c r="N45" s="60">
        <f t="shared" si="5"/>
        <v>23</v>
      </c>
      <c r="O45" s="62">
        <f t="shared" si="6"/>
        <v>38.600000000000009</v>
      </c>
      <c r="P45" s="64">
        <f>'[1]Table 1'!O48</f>
        <v>103</v>
      </c>
      <c r="Q45" s="28">
        <f t="shared" si="7"/>
        <v>75</v>
      </c>
      <c r="R45" s="74">
        <f>$Q$75-3*$Q$76</f>
        <v>-7.5732665355822064</v>
      </c>
      <c r="S45" s="74">
        <f>$Q$75+3*$Q$76</f>
        <v>102.9700919324076</v>
      </c>
      <c r="T45" s="67" t="str">
        <f t="shared" si="8"/>
        <v>ok</v>
      </c>
    </row>
    <row r="46" spans="1:37" ht="19.5" customHeight="1" x14ac:dyDescent="0.2">
      <c r="A46" s="27">
        <f t="shared" si="9"/>
        <v>1060</v>
      </c>
      <c r="B46" s="28">
        <f t="shared" si="2"/>
        <v>41</v>
      </c>
      <c r="C46" s="63">
        <v>4150</v>
      </c>
      <c r="D46" s="63">
        <v>87</v>
      </c>
      <c r="E46" s="63">
        <v>59</v>
      </c>
      <c r="F46" s="63">
        <v>40</v>
      </c>
      <c r="G46" s="63">
        <v>25</v>
      </c>
      <c r="H46" s="63">
        <v>14</v>
      </c>
      <c r="I46" s="63">
        <v>7</v>
      </c>
      <c r="J46" s="63">
        <v>5</v>
      </c>
      <c r="K46" s="60">
        <f t="shared" si="10"/>
        <v>47</v>
      </c>
      <c r="L46" s="60">
        <f t="shared" si="3"/>
        <v>26</v>
      </c>
      <c r="M46" s="60">
        <f t="shared" si="4"/>
        <v>9</v>
      </c>
      <c r="N46" s="60">
        <f t="shared" si="5"/>
        <v>28</v>
      </c>
      <c r="O46" s="62">
        <f t="shared" si="6"/>
        <v>35.344827586206897</v>
      </c>
      <c r="P46" s="64">
        <f>'[1]Table 1'!O49</f>
        <v>84</v>
      </c>
      <c r="Q46" s="28">
        <f t="shared" si="7"/>
        <v>87</v>
      </c>
      <c r="R46" s="74">
        <f>$Q$75-3*$Q$76</f>
        <v>-7.5732665355822064</v>
      </c>
      <c r="S46" s="74">
        <f>$Q$75+3*$Q$76</f>
        <v>102.9700919324076</v>
      </c>
      <c r="T46" s="67" t="str">
        <f t="shared" si="8"/>
        <v>ok</v>
      </c>
    </row>
    <row r="47" spans="1:37" ht="19.5" customHeight="1" x14ac:dyDescent="0.2">
      <c r="A47" s="27">
        <f t="shared" si="9"/>
        <v>1020</v>
      </c>
      <c r="B47" s="28">
        <f t="shared" si="2"/>
        <v>43</v>
      </c>
      <c r="C47" s="63">
        <v>4303</v>
      </c>
      <c r="D47" s="63">
        <v>70</v>
      </c>
      <c r="E47" s="63">
        <v>49</v>
      </c>
      <c r="F47" s="63">
        <v>36</v>
      </c>
      <c r="G47" s="63">
        <v>24</v>
      </c>
      <c r="H47" s="63">
        <v>15</v>
      </c>
      <c r="I47" s="63">
        <v>9</v>
      </c>
      <c r="J47" s="63">
        <v>6</v>
      </c>
      <c r="K47" s="60">
        <f t="shared" si="10"/>
        <v>34</v>
      </c>
      <c r="L47" s="60">
        <f t="shared" si="3"/>
        <v>21</v>
      </c>
      <c r="M47" s="60">
        <f t="shared" si="4"/>
        <v>9</v>
      </c>
      <c r="N47" s="60">
        <f t="shared" si="5"/>
        <v>21</v>
      </c>
      <c r="O47" s="62">
        <f t="shared" si="6"/>
        <v>39.428571428571423</v>
      </c>
      <c r="P47" s="64">
        <f>'[1]Table 1'!O50</f>
        <v>112</v>
      </c>
      <c r="Q47" s="28">
        <f t="shared" si="7"/>
        <v>70</v>
      </c>
      <c r="R47" s="74">
        <f>$Q$75-3*$Q$76</f>
        <v>-7.5732665355822064</v>
      </c>
      <c r="S47" s="74">
        <f>$Q$75+3*$Q$76</f>
        <v>102.9700919324076</v>
      </c>
      <c r="T47" s="67" t="str">
        <f t="shared" si="8"/>
        <v>ok</v>
      </c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</row>
    <row r="48" spans="1:37" ht="19.5" customHeight="1" x14ac:dyDescent="0.2">
      <c r="A48" s="27">
        <f t="shared" si="9"/>
        <v>980</v>
      </c>
      <c r="B48" s="28">
        <f t="shared" si="2"/>
        <v>42</v>
      </c>
      <c r="C48" s="63">
        <v>4211</v>
      </c>
      <c r="D48" s="63">
        <v>53</v>
      </c>
      <c r="E48" s="63">
        <v>32</v>
      </c>
      <c r="F48" s="63">
        <v>20</v>
      </c>
      <c r="G48" s="63">
        <v>11</v>
      </c>
      <c r="H48" s="63">
        <v>6</v>
      </c>
      <c r="I48" s="63">
        <v>5</v>
      </c>
      <c r="J48" s="63">
        <v>4</v>
      </c>
      <c r="K48" s="60">
        <f t="shared" si="10"/>
        <v>33</v>
      </c>
      <c r="L48" s="60">
        <f t="shared" si="3"/>
        <v>14</v>
      </c>
      <c r="M48" s="60">
        <f t="shared" si="4"/>
        <v>2</v>
      </c>
      <c r="N48" s="60">
        <f t="shared" si="5"/>
        <v>21</v>
      </c>
      <c r="O48" s="62">
        <f t="shared" si="6"/>
        <v>31.981132075471702</v>
      </c>
      <c r="P48" s="64">
        <f>'[1]Table 1'!O51</f>
        <v>114</v>
      </c>
      <c r="Q48" s="28">
        <f t="shared" si="7"/>
        <v>53</v>
      </c>
      <c r="R48" s="74">
        <f>$Q$75-3*$Q$76</f>
        <v>-7.5732665355822064</v>
      </c>
      <c r="S48" s="74">
        <f>$Q$75+3*$Q$76</f>
        <v>102.9700919324076</v>
      </c>
      <c r="T48" s="67" t="str">
        <f t="shared" si="8"/>
        <v>ok</v>
      </c>
    </row>
    <row r="49" spans="1:37" ht="19.5" customHeight="1" x14ac:dyDescent="0.2">
      <c r="A49" s="27">
        <f t="shared" si="9"/>
        <v>940</v>
      </c>
      <c r="B49" s="28">
        <f t="shared" si="2"/>
        <v>42</v>
      </c>
      <c r="C49" s="63">
        <v>4262</v>
      </c>
      <c r="D49" s="63">
        <v>48</v>
      </c>
      <c r="E49" s="63">
        <v>32</v>
      </c>
      <c r="F49" s="63">
        <v>23</v>
      </c>
      <c r="G49" s="63">
        <v>14</v>
      </c>
      <c r="H49" s="63">
        <v>9</v>
      </c>
      <c r="I49" s="63">
        <v>7</v>
      </c>
      <c r="J49" s="63">
        <v>5</v>
      </c>
      <c r="K49" s="60">
        <f t="shared" si="10"/>
        <v>25</v>
      </c>
      <c r="L49" s="60">
        <f t="shared" si="3"/>
        <v>14</v>
      </c>
      <c r="M49" s="60">
        <f t="shared" si="4"/>
        <v>4</v>
      </c>
      <c r="N49" s="60">
        <f t="shared" si="5"/>
        <v>16</v>
      </c>
      <c r="O49" s="62">
        <f t="shared" si="6"/>
        <v>38.125000000000007</v>
      </c>
      <c r="P49" s="64">
        <f>'[1]Table 1'!O52</f>
        <v>149</v>
      </c>
      <c r="Q49" s="28">
        <f t="shared" si="7"/>
        <v>48</v>
      </c>
      <c r="R49" s="74">
        <f>$Q$75-3*$Q$76</f>
        <v>-7.5732665355822064</v>
      </c>
      <c r="S49" s="74">
        <f>$Q$75+3*$Q$76</f>
        <v>102.9700919324076</v>
      </c>
      <c r="T49" s="67" t="str">
        <f t="shared" si="8"/>
        <v>ok</v>
      </c>
    </row>
    <row r="50" spans="1:37" ht="19.5" customHeight="1" x14ac:dyDescent="0.2">
      <c r="A50" s="27">
        <f t="shared" si="9"/>
        <v>900</v>
      </c>
      <c r="B50" s="28">
        <f t="shared" si="2"/>
        <v>42</v>
      </c>
      <c r="C50" s="63">
        <v>4262</v>
      </c>
      <c r="D50" s="63">
        <v>46</v>
      </c>
      <c r="E50" s="63">
        <v>28</v>
      </c>
      <c r="F50" s="63">
        <v>18</v>
      </c>
      <c r="G50" s="63">
        <v>11</v>
      </c>
      <c r="H50" s="63">
        <v>8</v>
      </c>
      <c r="I50" s="63">
        <v>6</v>
      </c>
      <c r="J50" s="63">
        <v>4</v>
      </c>
      <c r="K50" s="60">
        <f t="shared" si="10"/>
        <v>28</v>
      </c>
      <c r="L50" s="60">
        <f t="shared" si="3"/>
        <v>10</v>
      </c>
      <c r="M50" s="60">
        <f t="shared" si="4"/>
        <v>4</v>
      </c>
      <c r="N50" s="60">
        <f t="shared" si="5"/>
        <v>18</v>
      </c>
      <c r="O50" s="62">
        <f t="shared" si="6"/>
        <v>34.565217391304344</v>
      </c>
      <c r="P50" s="64">
        <f>'[1]Table 1'!O53</f>
        <v>134</v>
      </c>
      <c r="Q50" s="28">
        <f t="shared" si="7"/>
        <v>46</v>
      </c>
      <c r="R50" s="74">
        <f>$Q$75-3*$Q$76</f>
        <v>-7.5732665355822064</v>
      </c>
      <c r="S50" s="74">
        <f>$Q$75+3*$Q$76</f>
        <v>102.9700919324076</v>
      </c>
      <c r="T50" s="67" t="str">
        <f t="shared" si="8"/>
        <v>ok</v>
      </c>
    </row>
    <row r="51" spans="1:37" ht="19.5" customHeight="1" x14ac:dyDescent="0.2">
      <c r="A51" s="27">
        <f t="shared" si="9"/>
        <v>860</v>
      </c>
      <c r="B51" s="28">
        <f t="shared" si="2"/>
        <v>42</v>
      </c>
      <c r="C51" s="63">
        <v>4273</v>
      </c>
      <c r="D51" s="63">
        <v>29</v>
      </c>
      <c r="E51" s="63">
        <v>22</v>
      </c>
      <c r="F51" s="63">
        <v>17</v>
      </c>
      <c r="G51" s="63">
        <v>12</v>
      </c>
      <c r="H51" s="63">
        <v>8</v>
      </c>
      <c r="I51" s="63">
        <v>6</v>
      </c>
      <c r="J51" s="63">
        <v>4</v>
      </c>
      <c r="K51" s="60">
        <f t="shared" si="10"/>
        <v>12</v>
      </c>
      <c r="L51" s="60">
        <f t="shared" si="3"/>
        <v>9</v>
      </c>
      <c r="M51" s="60">
        <f t="shared" si="4"/>
        <v>4</v>
      </c>
      <c r="N51" s="60">
        <f t="shared" si="5"/>
        <v>7</v>
      </c>
      <c r="O51" s="62">
        <f t="shared" si="6"/>
        <v>45.000000000000007</v>
      </c>
      <c r="P51" s="64">
        <f>'[1]Table 1'!O54</f>
        <v>342</v>
      </c>
      <c r="Q51" s="28">
        <f t="shared" si="7"/>
        <v>29</v>
      </c>
      <c r="R51" s="74">
        <f>$Q$75-3*$Q$76</f>
        <v>-7.5732665355822064</v>
      </c>
      <c r="S51" s="74">
        <f>$Q$75+3*$Q$76</f>
        <v>102.9700919324076</v>
      </c>
      <c r="T51" s="67" t="str">
        <f t="shared" si="8"/>
        <v>ok</v>
      </c>
    </row>
    <row r="52" spans="1:37" ht="19.5" customHeight="1" x14ac:dyDescent="0.2">
      <c r="A52" s="27">
        <f t="shared" si="9"/>
        <v>820</v>
      </c>
      <c r="B52" s="28">
        <f t="shared" si="2"/>
        <v>41</v>
      </c>
      <c r="C52" s="63">
        <v>4181</v>
      </c>
      <c r="D52" s="63">
        <v>87</v>
      </c>
      <c r="E52" s="63">
        <v>61</v>
      </c>
      <c r="F52" s="63">
        <v>41</v>
      </c>
      <c r="G52" s="63">
        <v>23</v>
      </c>
      <c r="H52" s="63">
        <v>12</v>
      </c>
      <c r="I52" s="63">
        <v>8</v>
      </c>
      <c r="J52" s="63">
        <v>4</v>
      </c>
      <c r="K52" s="60">
        <f t="shared" si="10"/>
        <v>46</v>
      </c>
      <c r="L52" s="60">
        <f t="shared" si="3"/>
        <v>29</v>
      </c>
      <c r="M52" s="60">
        <f t="shared" si="4"/>
        <v>8</v>
      </c>
      <c r="N52" s="60">
        <f t="shared" si="5"/>
        <v>26</v>
      </c>
      <c r="O52" s="62">
        <f t="shared" si="6"/>
        <v>34.655172413793103</v>
      </c>
      <c r="P52" s="64">
        <f>'[1]Table 1'!O55</f>
        <v>88</v>
      </c>
      <c r="Q52" s="28">
        <f t="shared" si="7"/>
        <v>87</v>
      </c>
      <c r="R52" s="74">
        <f>$Q$75-3*$Q$76</f>
        <v>-7.5732665355822064</v>
      </c>
      <c r="S52" s="74">
        <f>$Q$75+3*$Q$76</f>
        <v>102.9700919324076</v>
      </c>
      <c r="T52" s="67" t="str">
        <f t="shared" si="8"/>
        <v>ok</v>
      </c>
    </row>
    <row r="53" spans="1:37" ht="19.5" customHeight="1" x14ac:dyDescent="0.2">
      <c r="A53" s="27">
        <f t="shared" si="9"/>
        <v>780</v>
      </c>
      <c r="B53" s="28">
        <f t="shared" si="2"/>
        <v>43</v>
      </c>
      <c r="C53" s="63">
        <v>4375</v>
      </c>
      <c r="D53" s="63">
        <v>51</v>
      </c>
      <c r="E53" s="63">
        <v>29</v>
      </c>
      <c r="F53" s="63">
        <v>16</v>
      </c>
      <c r="G53" s="63">
        <v>9</v>
      </c>
      <c r="H53" s="63">
        <v>6</v>
      </c>
      <c r="I53" s="63">
        <v>5</v>
      </c>
      <c r="J53" s="63">
        <v>4</v>
      </c>
      <c r="K53" s="60">
        <f t="shared" si="10"/>
        <v>35</v>
      </c>
      <c r="L53" s="60">
        <f t="shared" si="3"/>
        <v>10</v>
      </c>
      <c r="M53" s="60">
        <f t="shared" si="4"/>
        <v>2</v>
      </c>
      <c r="N53" s="60">
        <f t="shared" si="5"/>
        <v>22</v>
      </c>
      <c r="O53" s="62">
        <f t="shared" si="6"/>
        <v>30.294117647058822</v>
      </c>
      <c r="P53" s="64">
        <f>'[1]Table 1'!O56</f>
        <v>110</v>
      </c>
      <c r="Q53" s="28">
        <f t="shared" si="7"/>
        <v>51</v>
      </c>
      <c r="R53" s="74">
        <f>$Q$75-3*$Q$76</f>
        <v>-7.5732665355822064</v>
      </c>
      <c r="S53" s="74">
        <f>$Q$75+3*$Q$76</f>
        <v>102.9700919324076</v>
      </c>
      <c r="T53" s="67" t="str">
        <f t="shared" si="8"/>
        <v>ok</v>
      </c>
    </row>
    <row r="54" spans="1:37" ht="19.5" customHeight="1" x14ac:dyDescent="0.2">
      <c r="A54" s="27">
        <f t="shared" si="9"/>
        <v>740</v>
      </c>
      <c r="B54" s="28">
        <f t="shared" si="2"/>
        <v>39</v>
      </c>
      <c r="C54" s="63">
        <v>3946</v>
      </c>
      <c r="D54" s="63">
        <v>119</v>
      </c>
      <c r="E54" s="63">
        <v>50</v>
      </c>
      <c r="F54" s="63">
        <v>31</v>
      </c>
      <c r="G54" s="63">
        <v>17</v>
      </c>
      <c r="H54" s="63">
        <v>10</v>
      </c>
      <c r="I54" s="63">
        <v>7</v>
      </c>
      <c r="J54" s="63">
        <v>5</v>
      </c>
      <c r="K54" s="60">
        <f t="shared" si="10"/>
        <v>88</v>
      </c>
      <c r="L54" s="60">
        <f t="shared" si="3"/>
        <v>21</v>
      </c>
      <c r="M54" s="60">
        <f t="shared" si="4"/>
        <v>5</v>
      </c>
      <c r="N54" s="60">
        <f t="shared" si="5"/>
        <v>69</v>
      </c>
      <c r="O54" s="62">
        <f t="shared" si="6"/>
        <v>26.596638655462183</v>
      </c>
      <c r="P54" s="64">
        <f>'[1]Table 1'!O57</f>
        <v>40</v>
      </c>
      <c r="Q54" s="28">
        <f t="shared" si="7"/>
        <v>119</v>
      </c>
      <c r="R54" s="74">
        <f>$Q$75-3*$Q$76</f>
        <v>-7.5732665355822064</v>
      </c>
      <c r="S54" s="74">
        <f>$Q$75+3*$Q$76</f>
        <v>102.9700919324076</v>
      </c>
      <c r="T54" s="67" t="str">
        <f t="shared" si="8"/>
        <v>ok</v>
      </c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</row>
    <row r="55" spans="1:37" ht="19.5" customHeight="1" x14ac:dyDescent="0.2">
      <c r="A55" s="27">
        <f t="shared" si="9"/>
        <v>700</v>
      </c>
      <c r="B55" s="28">
        <f t="shared" si="2"/>
        <v>40</v>
      </c>
      <c r="C55" s="63">
        <v>4069</v>
      </c>
      <c r="D55" s="63">
        <v>82</v>
      </c>
      <c r="E55" s="63">
        <v>54</v>
      </c>
      <c r="F55" s="63">
        <v>35</v>
      </c>
      <c r="G55" s="63">
        <v>24</v>
      </c>
      <c r="H55" s="63">
        <v>14</v>
      </c>
      <c r="I55" s="63">
        <v>9</v>
      </c>
      <c r="J55" s="63">
        <v>8</v>
      </c>
      <c r="K55" s="60">
        <f t="shared" si="10"/>
        <v>47</v>
      </c>
      <c r="L55" s="60">
        <f t="shared" si="3"/>
        <v>21</v>
      </c>
      <c r="M55" s="60">
        <f t="shared" si="4"/>
        <v>6</v>
      </c>
      <c r="N55" s="60">
        <f t="shared" si="5"/>
        <v>28</v>
      </c>
      <c r="O55" s="62">
        <f t="shared" si="6"/>
        <v>35.853658536585364</v>
      </c>
      <c r="P55" s="64">
        <f>'[1]Table 1'!O58</f>
        <v>83</v>
      </c>
      <c r="Q55" s="28">
        <f t="shared" si="7"/>
        <v>82</v>
      </c>
      <c r="R55" s="74">
        <f>$Q$75-3*$Q$76</f>
        <v>-7.5732665355822064</v>
      </c>
      <c r="S55" s="74">
        <f>$Q$75+3*$Q$76</f>
        <v>102.9700919324076</v>
      </c>
      <c r="T55" s="67" t="str">
        <f t="shared" si="8"/>
        <v>ok</v>
      </c>
    </row>
    <row r="56" spans="1:37" ht="19.5" customHeight="1" x14ac:dyDescent="0.2">
      <c r="A56" s="27">
        <f t="shared" si="9"/>
        <v>660</v>
      </c>
      <c r="B56" s="28">
        <f t="shared" si="2"/>
        <v>42</v>
      </c>
      <c r="C56" s="63">
        <v>4283</v>
      </c>
      <c r="D56" s="63">
        <v>78</v>
      </c>
      <c r="E56" s="63">
        <v>54</v>
      </c>
      <c r="F56" s="63">
        <v>36</v>
      </c>
      <c r="G56" s="63">
        <v>23</v>
      </c>
      <c r="H56" s="63">
        <v>13</v>
      </c>
      <c r="I56" s="63">
        <v>9</v>
      </c>
      <c r="J56" s="63">
        <v>8</v>
      </c>
      <c r="K56" s="60">
        <f t="shared" si="10"/>
        <v>42</v>
      </c>
      <c r="L56" s="60">
        <f t="shared" si="3"/>
        <v>23</v>
      </c>
      <c r="M56" s="60">
        <f t="shared" si="4"/>
        <v>5</v>
      </c>
      <c r="N56" s="60">
        <f t="shared" si="5"/>
        <v>24</v>
      </c>
      <c r="O56" s="62">
        <f t="shared" si="6"/>
        <v>36.923076923076927</v>
      </c>
      <c r="P56" s="64">
        <f>'[1]Table 1'!O59</f>
        <v>95</v>
      </c>
      <c r="Q56" s="28">
        <f t="shared" si="7"/>
        <v>78</v>
      </c>
      <c r="R56" s="74">
        <f>$Q$75-3*$Q$76</f>
        <v>-7.5732665355822064</v>
      </c>
      <c r="S56" s="74">
        <f>$Q$75+3*$Q$76</f>
        <v>102.9700919324076</v>
      </c>
      <c r="T56" s="67" t="str">
        <f t="shared" si="8"/>
        <v>ok</v>
      </c>
    </row>
    <row r="57" spans="1:37" ht="19.5" customHeight="1" x14ac:dyDescent="0.2">
      <c r="A57" s="27">
        <f t="shared" si="9"/>
        <v>620</v>
      </c>
      <c r="B57" s="28">
        <f t="shared" si="2"/>
        <v>42</v>
      </c>
      <c r="C57" s="63">
        <v>4293</v>
      </c>
      <c r="D57" s="63">
        <v>71</v>
      </c>
      <c r="E57" s="63">
        <v>42</v>
      </c>
      <c r="F57" s="63">
        <v>26</v>
      </c>
      <c r="G57" s="63">
        <v>15</v>
      </c>
      <c r="H57" s="63">
        <v>8</v>
      </c>
      <c r="I57" s="63">
        <v>5</v>
      </c>
      <c r="J57" s="63">
        <v>5</v>
      </c>
      <c r="K57" s="60">
        <f t="shared" si="10"/>
        <v>45</v>
      </c>
      <c r="L57" s="60">
        <f t="shared" si="3"/>
        <v>18</v>
      </c>
      <c r="M57" s="60">
        <f t="shared" si="4"/>
        <v>3</v>
      </c>
      <c r="N57" s="60">
        <f t="shared" si="5"/>
        <v>29</v>
      </c>
      <c r="O57" s="62">
        <f t="shared" si="6"/>
        <v>31.478873239436616</v>
      </c>
      <c r="P57" s="64">
        <f>'[1]Table 1'!O60</f>
        <v>84</v>
      </c>
      <c r="Q57" s="28">
        <f t="shared" si="7"/>
        <v>71</v>
      </c>
      <c r="R57" s="74">
        <f>$Q$75-3*$Q$76</f>
        <v>-7.5732665355822064</v>
      </c>
      <c r="S57" s="74">
        <f>$Q$75+3*$Q$76</f>
        <v>102.9700919324076</v>
      </c>
      <c r="T57" s="67" t="str">
        <f t="shared" si="8"/>
        <v>ok</v>
      </c>
    </row>
    <row r="58" spans="1:37" ht="19.5" customHeight="1" x14ac:dyDescent="0.2">
      <c r="A58" s="27">
        <f t="shared" si="9"/>
        <v>580</v>
      </c>
      <c r="B58" s="28">
        <f t="shared" si="2"/>
        <v>42</v>
      </c>
      <c r="C58" s="63">
        <v>4293</v>
      </c>
      <c r="D58" s="63">
        <v>59</v>
      </c>
      <c r="E58" s="63">
        <v>34</v>
      </c>
      <c r="F58" s="63">
        <v>21</v>
      </c>
      <c r="G58" s="63">
        <v>12</v>
      </c>
      <c r="H58" s="63">
        <v>7</v>
      </c>
      <c r="I58" s="63">
        <v>5</v>
      </c>
      <c r="J58" s="63">
        <v>3</v>
      </c>
      <c r="K58" s="60">
        <f t="shared" si="10"/>
        <v>38</v>
      </c>
      <c r="L58" s="60">
        <f t="shared" si="3"/>
        <v>14</v>
      </c>
      <c r="M58" s="60">
        <f t="shared" si="4"/>
        <v>4</v>
      </c>
      <c r="N58" s="60">
        <f t="shared" si="5"/>
        <v>25</v>
      </c>
      <c r="O58" s="62">
        <f t="shared" si="6"/>
        <v>30.762711864406779</v>
      </c>
      <c r="P58" s="64">
        <f>'[1]Table 1'!O61</f>
        <v>98</v>
      </c>
      <c r="Q58" s="28">
        <f t="shared" si="7"/>
        <v>59</v>
      </c>
      <c r="R58" s="74">
        <f>$Q$75-3*$Q$76</f>
        <v>-7.5732665355822064</v>
      </c>
      <c r="S58" s="74">
        <f>$Q$75+3*$Q$76</f>
        <v>102.9700919324076</v>
      </c>
      <c r="T58" s="67" t="str">
        <f t="shared" si="8"/>
        <v>ok</v>
      </c>
    </row>
    <row r="59" spans="1:37" ht="19.5" customHeight="1" x14ac:dyDescent="0.2">
      <c r="A59" s="27">
        <f t="shared" si="9"/>
        <v>540</v>
      </c>
      <c r="B59" s="28">
        <f t="shared" si="2"/>
        <v>48</v>
      </c>
      <c r="C59" s="63">
        <v>4803</v>
      </c>
      <c r="D59" s="63">
        <v>32</v>
      </c>
      <c r="E59" s="63">
        <v>16</v>
      </c>
      <c r="F59" s="63">
        <v>8</v>
      </c>
      <c r="G59" s="63">
        <v>4</v>
      </c>
      <c r="H59" s="63">
        <v>5</v>
      </c>
      <c r="I59" s="63">
        <v>4</v>
      </c>
      <c r="J59" s="63">
        <v>3</v>
      </c>
      <c r="K59" s="60">
        <f t="shared" si="10"/>
        <v>24</v>
      </c>
      <c r="L59" s="60">
        <f t="shared" si="3"/>
        <v>3</v>
      </c>
      <c r="M59" s="60">
        <f t="shared" si="4"/>
        <v>2</v>
      </c>
      <c r="N59" s="60">
        <f t="shared" si="5"/>
        <v>16</v>
      </c>
      <c r="O59" s="62">
        <f t="shared" si="6"/>
        <v>30</v>
      </c>
      <c r="P59" s="64">
        <f>'[1]Table 1'!O62</f>
        <v>152</v>
      </c>
      <c r="Q59" s="28">
        <f t="shared" si="7"/>
        <v>32</v>
      </c>
      <c r="R59" s="74">
        <f>$Q$75-3*$Q$76</f>
        <v>-7.5732665355822064</v>
      </c>
      <c r="S59" s="74">
        <f>$Q$75+3*$Q$76</f>
        <v>102.9700919324076</v>
      </c>
      <c r="T59" s="67" t="str">
        <f t="shared" si="8"/>
        <v>ok</v>
      </c>
    </row>
    <row r="60" spans="1:37" ht="19.5" customHeight="1" x14ac:dyDescent="0.2">
      <c r="A60" s="27">
        <f t="shared" si="9"/>
        <v>500</v>
      </c>
      <c r="B60" s="28">
        <f t="shared" si="2"/>
        <v>43</v>
      </c>
      <c r="C60" s="63">
        <v>4395</v>
      </c>
      <c r="D60" s="63">
        <v>52</v>
      </c>
      <c r="E60" s="63">
        <v>34</v>
      </c>
      <c r="F60" s="63">
        <v>22</v>
      </c>
      <c r="G60" s="63">
        <v>13</v>
      </c>
      <c r="H60" s="63">
        <v>8</v>
      </c>
      <c r="I60" s="63">
        <v>7</v>
      </c>
      <c r="J60" s="63">
        <v>6</v>
      </c>
      <c r="K60" s="60">
        <f t="shared" si="10"/>
        <v>30</v>
      </c>
      <c r="L60" s="60">
        <f t="shared" si="3"/>
        <v>14</v>
      </c>
      <c r="M60" s="60">
        <f t="shared" si="4"/>
        <v>2</v>
      </c>
      <c r="N60" s="60">
        <f t="shared" si="5"/>
        <v>18</v>
      </c>
      <c r="O60" s="62">
        <f t="shared" si="6"/>
        <v>35.769230769230774</v>
      </c>
      <c r="P60" s="64">
        <f>'[1]Table 1'!O63</f>
        <v>128</v>
      </c>
      <c r="Q60" s="29">
        <f>D60</f>
        <v>52</v>
      </c>
      <c r="R60" s="74">
        <f>$Q$75-3*$Q$76</f>
        <v>-7.5732665355822064</v>
      </c>
      <c r="S60" s="74">
        <f>$Q$75+3*$Q$76</f>
        <v>102.9700919324076</v>
      </c>
      <c r="T60" s="67" t="str">
        <f t="shared" si="8"/>
        <v>ok</v>
      </c>
    </row>
    <row r="61" spans="1:37" ht="19.5" customHeight="1" x14ac:dyDescent="0.2">
      <c r="A61" s="27">
        <f t="shared" si="9"/>
        <v>460</v>
      </c>
      <c r="B61" s="28">
        <f t="shared" si="2"/>
        <v>39</v>
      </c>
      <c r="C61" s="63">
        <v>3977</v>
      </c>
      <c r="D61" s="63">
        <v>38</v>
      </c>
      <c r="E61" s="63">
        <v>23</v>
      </c>
      <c r="F61" s="63">
        <v>14</v>
      </c>
      <c r="G61" s="63">
        <v>8</v>
      </c>
      <c r="H61" s="63">
        <v>5</v>
      </c>
      <c r="I61" s="63">
        <v>4</v>
      </c>
      <c r="J61" s="63">
        <v>3</v>
      </c>
      <c r="K61" s="60">
        <f t="shared" si="10"/>
        <v>24</v>
      </c>
      <c r="L61" s="60">
        <f t="shared" si="3"/>
        <v>9</v>
      </c>
      <c r="M61" s="60">
        <f t="shared" si="4"/>
        <v>2</v>
      </c>
      <c r="N61" s="60">
        <f t="shared" si="5"/>
        <v>15</v>
      </c>
      <c r="O61" s="62">
        <f t="shared" si="6"/>
        <v>32.368421052631582</v>
      </c>
      <c r="P61" s="64">
        <f>'[1]Table 1'!O64</f>
        <v>156</v>
      </c>
      <c r="Q61" s="28">
        <f t="shared" ref="Q61:Q66" si="11">D61</f>
        <v>38</v>
      </c>
      <c r="R61" s="74">
        <f>$Q$75-3*$Q$76</f>
        <v>-7.5732665355822064</v>
      </c>
      <c r="S61" s="74">
        <f>$Q$75+3*$Q$76</f>
        <v>102.9700919324076</v>
      </c>
      <c r="T61" s="67" t="str">
        <f t="shared" si="8"/>
        <v>ok</v>
      </c>
    </row>
    <row r="62" spans="1:37" ht="19.5" customHeight="1" x14ac:dyDescent="0.2">
      <c r="A62" s="27">
        <f t="shared" si="9"/>
        <v>420</v>
      </c>
      <c r="B62" s="28">
        <f t="shared" si="2"/>
        <v>41</v>
      </c>
      <c r="C62" s="63">
        <v>4140</v>
      </c>
      <c r="D62" s="63">
        <v>52</v>
      </c>
      <c r="E62" s="63">
        <v>37</v>
      </c>
      <c r="F62" s="63">
        <v>26</v>
      </c>
      <c r="G62" s="63">
        <v>18</v>
      </c>
      <c r="H62" s="63">
        <v>9</v>
      </c>
      <c r="I62" s="63">
        <v>7</v>
      </c>
      <c r="J62" s="63">
        <v>6</v>
      </c>
      <c r="K62" s="60">
        <f t="shared" si="10"/>
        <v>26</v>
      </c>
      <c r="L62" s="60">
        <f t="shared" si="3"/>
        <v>17</v>
      </c>
      <c r="M62" s="60">
        <f t="shared" si="4"/>
        <v>3</v>
      </c>
      <c r="N62" s="60">
        <f t="shared" si="5"/>
        <v>15</v>
      </c>
      <c r="O62" s="62">
        <f t="shared" si="6"/>
        <v>38.653846153846153</v>
      </c>
      <c r="P62" s="64">
        <f>'[1]Table 1'!O65</f>
        <v>153</v>
      </c>
      <c r="Q62" s="28">
        <f t="shared" si="11"/>
        <v>52</v>
      </c>
      <c r="R62" s="74">
        <f>$Q$75-3*$Q$76</f>
        <v>-7.5732665355822064</v>
      </c>
      <c r="S62" s="74">
        <f>$Q$75+3*$Q$76</f>
        <v>102.9700919324076</v>
      </c>
      <c r="T62" s="67" t="str">
        <f t="shared" si="8"/>
        <v>ok</v>
      </c>
    </row>
    <row r="63" spans="1:37" ht="19.5" customHeight="1" x14ac:dyDescent="0.2">
      <c r="A63" s="27">
        <f t="shared" si="9"/>
        <v>380</v>
      </c>
      <c r="B63" s="28">
        <f t="shared" si="2"/>
        <v>41</v>
      </c>
      <c r="C63" s="63">
        <v>4171</v>
      </c>
      <c r="D63" s="63">
        <v>55</v>
      </c>
      <c r="E63" s="63">
        <v>34</v>
      </c>
      <c r="F63" s="63">
        <v>23</v>
      </c>
      <c r="G63" s="63">
        <v>13</v>
      </c>
      <c r="H63" s="63">
        <v>9</v>
      </c>
      <c r="I63" s="63">
        <v>7</v>
      </c>
      <c r="J63" s="63">
        <v>6</v>
      </c>
      <c r="K63" s="60">
        <f t="shared" si="10"/>
        <v>32</v>
      </c>
      <c r="L63" s="60">
        <f t="shared" si="3"/>
        <v>14</v>
      </c>
      <c r="M63" s="60">
        <f t="shared" si="4"/>
        <v>3</v>
      </c>
      <c r="N63" s="60">
        <f t="shared" si="5"/>
        <v>21</v>
      </c>
      <c r="O63" s="62">
        <f t="shared" si="6"/>
        <v>35.727272727272727</v>
      </c>
      <c r="P63" s="64">
        <f>'[1]Table 1'!O66</f>
        <v>118</v>
      </c>
      <c r="Q63" s="28">
        <f t="shared" si="11"/>
        <v>55</v>
      </c>
      <c r="R63" s="74">
        <f>$Q$75-3*$Q$76</f>
        <v>-7.5732665355822064</v>
      </c>
      <c r="S63" s="74">
        <f>$Q$75+3*$Q$76</f>
        <v>102.9700919324076</v>
      </c>
      <c r="T63" s="67" t="str">
        <f t="shared" si="8"/>
        <v>ok</v>
      </c>
    </row>
    <row r="64" spans="1:37" ht="19.5" customHeight="1" x14ac:dyDescent="0.2">
      <c r="A64" s="27">
        <f t="shared" si="9"/>
        <v>340</v>
      </c>
      <c r="B64" s="28">
        <f t="shared" si="2"/>
        <v>42</v>
      </c>
      <c r="C64" s="63">
        <v>4273</v>
      </c>
      <c r="D64" s="63">
        <v>34</v>
      </c>
      <c r="E64" s="63">
        <v>21</v>
      </c>
      <c r="F64" s="63">
        <v>14</v>
      </c>
      <c r="G64" s="63">
        <v>9</v>
      </c>
      <c r="H64" s="63">
        <v>6</v>
      </c>
      <c r="I64" s="63">
        <v>4</v>
      </c>
      <c r="J64" s="63">
        <v>3</v>
      </c>
      <c r="K64" s="60">
        <f t="shared" si="10"/>
        <v>20</v>
      </c>
      <c r="L64" s="60">
        <f t="shared" si="3"/>
        <v>8</v>
      </c>
      <c r="M64" s="60">
        <f t="shared" si="4"/>
        <v>3</v>
      </c>
      <c r="N64" s="60">
        <f t="shared" si="5"/>
        <v>13</v>
      </c>
      <c r="O64" s="62">
        <f t="shared" si="6"/>
        <v>35.294117647058819</v>
      </c>
      <c r="P64" s="64">
        <f>'[1]Table 1'!O67</f>
        <v>192</v>
      </c>
      <c r="Q64" s="28">
        <f t="shared" si="11"/>
        <v>34</v>
      </c>
      <c r="R64" s="74">
        <f>$Q$75-3*$Q$76</f>
        <v>-7.5732665355822064</v>
      </c>
      <c r="S64" s="74">
        <f>$Q$75+3*$Q$76</f>
        <v>102.9700919324076</v>
      </c>
      <c r="T64" s="67" t="str">
        <f t="shared" si="8"/>
        <v>ok</v>
      </c>
    </row>
    <row r="65" spans="1:37" ht="19.5" customHeight="1" x14ac:dyDescent="0.2">
      <c r="A65" s="27">
        <f t="shared" si="9"/>
        <v>300</v>
      </c>
      <c r="B65" s="28">
        <f t="shared" si="2"/>
        <v>50</v>
      </c>
      <c r="C65" s="63">
        <v>5048</v>
      </c>
      <c r="D65" s="63">
        <v>38</v>
      </c>
      <c r="E65" s="63">
        <v>19</v>
      </c>
      <c r="F65" s="63">
        <v>11</v>
      </c>
      <c r="G65" s="63">
        <v>7</v>
      </c>
      <c r="H65" s="63">
        <v>5</v>
      </c>
      <c r="I65" s="63">
        <v>3</v>
      </c>
      <c r="J65" s="63">
        <v>2</v>
      </c>
      <c r="K65" s="60">
        <f t="shared" si="10"/>
        <v>27</v>
      </c>
      <c r="L65" s="60">
        <f t="shared" si="3"/>
        <v>6</v>
      </c>
      <c r="M65" s="60">
        <f t="shared" si="4"/>
        <v>3</v>
      </c>
      <c r="N65" s="60">
        <f t="shared" si="5"/>
        <v>19</v>
      </c>
      <c r="O65" s="62">
        <f t="shared" si="6"/>
        <v>29.210526315789473</v>
      </c>
      <c r="P65" s="64">
        <f>'[1]Table 1'!O68</f>
        <v>138</v>
      </c>
      <c r="Q65" s="28">
        <f t="shared" si="11"/>
        <v>38</v>
      </c>
      <c r="R65" s="74">
        <f>$Q$75-3*$Q$76</f>
        <v>-7.5732665355822064</v>
      </c>
      <c r="S65" s="74">
        <f>$Q$75+3*$Q$76</f>
        <v>102.9700919324076</v>
      </c>
      <c r="T65" s="67" t="str">
        <f t="shared" si="8"/>
        <v>ok</v>
      </c>
    </row>
    <row r="66" spans="1:37" ht="19.5" customHeight="1" x14ac:dyDescent="0.2">
      <c r="A66" s="27">
        <f t="shared" si="9"/>
        <v>260</v>
      </c>
      <c r="B66" s="28">
        <f t="shared" si="2"/>
        <v>43</v>
      </c>
      <c r="C66" s="63">
        <v>4303</v>
      </c>
      <c r="D66" s="63">
        <v>22</v>
      </c>
      <c r="E66" s="63">
        <v>15</v>
      </c>
      <c r="F66" s="63">
        <v>10</v>
      </c>
      <c r="G66" s="63">
        <v>10</v>
      </c>
      <c r="H66" s="63">
        <v>10</v>
      </c>
      <c r="I66" s="63">
        <v>2</v>
      </c>
      <c r="J66" s="63">
        <v>2</v>
      </c>
      <c r="K66" s="60">
        <f t="shared" si="10"/>
        <v>12</v>
      </c>
      <c r="L66" s="60">
        <f t="shared" si="3"/>
        <v>0</v>
      </c>
      <c r="M66" s="60">
        <f t="shared" si="4"/>
        <v>8</v>
      </c>
      <c r="N66" s="60">
        <f t="shared" si="5"/>
        <v>7</v>
      </c>
      <c r="O66" s="62">
        <f t="shared" si="6"/>
        <v>45</v>
      </c>
      <c r="P66" s="64">
        <f>'[1]Table 1'!O69</f>
        <v>332</v>
      </c>
      <c r="Q66" s="28">
        <f t="shared" si="11"/>
        <v>22</v>
      </c>
      <c r="R66" s="74">
        <f>$Q$75-3*$Q$76</f>
        <v>-7.5732665355822064</v>
      </c>
      <c r="S66" s="74">
        <f>$Q$75+3*$Q$76</f>
        <v>102.9700919324076</v>
      </c>
      <c r="T66" s="67" t="str">
        <f t="shared" si="8"/>
        <v>ok</v>
      </c>
    </row>
    <row r="67" spans="1:37" ht="19.5" customHeight="1" x14ac:dyDescent="0.2">
      <c r="A67" s="27">
        <f t="shared" si="9"/>
        <v>220</v>
      </c>
      <c r="B67" s="28">
        <f t="shared" si="2"/>
        <v>42</v>
      </c>
      <c r="C67" s="63">
        <v>4242</v>
      </c>
      <c r="D67" s="63">
        <v>32</v>
      </c>
      <c r="E67" s="63">
        <v>20</v>
      </c>
      <c r="F67" s="63">
        <v>13</v>
      </c>
      <c r="G67" s="63">
        <v>9</v>
      </c>
      <c r="H67" s="63">
        <v>6</v>
      </c>
      <c r="I67" s="63">
        <v>4</v>
      </c>
      <c r="J67" s="63">
        <v>2</v>
      </c>
      <c r="K67" s="60">
        <f t="shared" si="10"/>
        <v>19</v>
      </c>
      <c r="L67" s="60">
        <f t="shared" si="3"/>
        <v>7</v>
      </c>
      <c r="M67" s="60">
        <f t="shared" si="4"/>
        <v>4</v>
      </c>
      <c r="N67" s="60">
        <f t="shared" si="5"/>
        <v>12</v>
      </c>
      <c r="O67" s="62">
        <f t="shared" si="6"/>
        <v>34.6875</v>
      </c>
      <c r="P67" s="64">
        <f>'[1]Table 1'!O70</f>
        <v>208</v>
      </c>
      <c r="Q67" s="29">
        <f>D67</f>
        <v>32</v>
      </c>
      <c r="R67" s="74">
        <f>$Q$75-3*$Q$76</f>
        <v>-7.5732665355822064</v>
      </c>
      <c r="S67" s="74">
        <f>$Q$75+3*$Q$76</f>
        <v>102.9700919324076</v>
      </c>
      <c r="T67" s="67" t="str">
        <f t="shared" si="8"/>
        <v>ok</v>
      </c>
    </row>
    <row r="68" spans="1:37" ht="19.5" customHeight="1" x14ac:dyDescent="0.2">
      <c r="A68" s="27">
        <f t="shared" si="9"/>
        <v>180</v>
      </c>
      <c r="B68" s="28">
        <f t="shared" si="2"/>
        <v>38</v>
      </c>
      <c r="C68" s="63">
        <v>3885</v>
      </c>
      <c r="D68" s="63">
        <v>39</v>
      </c>
      <c r="E68" s="63">
        <v>23</v>
      </c>
      <c r="F68" s="63">
        <v>14</v>
      </c>
      <c r="G68" s="63">
        <v>9</v>
      </c>
      <c r="H68" s="63">
        <v>4</v>
      </c>
      <c r="I68" s="63">
        <v>3</v>
      </c>
      <c r="J68" s="63">
        <v>3</v>
      </c>
      <c r="K68" s="60">
        <f t="shared" si="10"/>
        <v>25</v>
      </c>
      <c r="L68" s="60">
        <f t="shared" si="3"/>
        <v>10</v>
      </c>
      <c r="M68" s="60">
        <f t="shared" si="4"/>
        <v>1</v>
      </c>
      <c r="N68" s="60">
        <f t="shared" si="5"/>
        <v>16</v>
      </c>
      <c r="O68" s="62">
        <f t="shared" si="6"/>
        <v>31.153846153846157</v>
      </c>
      <c r="P68" s="64">
        <f>'[1]Table 1'!O71</f>
        <v>153</v>
      </c>
      <c r="Q68" s="28">
        <f t="shared" ref="Q68:Q72" si="12">D68</f>
        <v>39</v>
      </c>
      <c r="R68" s="74">
        <f>$Q$75-3*$Q$76</f>
        <v>-7.5732665355822064</v>
      </c>
      <c r="S68" s="74">
        <f>$Q$75+3*$Q$76</f>
        <v>102.9700919324076</v>
      </c>
      <c r="T68" s="67" t="str">
        <f t="shared" si="8"/>
        <v>ok</v>
      </c>
    </row>
    <row r="69" spans="1:37" ht="19.5" customHeight="1" x14ac:dyDescent="0.2">
      <c r="A69" s="27">
        <f t="shared" si="9"/>
        <v>140</v>
      </c>
      <c r="B69" s="28">
        <f t="shared" si="2"/>
        <v>40</v>
      </c>
      <c r="C69" s="63">
        <v>4028</v>
      </c>
      <c r="D69" s="63">
        <v>49</v>
      </c>
      <c r="E69" s="63">
        <v>31</v>
      </c>
      <c r="F69" s="63">
        <v>21</v>
      </c>
      <c r="G69" s="63">
        <v>13</v>
      </c>
      <c r="H69" s="63">
        <v>8</v>
      </c>
      <c r="I69" s="63">
        <v>5</v>
      </c>
      <c r="J69" s="63">
        <v>3</v>
      </c>
      <c r="K69" s="60">
        <f t="shared" si="10"/>
        <v>28</v>
      </c>
      <c r="L69" s="60">
        <f t="shared" si="3"/>
        <v>13</v>
      </c>
      <c r="M69" s="60">
        <f t="shared" si="4"/>
        <v>5</v>
      </c>
      <c r="N69" s="60">
        <f t="shared" si="5"/>
        <v>18</v>
      </c>
      <c r="O69" s="62">
        <f t="shared" si="6"/>
        <v>34.591836734693878</v>
      </c>
      <c r="P69" s="64">
        <f>'[1]Table 1'!O72</f>
        <v>137</v>
      </c>
      <c r="Q69" s="28">
        <f t="shared" si="12"/>
        <v>49</v>
      </c>
      <c r="R69" s="74">
        <f>$Q$75-3*$Q$76</f>
        <v>-7.5732665355822064</v>
      </c>
      <c r="S69" s="74">
        <f>$Q$75+3*$Q$76</f>
        <v>102.9700919324076</v>
      </c>
      <c r="T69" s="67" t="str">
        <f t="shared" si="8"/>
        <v>ok</v>
      </c>
    </row>
    <row r="70" spans="1:37" ht="19.5" customHeight="1" x14ac:dyDescent="0.2">
      <c r="A70" s="27">
        <f t="shared" si="9"/>
        <v>100</v>
      </c>
      <c r="B70" s="28">
        <f t="shared" si="2"/>
        <v>43</v>
      </c>
      <c r="C70" s="63">
        <v>4334</v>
      </c>
      <c r="D70" s="63">
        <v>26</v>
      </c>
      <c r="E70" s="63">
        <v>17</v>
      </c>
      <c r="F70" s="63">
        <v>12</v>
      </c>
      <c r="G70" s="63">
        <v>7</v>
      </c>
      <c r="H70" s="63">
        <v>5</v>
      </c>
      <c r="I70" s="63">
        <v>4</v>
      </c>
      <c r="J70" s="63">
        <v>4</v>
      </c>
      <c r="K70" s="60">
        <f t="shared" si="10"/>
        <v>14</v>
      </c>
      <c r="L70" s="60">
        <f t="shared" si="3"/>
        <v>7</v>
      </c>
      <c r="M70" s="60">
        <f t="shared" si="4"/>
        <v>1</v>
      </c>
      <c r="N70" s="60">
        <f t="shared" si="5"/>
        <v>9</v>
      </c>
      <c r="O70" s="62">
        <f t="shared" si="6"/>
        <v>39.230769230769241</v>
      </c>
      <c r="P70" s="64">
        <f>'[1]Table 1'!O73</f>
        <v>262</v>
      </c>
      <c r="Q70" s="28">
        <f t="shared" si="12"/>
        <v>26</v>
      </c>
      <c r="R70" s="74">
        <f>$Q$75-3*$Q$76</f>
        <v>-7.5732665355822064</v>
      </c>
      <c r="S70" s="74">
        <f>$Q$75+3*$Q$76</f>
        <v>102.9700919324076</v>
      </c>
      <c r="T70" s="67" t="str">
        <f t="shared" si="8"/>
        <v>ok</v>
      </c>
    </row>
    <row r="71" spans="1:37" ht="19.5" customHeight="1" x14ac:dyDescent="0.2">
      <c r="A71" s="27">
        <f t="shared" si="9"/>
        <v>60</v>
      </c>
      <c r="B71" s="28">
        <f t="shared" si="2"/>
        <v>41</v>
      </c>
      <c r="C71" s="63">
        <v>4160</v>
      </c>
      <c r="D71" s="63">
        <v>32</v>
      </c>
      <c r="E71" s="63">
        <v>22</v>
      </c>
      <c r="F71" s="63">
        <v>15</v>
      </c>
      <c r="G71" s="63">
        <v>10</v>
      </c>
      <c r="H71" s="63">
        <v>7</v>
      </c>
      <c r="I71" s="63">
        <v>4</v>
      </c>
      <c r="J71" s="63">
        <v>3</v>
      </c>
      <c r="K71" s="60">
        <f t="shared" si="10"/>
        <v>17</v>
      </c>
      <c r="L71" s="60">
        <f t="shared" si="3"/>
        <v>8</v>
      </c>
      <c r="M71" s="60">
        <f t="shared" si="4"/>
        <v>4</v>
      </c>
      <c r="N71" s="60">
        <f t="shared" si="5"/>
        <v>10</v>
      </c>
      <c r="O71" s="62">
        <f t="shared" si="6"/>
        <v>38.4375</v>
      </c>
      <c r="P71" s="64">
        <f>'[1]Table 1'!O74</f>
        <v>231</v>
      </c>
      <c r="Q71" s="28">
        <f t="shared" si="12"/>
        <v>32</v>
      </c>
      <c r="R71" s="74">
        <f>$Q$75-3*$Q$76</f>
        <v>-7.5732665355822064</v>
      </c>
      <c r="S71" s="74">
        <f>$Q$75+3*$Q$76</f>
        <v>102.9700919324076</v>
      </c>
      <c r="T71" s="67" t="str">
        <f t="shared" si="8"/>
        <v>ok</v>
      </c>
    </row>
    <row r="72" spans="1:37" ht="19.5" customHeight="1" x14ac:dyDescent="0.2">
      <c r="A72" s="27">
        <f t="shared" si="9"/>
        <v>20</v>
      </c>
      <c r="B72" s="28">
        <f t="shared" si="2"/>
        <v>43</v>
      </c>
      <c r="C72" s="63">
        <v>4334</v>
      </c>
      <c r="D72" s="63">
        <v>20</v>
      </c>
      <c r="E72" s="63">
        <v>12</v>
      </c>
      <c r="F72" s="63">
        <v>8</v>
      </c>
      <c r="G72" s="63">
        <v>5</v>
      </c>
      <c r="H72" s="63">
        <v>3</v>
      </c>
      <c r="I72" s="63">
        <v>2</v>
      </c>
      <c r="J72" s="63">
        <v>2</v>
      </c>
      <c r="K72" s="60">
        <f t="shared" si="10"/>
        <v>12</v>
      </c>
      <c r="L72" s="60">
        <f t="shared" si="3"/>
        <v>5</v>
      </c>
      <c r="M72" s="60">
        <f t="shared" si="4"/>
        <v>1</v>
      </c>
      <c r="N72" s="60">
        <f t="shared" si="5"/>
        <v>8</v>
      </c>
      <c r="O72" s="62">
        <f t="shared" si="6"/>
        <v>34.500000000000007</v>
      </c>
      <c r="P72" s="64">
        <f>'[1]Table 1'!O75</f>
        <v>322</v>
      </c>
      <c r="Q72" s="28">
        <f t="shared" si="12"/>
        <v>20</v>
      </c>
      <c r="R72" s="74">
        <f>$Q$75-3*$Q$76</f>
        <v>-7.5732665355822064</v>
      </c>
      <c r="S72" s="74">
        <f>$Q$75+3*$Q$76</f>
        <v>102.9700919324076</v>
      </c>
      <c r="T72" s="67" t="str">
        <f t="shared" si="8"/>
        <v>ok</v>
      </c>
    </row>
    <row r="73" spans="1:37" ht="19.5" customHeight="1" x14ac:dyDescent="0.2">
      <c r="A73" s="27"/>
      <c r="B73" s="28"/>
      <c r="C73" s="63"/>
      <c r="D73" s="63"/>
      <c r="E73" s="63"/>
      <c r="F73" s="63"/>
      <c r="G73" s="63"/>
      <c r="H73" s="63"/>
      <c r="I73" s="63"/>
      <c r="J73" s="63"/>
      <c r="K73" s="28"/>
      <c r="L73" s="28"/>
      <c r="M73" s="28"/>
      <c r="N73" s="28"/>
      <c r="O73" s="28"/>
      <c r="P73" s="29"/>
      <c r="Q73" s="28"/>
    </row>
    <row r="74" spans="1:37" ht="19.5" customHeight="1" x14ac:dyDescent="0.2">
      <c r="A74" s="27"/>
      <c r="B74" s="28"/>
      <c r="C74" s="28"/>
      <c r="D74" s="28"/>
      <c r="E74" s="58"/>
      <c r="F74" s="28"/>
      <c r="G74" s="29"/>
      <c r="H74" s="29"/>
      <c r="I74" s="29"/>
      <c r="J74" s="28"/>
      <c r="K74" s="28"/>
      <c r="L74" s="28"/>
      <c r="M74" s="28"/>
      <c r="N74" s="28"/>
      <c r="O74" s="28"/>
      <c r="P74" s="29"/>
      <c r="Q74" s="28"/>
    </row>
    <row r="75" spans="1:37" ht="12.75" customHeight="1" x14ac:dyDescent="0.2">
      <c r="A75" s="47" t="s">
        <v>38</v>
      </c>
      <c r="B75" s="48"/>
      <c r="C75" s="48"/>
      <c r="D75" s="48"/>
      <c r="E75" s="48"/>
      <c r="F75" s="48"/>
      <c r="G75" s="48"/>
      <c r="H75" s="48"/>
      <c r="I75" s="48"/>
      <c r="J75" s="48"/>
      <c r="K75" s="70">
        <f>AVERAGE(K10:K74)</f>
        <v>26.61904761904762</v>
      </c>
      <c r="L75" s="70">
        <f>AVERAGE(L10:L74)</f>
        <v>12.634920634920634</v>
      </c>
      <c r="M75" s="70">
        <f>AVERAGE(M10:M74)</f>
        <v>4.2857142857142856</v>
      </c>
      <c r="N75" s="70">
        <f>AVERAGE(N10:N74)</f>
        <v>16.984126984126984</v>
      </c>
      <c r="O75" s="70">
        <f>AVERAGE(O10:O74)</f>
        <v>36.810091495154182</v>
      </c>
      <c r="P75" s="49">
        <f>AVERAGE(P10:P74)</f>
        <v>175.17460317460316</v>
      </c>
      <c r="Q75" s="50">
        <f>AVERAGE(Q10:Q74)</f>
        <v>47.698412698412696</v>
      </c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</row>
    <row r="76" spans="1:37" ht="12.75" customHeight="1" x14ac:dyDescent="0.2">
      <c r="A76" s="51" t="s">
        <v>39</v>
      </c>
      <c r="B76" s="52"/>
      <c r="C76" s="52"/>
      <c r="D76" s="52"/>
      <c r="E76" s="52"/>
      <c r="F76" s="52"/>
      <c r="G76" s="52"/>
      <c r="H76" s="52"/>
      <c r="I76" s="52"/>
      <c r="J76" s="52"/>
      <c r="K76" s="71">
        <f>STDEV(K10:K74)</f>
        <v>12.373786771976517</v>
      </c>
      <c r="L76" s="71">
        <f>STDEV(L10:L74)</f>
        <v>5.5628421237349164</v>
      </c>
      <c r="M76" s="71">
        <f>STDEV(M10:M74)</f>
        <v>1.9545527615533569</v>
      </c>
      <c r="N76" s="71">
        <f>STDEV(N10:N74)</f>
        <v>9.0437860746625418</v>
      </c>
      <c r="O76" s="71">
        <f>STDEV(O10:O74)</f>
        <v>4.5444908683753509</v>
      </c>
      <c r="P76" s="53">
        <f>STDEV(P10:P74)</f>
        <v>87.007329999433452</v>
      </c>
      <c r="Q76" s="54">
        <f>STDEV(Q10:Q74)</f>
        <v>18.423893077998301</v>
      </c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</row>
    <row r="77" spans="1:37" ht="12.75" customHeight="1" x14ac:dyDescent="0.2">
      <c r="A77" s="51" t="s">
        <v>40</v>
      </c>
      <c r="B77" s="52"/>
      <c r="C77" s="52"/>
      <c r="D77" s="52"/>
      <c r="E77" s="52"/>
      <c r="F77" s="52"/>
      <c r="G77" s="52"/>
      <c r="H77" s="52"/>
      <c r="I77" s="52"/>
      <c r="J77" s="52"/>
      <c r="K77" s="71">
        <f>MAX(K10:K74)</f>
        <v>88</v>
      </c>
      <c r="L77" s="71">
        <f>MAX(L10:L74)</f>
        <v>29</v>
      </c>
      <c r="M77" s="71">
        <f>MAX(M10:M74)</f>
        <v>9</v>
      </c>
      <c r="N77" s="71">
        <f>MAX(N10:N74)</f>
        <v>69</v>
      </c>
      <c r="O77" s="71">
        <f>MAX(O10:O74)</f>
        <v>46.578947368421055</v>
      </c>
      <c r="P77" s="53">
        <f>MAX(P10:P74)</f>
        <v>505</v>
      </c>
      <c r="Q77" s="54">
        <f>MAX(Q10:Q74)</f>
        <v>119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</row>
    <row r="78" spans="1:37" ht="12.75" customHeight="1" x14ac:dyDescent="0.2">
      <c r="A78" s="51" t="s">
        <v>41</v>
      </c>
      <c r="B78" s="52"/>
      <c r="C78" s="52"/>
      <c r="D78" s="52"/>
      <c r="E78" s="52"/>
      <c r="F78" s="52"/>
      <c r="G78" s="52"/>
      <c r="H78" s="52"/>
      <c r="I78" s="52"/>
      <c r="J78" s="52"/>
      <c r="K78" s="71">
        <f>MIN(K10:K74)</f>
        <v>8</v>
      </c>
      <c r="L78" s="71">
        <f>MIN(L10:L74)</f>
        <v>0</v>
      </c>
      <c r="M78" s="71">
        <f>MIN(M10:M74)</f>
        <v>1</v>
      </c>
      <c r="N78" s="71">
        <f>MIN(N10:N74)</f>
        <v>4</v>
      </c>
      <c r="O78" s="71">
        <f>MIN(O10:O74)</f>
        <v>26.596638655462183</v>
      </c>
      <c r="P78" s="53">
        <f>MIN(P10:P74)</f>
        <v>40</v>
      </c>
      <c r="Q78" s="54">
        <f>MIN(Q10:Q74)</f>
        <v>19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</row>
    <row r="79" spans="1:37" ht="12.75" customHeight="1" x14ac:dyDescent="0.2">
      <c r="A79" s="51" t="s">
        <v>42</v>
      </c>
      <c r="B79" s="52"/>
      <c r="C79" s="52"/>
      <c r="D79" s="52"/>
      <c r="E79" s="52"/>
      <c r="F79" s="52"/>
      <c r="G79" s="52"/>
      <c r="H79" s="52"/>
      <c r="I79" s="52"/>
      <c r="J79" s="52"/>
      <c r="K79" s="71">
        <f t="shared" ref="K79:Q79" si="13">COUNT(K10:K74)</f>
        <v>63</v>
      </c>
      <c r="L79" s="71">
        <f t="shared" si="13"/>
        <v>63</v>
      </c>
      <c r="M79" s="71">
        <f t="shared" si="13"/>
        <v>63</v>
      </c>
      <c r="N79" s="71">
        <f t="shared" si="13"/>
        <v>63</v>
      </c>
      <c r="O79" s="71">
        <f t="shared" si="13"/>
        <v>63</v>
      </c>
      <c r="P79" s="53">
        <f t="shared" si="13"/>
        <v>63</v>
      </c>
      <c r="Q79" s="54">
        <f t="shared" si="13"/>
        <v>63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</row>
    <row r="80" spans="1:37" ht="12.75" customHeight="1" x14ac:dyDescent="0.2">
      <c r="A80" s="55" t="s">
        <v>43</v>
      </c>
      <c r="B80" s="56"/>
      <c r="C80" s="56"/>
      <c r="D80" s="56"/>
      <c r="E80" s="56"/>
      <c r="F80" s="56"/>
      <c r="G80" s="56"/>
      <c r="H80" s="56"/>
      <c r="I80" s="56"/>
      <c r="J80" s="56"/>
      <c r="K80" s="66">
        <f>K75+K76</f>
        <v>38.99283439102414</v>
      </c>
      <c r="L80" s="66">
        <f>L75+L76</f>
        <v>18.19776275865555</v>
      </c>
      <c r="M80" s="66">
        <f>M75+M76</f>
        <v>6.2402670472676425</v>
      </c>
      <c r="N80" s="66">
        <f>N75+N76</f>
        <v>26.027913058789526</v>
      </c>
      <c r="O80" s="66">
        <f>O75-O76</f>
        <v>32.265600626778834</v>
      </c>
      <c r="P80" s="65">
        <f>P75-P76</f>
        <v>88.167273175169711</v>
      </c>
      <c r="Q80" s="57">
        <f>Q75+Q76</f>
        <v>66.122305776410997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</row>
    <row r="81" spans="1:37" ht="12.75" customHeight="1" x14ac:dyDescent="0.2">
      <c r="A81" s="30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31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</row>
    <row r="82" spans="1:37" ht="27.75" customHeight="1" x14ac:dyDescent="0.2">
      <c r="A82" s="68" t="s">
        <v>68</v>
      </c>
      <c r="B82" s="26"/>
      <c r="C82" s="26"/>
      <c r="D82" s="26"/>
      <c r="E82" s="26"/>
      <c r="F82" s="26"/>
      <c r="G82" s="26"/>
      <c r="H82" s="26"/>
      <c r="I82" s="26"/>
      <c r="J82" s="26"/>
      <c r="K82" s="116">
        <f>8.3928*(10^10)*K80^-3.2927</f>
        <v>484474.81534668623</v>
      </c>
      <c r="L82" s="116">
        <f>5.7636*(10^10)*(L80^-3.8417)</f>
        <v>831922.14754987881</v>
      </c>
      <c r="M82" s="116">
        <f>9.8496*(10^10)*(M80^-5.1046)</f>
        <v>8594576.168709537</v>
      </c>
      <c r="N82" s="69"/>
      <c r="O82" s="69"/>
      <c r="P82" s="116">
        <f>0.232*P80^3.2268</f>
        <v>439142.96812350705</v>
      </c>
      <c r="Q82" s="116">
        <f>7.2024*(10^13)*(Q80^-4.0568)</f>
        <v>2969542.2784936177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</row>
    <row r="83" spans="1:37" ht="12.75" customHeight="1" x14ac:dyDescent="0.2">
      <c r="A83" s="30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31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</row>
    <row r="84" spans="1:37" ht="12.75" customHeight="1" x14ac:dyDescent="0.2">
      <c r="A84" s="30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31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</row>
    <row r="85" spans="1:37" ht="12.75" customHeight="1" x14ac:dyDescent="0.2">
      <c r="A85" s="30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31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</row>
    <row r="86" spans="1:37" ht="12.75" customHeight="1" x14ac:dyDescent="0.2">
      <c r="A86" s="30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31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</row>
    <row r="87" spans="1:37" ht="12.75" customHeight="1" x14ac:dyDescent="0.2">
      <c r="A87" s="30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31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</row>
    <row r="88" spans="1:37" ht="12.75" customHeight="1" x14ac:dyDescent="0.2">
      <c r="A88" s="30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73"/>
      <c r="P88" s="31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</row>
    <row r="89" spans="1:37" ht="12.75" customHeight="1" x14ac:dyDescent="0.2">
      <c r="A89" s="30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31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</row>
    <row r="90" spans="1:37" ht="12.75" customHeight="1" x14ac:dyDescent="0.2">
      <c r="A90" s="30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31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</row>
    <row r="91" spans="1:37" ht="12.75" customHeight="1" x14ac:dyDescent="0.2">
      <c r="A91" s="30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31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</row>
    <row r="92" spans="1:37" ht="12.75" customHeight="1" x14ac:dyDescent="0.2">
      <c r="A92" s="30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31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</row>
    <row r="93" spans="1:37" ht="12.75" customHeight="1" x14ac:dyDescent="0.2">
      <c r="A93" s="30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31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</row>
    <row r="94" spans="1:37" ht="12.75" customHeight="1" x14ac:dyDescent="0.2">
      <c r="A94" s="30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31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</row>
    <row r="95" spans="1:37" ht="12.75" customHeight="1" x14ac:dyDescent="0.2">
      <c r="A95" s="30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31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</row>
    <row r="96" spans="1:37" ht="12.75" customHeight="1" x14ac:dyDescent="0.2">
      <c r="A96" s="30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31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</row>
    <row r="97" spans="1:37" ht="12.75" customHeight="1" x14ac:dyDescent="0.2">
      <c r="A97" s="30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31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</row>
    <row r="98" spans="1:37" ht="12.75" customHeight="1" x14ac:dyDescent="0.2">
      <c r="A98" s="30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31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</row>
    <row r="99" spans="1:37" ht="12.75" customHeight="1" x14ac:dyDescent="0.2">
      <c r="A99" s="30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31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</row>
    <row r="100" spans="1:37" ht="12.75" customHeight="1" x14ac:dyDescent="0.2">
      <c r="A100" s="30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31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</row>
    <row r="101" spans="1:37" ht="12.75" customHeight="1" x14ac:dyDescent="0.2">
      <c r="A101" s="30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31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</row>
    <row r="102" spans="1:37" ht="12.75" customHeight="1" x14ac:dyDescent="0.2">
      <c r="A102" s="30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31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</row>
    <row r="103" spans="1:37" ht="12.75" customHeight="1" x14ac:dyDescent="0.2">
      <c r="A103" s="30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31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</row>
    <row r="104" spans="1:37" ht="12.75" customHeight="1" x14ac:dyDescent="0.2">
      <c r="A104" s="30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31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</row>
    <row r="105" spans="1:37" ht="12.75" customHeight="1" x14ac:dyDescent="0.2">
      <c r="A105" s="30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31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</row>
    <row r="106" spans="1:37" ht="12.75" customHeight="1" x14ac:dyDescent="0.2">
      <c r="A106" s="30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31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</row>
    <row r="107" spans="1:37" ht="12.75" customHeight="1" x14ac:dyDescent="0.2">
      <c r="A107" s="30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31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</row>
    <row r="108" spans="1:37" ht="12.75" customHeight="1" x14ac:dyDescent="0.2">
      <c r="A108" s="30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31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</row>
    <row r="109" spans="1:37" ht="12.75" customHeight="1" x14ac:dyDescent="0.2">
      <c r="A109" s="30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31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</row>
    <row r="110" spans="1:37" ht="12.75" customHeight="1" x14ac:dyDescent="0.2">
      <c r="A110" s="30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31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</row>
    <row r="111" spans="1:37" ht="12.75" customHeight="1" x14ac:dyDescent="0.2">
      <c r="A111" s="30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31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</row>
    <row r="112" spans="1:37" ht="12.75" customHeight="1" x14ac:dyDescent="0.2">
      <c r="A112" s="30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31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</row>
    <row r="113" spans="1:37" ht="12.75" customHeight="1" x14ac:dyDescent="0.2">
      <c r="A113" s="30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31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</row>
    <row r="114" spans="1:37" ht="12.75" customHeight="1" x14ac:dyDescent="0.2">
      <c r="A114" s="30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31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</row>
    <row r="115" spans="1:37" ht="12.75" customHeight="1" x14ac:dyDescent="0.2">
      <c r="A115" s="30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31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</row>
    <row r="116" spans="1:37" ht="12.75" customHeight="1" x14ac:dyDescent="0.2">
      <c r="A116" s="30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31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</row>
    <row r="117" spans="1:37" ht="12.75" customHeight="1" x14ac:dyDescent="0.2">
      <c r="A117" s="30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31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</row>
    <row r="118" spans="1:37" ht="12.75" customHeight="1" x14ac:dyDescent="0.2">
      <c r="A118" s="30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31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</row>
    <row r="119" spans="1:37" ht="12.75" customHeight="1" x14ac:dyDescent="0.2">
      <c r="A119" s="30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31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</row>
    <row r="120" spans="1:37" ht="12.75" customHeight="1" x14ac:dyDescent="0.2">
      <c r="A120" s="30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31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</row>
    <row r="121" spans="1:37" ht="12.75" customHeight="1" x14ac:dyDescent="0.2">
      <c r="A121" s="30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31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</row>
    <row r="122" spans="1:37" ht="12.75" customHeight="1" x14ac:dyDescent="0.2">
      <c r="A122" s="30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31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</row>
    <row r="123" spans="1:37" ht="12.75" customHeight="1" x14ac:dyDescent="0.2">
      <c r="A123" s="30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31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</row>
    <row r="124" spans="1:37" ht="12.75" customHeight="1" x14ac:dyDescent="0.2">
      <c r="A124" s="30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31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</row>
    <row r="125" spans="1:37" ht="12.75" customHeight="1" x14ac:dyDescent="0.2">
      <c r="A125" s="30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31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</row>
    <row r="126" spans="1:37" ht="12.75" customHeight="1" x14ac:dyDescent="0.2">
      <c r="A126" s="30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31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</row>
    <row r="127" spans="1:37" ht="12.75" customHeight="1" x14ac:dyDescent="0.2">
      <c r="A127" s="30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31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</row>
    <row r="128" spans="1:37" ht="12.75" customHeight="1" x14ac:dyDescent="0.2">
      <c r="A128" s="30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31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</row>
    <row r="129" spans="1:37" ht="12.75" customHeight="1" x14ac:dyDescent="0.2">
      <c r="A129" s="30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31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</row>
    <row r="130" spans="1:37" ht="12.75" customHeight="1" x14ac:dyDescent="0.2">
      <c r="A130" s="30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31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</row>
    <row r="131" spans="1:37" ht="12.75" customHeight="1" x14ac:dyDescent="0.2">
      <c r="A131" s="30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31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</row>
    <row r="132" spans="1:37" ht="12.75" customHeight="1" x14ac:dyDescent="0.2">
      <c r="A132" s="30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31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</row>
    <row r="133" spans="1:37" ht="12.75" customHeight="1" x14ac:dyDescent="0.2">
      <c r="A133" s="30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31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</row>
    <row r="134" spans="1:37" ht="12.75" customHeight="1" x14ac:dyDescent="0.2">
      <c r="A134" s="30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31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</row>
    <row r="135" spans="1:37" ht="12.75" customHeight="1" x14ac:dyDescent="0.2">
      <c r="A135" s="30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31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</row>
    <row r="136" spans="1:37" ht="12.75" customHeight="1" x14ac:dyDescent="0.2">
      <c r="A136" s="30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31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</row>
    <row r="137" spans="1:37" ht="12.75" customHeight="1" x14ac:dyDescent="0.2">
      <c r="A137" s="30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31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</row>
    <row r="138" spans="1:37" ht="12.75" customHeight="1" x14ac:dyDescent="0.2">
      <c r="A138" s="30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31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</row>
    <row r="139" spans="1:37" ht="12.75" customHeight="1" x14ac:dyDescent="0.2">
      <c r="A139" s="30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31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</row>
    <row r="140" spans="1:37" ht="12.75" customHeight="1" x14ac:dyDescent="0.2">
      <c r="A140" s="30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31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</row>
    <row r="141" spans="1:37" ht="12.75" customHeight="1" x14ac:dyDescent="0.2">
      <c r="A141" s="30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31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</row>
    <row r="142" spans="1:37" ht="12.75" customHeight="1" x14ac:dyDescent="0.2">
      <c r="A142" s="30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31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</row>
    <row r="143" spans="1:37" ht="12.75" customHeight="1" x14ac:dyDescent="0.2">
      <c r="A143" s="30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31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</row>
    <row r="144" spans="1:37" ht="12.75" customHeight="1" x14ac:dyDescent="0.2">
      <c r="A144" s="30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31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</row>
    <row r="145" spans="1:37" ht="12.75" customHeight="1" x14ac:dyDescent="0.2">
      <c r="A145" s="30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31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</row>
    <row r="146" spans="1:37" ht="12.75" customHeight="1" x14ac:dyDescent="0.2">
      <c r="A146" s="30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31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</row>
    <row r="147" spans="1:37" ht="12.75" customHeight="1" x14ac:dyDescent="0.2">
      <c r="A147" s="30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31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</row>
    <row r="148" spans="1:37" ht="12.75" customHeight="1" x14ac:dyDescent="0.2">
      <c r="A148" s="30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31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</row>
    <row r="149" spans="1:37" ht="12.75" customHeight="1" x14ac:dyDescent="0.2">
      <c r="A149" s="30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31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</row>
    <row r="150" spans="1:37" ht="12.75" customHeight="1" x14ac:dyDescent="0.2">
      <c r="A150" s="30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31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</row>
    <row r="151" spans="1:37" ht="12.75" customHeight="1" x14ac:dyDescent="0.2">
      <c r="A151" s="30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31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</row>
    <row r="152" spans="1:37" ht="12.75" customHeight="1" x14ac:dyDescent="0.2">
      <c r="A152" s="30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31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</row>
    <row r="153" spans="1:37" ht="12.75" customHeight="1" x14ac:dyDescent="0.2">
      <c r="A153" s="30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31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</row>
    <row r="154" spans="1:37" ht="12.75" customHeight="1" x14ac:dyDescent="0.2">
      <c r="A154" s="30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31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</row>
    <row r="155" spans="1:37" ht="12.75" customHeight="1" x14ac:dyDescent="0.2">
      <c r="A155" s="30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31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</row>
    <row r="156" spans="1:37" ht="12.75" customHeight="1" x14ac:dyDescent="0.2">
      <c r="A156" s="30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31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</row>
    <row r="157" spans="1:37" ht="12.75" customHeight="1" x14ac:dyDescent="0.2">
      <c r="A157" s="30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31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</row>
    <row r="158" spans="1:37" ht="12.75" customHeight="1" x14ac:dyDescent="0.2">
      <c r="A158" s="30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31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</row>
    <row r="159" spans="1:37" ht="12.75" customHeight="1" x14ac:dyDescent="0.2">
      <c r="A159" s="30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31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</row>
    <row r="160" spans="1:37" ht="12.75" customHeight="1" x14ac:dyDescent="0.2">
      <c r="A160" s="30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31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</row>
    <row r="161" spans="1:37" ht="12.75" customHeight="1" x14ac:dyDescent="0.2">
      <c r="A161" s="30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31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</row>
    <row r="162" spans="1:37" ht="12.75" customHeight="1" x14ac:dyDescent="0.2">
      <c r="A162" s="30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31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</row>
    <row r="163" spans="1:37" ht="12.75" customHeight="1" x14ac:dyDescent="0.2">
      <c r="A163" s="30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31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</row>
    <row r="164" spans="1:37" ht="12.75" customHeight="1" x14ac:dyDescent="0.2">
      <c r="A164" s="30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31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</row>
    <row r="165" spans="1:37" ht="12.75" customHeight="1" x14ac:dyDescent="0.2">
      <c r="A165" s="30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31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</row>
    <row r="166" spans="1:37" ht="12.75" customHeight="1" x14ac:dyDescent="0.2">
      <c r="A166" s="30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31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</row>
    <row r="167" spans="1:37" ht="12.75" customHeight="1" x14ac:dyDescent="0.2">
      <c r="A167" s="30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31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</row>
    <row r="168" spans="1:37" ht="12.75" customHeight="1" x14ac:dyDescent="0.2">
      <c r="A168" s="30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31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</row>
    <row r="169" spans="1:37" ht="12.75" customHeight="1" x14ac:dyDescent="0.2">
      <c r="A169" s="30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31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</row>
    <row r="170" spans="1:37" ht="12.75" customHeight="1" x14ac:dyDescent="0.2">
      <c r="A170" s="30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31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</row>
    <row r="171" spans="1:37" ht="12.75" customHeight="1" x14ac:dyDescent="0.2">
      <c r="A171" s="30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31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</row>
    <row r="172" spans="1:37" ht="12.75" customHeight="1" x14ac:dyDescent="0.2">
      <c r="A172" s="30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31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</row>
    <row r="173" spans="1:37" ht="12.75" customHeight="1" x14ac:dyDescent="0.2">
      <c r="A173" s="30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31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</row>
    <row r="174" spans="1:37" ht="12.75" customHeight="1" x14ac:dyDescent="0.2">
      <c r="A174" s="30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31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</row>
    <row r="175" spans="1:37" ht="12.75" customHeight="1" x14ac:dyDescent="0.2">
      <c r="A175" s="30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31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</row>
    <row r="176" spans="1:37" ht="12.75" customHeight="1" x14ac:dyDescent="0.2">
      <c r="A176" s="30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31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</row>
    <row r="177" spans="1:37" ht="12.75" customHeight="1" x14ac:dyDescent="0.2">
      <c r="A177" s="30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31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</row>
    <row r="178" spans="1:37" ht="12.75" customHeight="1" x14ac:dyDescent="0.2">
      <c r="A178" s="30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31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</row>
    <row r="179" spans="1:37" ht="12.75" customHeight="1" x14ac:dyDescent="0.2">
      <c r="A179" s="30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31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</row>
    <row r="180" spans="1:37" ht="12.75" customHeight="1" x14ac:dyDescent="0.2">
      <c r="A180" s="30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31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</row>
    <row r="181" spans="1:37" ht="12.75" customHeight="1" x14ac:dyDescent="0.2">
      <c r="A181" s="30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31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</row>
    <row r="182" spans="1:37" ht="12.75" customHeight="1" x14ac:dyDescent="0.2">
      <c r="A182" s="30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31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</row>
    <row r="183" spans="1:37" ht="12.75" customHeight="1" x14ac:dyDescent="0.2">
      <c r="A183" s="30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31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</row>
    <row r="184" spans="1:37" ht="12.75" customHeight="1" x14ac:dyDescent="0.2">
      <c r="A184" s="30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31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</row>
    <row r="185" spans="1:37" ht="12.75" customHeight="1" x14ac:dyDescent="0.2">
      <c r="A185" s="30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31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</row>
    <row r="186" spans="1:37" ht="12.75" customHeight="1" x14ac:dyDescent="0.2">
      <c r="A186" s="30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31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</row>
    <row r="187" spans="1:37" ht="12.75" customHeight="1" x14ac:dyDescent="0.2">
      <c r="A187" s="30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31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</row>
    <row r="188" spans="1:37" ht="12.75" customHeight="1" x14ac:dyDescent="0.2">
      <c r="A188" s="30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31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</row>
    <row r="189" spans="1:37" ht="12.75" customHeight="1" x14ac:dyDescent="0.2">
      <c r="A189" s="30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31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</row>
    <row r="190" spans="1:37" ht="12.75" customHeight="1" x14ac:dyDescent="0.2">
      <c r="A190" s="30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31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</row>
    <row r="191" spans="1:37" ht="12.75" customHeight="1" x14ac:dyDescent="0.2">
      <c r="A191" s="30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31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</row>
    <row r="192" spans="1:37" ht="12.75" customHeight="1" x14ac:dyDescent="0.2">
      <c r="A192" s="30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31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</row>
    <row r="193" spans="1:37" ht="12.75" customHeight="1" x14ac:dyDescent="0.2">
      <c r="A193" s="30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31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</row>
    <row r="194" spans="1:37" ht="12.75" customHeight="1" x14ac:dyDescent="0.2">
      <c r="A194" s="30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31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</row>
    <row r="195" spans="1:37" ht="12.75" customHeight="1" x14ac:dyDescent="0.2">
      <c r="A195" s="30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31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</row>
    <row r="196" spans="1:37" ht="12.75" customHeight="1" x14ac:dyDescent="0.2">
      <c r="A196" s="30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31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</row>
    <row r="197" spans="1:37" ht="12.75" customHeight="1" x14ac:dyDescent="0.2">
      <c r="A197" s="30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31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</row>
    <row r="198" spans="1:37" ht="12.75" customHeight="1" x14ac:dyDescent="0.2">
      <c r="A198" s="30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31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</row>
    <row r="199" spans="1:37" ht="12.75" customHeight="1" x14ac:dyDescent="0.2">
      <c r="A199" s="30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31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</row>
    <row r="200" spans="1:37" ht="12.75" customHeight="1" x14ac:dyDescent="0.2">
      <c r="A200" s="30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31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</row>
    <row r="201" spans="1:37" ht="12.75" customHeight="1" x14ac:dyDescent="0.2">
      <c r="A201" s="30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31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</row>
    <row r="202" spans="1:37" ht="12.75" customHeight="1" x14ac:dyDescent="0.2">
      <c r="A202" s="30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31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</row>
    <row r="203" spans="1:37" ht="12.75" customHeight="1" x14ac:dyDescent="0.2">
      <c r="A203" s="30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31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</row>
    <row r="204" spans="1:37" ht="12.75" customHeight="1" x14ac:dyDescent="0.2">
      <c r="A204" s="30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31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</row>
    <row r="205" spans="1:37" ht="12.75" customHeight="1" x14ac:dyDescent="0.2">
      <c r="A205" s="30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31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</row>
    <row r="206" spans="1:37" ht="12.75" customHeight="1" x14ac:dyDescent="0.2">
      <c r="A206" s="30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31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</row>
    <row r="207" spans="1:37" ht="12.75" customHeight="1" x14ac:dyDescent="0.2">
      <c r="A207" s="30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31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</row>
    <row r="208" spans="1:37" ht="12.75" customHeight="1" x14ac:dyDescent="0.2">
      <c r="A208" s="30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31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</row>
  </sheetData>
  <mergeCells count="15">
    <mergeCell ref="N7:N8"/>
    <mergeCell ref="O7:O8"/>
    <mergeCell ref="P7:P8"/>
    <mergeCell ref="Q7:Q8"/>
    <mergeCell ref="R9:S9"/>
    <mergeCell ref="A1:B3"/>
    <mergeCell ref="C1:O3"/>
    <mergeCell ref="P1:Q3"/>
    <mergeCell ref="A7:A9"/>
    <mergeCell ref="B7:B9"/>
    <mergeCell ref="C7:C9"/>
    <mergeCell ref="D7:J8"/>
    <mergeCell ref="K7:K8"/>
    <mergeCell ref="L7:L8"/>
    <mergeCell ref="M7:M8"/>
  </mergeCells>
  <pageMargins left="0.70866141732283472" right="0.70866141732283472" top="0.74803149606299213" bottom="0.74803149606299213" header="0" footer="0"/>
  <pageSetup scale="57" fitToHeight="0" orientation="landscape" r:id="rId1"/>
  <headerFooter>
    <oddHeader>&amp;C&amp;A</oddHeader>
    <oddFooter>&amp;R&amp;P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opLeftCell="A23" workbookViewId="0">
      <selection activeCell="M22" sqref="M22"/>
    </sheetView>
  </sheetViews>
  <sheetFormatPr defaultColWidth="12.5703125" defaultRowHeight="15" customHeight="1" x14ac:dyDescent="0.2"/>
  <cols>
    <col min="1" max="1" width="4" customWidth="1"/>
    <col min="2" max="3" width="8" customWidth="1"/>
    <col min="4" max="5" width="9.140625" customWidth="1"/>
    <col min="6" max="6" width="8" customWidth="1"/>
    <col min="7" max="7" width="13" customWidth="1"/>
    <col min="8" max="9" width="11.140625" customWidth="1"/>
    <col min="10" max="10" width="11.42578125" customWidth="1"/>
    <col min="11" max="11" width="13.5703125" customWidth="1"/>
  </cols>
  <sheetData>
    <row r="1" spans="1:11" ht="12.75" customHeight="1" x14ac:dyDescent="0.2">
      <c r="B1" s="1" t="s">
        <v>0</v>
      </c>
      <c r="C1" s="1"/>
      <c r="D1" s="2" t="s">
        <v>1</v>
      </c>
      <c r="E1" s="3"/>
      <c r="F1" s="4" t="s">
        <v>2</v>
      </c>
      <c r="G1" s="5" t="s">
        <v>3</v>
      </c>
      <c r="H1" s="4"/>
      <c r="I1" s="6" t="s">
        <v>4</v>
      </c>
      <c r="J1" s="4" t="s">
        <v>5</v>
      </c>
    </row>
    <row r="2" spans="1:11" ht="12.75" customHeight="1" x14ac:dyDescent="0.2">
      <c r="B2" s="1"/>
      <c r="C2" s="1"/>
      <c r="D2" s="2"/>
      <c r="E2" s="4"/>
      <c r="F2" s="7"/>
      <c r="G2" s="8"/>
      <c r="H2" s="4"/>
      <c r="I2" s="6"/>
      <c r="J2" s="9" t="s">
        <v>6</v>
      </c>
    </row>
    <row r="3" spans="1:11" ht="12.75" customHeight="1" x14ac:dyDescent="0.2">
      <c r="B3" s="7"/>
      <c r="C3" s="7"/>
      <c r="D3" s="3"/>
      <c r="E3" s="3"/>
      <c r="F3" s="7"/>
      <c r="G3" s="7"/>
      <c r="H3" s="7"/>
      <c r="I3" s="7"/>
      <c r="J3" s="7"/>
    </row>
    <row r="4" spans="1:11" ht="12.75" customHeight="1" x14ac:dyDescent="0.2">
      <c r="B4" s="1"/>
      <c r="C4" s="1"/>
      <c r="D4" s="2"/>
      <c r="E4" s="3"/>
      <c r="F4" s="4"/>
      <c r="G4" s="5"/>
      <c r="H4" s="4"/>
      <c r="I4" s="6" t="s">
        <v>4</v>
      </c>
      <c r="J4" s="4" t="s">
        <v>7</v>
      </c>
    </row>
    <row r="5" spans="1:11" ht="12.75" customHeight="1" x14ac:dyDescent="0.2">
      <c r="B5" s="1"/>
      <c r="C5" s="1"/>
      <c r="D5" s="2"/>
      <c r="E5" s="4"/>
      <c r="F5" s="7"/>
      <c r="G5" s="8"/>
      <c r="H5" s="4"/>
      <c r="I5" s="6"/>
      <c r="J5" s="9" t="s">
        <v>8</v>
      </c>
    </row>
    <row r="6" spans="1:11" ht="13.5" customHeight="1" x14ac:dyDescent="0.2">
      <c r="D6" s="10"/>
      <c r="E6" s="10"/>
    </row>
    <row r="7" spans="1:11" ht="19.5" customHeight="1" x14ac:dyDescent="0.2">
      <c r="A7" s="11"/>
      <c r="B7" s="11"/>
      <c r="C7" s="11"/>
      <c r="D7" s="114" t="s">
        <v>9</v>
      </c>
      <c r="E7" s="114" t="s">
        <v>10</v>
      </c>
      <c r="F7" s="115" t="s">
        <v>11</v>
      </c>
      <c r="G7" s="112" t="s">
        <v>12</v>
      </c>
      <c r="H7" s="113"/>
      <c r="I7" s="112" t="s">
        <v>13</v>
      </c>
      <c r="J7" s="113"/>
    </row>
    <row r="8" spans="1:11" ht="13.5" customHeight="1" x14ac:dyDescent="0.2">
      <c r="A8" s="11"/>
      <c r="B8" s="11"/>
      <c r="C8" s="11"/>
      <c r="D8" s="111"/>
      <c r="E8" s="111"/>
      <c r="F8" s="111"/>
      <c r="G8" s="12" t="s">
        <v>14</v>
      </c>
      <c r="H8" s="12" t="s">
        <v>15</v>
      </c>
      <c r="I8" s="13" t="s">
        <v>14</v>
      </c>
      <c r="J8" s="12" t="s">
        <v>15</v>
      </c>
      <c r="K8" s="12" t="s">
        <v>16</v>
      </c>
    </row>
    <row r="9" spans="1:11" ht="14.25" customHeight="1" x14ac:dyDescent="0.2">
      <c r="A9" s="11"/>
      <c r="B9" s="109" t="s">
        <v>6</v>
      </c>
      <c r="C9" s="14">
        <v>1</v>
      </c>
      <c r="D9" s="15">
        <v>17320</v>
      </c>
      <c r="E9" s="15">
        <v>19820</v>
      </c>
      <c r="F9" s="16">
        <f t="shared" ref="F9:F14" si="0">E9-D9</f>
        <v>2500</v>
      </c>
      <c r="G9" s="17">
        <v>704236.33</v>
      </c>
      <c r="H9" s="17">
        <v>9258248.6199999992</v>
      </c>
      <c r="I9" s="18">
        <v>701904.9</v>
      </c>
      <c r="J9" s="17">
        <v>9258115.7799999993</v>
      </c>
      <c r="K9" s="12" t="s">
        <v>17</v>
      </c>
    </row>
    <row r="10" spans="1:11" ht="14.25" customHeight="1" x14ac:dyDescent="0.2">
      <c r="A10" s="11"/>
      <c r="B10" s="110"/>
      <c r="C10" s="19">
        <v>2</v>
      </c>
      <c r="D10" s="15">
        <v>53600</v>
      </c>
      <c r="E10" s="15">
        <v>57500</v>
      </c>
      <c r="F10" s="16">
        <f t="shared" si="0"/>
        <v>3900</v>
      </c>
      <c r="G10" s="17">
        <v>673529.43</v>
      </c>
      <c r="H10" s="17">
        <v>9271503.2599999998</v>
      </c>
      <c r="I10" s="18">
        <v>669994.21</v>
      </c>
      <c r="J10" s="17">
        <v>9270855.1799999997</v>
      </c>
      <c r="K10" s="12" t="s">
        <v>18</v>
      </c>
    </row>
    <row r="11" spans="1:11" ht="14.25" customHeight="1" x14ac:dyDescent="0.2">
      <c r="A11" s="11"/>
      <c r="B11" s="110"/>
      <c r="C11" s="19">
        <v>3</v>
      </c>
      <c r="D11" s="15">
        <v>82500</v>
      </c>
      <c r="E11" s="15">
        <v>88740</v>
      </c>
      <c r="F11" s="16">
        <f t="shared" si="0"/>
        <v>6240</v>
      </c>
      <c r="G11" s="17">
        <v>653320</v>
      </c>
      <c r="H11" s="17">
        <v>9282612.1199999992</v>
      </c>
      <c r="I11" s="18">
        <v>647952.07999999996</v>
      </c>
      <c r="J11" s="17">
        <v>9281570.2100000009</v>
      </c>
      <c r="K11" s="12" t="s">
        <v>19</v>
      </c>
    </row>
    <row r="12" spans="1:11" ht="14.25" customHeight="1" x14ac:dyDescent="0.2">
      <c r="A12" s="11"/>
      <c r="B12" s="110"/>
      <c r="C12" s="19">
        <v>4</v>
      </c>
      <c r="D12" s="15">
        <v>115000</v>
      </c>
      <c r="E12" s="15">
        <v>117500</v>
      </c>
      <c r="F12" s="16">
        <f t="shared" si="0"/>
        <v>2500</v>
      </c>
      <c r="G12" s="17">
        <v>623933</v>
      </c>
      <c r="H12" s="17">
        <v>9279678</v>
      </c>
      <c r="I12" s="18">
        <v>621804</v>
      </c>
      <c r="J12" s="17">
        <v>9278633</v>
      </c>
      <c r="K12" s="12" t="s">
        <v>20</v>
      </c>
    </row>
    <row r="13" spans="1:11" ht="14.25" customHeight="1" x14ac:dyDescent="0.2">
      <c r="A13" s="11"/>
      <c r="B13" s="110"/>
      <c r="C13" s="19">
        <v>5</v>
      </c>
      <c r="D13" s="15">
        <v>134520</v>
      </c>
      <c r="E13" s="15">
        <f>D13+2500</f>
        <v>137020</v>
      </c>
      <c r="F13" s="16">
        <f t="shared" si="0"/>
        <v>2500</v>
      </c>
      <c r="G13" s="17">
        <v>608387.38</v>
      </c>
      <c r="H13" s="17">
        <v>9271943.8000000007</v>
      </c>
      <c r="I13" s="18">
        <v>606017.56000000006</v>
      </c>
      <c r="J13" s="17">
        <v>9271690.8000000007</v>
      </c>
      <c r="K13" s="12" t="s">
        <v>20</v>
      </c>
    </row>
    <row r="14" spans="1:11" ht="14.25" customHeight="1" x14ac:dyDescent="0.2">
      <c r="A14" s="11"/>
      <c r="B14" s="111"/>
      <c r="C14" s="20">
        <v>6</v>
      </c>
      <c r="D14" s="15">
        <v>198680</v>
      </c>
      <c r="E14" s="15">
        <v>202440</v>
      </c>
      <c r="F14" s="16">
        <f t="shared" si="0"/>
        <v>3760</v>
      </c>
      <c r="G14" s="17">
        <v>552731</v>
      </c>
      <c r="H14" s="17">
        <v>9245412</v>
      </c>
      <c r="I14" s="18">
        <v>549003</v>
      </c>
      <c r="J14" s="17">
        <v>9245896</v>
      </c>
      <c r="K14" s="12" t="s">
        <v>21</v>
      </c>
    </row>
    <row r="15" spans="1:11" ht="14.25" customHeight="1" x14ac:dyDescent="0.2">
      <c r="A15" s="11"/>
      <c r="B15" s="11"/>
      <c r="C15" s="11"/>
      <c r="D15" s="11"/>
      <c r="E15" s="11"/>
      <c r="F15" s="16">
        <f>SUM(F9:F14)</f>
        <v>21400</v>
      </c>
      <c r="G15" s="21"/>
      <c r="H15" s="21"/>
      <c r="I15" s="22"/>
      <c r="J15" s="21"/>
    </row>
    <row r="16" spans="1:11" ht="13.5" customHeight="1" x14ac:dyDescent="0.2">
      <c r="D16" s="10"/>
      <c r="E16" s="10"/>
    </row>
    <row r="17" spans="2:11" ht="18" customHeight="1" x14ac:dyDescent="0.2">
      <c r="D17" s="114" t="s">
        <v>9</v>
      </c>
      <c r="E17" s="114" t="s">
        <v>10</v>
      </c>
      <c r="F17" s="115" t="s">
        <v>11</v>
      </c>
      <c r="G17" s="112" t="s">
        <v>12</v>
      </c>
      <c r="H17" s="113"/>
      <c r="I17" s="112" t="s">
        <v>13</v>
      </c>
      <c r="J17" s="113"/>
    </row>
    <row r="18" spans="2:11" ht="13.5" customHeight="1" x14ac:dyDescent="0.2">
      <c r="D18" s="111"/>
      <c r="E18" s="111"/>
      <c r="F18" s="111"/>
      <c r="G18" s="12" t="s">
        <v>14</v>
      </c>
      <c r="H18" s="12" t="s">
        <v>15</v>
      </c>
      <c r="I18" s="12" t="s">
        <v>14</v>
      </c>
      <c r="J18" s="12" t="s">
        <v>15</v>
      </c>
      <c r="K18" s="12" t="s">
        <v>16</v>
      </c>
    </row>
    <row r="19" spans="2:11" ht="14.25" customHeight="1" x14ac:dyDescent="0.2">
      <c r="B19" s="109" t="s">
        <v>8</v>
      </c>
      <c r="C19" s="14">
        <v>7</v>
      </c>
      <c r="D19" s="15">
        <v>230680</v>
      </c>
      <c r="E19" s="15">
        <f>D19+1500</f>
        <v>232180</v>
      </c>
      <c r="F19" s="16">
        <f t="shared" ref="F19:F26" si="1">E19-D19</f>
        <v>1500</v>
      </c>
      <c r="G19" s="17">
        <v>523779.51</v>
      </c>
      <c r="H19" s="17">
        <v>9246812.9399999995</v>
      </c>
      <c r="I19" s="17">
        <v>522328.79</v>
      </c>
      <c r="J19" s="17">
        <v>9247001.4900000002</v>
      </c>
      <c r="K19" s="12" t="s">
        <v>22</v>
      </c>
    </row>
    <row r="20" spans="2:11" ht="14.25" customHeight="1" x14ac:dyDescent="0.2">
      <c r="B20" s="110"/>
      <c r="C20" s="19">
        <v>8</v>
      </c>
      <c r="D20" s="15">
        <v>257920</v>
      </c>
      <c r="E20" s="15">
        <v>261180</v>
      </c>
      <c r="F20" s="16">
        <f t="shared" si="1"/>
        <v>3260</v>
      </c>
      <c r="G20" s="17">
        <v>497691</v>
      </c>
      <c r="H20" s="17">
        <v>9245252</v>
      </c>
      <c r="I20" s="17">
        <v>494503.21</v>
      </c>
      <c r="J20" s="17">
        <v>9244631.5099999998</v>
      </c>
      <c r="K20" s="12" t="s">
        <v>23</v>
      </c>
    </row>
    <row r="21" spans="2:11" ht="14.25" customHeight="1" x14ac:dyDescent="0.2">
      <c r="B21" s="110"/>
      <c r="C21" s="19">
        <v>9</v>
      </c>
      <c r="D21" s="15">
        <v>303600</v>
      </c>
      <c r="E21" s="15">
        <v>307100</v>
      </c>
      <c r="F21" s="16">
        <f t="shared" si="1"/>
        <v>3500</v>
      </c>
      <c r="G21" s="17">
        <v>456180.13</v>
      </c>
      <c r="H21" s="17">
        <v>9228975.3699999992</v>
      </c>
      <c r="I21" s="17">
        <v>453435</v>
      </c>
      <c r="J21" s="17">
        <v>9226923</v>
      </c>
      <c r="K21" s="12" t="s">
        <v>24</v>
      </c>
    </row>
    <row r="22" spans="2:11" ht="14.25" customHeight="1" x14ac:dyDescent="0.2">
      <c r="B22" s="110"/>
      <c r="C22" s="19">
        <v>10</v>
      </c>
      <c r="D22" s="15">
        <v>329000</v>
      </c>
      <c r="E22" s="15">
        <v>332260</v>
      </c>
      <c r="F22" s="16">
        <f t="shared" si="1"/>
        <v>3260</v>
      </c>
      <c r="G22" s="17">
        <v>434630.87</v>
      </c>
      <c r="H22" s="17">
        <v>9218451.2200000007</v>
      </c>
      <c r="I22" s="17">
        <v>431987.99</v>
      </c>
      <c r="J22" s="17">
        <v>9216577.9399999995</v>
      </c>
      <c r="K22" s="12" t="s">
        <v>25</v>
      </c>
    </row>
    <row r="23" spans="2:11" ht="14.25" customHeight="1" x14ac:dyDescent="0.2">
      <c r="B23" s="110"/>
      <c r="C23" s="19">
        <v>11</v>
      </c>
      <c r="D23" s="15">
        <f>E23-1500</f>
        <v>343200</v>
      </c>
      <c r="E23" s="15">
        <v>344700</v>
      </c>
      <c r="F23" s="16">
        <f t="shared" si="1"/>
        <v>1500</v>
      </c>
      <c r="G23" s="17">
        <v>422859.36</v>
      </c>
      <c r="H23" s="17">
        <v>9210588.2400000002</v>
      </c>
      <c r="I23" s="17">
        <v>421569</v>
      </c>
      <c r="J23" s="17">
        <v>9209869</v>
      </c>
      <c r="K23" s="12" t="s">
        <v>26</v>
      </c>
    </row>
    <row r="24" spans="2:11" ht="14.25" customHeight="1" x14ac:dyDescent="0.2">
      <c r="B24" s="110"/>
      <c r="C24" s="19">
        <v>12</v>
      </c>
      <c r="D24" s="15">
        <v>359480</v>
      </c>
      <c r="E24" s="15">
        <f>362480</f>
        <v>362480</v>
      </c>
      <c r="F24" s="16">
        <f t="shared" si="1"/>
        <v>3000</v>
      </c>
      <c r="G24" s="17">
        <v>9203740.3399999999</v>
      </c>
      <c r="H24" s="17">
        <v>9203740.3399999999</v>
      </c>
      <c r="I24" s="17">
        <v>406081</v>
      </c>
      <c r="J24" s="17">
        <v>9201915</v>
      </c>
      <c r="K24" s="12" t="s">
        <v>27</v>
      </c>
    </row>
    <row r="25" spans="2:11" ht="14.25" customHeight="1" x14ac:dyDescent="0.2">
      <c r="B25" s="110"/>
      <c r="C25" s="19">
        <v>13</v>
      </c>
      <c r="D25" s="15">
        <v>381400</v>
      </c>
      <c r="E25" s="15">
        <v>382900</v>
      </c>
      <c r="F25" s="16">
        <f t="shared" si="1"/>
        <v>1500</v>
      </c>
      <c r="G25" s="17">
        <v>394230</v>
      </c>
      <c r="H25" s="17">
        <v>9188602</v>
      </c>
      <c r="I25" s="17">
        <v>393582.08000000002</v>
      </c>
      <c r="J25" s="17">
        <v>9187252.75</v>
      </c>
      <c r="K25" s="12" t="s">
        <v>28</v>
      </c>
    </row>
    <row r="26" spans="2:11" ht="14.25" customHeight="1" x14ac:dyDescent="0.2">
      <c r="B26" s="111"/>
      <c r="C26" s="20">
        <v>14</v>
      </c>
      <c r="D26" s="15">
        <v>400000</v>
      </c>
      <c r="E26" s="15">
        <v>401500</v>
      </c>
      <c r="F26" s="16">
        <f t="shared" si="1"/>
        <v>1500</v>
      </c>
      <c r="G26" s="17">
        <v>386954.59</v>
      </c>
      <c r="H26" s="17">
        <v>9171649.6999999993</v>
      </c>
      <c r="I26" s="17">
        <v>386351</v>
      </c>
      <c r="J26" s="17">
        <v>9170280</v>
      </c>
      <c r="K26" s="12" t="s">
        <v>29</v>
      </c>
    </row>
    <row r="27" spans="2:11" ht="14.25" customHeight="1" x14ac:dyDescent="0.2">
      <c r="D27" s="10"/>
      <c r="E27" s="10"/>
      <c r="F27" s="16">
        <f>SUM(F19:F26)</f>
        <v>19020</v>
      </c>
    </row>
    <row r="28" spans="2:11" ht="12.75" customHeight="1" x14ac:dyDescent="0.2">
      <c r="D28" s="10"/>
      <c r="E28" s="10"/>
    </row>
    <row r="29" spans="2:11" ht="12.75" customHeight="1" x14ac:dyDescent="0.2">
      <c r="B29" s="23" t="s">
        <v>30</v>
      </c>
      <c r="C29" s="23"/>
      <c r="D29" s="10"/>
      <c r="E29" s="10"/>
    </row>
    <row r="30" spans="2:11" ht="12.75" customHeight="1" x14ac:dyDescent="0.2">
      <c r="B30" s="24"/>
      <c r="C30" s="24"/>
      <c r="D30" s="10"/>
      <c r="E30" s="10"/>
    </row>
    <row r="31" spans="2:11" ht="12.75" customHeight="1" x14ac:dyDescent="0.2">
      <c r="B31" s="25" t="s">
        <v>31</v>
      </c>
      <c r="C31" s="25"/>
      <c r="D31" s="10"/>
      <c r="E31" s="10"/>
    </row>
    <row r="32" spans="2:11" ht="12.75" customHeight="1" x14ac:dyDescent="0.2">
      <c r="B32" s="25" t="s">
        <v>32</v>
      </c>
      <c r="C32" s="25"/>
      <c r="D32" s="10"/>
      <c r="E32" s="10"/>
    </row>
    <row r="33" spans="2:5" ht="12.75" customHeight="1" x14ac:dyDescent="0.2">
      <c r="B33" s="25" t="s">
        <v>33</v>
      </c>
      <c r="C33" s="25"/>
      <c r="D33" s="10"/>
      <c r="E33" s="10"/>
    </row>
    <row r="34" spans="2:5" ht="12.75" customHeight="1" x14ac:dyDescent="0.2">
      <c r="B34" s="25" t="s">
        <v>34</v>
      </c>
      <c r="C34" s="25"/>
      <c r="D34" s="10"/>
      <c r="E34" s="10"/>
    </row>
    <row r="35" spans="2:5" ht="12.75" customHeight="1" x14ac:dyDescent="0.2">
      <c r="B35" s="25" t="s">
        <v>35</v>
      </c>
      <c r="C35" s="25"/>
      <c r="D35" s="10"/>
      <c r="E35" s="10"/>
    </row>
    <row r="36" spans="2:5" ht="12.75" customHeight="1" x14ac:dyDescent="0.2">
      <c r="D36" s="10"/>
      <c r="E36" s="10"/>
    </row>
    <row r="37" spans="2:5" ht="12.75" customHeight="1" x14ac:dyDescent="0.2">
      <c r="D37" s="10"/>
      <c r="E37" s="10"/>
    </row>
    <row r="38" spans="2:5" ht="12.75" customHeight="1" x14ac:dyDescent="0.2">
      <c r="D38" s="10"/>
      <c r="E38" s="10"/>
    </row>
    <row r="39" spans="2:5" ht="12.75" customHeight="1" x14ac:dyDescent="0.2">
      <c r="D39" s="10"/>
      <c r="E39" s="10"/>
    </row>
    <row r="40" spans="2:5" ht="12.75" customHeight="1" x14ac:dyDescent="0.2">
      <c r="D40" s="10"/>
      <c r="E40" s="10"/>
    </row>
    <row r="41" spans="2:5" ht="12.75" customHeight="1" x14ac:dyDescent="0.2">
      <c r="D41" s="10"/>
      <c r="E41" s="10"/>
    </row>
    <row r="42" spans="2:5" ht="12.75" customHeight="1" x14ac:dyDescent="0.2">
      <c r="D42" s="10"/>
      <c r="E42" s="10"/>
    </row>
    <row r="43" spans="2:5" ht="12.75" customHeight="1" x14ac:dyDescent="0.2">
      <c r="D43" s="10"/>
      <c r="E43" s="10"/>
    </row>
    <row r="44" spans="2:5" ht="12.75" customHeight="1" x14ac:dyDescent="0.2">
      <c r="D44" s="10"/>
      <c r="E44" s="10"/>
    </row>
    <row r="45" spans="2:5" ht="12.75" customHeight="1" x14ac:dyDescent="0.2">
      <c r="D45" s="10"/>
      <c r="E45" s="10"/>
    </row>
    <row r="46" spans="2:5" ht="12.75" customHeight="1" x14ac:dyDescent="0.2">
      <c r="D46" s="10"/>
      <c r="E46" s="10"/>
    </row>
    <row r="47" spans="2:5" ht="12.75" customHeight="1" x14ac:dyDescent="0.2">
      <c r="D47" s="10"/>
      <c r="E47" s="10"/>
    </row>
    <row r="48" spans="2:5" ht="12.75" customHeight="1" x14ac:dyDescent="0.2">
      <c r="D48" s="10"/>
      <c r="E48" s="10"/>
    </row>
    <row r="49" spans="4:5" ht="12.75" customHeight="1" x14ac:dyDescent="0.2">
      <c r="D49" s="10"/>
      <c r="E49" s="10"/>
    </row>
    <row r="50" spans="4:5" ht="12.75" customHeight="1" x14ac:dyDescent="0.2">
      <c r="D50" s="10"/>
      <c r="E50" s="10"/>
    </row>
    <row r="51" spans="4:5" ht="12.75" customHeight="1" x14ac:dyDescent="0.2">
      <c r="D51" s="10"/>
      <c r="E51" s="10"/>
    </row>
    <row r="52" spans="4:5" ht="12.75" customHeight="1" x14ac:dyDescent="0.2">
      <c r="D52" s="10"/>
      <c r="E52" s="10"/>
    </row>
    <row r="53" spans="4:5" ht="12.75" customHeight="1" x14ac:dyDescent="0.2">
      <c r="D53" s="10"/>
      <c r="E53" s="10"/>
    </row>
    <row r="54" spans="4:5" ht="12.75" customHeight="1" x14ac:dyDescent="0.2">
      <c r="D54" s="10"/>
      <c r="E54" s="10"/>
    </row>
    <row r="55" spans="4:5" ht="12.75" customHeight="1" x14ac:dyDescent="0.2">
      <c r="D55" s="10"/>
      <c r="E55" s="10"/>
    </row>
    <row r="56" spans="4:5" ht="12.75" customHeight="1" x14ac:dyDescent="0.2">
      <c r="D56" s="10"/>
      <c r="E56" s="10"/>
    </row>
    <row r="57" spans="4:5" ht="12.75" customHeight="1" x14ac:dyDescent="0.2">
      <c r="D57" s="10"/>
      <c r="E57" s="10"/>
    </row>
    <row r="58" spans="4:5" ht="12.75" customHeight="1" x14ac:dyDescent="0.2">
      <c r="D58" s="10"/>
      <c r="E58" s="10"/>
    </row>
    <row r="59" spans="4:5" ht="12.75" customHeight="1" x14ac:dyDescent="0.2">
      <c r="D59" s="10"/>
      <c r="E59" s="10"/>
    </row>
    <row r="60" spans="4:5" ht="12.75" customHeight="1" x14ac:dyDescent="0.2">
      <c r="D60" s="10"/>
      <c r="E60" s="10"/>
    </row>
    <row r="61" spans="4:5" ht="12.75" customHeight="1" x14ac:dyDescent="0.2">
      <c r="D61" s="10"/>
      <c r="E61" s="10"/>
    </row>
    <row r="62" spans="4:5" ht="12.75" customHeight="1" x14ac:dyDescent="0.2">
      <c r="D62" s="10"/>
      <c r="E62" s="10"/>
    </row>
    <row r="63" spans="4:5" ht="12.75" customHeight="1" x14ac:dyDescent="0.2">
      <c r="D63" s="10"/>
      <c r="E63" s="10"/>
    </row>
    <row r="64" spans="4:5" ht="12.75" customHeight="1" x14ac:dyDescent="0.2">
      <c r="D64" s="10"/>
      <c r="E64" s="10"/>
    </row>
    <row r="65" spans="4:5" ht="12.75" customHeight="1" x14ac:dyDescent="0.2">
      <c r="D65" s="10"/>
      <c r="E65" s="10"/>
    </row>
    <row r="66" spans="4:5" ht="12.75" customHeight="1" x14ac:dyDescent="0.2">
      <c r="D66" s="10"/>
      <c r="E66" s="10"/>
    </row>
    <row r="67" spans="4:5" ht="12.75" customHeight="1" x14ac:dyDescent="0.2">
      <c r="D67" s="10"/>
      <c r="E67" s="10"/>
    </row>
    <row r="68" spans="4:5" ht="12.75" customHeight="1" x14ac:dyDescent="0.2">
      <c r="D68" s="10"/>
      <c r="E68" s="10"/>
    </row>
    <row r="69" spans="4:5" ht="12.75" customHeight="1" x14ac:dyDescent="0.2">
      <c r="D69" s="10"/>
      <c r="E69" s="10"/>
    </row>
    <row r="70" spans="4:5" ht="12.75" customHeight="1" x14ac:dyDescent="0.2">
      <c r="D70" s="10"/>
      <c r="E70" s="10"/>
    </row>
    <row r="71" spans="4:5" ht="12.75" customHeight="1" x14ac:dyDescent="0.2">
      <c r="D71" s="10"/>
      <c r="E71" s="10"/>
    </row>
    <row r="72" spans="4:5" ht="12.75" customHeight="1" x14ac:dyDescent="0.2">
      <c r="D72" s="10"/>
      <c r="E72" s="10"/>
    </row>
    <row r="73" spans="4:5" ht="12.75" customHeight="1" x14ac:dyDescent="0.2">
      <c r="D73" s="10"/>
      <c r="E73" s="10"/>
    </row>
    <row r="74" spans="4:5" ht="12.75" customHeight="1" x14ac:dyDescent="0.2">
      <c r="D74" s="10"/>
      <c r="E74" s="10"/>
    </row>
    <row r="75" spans="4:5" ht="12.75" customHeight="1" x14ac:dyDescent="0.2">
      <c r="D75" s="10"/>
      <c r="E75" s="10"/>
    </row>
    <row r="76" spans="4:5" ht="12.75" customHeight="1" x14ac:dyDescent="0.2">
      <c r="D76" s="10"/>
      <c r="E76" s="10"/>
    </row>
    <row r="77" spans="4:5" ht="12.75" customHeight="1" x14ac:dyDescent="0.2">
      <c r="D77" s="10"/>
      <c r="E77" s="10"/>
    </row>
    <row r="78" spans="4:5" ht="12.75" customHeight="1" x14ac:dyDescent="0.2">
      <c r="D78" s="10"/>
      <c r="E78" s="10"/>
    </row>
    <row r="79" spans="4:5" ht="12.75" customHeight="1" x14ac:dyDescent="0.2">
      <c r="D79" s="10"/>
      <c r="E79" s="10"/>
    </row>
    <row r="80" spans="4:5" ht="12.75" customHeight="1" x14ac:dyDescent="0.2">
      <c r="D80" s="10"/>
      <c r="E80" s="10"/>
    </row>
    <row r="81" spans="4:5" ht="12.75" customHeight="1" x14ac:dyDescent="0.2">
      <c r="D81" s="10"/>
      <c r="E81" s="10"/>
    </row>
    <row r="82" spans="4:5" ht="12.75" customHeight="1" x14ac:dyDescent="0.2">
      <c r="D82" s="10"/>
      <c r="E82" s="10"/>
    </row>
    <row r="83" spans="4:5" ht="12.75" customHeight="1" x14ac:dyDescent="0.2">
      <c r="D83" s="10"/>
      <c r="E83" s="10"/>
    </row>
    <row r="84" spans="4:5" ht="12.75" customHeight="1" x14ac:dyDescent="0.2">
      <c r="D84" s="10"/>
      <c r="E84" s="10"/>
    </row>
    <row r="85" spans="4:5" ht="12.75" customHeight="1" x14ac:dyDescent="0.2">
      <c r="D85" s="10"/>
      <c r="E85" s="10"/>
    </row>
    <row r="86" spans="4:5" ht="12.75" customHeight="1" x14ac:dyDescent="0.2">
      <c r="D86" s="10"/>
      <c r="E86" s="10"/>
    </row>
    <row r="87" spans="4:5" ht="12.75" customHeight="1" x14ac:dyDescent="0.2">
      <c r="D87" s="10"/>
      <c r="E87" s="10"/>
    </row>
    <row r="88" spans="4:5" ht="12.75" customHeight="1" x14ac:dyDescent="0.2">
      <c r="D88" s="10"/>
      <c r="E88" s="10"/>
    </row>
    <row r="89" spans="4:5" ht="12.75" customHeight="1" x14ac:dyDescent="0.2">
      <c r="D89" s="10"/>
      <c r="E89" s="10"/>
    </row>
    <row r="90" spans="4:5" ht="12.75" customHeight="1" x14ac:dyDescent="0.2">
      <c r="D90" s="10"/>
      <c r="E90" s="10"/>
    </row>
    <row r="91" spans="4:5" ht="12.75" customHeight="1" x14ac:dyDescent="0.2">
      <c r="D91" s="10"/>
      <c r="E91" s="10"/>
    </row>
    <row r="92" spans="4:5" ht="12.75" customHeight="1" x14ac:dyDescent="0.2">
      <c r="D92" s="10"/>
      <c r="E92" s="10"/>
    </row>
    <row r="93" spans="4:5" ht="12.75" customHeight="1" x14ac:dyDescent="0.2">
      <c r="D93" s="10"/>
      <c r="E93" s="10"/>
    </row>
    <row r="94" spans="4:5" ht="12.75" customHeight="1" x14ac:dyDescent="0.2">
      <c r="D94" s="10"/>
      <c r="E94" s="10"/>
    </row>
    <row r="95" spans="4:5" ht="12.75" customHeight="1" x14ac:dyDescent="0.2">
      <c r="D95" s="10"/>
      <c r="E95" s="10"/>
    </row>
    <row r="96" spans="4:5" ht="12.75" customHeight="1" x14ac:dyDescent="0.2">
      <c r="D96" s="10"/>
      <c r="E96" s="10"/>
    </row>
    <row r="97" spans="4:5" ht="12.75" customHeight="1" x14ac:dyDescent="0.2">
      <c r="D97" s="10"/>
      <c r="E97" s="10"/>
    </row>
    <row r="98" spans="4:5" ht="12.75" customHeight="1" x14ac:dyDescent="0.2">
      <c r="D98" s="10"/>
      <c r="E98" s="10"/>
    </row>
    <row r="99" spans="4:5" ht="12.75" customHeight="1" x14ac:dyDescent="0.2">
      <c r="D99" s="10"/>
      <c r="E99" s="10"/>
    </row>
    <row r="100" spans="4:5" ht="12.75" customHeight="1" x14ac:dyDescent="0.2">
      <c r="D100" s="10"/>
      <c r="E100" s="10"/>
    </row>
  </sheetData>
  <mergeCells count="12">
    <mergeCell ref="B19:B26"/>
    <mergeCell ref="G7:H7"/>
    <mergeCell ref="I7:J7"/>
    <mergeCell ref="B9:B14"/>
    <mergeCell ref="D17:D18"/>
    <mergeCell ref="E17:E18"/>
    <mergeCell ref="F17:F18"/>
    <mergeCell ref="F7:F8"/>
    <mergeCell ref="D7:D8"/>
    <mergeCell ref="E7:E8"/>
    <mergeCell ref="I17:J17"/>
    <mergeCell ref="G17:H17"/>
  </mergeCells>
  <pageMargins left="0.7" right="0.7" top="0.75" bottom="0.75" header="0" footer="0"/>
  <pageSetup orientation="landscape"/>
  <headerFoot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Santos Dumont D 1</vt:lpstr>
      <vt:lpstr>Santos Drumont D 2</vt:lpstr>
      <vt:lpstr>Santos Drumont E1</vt:lpstr>
      <vt:lpstr>Santos Drumont E2</vt:lpstr>
      <vt:lpstr>Plan1</vt:lpstr>
      <vt:lpstr>'Santos Drumont D 2'!Area_de_impressao</vt:lpstr>
      <vt:lpstr>'Santos Drumont E1'!Area_de_impressao</vt:lpstr>
      <vt:lpstr>'Santos Drumont E2'!Area_de_impressao</vt:lpstr>
      <vt:lpstr>'Santos Dumont D 1'!Area_de_impressao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Frederico Silvio De Andrade</dc:creator>
  <cp:lastModifiedBy>Edeconsil</cp:lastModifiedBy>
  <cp:lastPrinted>2023-08-14T17:56:18Z</cp:lastPrinted>
  <dcterms:created xsi:type="dcterms:W3CDTF">2022-06-10T21:30:43Z</dcterms:created>
  <dcterms:modified xsi:type="dcterms:W3CDTF">2023-08-25T13:32:17Z</dcterms:modified>
</cp:coreProperties>
</file>