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0f5011ef4481e6a/St_App/BEPE FAPESP/"/>
    </mc:Choice>
  </mc:AlternateContent>
  <xr:revisionPtr revIDLastSave="20" documentId="11_B0C7F1F9A47B6A229016DFA565F6DED0FD8F6E19" xr6:coauthVersionLast="47" xr6:coauthVersionMax="47" xr10:uidLastSave="{9D0FE731-D0E6-4922-A889-216A1F074B30}"/>
  <bookViews>
    <workbookView xWindow="-15300" yWindow="-18120" windowWidth="29040" windowHeight="17520" xr2:uid="{00000000-000D-0000-FFFF-FFFF00000000}"/>
  </bookViews>
  <sheets>
    <sheet name="15%-10FPU" sheetId="1" r:id="rId1"/>
    <sheet name="20%-10FPU" sheetId="2" r:id="rId2"/>
    <sheet name="30FPU-15%" sheetId="3" r:id="rId3"/>
    <sheet name="60FPU-15%" sheetId="4" r:id="rId4"/>
    <sheet name="15%-5FPU" sheetId="5" r:id="rId5"/>
    <sheet name="15FPU-15%" sheetId="6" r:id="rId6"/>
    <sheet name="20FPU-15%" sheetId="7" r:id="rId7"/>
    <sheet name="25FPU-15%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C24" i="1"/>
  <c r="B24" i="1"/>
  <c r="I24" i="1"/>
  <c r="F34" i="2"/>
  <c r="G34" i="2"/>
  <c r="H34" i="2"/>
  <c r="I35" i="2"/>
  <c r="W34" i="2"/>
  <c r="Y32" i="2"/>
  <c r="AB27" i="8"/>
  <c r="AA27" i="8"/>
  <c r="Z27" i="8"/>
  <c r="X27" i="8"/>
  <c r="Y27" i="8" s="1"/>
  <c r="W27" i="8"/>
  <c r="V27" i="8"/>
  <c r="S27" i="8"/>
  <c r="R27" i="8"/>
  <c r="M27" i="8"/>
  <c r="L27" i="8"/>
  <c r="P27" i="8" s="1"/>
  <c r="I27" i="8"/>
  <c r="H27" i="8"/>
  <c r="C27" i="8"/>
  <c r="B27" i="8"/>
  <c r="F27" i="8" s="1"/>
  <c r="AB26" i="8"/>
  <c r="AA26" i="8"/>
  <c r="Z26" i="8"/>
  <c r="X26" i="8"/>
  <c r="W26" i="8"/>
  <c r="V26" i="8"/>
  <c r="S26" i="8"/>
  <c r="R26" i="8"/>
  <c r="M26" i="8"/>
  <c r="L26" i="8"/>
  <c r="P26" i="8" s="1"/>
  <c r="I26" i="8"/>
  <c r="H26" i="8"/>
  <c r="C26" i="8"/>
  <c r="B26" i="8"/>
  <c r="D26" i="8" s="1"/>
  <c r="AB25" i="8"/>
  <c r="AA25" i="8"/>
  <c r="Z25" i="8"/>
  <c r="X25" i="8"/>
  <c r="W25" i="8"/>
  <c r="V25" i="8"/>
  <c r="S25" i="8"/>
  <c r="R25" i="8"/>
  <c r="M25" i="8"/>
  <c r="L25" i="8"/>
  <c r="P25" i="8" s="1"/>
  <c r="I25" i="8"/>
  <c r="H25" i="8"/>
  <c r="C25" i="8"/>
  <c r="B25" i="8"/>
  <c r="D25" i="8" s="1"/>
  <c r="AB24" i="8"/>
  <c r="AA24" i="8"/>
  <c r="X24" i="8"/>
  <c r="Y24" i="8" s="1"/>
  <c r="W24" i="8"/>
  <c r="Z24" i="8" s="1"/>
  <c r="V24" i="8"/>
  <c r="S24" i="8"/>
  <c r="R24" i="8"/>
  <c r="N24" i="8"/>
  <c r="M24" i="8"/>
  <c r="L24" i="8"/>
  <c r="P24" i="8" s="1"/>
  <c r="I24" i="8"/>
  <c r="H24" i="8"/>
  <c r="C24" i="8"/>
  <c r="B24" i="8"/>
  <c r="F24" i="8" s="1"/>
  <c r="AB23" i="8"/>
  <c r="AA23" i="8"/>
  <c r="W23" i="8"/>
  <c r="X23" i="8" s="1"/>
  <c r="Y23" i="8" s="1"/>
  <c r="V23" i="8"/>
  <c r="Z23" i="8" s="1"/>
  <c r="S23" i="8"/>
  <c r="R23" i="8"/>
  <c r="N23" i="8"/>
  <c r="M23" i="8"/>
  <c r="P23" i="8" s="1"/>
  <c r="L23" i="8"/>
  <c r="I23" i="8"/>
  <c r="H23" i="8"/>
  <c r="F23" i="8"/>
  <c r="C23" i="8"/>
  <c r="B23" i="8"/>
  <c r="D23" i="8" s="1"/>
  <c r="AB22" i="8"/>
  <c r="AA22" i="8"/>
  <c r="W22" i="8"/>
  <c r="V22" i="8"/>
  <c r="Z22" i="8" s="1"/>
  <c r="S22" i="8"/>
  <c r="R22" i="8"/>
  <c r="M22" i="8"/>
  <c r="L22" i="8"/>
  <c r="N22" i="8" s="1"/>
  <c r="I22" i="8"/>
  <c r="H22" i="8"/>
  <c r="G22" i="8"/>
  <c r="F22" i="8"/>
  <c r="D22" i="8"/>
  <c r="C22" i="8"/>
  <c r="B22" i="8"/>
  <c r="AB21" i="8"/>
  <c r="AB28" i="8" s="1"/>
  <c r="AA21" i="8"/>
  <c r="W21" i="8"/>
  <c r="V21" i="8"/>
  <c r="Z21" i="8" s="1"/>
  <c r="S21" i="8"/>
  <c r="S28" i="8" s="1"/>
  <c r="R21" i="8"/>
  <c r="M21" i="8"/>
  <c r="L21" i="8"/>
  <c r="N21" i="8" s="1"/>
  <c r="O21" i="8" s="1"/>
  <c r="Q21" i="8" s="1"/>
  <c r="I21" i="8"/>
  <c r="I28" i="8" s="1"/>
  <c r="H21" i="8"/>
  <c r="F21" i="8"/>
  <c r="D21" i="8"/>
  <c r="G21" i="8" s="1"/>
  <c r="C21" i="8"/>
  <c r="B21" i="8"/>
  <c r="AB27" i="7"/>
  <c r="AA27" i="7"/>
  <c r="Z27" i="7"/>
  <c r="X27" i="7"/>
  <c r="W27" i="7"/>
  <c r="V27" i="7"/>
  <c r="S27" i="7"/>
  <c r="R27" i="7"/>
  <c r="M27" i="7"/>
  <c r="L27" i="7"/>
  <c r="P27" i="7" s="1"/>
  <c r="I27" i="7"/>
  <c r="H27" i="7"/>
  <c r="C27" i="7"/>
  <c r="B27" i="7"/>
  <c r="D27" i="7" s="1"/>
  <c r="E27" i="7" s="1"/>
  <c r="G27" i="7" s="1"/>
  <c r="AB26" i="7"/>
  <c r="AA26" i="7"/>
  <c r="Z26" i="7"/>
  <c r="X26" i="7"/>
  <c r="W26" i="7"/>
  <c r="V26" i="7"/>
  <c r="S26" i="7"/>
  <c r="R26" i="7"/>
  <c r="M26" i="7"/>
  <c r="L26" i="7"/>
  <c r="P26" i="7" s="1"/>
  <c r="I26" i="7"/>
  <c r="H26" i="7"/>
  <c r="C26" i="7"/>
  <c r="B26" i="7"/>
  <c r="D26" i="7" s="1"/>
  <c r="E26" i="7" s="1"/>
  <c r="G26" i="7" s="1"/>
  <c r="AB25" i="7"/>
  <c r="AA25" i="7"/>
  <c r="X25" i="7"/>
  <c r="W25" i="7"/>
  <c r="Z25" i="7" s="1"/>
  <c r="V25" i="7"/>
  <c r="S25" i="7"/>
  <c r="R25" i="7"/>
  <c r="N25" i="7"/>
  <c r="M25" i="7"/>
  <c r="L25" i="7"/>
  <c r="P25" i="7" s="1"/>
  <c r="I25" i="7"/>
  <c r="H25" i="7"/>
  <c r="C25" i="7"/>
  <c r="B25" i="7"/>
  <c r="F25" i="7" s="1"/>
  <c r="AB24" i="7"/>
  <c r="AB28" i="7" s="1"/>
  <c r="AA24" i="7"/>
  <c r="W24" i="7"/>
  <c r="X24" i="7" s="1"/>
  <c r="Y24" i="7" s="1"/>
  <c r="V24" i="7"/>
  <c r="Z24" i="7" s="1"/>
  <c r="S24" i="7"/>
  <c r="R24" i="7"/>
  <c r="N24" i="7"/>
  <c r="M24" i="7"/>
  <c r="P24" i="7" s="1"/>
  <c r="L24" i="7"/>
  <c r="I24" i="7"/>
  <c r="H24" i="7"/>
  <c r="F24" i="7"/>
  <c r="C24" i="7"/>
  <c r="B24" i="7"/>
  <c r="D24" i="7" s="1"/>
  <c r="E24" i="7" s="1"/>
  <c r="G24" i="7" s="1"/>
  <c r="AB23" i="7"/>
  <c r="AA23" i="7"/>
  <c r="W23" i="7"/>
  <c r="V23" i="7"/>
  <c r="Z23" i="7" s="1"/>
  <c r="S23" i="7"/>
  <c r="R23" i="7"/>
  <c r="M23" i="7"/>
  <c r="L23" i="7"/>
  <c r="N23" i="7" s="1"/>
  <c r="I23" i="7"/>
  <c r="H23" i="7"/>
  <c r="F23" i="7"/>
  <c r="D23" i="7"/>
  <c r="C23" i="7"/>
  <c r="B23" i="7"/>
  <c r="AB22" i="7"/>
  <c r="AA22" i="7"/>
  <c r="W22" i="7"/>
  <c r="V22" i="7"/>
  <c r="Z22" i="7" s="1"/>
  <c r="S22" i="7"/>
  <c r="R22" i="7"/>
  <c r="M22" i="7"/>
  <c r="L22" i="7"/>
  <c r="N22" i="7" s="1"/>
  <c r="I22" i="7"/>
  <c r="H22" i="7"/>
  <c r="F22" i="7"/>
  <c r="D22" i="7"/>
  <c r="C22" i="7"/>
  <c r="B22" i="7"/>
  <c r="AB21" i="7"/>
  <c r="AA21" i="7"/>
  <c r="X21" i="7"/>
  <c r="W21" i="7"/>
  <c r="V21" i="7"/>
  <c r="Z21" i="7" s="1"/>
  <c r="S21" i="7"/>
  <c r="S28" i="7" s="1"/>
  <c r="R21" i="7"/>
  <c r="P21" i="7"/>
  <c r="M21" i="7"/>
  <c r="L21" i="7"/>
  <c r="N21" i="7" s="1"/>
  <c r="I21" i="7"/>
  <c r="I28" i="7" s="1"/>
  <c r="H21" i="7"/>
  <c r="D21" i="7"/>
  <c r="E21" i="7" s="1"/>
  <c r="G21" i="7" s="1"/>
  <c r="C21" i="7"/>
  <c r="B21" i="7"/>
  <c r="F21" i="7" s="1"/>
  <c r="AB28" i="6"/>
  <c r="AA28" i="6"/>
  <c r="Z28" i="6"/>
  <c r="X28" i="6"/>
  <c r="W28" i="6"/>
  <c r="V28" i="6"/>
  <c r="S28" i="6"/>
  <c r="R28" i="6"/>
  <c r="N28" i="6"/>
  <c r="M28" i="6"/>
  <c r="L28" i="6"/>
  <c r="P28" i="6" s="1"/>
  <c r="I28" i="6"/>
  <c r="H28" i="6"/>
  <c r="F28" i="6"/>
  <c r="C28" i="6"/>
  <c r="B28" i="6"/>
  <c r="D28" i="6" s="1"/>
  <c r="E28" i="6" s="1"/>
  <c r="G28" i="6" s="1"/>
  <c r="AB27" i="6"/>
  <c r="AA27" i="6"/>
  <c r="W27" i="6"/>
  <c r="X27" i="6" s="1"/>
  <c r="V27" i="6"/>
  <c r="Z27" i="6" s="1"/>
  <c r="S27" i="6"/>
  <c r="R27" i="6"/>
  <c r="N27" i="6"/>
  <c r="M27" i="6"/>
  <c r="P27" i="6" s="1"/>
  <c r="L27" i="6"/>
  <c r="I27" i="6"/>
  <c r="H27" i="6"/>
  <c r="F27" i="6"/>
  <c r="C27" i="6"/>
  <c r="B27" i="6"/>
  <c r="D27" i="6" s="1"/>
  <c r="E27" i="6" s="1"/>
  <c r="G27" i="6" s="1"/>
  <c r="AB26" i="6"/>
  <c r="AA26" i="6"/>
  <c r="W26" i="6"/>
  <c r="V26" i="6"/>
  <c r="Z26" i="6" s="1"/>
  <c r="S26" i="6"/>
  <c r="R26" i="6"/>
  <c r="M26" i="6"/>
  <c r="L26" i="6"/>
  <c r="N26" i="6" s="1"/>
  <c r="I26" i="6"/>
  <c r="H26" i="6"/>
  <c r="F26" i="6"/>
  <c r="D26" i="6"/>
  <c r="C26" i="6"/>
  <c r="B26" i="6"/>
  <c r="AB25" i="6"/>
  <c r="AA25" i="6"/>
  <c r="W25" i="6"/>
  <c r="V25" i="6"/>
  <c r="Z25" i="6" s="1"/>
  <c r="S25" i="6"/>
  <c r="R25" i="6"/>
  <c r="M25" i="6"/>
  <c r="L25" i="6"/>
  <c r="N25" i="6" s="1"/>
  <c r="I25" i="6"/>
  <c r="H25" i="6"/>
  <c r="F25" i="6"/>
  <c r="D25" i="6"/>
  <c r="C25" i="6"/>
  <c r="B25" i="6"/>
  <c r="AB24" i="6"/>
  <c r="AA24" i="6"/>
  <c r="X24" i="6"/>
  <c r="W24" i="6"/>
  <c r="V24" i="6"/>
  <c r="Z24" i="6" s="1"/>
  <c r="S24" i="6"/>
  <c r="S29" i="6" s="1"/>
  <c r="R24" i="6"/>
  <c r="P24" i="6"/>
  <c r="M24" i="6"/>
  <c r="L24" i="6"/>
  <c r="N24" i="6" s="1"/>
  <c r="I24" i="6"/>
  <c r="I29" i="6" s="1"/>
  <c r="H24" i="6"/>
  <c r="D24" i="6"/>
  <c r="E24" i="6" s="1"/>
  <c r="G24" i="6" s="1"/>
  <c r="C24" i="6"/>
  <c r="B24" i="6"/>
  <c r="F24" i="6" s="1"/>
  <c r="AB23" i="6"/>
  <c r="AA23" i="6"/>
  <c r="X23" i="6"/>
  <c r="W23" i="6"/>
  <c r="Z23" i="6" s="1"/>
  <c r="V23" i="6"/>
  <c r="S23" i="6"/>
  <c r="R23" i="6"/>
  <c r="P23" i="6"/>
  <c r="M23" i="6"/>
  <c r="L23" i="6"/>
  <c r="N23" i="6" s="1"/>
  <c r="I23" i="6"/>
  <c r="H23" i="6"/>
  <c r="C23" i="6"/>
  <c r="D23" i="6" s="1"/>
  <c r="E23" i="6" s="1"/>
  <c r="G23" i="6" s="1"/>
  <c r="B23" i="6"/>
  <c r="F23" i="6" s="1"/>
  <c r="AB22" i="6"/>
  <c r="AB29" i="6" s="1"/>
  <c r="AA22" i="6"/>
  <c r="W22" i="6"/>
  <c r="V22" i="6"/>
  <c r="X22" i="6" s="1"/>
  <c r="S22" i="6"/>
  <c r="R22" i="6"/>
  <c r="P22" i="6"/>
  <c r="N22" i="6"/>
  <c r="M22" i="6"/>
  <c r="L22" i="6"/>
  <c r="I22" i="6"/>
  <c r="H22" i="6"/>
  <c r="C22" i="6"/>
  <c r="B22" i="6"/>
  <c r="F22" i="6" s="1"/>
  <c r="AB27" i="5"/>
  <c r="AA27" i="5"/>
  <c r="W27" i="5"/>
  <c r="Z27" i="5" s="1"/>
  <c r="V27" i="5"/>
  <c r="X27" i="5" s="1"/>
  <c r="S27" i="5"/>
  <c r="R27" i="5"/>
  <c r="M27" i="5"/>
  <c r="L27" i="5"/>
  <c r="N27" i="5" s="1"/>
  <c r="O27" i="5" s="1"/>
  <c r="Q27" i="5" s="1"/>
  <c r="I27" i="5"/>
  <c r="H27" i="5"/>
  <c r="F27" i="5"/>
  <c r="D27" i="5"/>
  <c r="C27" i="5"/>
  <c r="B27" i="5"/>
  <c r="AB26" i="5"/>
  <c r="AA26" i="5"/>
  <c r="W26" i="5"/>
  <c r="V26" i="5"/>
  <c r="X26" i="5" s="1"/>
  <c r="S26" i="5"/>
  <c r="R26" i="5"/>
  <c r="M26" i="5"/>
  <c r="L26" i="5"/>
  <c r="N26" i="5" s="1"/>
  <c r="O26" i="5" s="1"/>
  <c r="Q26" i="5" s="1"/>
  <c r="I26" i="5"/>
  <c r="H26" i="5"/>
  <c r="F26" i="5"/>
  <c r="D26" i="5"/>
  <c r="C26" i="5"/>
  <c r="B26" i="5"/>
  <c r="AB25" i="5"/>
  <c r="AA25" i="5"/>
  <c r="X25" i="5"/>
  <c r="Z25" i="5" s="1"/>
  <c r="W25" i="5"/>
  <c r="V25" i="5"/>
  <c r="S25" i="5"/>
  <c r="R25" i="5"/>
  <c r="P25" i="5"/>
  <c r="M25" i="5"/>
  <c r="L25" i="5"/>
  <c r="N25" i="5" s="1"/>
  <c r="O25" i="5" s="1"/>
  <c r="Q25" i="5" s="1"/>
  <c r="I25" i="5"/>
  <c r="H25" i="5"/>
  <c r="D25" i="5"/>
  <c r="E25" i="5" s="1"/>
  <c r="G25" i="5" s="1"/>
  <c r="C25" i="5"/>
  <c r="F25" i="5" s="1"/>
  <c r="B25" i="5"/>
  <c r="AB24" i="5"/>
  <c r="AA24" i="5"/>
  <c r="X24" i="5"/>
  <c r="Y24" i="5" s="1"/>
  <c r="W24" i="5"/>
  <c r="Z24" i="5" s="1"/>
  <c r="V24" i="5"/>
  <c r="S24" i="5"/>
  <c r="R24" i="5"/>
  <c r="P24" i="5"/>
  <c r="M24" i="5"/>
  <c r="L24" i="5"/>
  <c r="N24" i="5" s="1"/>
  <c r="O24" i="5" s="1"/>
  <c r="Q24" i="5" s="1"/>
  <c r="I24" i="5"/>
  <c r="H24" i="5"/>
  <c r="C24" i="5"/>
  <c r="B24" i="5"/>
  <c r="AB23" i="5"/>
  <c r="AA23" i="5"/>
  <c r="W23" i="5"/>
  <c r="V23" i="5"/>
  <c r="X23" i="5" s="1"/>
  <c r="Y23" i="5" s="1"/>
  <c r="S23" i="5"/>
  <c r="R23" i="5"/>
  <c r="Q23" i="5"/>
  <c r="P23" i="5"/>
  <c r="O23" i="5"/>
  <c r="N23" i="5"/>
  <c r="M23" i="5"/>
  <c r="L23" i="5"/>
  <c r="I23" i="5"/>
  <c r="H23" i="5"/>
  <c r="C23" i="5"/>
  <c r="B23" i="5"/>
  <c r="D23" i="5" s="1"/>
  <c r="E23" i="5" s="1"/>
  <c r="G23" i="5" s="1"/>
  <c r="AB22" i="5"/>
  <c r="AA22" i="5"/>
  <c r="W22" i="5"/>
  <c r="V22" i="5"/>
  <c r="X22" i="5" s="1"/>
  <c r="S22" i="5"/>
  <c r="S28" i="5" s="1"/>
  <c r="C36" i="5" s="1"/>
  <c r="R22" i="5"/>
  <c r="N22" i="5"/>
  <c r="O22" i="5" s="1"/>
  <c r="Q22" i="5" s="1"/>
  <c r="M22" i="5"/>
  <c r="L22" i="5"/>
  <c r="P22" i="5" s="1"/>
  <c r="I22" i="5"/>
  <c r="H22" i="5"/>
  <c r="D22" i="5"/>
  <c r="F22" i="5" s="1"/>
  <c r="C22" i="5"/>
  <c r="B22" i="5"/>
  <c r="AB21" i="5"/>
  <c r="AB28" i="5" s="1"/>
  <c r="AA21" i="5"/>
  <c r="Z21" i="5"/>
  <c r="X21" i="5"/>
  <c r="W21" i="5"/>
  <c r="V21" i="5"/>
  <c r="S21" i="5"/>
  <c r="R21" i="5"/>
  <c r="M21" i="5"/>
  <c r="L21" i="5"/>
  <c r="P21" i="5" s="1"/>
  <c r="I21" i="5"/>
  <c r="I28" i="5" s="1"/>
  <c r="H21" i="5"/>
  <c r="C21" i="5"/>
  <c r="B21" i="5"/>
  <c r="D21" i="5" s="1"/>
  <c r="E21" i="5" s="1"/>
  <c r="G21" i="5" s="1"/>
  <c r="S33" i="4"/>
  <c r="AB29" i="4"/>
  <c r="AA29" i="4"/>
  <c r="Z29" i="4"/>
  <c r="X29" i="4"/>
  <c r="W29" i="4"/>
  <c r="V29" i="4"/>
  <c r="S29" i="4"/>
  <c r="R29" i="4"/>
  <c r="P29" i="4"/>
  <c r="M29" i="4"/>
  <c r="L29" i="4"/>
  <c r="N29" i="4" s="1"/>
  <c r="I29" i="4"/>
  <c r="H29" i="4"/>
  <c r="D29" i="4"/>
  <c r="E29" i="4" s="1"/>
  <c r="G29" i="4" s="1"/>
  <c r="C29" i="4"/>
  <c r="F29" i="4" s="1"/>
  <c r="B29" i="4"/>
  <c r="AB28" i="4"/>
  <c r="AA28" i="4"/>
  <c r="X28" i="4"/>
  <c r="Y28" i="4" s="1"/>
  <c r="W28" i="4"/>
  <c r="Z28" i="4" s="1"/>
  <c r="V28" i="4"/>
  <c r="S28" i="4"/>
  <c r="R28" i="4"/>
  <c r="P28" i="4"/>
  <c r="M28" i="4"/>
  <c r="L28" i="4"/>
  <c r="N28" i="4" s="1"/>
  <c r="I28" i="4"/>
  <c r="H28" i="4"/>
  <c r="C28" i="4"/>
  <c r="B28" i="4"/>
  <c r="AB27" i="4"/>
  <c r="AA27" i="4"/>
  <c r="W27" i="4"/>
  <c r="V27" i="4"/>
  <c r="X27" i="4" s="1"/>
  <c r="S27" i="4"/>
  <c r="R27" i="4"/>
  <c r="P27" i="4"/>
  <c r="N27" i="4"/>
  <c r="M27" i="4"/>
  <c r="L27" i="4"/>
  <c r="I27" i="4"/>
  <c r="H27" i="4"/>
  <c r="C27" i="4"/>
  <c r="F27" i="4" s="1"/>
  <c r="B27" i="4"/>
  <c r="D27" i="4" s="1"/>
  <c r="AB26" i="4"/>
  <c r="AA26" i="4"/>
  <c r="W26" i="4"/>
  <c r="V26" i="4"/>
  <c r="X26" i="4" s="1"/>
  <c r="S26" i="4"/>
  <c r="R26" i="4"/>
  <c r="P26" i="4"/>
  <c r="N26" i="4"/>
  <c r="M26" i="4"/>
  <c r="L26" i="4"/>
  <c r="I26" i="4"/>
  <c r="H26" i="4"/>
  <c r="C26" i="4"/>
  <c r="B26" i="4"/>
  <c r="D26" i="4" s="1"/>
  <c r="AB25" i="4"/>
  <c r="AA25" i="4"/>
  <c r="Z25" i="4"/>
  <c r="W25" i="4"/>
  <c r="V25" i="4"/>
  <c r="X25" i="4" s="1"/>
  <c r="Y25" i="4" s="1"/>
  <c r="S25" i="4"/>
  <c r="S30" i="4" s="1"/>
  <c r="R25" i="4"/>
  <c r="N25" i="4"/>
  <c r="O25" i="4" s="1"/>
  <c r="Q25" i="4" s="1"/>
  <c r="M25" i="4"/>
  <c r="L25" i="4"/>
  <c r="P25" i="4" s="1"/>
  <c r="I25" i="4"/>
  <c r="I30" i="4" s="1"/>
  <c r="H25" i="4"/>
  <c r="D25" i="4"/>
  <c r="F25" i="4" s="1"/>
  <c r="C25" i="4"/>
  <c r="B25" i="4"/>
  <c r="AB24" i="4"/>
  <c r="AB30" i="4" s="1"/>
  <c r="AA24" i="4"/>
  <c r="Z24" i="4"/>
  <c r="W24" i="4"/>
  <c r="V24" i="4"/>
  <c r="X24" i="4" s="1"/>
  <c r="Y24" i="4" s="1"/>
  <c r="S24" i="4"/>
  <c r="R24" i="4"/>
  <c r="M24" i="4"/>
  <c r="N24" i="4" s="1"/>
  <c r="L24" i="4"/>
  <c r="P24" i="4" s="1"/>
  <c r="H24" i="4"/>
  <c r="C24" i="4"/>
  <c r="B24" i="4"/>
  <c r="D24" i="4" s="1"/>
  <c r="E24" i="4" s="1"/>
  <c r="G24" i="4" s="1"/>
  <c r="AB23" i="4"/>
  <c r="AA23" i="4"/>
  <c r="Z23" i="4"/>
  <c r="X23" i="4"/>
  <c r="W23" i="4"/>
  <c r="V23" i="4"/>
  <c r="S23" i="4"/>
  <c r="R23" i="4"/>
  <c r="M23" i="4"/>
  <c r="L23" i="4"/>
  <c r="P23" i="4" s="1"/>
  <c r="H23" i="4"/>
  <c r="C23" i="4"/>
  <c r="B23" i="4"/>
  <c r="D23" i="4" s="1"/>
  <c r="S28" i="3"/>
  <c r="O22" i="3" s="1"/>
  <c r="Q22" i="3" s="1"/>
  <c r="AB27" i="3"/>
  <c r="AA27" i="3"/>
  <c r="W27" i="3"/>
  <c r="V27" i="3"/>
  <c r="X27" i="3" s="1"/>
  <c r="Y27" i="3" s="1"/>
  <c r="S27" i="3"/>
  <c r="R27" i="3"/>
  <c r="P27" i="3"/>
  <c r="O27" i="3"/>
  <c r="Q27" i="3" s="1"/>
  <c r="N27" i="3"/>
  <c r="M27" i="3"/>
  <c r="L27" i="3"/>
  <c r="I27" i="3"/>
  <c r="H27" i="3"/>
  <c r="C27" i="3"/>
  <c r="B27" i="3"/>
  <c r="F27" i="3" s="1"/>
  <c r="AB26" i="3"/>
  <c r="AA26" i="3"/>
  <c r="Z26" i="3"/>
  <c r="W26" i="3"/>
  <c r="V26" i="3"/>
  <c r="X26" i="3" s="1"/>
  <c r="Y26" i="3" s="1"/>
  <c r="S26" i="3"/>
  <c r="R26" i="3"/>
  <c r="N26" i="3"/>
  <c r="O26" i="3" s="1"/>
  <c r="Q26" i="3" s="1"/>
  <c r="M26" i="3"/>
  <c r="L26" i="3"/>
  <c r="P26" i="3" s="1"/>
  <c r="I26" i="3"/>
  <c r="H26" i="3"/>
  <c r="F26" i="3"/>
  <c r="D26" i="3"/>
  <c r="G26" i="3" s="1"/>
  <c r="C26" i="3"/>
  <c r="B26" i="3"/>
  <c r="AB25" i="3"/>
  <c r="AA25" i="3"/>
  <c r="Z25" i="3"/>
  <c r="W25" i="3"/>
  <c r="V25" i="3"/>
  <c r="X25" i="3" s="1"/>
  <c r="Y25" i="3" s="1"/>
  <c r="S25" i="3"/>
  <c r="R25" i="3"/>
  <c r="M25" i="3"/>
  <c r="N25" i="3" s="1"/>
  <c r="O25" i="3" s="1"/>
  <c r="Q25" i="3" s="1"/>
  <c r="L25" i="3"/>
  <c r="P25" i="3" s="1"/>
  <c r="I25" i="3"/>
  <c r="H25" i="3"/>
  <c r="D25" i="3"/>
  <c r="C25" i="3"/>
  <c r="F25" i="3" s="1"/>
  <c r="B25" i="3"/>
  <c r="AB24" i="3"/>
  <c r="AA24" i="3"/>
  <c r="Z24" i="3"/>
  <c r="X24" i="3"/>
  <c r="W24" i="3"/>
  <c r="V24" i="3"/>
  <c r="S24" i="3"/>
  <c r="R24" i="3"/>
  <c r="M24" i="3"/>
  <c r="L24" i="3"/>
  <c r="P24" i="3" s="1"/>
  <c r="I24" i="3"/>
  <c r="H24" i="3"/>
  <c r="C24" i="3"/>
  <c r="B24" i="3"/>
  <c r="D24" i="3" s="1"/>
  <c r="AB23" i="3"/>
  <c r="AA23" i="3"/>
  <c r="Z23" i="3"/>
  <c r="X23" i="3"/>
  <c r="W23" i="3"/>
  <c r="V23" i="3"/>
  <c r="S23" i="3"/>
  <c r="R23" i="3"/>
  <c r="M23" i="3"/>
  <c r="L23" i="3"/>
  <c r="P23" i="3" s="1"/>
  <c r="I23" i="3"/>
  <c r="I28" i="3" s="1"/>
  <c r="H23" i="3"/>
  <c r="C23" i="3"/>
  <c r="B23" i="3"/>
  <c r="D23" i="3" s="1"/>
  <c r="AB22" i="3"/>
  <c r="AA22" i="3"/>
  <c r="X22" i="3"/>
  <c r="Y22" i="3" s="1"/>
  <c r="W22" i="3"/>
  <c r="V22" i="3"/>
  <c r="Z22" i="3" s="1"/>
  <c r="S22" i="3"/>
  <c r="R22" i="3"/>
  <c r="P22" i="3"/>
  <c r="N22" i="3"/>
  <c r="M22" i="3"/>
  <c r="L22" i="3"/>
  <c r="I22" i="3"/>
  <c r="H22" i="3"/>
  <c r="F22" i="3"/>
  <c r="C22" i="3"/>
  <c r="B22" i="3"/>
  <c r="D22" i="3" s="1"/>
  <c r="AB21" i="3"/>
  <c r="AB28" i="3" s="1"/>
  <c r="AA21" i="3"/>
  <c r="W21" i="3"/>
  <c r="V21" i="3"/>
  <c r="Z21" i="3" s="1"/>
  <c r="S21" i="3"/>
  <c r="R21" i="3"/>
  <c r="N21" i="3"/>
  <c r="O21" i="3" s="1"/>
  <c r="Q21" i="3" s="1"/>
  <c r="M21" i="3"/>
  <c r="P21" i="3" s="1"/>
  <c r="L21" i="3"/>
  <c r="I21" i="3"/>
  <c r="H21" i="3"/>
  <c r="F21" i="3"/>
  <c r="C21" i="3"/>
  <c r="B21" i="3"/>
  <c r="D21" i="3" s="1"/>
  <c r="M43" i="2"/>
  <c r="AB34" i="2"/>
  <c r="AA34" i="2"/>
  <c r="V34" i="2"/>
  <c r="S34" i="2"/>
  <c r="R34" i="2"/>
  <c r="M34" i="2"/>
  <c r="L34" i="2"/>
  <c r="P34" i="2" s="1"/>
  <c r="I34" i="2"/>
  <c r="C34" i="2"/>
  <c r="B34" i="2"/>
  <c r="D34" i="2" s="1"/>
  <c r="AB33" i="2"/>
  <c r="AA33" i="2"/>
  <c r="W33" i="2"/>
  <c r="V33" i="2"/>
  <c r="Z33" i="2" s="1"/>
  <c r="S33" i="2"/>
  <c r="R33" i="2"/>
  <c r="M33" i="2"/>
  <c r="L33" i="2"/>
  <c r="P33" i="2" s="1"/>
  <c r="I33" i="2"/>
  <c r="H33" i="2"/>
  <c r="F33" i="2"/>
  <c r="D33" i="2"/>
  <c r="E33" i="2" s="1"/>
  <c r="G33" i="2" s="1"/>
  <c r="C33" i="2"/>
  <c r="B33" i="2"/>
  <c r="AB32" i="2"/>
  <c r="AA32" i="2"/>
  <c r="W32" i="2"/>
  <c r="V32" i="2"/>
  <c r="S32" i="2"/>
  <c r="R32" i="2"/>
  <c r="M32" i="2"/>
  <c r="L32" i="2"/>
  <c r="P32" i="2" s="1"/>
  <c r="I32" i="2"/>
  <c r="H32" i="2"/>
  <c r="C32" i="2"/>
  <c r="F32" i="2" s="1"/>
  <c r="B32" i="2"/>
  <c r="AB31" i="2"/>
  <c r="AA31" i="2"/>
  <c r="W31" i="2"/>
  <c r="V31" i="2"/>
  <c r="S31" i="2"/>
  <c r="R31" i="2"/>
  <c r="P31" i="2"/>
  <c r="N31" i="2"/>
  <c r="M31" i="2"/>
  <c r="L31" i="2"/>
  <c r="I31" i="2"/>
  <c r="H31" i="2"/>
  <c r="C31" i="2"/>
  <c r="B31" i="2"/>
  <c r="F31" i="2" s="1"/>
  <c r="AB30" i="2"/>
  <c r="AA30" i="2"/>
  <c r="W30" i="2"/>
  <c r="V30" i="2"/>
  <c r="Z30" i="2" s="1"/>
  <c r="S30" i="2"/>
  <c r="R30" i="2"/>
  <c r="P30" i="2"/>
  <c r="M30" i="2"/>
  <c r="L30" i="2"/>
  <c r="N30" i="2" s="1"/>
  <c r="I30" i="2"/>
  <c r="H30" i="2"/>
  <c r="C30" i="2"/>
  <c r="B30" i="2"/>
  <c r="F30" i="2" s="1"/>
  <c r="AB29" i="2"/>
  <c r="AA29" i="2"/>
  <c r="W29" i="2"/>
  <c r="V29" i="2"/>
  <c r="Z29" i="2" s="1"/>
  <c r="S29" i="2"/>
  <c r="R29" i="2"/>
  <c r="P29" i="2"/>
  <c r="N29" i="2"/>
  <c r="M29" i="2"/>
  <c r="L29" i="2"/>
  <c r="I29" i="2"/>
  <c r="H29" i="2"/>
  <c r="C29" i="2"/>
  <c r="B29" i="2"/>
  <c r="F29" i="2" s="1"/>
  <c r="AB28" i="2"/>
  <c r="AA28" i="2"/>
  <c r="X28" i="2"/>
  <c r="W28" i="2"/>
  <c r="V28" i="2"/>
  <c r="Z28" i="2" s="1"/>
  <c r="S28" i="2"/>
  <c r="R28" i="2"/>
  <c r="M28" i="2"/>
  <c r="L28" i="2"/>
  <c r="N28" i="2" s="1"/>
  <c r="I28" i="2"/>
  <c r="H28" i="2"/>
  <c r="C28" i="2"/>
  <c r="B28" i="2"/>
  <c r="AB27" i="2"/>
  <c r="AA27" i="2"/>
  <c r="Z27" i="2"/>
  <c r="X27" i="2"/>
  <c r="W27" i="2"/>
  <c r="V27" i="2"/>
  <c r="S27" i="2"/>
  <c r="R27" i="2"/>
  <c r="M27" i="2"/>
  <c r="L27" i="2"/>
  <c r="P27" i="2" s="1"/>
  <c r="I27" i="2"/>
  <c r="H27" i="2"/>
  <c r="C27" i="2"/>
  <c r="B27" i="2"/>
  <c r="F27" i="2" s="1"/>
  <c r="AB26" i="2"/>
  <c r="AA26" i="2"/>
  <c r="W26" i="2"/>
  <c r="V26" i="2"/>
  <c r="Z26" i="2" s="1"/>
  <c r="S26" i="2"/>
  <c r="R26" i="2"/>
  <c r="M26" i="2"/>
  <c r="L26" i="2"/>
  <c r="I26" i="2"/>
  <c r="H26" i="2"/>
  <c r="F26" i="2"/>
  <c r="D26" i="2"/>
  <c r="C26" i="2"/>
  <c r="B26" i="2"/>
  <c r="AB25" i="2"/>
  <c r="AB35" i="2" s="1"/>
  <c r="C43" i="2" s="1"/>
  <c r="AA25" i="2"/>
  <c r="X25" i="2"/>
  <c r="W25" i="2"/>
  <c r="V25" i="2"/>
  <c r="Z25" i="2" s="1"/>
  <c r="S25" i="2"/>
  <c r="R25" i="2"/>
  <c r="M25" i="2"/>
  <c r="L25" i="2"/>
  <c r="P25" i="2" s="1"/>
  <c r="I25" i="2"/>
  <c r="H25" i="2"/>
  <c r="F25" i="2"/>
  <c r="D25" i="2"/>
  <c r="C25" i="2"/>
  <c r="B25" i="2"/>
  <c r="AB33" i="1"/>
  <c r="AA33" i="1"/>
  <c r="Z33" i="1"/>
  <c r="W33" i="1"/>
  <c r="V33" i="1"/>
  <c r="X33" i="1" s="1"/>
  <c r="S33" i="1"/>
  <c r="R33" i="1"/>
  <c r="M33" i="1"/>
  <c r="L33" i="1"/>
  <c r="H33" i="1"/>
  <c r="C33" i="1"/>
  <c r="B33" i="1"/>
  <c r="F33" i="1" s="1"/>
  <c r="AB32" i="1"/>
  <c r="AA32" i="1"/>
  <c r="Z32" i="1"/>
  <c r="X32" i="1"/>
  <c r="W32" i="1"/>
  <c r="V32" i="1"/>
  <c r="S32" i="1"/>
  <c r="R32" i="1"/>
  <c r="M32" i="1"/>
  <c r="L32" i="1"/>
  <c r="P32" i="1" s="1"/>
  <c r="I32" i="1"/>
  <c r="H32" i="1"/>
  <c r="C32" i="1"/>
  <c r="B32" i="1"/>
  <c r="F32" i="1" s="1"/>
  <c r="AB31" i="1"/>
  <c r="AA31" i="1"/>
  <c r="W31" i="1"/>
  <c r="Z31" i="1" s="1"/>
  <c r="V31" i="1"/>
  <c r="S31" i="1"/>
  <c r="R31" i="1"/>
  <c r="M31" i="1"/>
  <c r="L31" i="1"/>
  <c r="P31" i="1" s="1"/>
  <c r="I31" i="1"/>
  <c r="H31" i="1"/>
  <c r="C31" i="1"/>
  <c r="B31" i="1"/>
  <c r="F31" i="1" s="1"/>
  <c r="AB30" i="1"/>
  <c r="AA30" i="1"/>
  <c r="W30" i="1"/>
  <c r="V30" i="1"/>
  <c r="Z30" i="1" s="1"/>
  <c r="S30" i="1"/>
  <c r="R30" i="1"/>
  <c r="M30" i="1"/>
  <c r="L30" i="1"/>
  <c r="I30" i="1"/>
  <c r="H30" i="1"/>
  <c r="F30" i="1"/>
  <c r="D30" i="1"/>
  <c r="C30" i="1"/>
  <c r="B30" i="1"/>
  <c r="AB29" i="1"/>
  <c r="AA29" i="1"/>
  <c r="W29" i="1"/>
  <c r="V29" i="1"/>
  <c r="Z29" i="1" s="1"/>
  <c r="S29" i="1"/>
  <c r="R29" i="1"/>
  <c r="M29" i="1"/>
  <c r="L29" i="1"/>
  <c r="I29" i="1"/>
  <c r="H29" i="1"/>
  <c r="F29" i="1"/>
  <c r="C29" i="1"/>
  <c r="B29" i="1"/>
  <c r="D29" i="1" s="1"/>
  <c r="AB28" i="1"/>
  <c r="AA28" i="1"/>
  <c r="W28" i="1"/>
  <c r="V28" i="1"/>
  <c r="Z28" i="1" s="1"/>
  <c r="S28" i="1"/>
  <c r="R28" i="1"/>
  <c r="M28" i="1"/>
  <c r="L28" i="1"/>
  <c r="P28" i="1" s="1"/>
  <c r="I28" i="1"/>
  <c r="I34" i="1" s="1"/>
  <c r="C40" i="1" s="1"/>
  <c r="H28" i="1"/>
  <c r="F28" i="1"/>
  <c r="D28" i="1"/>
  <c r="C28" i="1"/>
  <c r="B28" i="1"/>
  <c r="AB27" i="1"/>
  <c r="AA27" i="1"/>
  <c r="W27" i="1"/>
  <c r="V27" i="1"/>
  <c r="S27" i="1"/>
  <c r="R27" i="1"/>
  <c r="N27" i="1"/>
  <c r="M27" i="1"/>
  <c r="L27" i="1"/>
  <c r="P27" i="1" s="1"/>
  <c r="I27" i="1"/>
  <c r="H27" i="1"/>
  <c r="C27" i="1"/>
  <c r="F27" i="1" s="1"/>
  <c r="B27" i="1"/>
  <c r="AB26" i="1"/>
  <c r="AA26" i="1"/>
  <c r="W26" i="1"/>
  <c r="V26" i="1"/>
  <c r="S26" i="1"/>
  <c r="R26" i="1"/>
  <c r="P26" i="1"/>
  <c r="M26" i="1"/>
  <c r="N26" i="1" s="1"/>
  <c r="L26" i="1"/>
  <c r="I26" i="1"/>
  <c r="H26" i="1"/>
  <c r="C26" i="1"/>
  <c r="B26" i="1"/>
  <c r="F26" i="1" s="1"/>
  <c r="AB25" i="1"/>
  <c r="AA25" i="1"/>
  <c r="W25" i="1"/>
  <c r="V25" i="1"/>
  <c r="S25" i="1"/>
  <c r="R25" i="1"/>
  <c r="P25" i="1"/>
  <c r="M25" i="1"/>
  <c r="L25" i="1"/>
  <c r="N25" i="1" s="1"/>
  <c r="I25" i="1"/>
  <c r="H25" i="1"/>
  <c r="C25" i="1"/>
  <c r="B25" i="1"/>
  <c r="F25" i="1" s="1"/>
  <c r="AB24" i="1"/>
  <c r="AA24" i="1"/>
  <c r="W24" i="1"/>
  <c r="V24" i="1"/>
  <c r="Z24" i="1" s="1"/>
  <c r="S24" i="1"/>
  <c r="R24" i="1"/>
  <c r="P24" i="1"/>
  <c r="N24" i="1"/>
  <c r="M24" i="1"/>
  <c r="L24" i="1"/>
  <c r="H24" i="1"/>
  <c r="F24" i="1"/>
  <c r="E25" i="2" l="1"/>
  <c r="G25" i="2" s="1"/>
  <c r="E34" i="2"/>
  <c r="C42" i="2"/>
  <c r="O25" i="1"/>
  <c r="Q25" i="1" s="1"/>
  <c r="E28" i="1"/>
  <c r="G28" i="1" s="1"/>
  <c r="E29" i="1"/>
  <c r="G29" i="1" s="1"/>
  <c r="Y32" i="1"/>
  <c r="Y33" i="1"/>
  <c r="Z23" i="5"/>
  <c r="N27" i="2"/>
  <c r="O27" i="2" s="1"/>
  <c r="Q27" i="2" s="1"/>
  <c r="F28" i="4"/>
  <c r="Y23" i="6"/>
  <c r="Y24" i="6"/>
  <c r="Y25" i="6"/>
  <c r="Y26" i="6"/>
  <c r="Y27" i="6"/>
  <c r="C35" i="6"/>
  <c r="O25" i="6"/>
  <c r="Q25" i="6" s="1"/>
  <c r="D24" i="1"/>
  <c r="E24" i="1" s="1"/>
  <c r="G24" i="1" s="1"/>
  <c r="D26" i="1"/>
  <c r="E26" i="1" s="1"/>
  <c r="G26" i="1" s="1"/>
  <c r="X26" i="1"/>
  <c r="Y26" i="1" s="1"/>
  <c r="Z26" i="1"/>
  <c r="P29" i="1"/>
  <c r="N29" i="1"/>
  <c r="O29" i="1" s="1"/>
  <c r="Q29" i="1" s="1"/>
  <c r="X30" i="1"/>
  <c r="N31" i="1"/>
  <c r="O31" i="1" s="1"/>
  <c r="Q31" i="1" s="1"/>
  <c r="D31" i="2"/>
  <c r="E31" i="2" s="1"/>
  <c r="G31" i="2" s="1"/>
  <c r="C37" i="4"/>
  <c r="O26" i="4"/>
  <c r="Q26" i="4" s="1"/>
  <c r="O27" i="4"/>
  <c r="Q27" i="4" s="1"/>
  <c r="O25" i="7"/>
  <c r="Q25" i="7" s="1"/>
  <c r="C36" i="7"/>
  <c r="O22" i="7"/>
  <c r="Q22" i="7" s="1"/>
  <c r="E30" i="1"/>
  <c r="G30" i="1" s="1"/>
  <c r="X34" i="2"/>
  <c r="Y34" i="2" s="1"/>
  <c r="Z34" i="2"/>
  <c r="D29" i="2"/>
  <c r="E29" i="2" s="1"/>
  <c r="G29" i="2" s="1"/>
  <c r="F23" i="4"/>
  <c r="E23" i="4"/>
  <c r="G23" i="4" s="1"/>
  <c r="Y29" i="4"/>
  <c r="C38" i="4"/>
  <c r="Y23" i="4"/>
  <c r="O28" i="4"/>
  <c r="Q28" i="4" s="1"/>
  <c r="O23" i="7"/>
  <c r="Q23" i="7" s="1"/>
  <c r="E26" i="3"/>
  <c r="C34" i="3"/>
  <c r="C36" i="8"/>
  <c r="O24" i="8"/>
  <c r="Q24" i="8" s="1"/>
  <c r="P28" i="2"/>
  <c r="O27" i="6"/>
  <c r="Q27" i="6" s="1"/>
  <c r="X31" i="1"/>
  <c r="Y31" i="1" s="1"/>
  <c r="X32" i="2"/>
  <c r="Z32" i="2"/>
  <c r="O29" i="4"/>
  <c r="Q29" i="4" s="1"/>
  <c r="O24" i="7"/>
  <c r="Q24" i="7" s="1"/>
  <c r="E26" i="8"/>
  <c r="G26" i="8"/>
  <c r="D25" i="1"/>
  <c r="E25" i="1" s="1"/>
  <c r="G25" i="1" s="1"/>
  <c r="Z25" i="1"/>
  <c r="X25" i="1"/>
  <c r="D27" i="1"/>
  <c r="E27" i="1" s="1"/>
  <c r="G27" i="1" s="1"/>
  <c r="Z27" i="1"/>
  <c r="X29" i="1"/>
  <c r="Y29" i="1" s="1"/>
  <c r="N30" i="1"/>
  <c r="O30" i="1" s="1"/>
  <c r="Q30" i="1" s="1"/>
  <c r="P30" i="1"/>
  <c r="P33" i="1"/>
  <c r="S35" i="2"/>
  <c r="C44" i="2" s="1"/>
  <c r="D32" i="2"/>
  <c r="E32" i="2" s="1"/>
  <c r="G32" i="2" s="1"/>
  <c r="G21" i="3"/>
  <c r="E21" i="3"/>
  <c r="E25" i="3"/>
  <c r="F26" i="4"/>
  <c r="E26" i="4"/>
  <c r="G26" i="4" s="1"/>
  <c r="Y27" i="4"/>
  <c r="F21" i="5"/>
  <c r="Y25" i="5"/>
  <c r="C35" i="5"/>
  <c r="Z22" i="5"/>
  <c r="Y27" i="5"/>
  <c r="C34" i="6"/>
  <c r="E25" i="6"/>
  <c r="G25" i="6" s="1"/>
  <c r="E26" i="6"/>
  <c r="G26" i="6" s="1"/>
  <c r="O23" i="8"/>
  <c r="Q23" i="8" s="1"/>
  <c r="S34" i="1"/>
  <c r="C35" i="7"/>
  <c r="Y21" i="7"/>
  <c r="Y26" i="7"/>
  <c r="Y27" i="7"/>
  <c r="Z31" i="2"/>
  <c r="X31" i="2"/>
  <c r="Y31" i="2" s="1"/>
  <c r="F24" i="4"/>
  <c r="O31" i="2"/>
  <c r="Q31" i="2" s="1"/>
  <c r="O24" i="4"/>
  <c r="Q24" i="4" s="1"/>
  <c r="O24" i="6"/>
  <c r="Q24" i="6" s="1"/>
  <c r="C34" i="7"/>
  <c r="E22" i="7"/>
  <c r="G22" i="7" s="1"/>
  <c r="E23" i="7"/>
  <c r="G23" i="7" s="1"/>
  <c r="C35" i="8"/>
  <c r="Y25" i="8"/>
  <c r="Y26" i="8"/>
  <c r="F23" i="5"/>
  <c r="X33" i="2"/>
  <c r="Y33" i="2" s="1"/>
  <c r="O28" i="6"/>
  <c r="Q28" i="6" s="1"/>
  <c r="O22" i="6"/>
  <c r="Q22" i="6" s="1"/>
  <c r="C36" i="6"/>
  <c r="Y25" i="7"/>
  <c r="C34" i="8"/>
  <c r="E21" i="8"/>
  <c r="E22" i="8"/>
  <c r="G23" i="8"/>
  <c r="E23" i="8"/>
  <c r="G23" i="3"/>
  <c r="E23" i="3"/>
  <c r="X28" i="1"/>
  <c r="Y28" i="1" s="1"/>
  <c r="X26" i="2"/>
  <c r="O26" i="6"/>
  <c r="Q26" i="6" s="1"/>
  <c r="E26" i="2"/>
  <c r="G26" i="2" s="1"/>
  <c r="E24" i="3"/>
  <c r="G24" i="3"/>
  <c r="AB34" i="1"/>
  <c r="C41" i="1" s="1"/>
  <c r="O22" i="8"/>
  <c r="Q22" i="8" s="1"/>
  <c r="G25" i="8"/>
  <c r="E25" i="8"/>
  <c r="N32" i="1"/>
  <c r="O32" i="1" s="1"/>
  <c r="Q32" i="1" s="1"/>
  <c r="Y26" i="4"/>
  <c r="Z26" i="5"/>
  <c r="Y26" i="5"/>
  <c r="O23" i="6"/>
  <c r="Q23" i="6" s="1"/>
  <c r="O26" i="1"/>
  <c r="Q26" i="1" s="1"/>
  <c r="P26" i="2"/>
  <c r="N26" i="2"/>
  <c r="D30" i="2"/>
  <c r="E30" i="2" s="1"/>
  <c r="G30" i="2" s="1"/>
  <c r="C36" i="3"/>
  <c r="Y23" i="3"/>
  <c r="Y24" i="3"/>
  <c r="E25" i="4"/>
  <c r="G25" i="4" s="1"/>
  <c r="C36" i="4"/>
  <c r="X27" i="1"/>
  <c r="Y27" i="1" s="1"/>
  <c r="N33" i="1"/>
  <c r="O33" i="1" s="1"/>
  <c r="Q33" i="1" s="1"/>
  <c r="F28" i="2"/>
  <c r="D28" i="2"/>
  <c r="E28" i="2" s="1"/>
  <c r="G28" i="2" s="1"/>
  <c r="G22" i="3"/>
  <c r="E22" i="3"/>
  <c r="E27" i="4"/>
  <c r="G27" i="4" s="1"/>
  <c r="E22" i="5"/>
  <c r="G22" i="5" s="1"/>
  <c r="E26" i="5"/>
  <c r="G26" i="5" s="1"/>
  <c r="E27" i="5"/>
  <c r="G27" i="5" s="1"/>
  <c r="C34" i="5"/>
  <c r="O21" i="7"/>
  <c r="Q21" i="7" s="1"/>
  <c r="F24" i="3"/>
  <c r="G25" i="3"/>
  <c r="Z27" i="4"/>
  <c r="P27" i="5"/>
  <c r="Z22" i="6"/>
  <c r="P26" i="6"/>
  <c r="P23" i="7"/>
  <c r="D25" i="7"/>
  <c r="E25" i="7" s="1"/>
  <c r="G25" i="7" s="1"/>
  <c r="F27" i="7"/>
  <c r="P22" i="8"/>
  <c r="D24" i="8"/>
  <c r="F26" i="8"/>
  <c r="F23" i="3"/>
  <c r="Z27" i="3"/>
  <c r="Z26" i="4"/>
  <c r="P26" i="5"/>
  <c r="P25" i="6"/>
  <c r="P22" i="7"/>
  <c r="F26" i="7"/>
  <c r="P21" i="8"/>
  <c r="F25" i="8"/>
  <c r="D33" i="1"/>
  <c r="E33" i="1" s="1"/>
  <c r="G33" i="1" s="1"/>
  <c r="X30" i="2"/>
  <c r="Y30" i="2" s="1"/>
  <c r="N34" i="2"/>
  <c r="X24" i="1"/>
  <c r="Y24" i="1" s="1"/>
  <c r="N28" i="1"/>
  <c r="O28" i="1" s="1"/>
  <c r="Q28" i="1" s="1"/>
  <c r="D32" i="1"/>
  <c r="E32" i="1" s="1"/>
  <c r="G32" i="1" s="1"/>
  <c r="N25" i="2"/>
  <c r="O25" i="2" s="1"/>
  <c r="Q25" i="2" s="1"/>
  <c r="D27" i="2"/>
  <c r="E27" i="2" s="1"/>
  <c r="G27" i="2" s="1"/>
  <c r="X29" i="2"/>
  <c r="Y29" i="2" s="1"/>
  <c r="N33" i="2"/>
  <c r="D31" i="1"/>
  <c r="E31" i="1" s="1"/>
  <c r="G31" i="1" s="1"/>
  <c r="N32" i="2"/>
  <c r="X21" i="3"/>
  <c r="Y21" i="3" s="1"/>
  <c r="D28" i="4"/>
  <c r="E28" i="4" s="1"/>
  <c r="G28" i="4" s="1"/>
  <c r="D24" i="5"/>
  <c r="E24" i="5" s="1"/>
  <c r="G24" i="5" s="1"/>
  <c r="N27" i="8"/>
  <c r="O27" i="8" s="1"/>
  <c r="Q27" i="8" s="1"/>
  <c r="N24" i="3"/>
  <c r="O24" i="3" s="1"/>
  <c r="Q24" i="3" s="1"/>
  <c r="N21" i="5"/>
  <c r="O21" i="5" s="1"/>
  <c r="Q21" i="5" s="1"/>
  <c r="X26" i="6"/>
  <c r="X23" i="7"/>
  <c r="Y23" i="7" s="1"/>
  <c r="N27" i="7"/>
  <c r="O27" i="7" s="1"/>
  <c r="Q27" i="7" s="1"/>
  <c r="X22" i="8"/>
  <c r="Y22" i="8" s="1"/>
  <c r="N26" i="8"/>
  <c r="O26" i="8" s="1"/>
  <c r="Q26" i="8" s="1"/>
  <c r="N23" i="3"/>
  <c r="O23" i="3" s="1"/>
  <c r="Q23" i="3" s="1"/>
  <c r="D27" i="3"/>
  <c r="N23" i="4"/>
  <c r="O23" i="4" s="1"/>
  <c r="Q23" i="4" s="1"/>
  <c r="D22" i="6"/>
  <c r="E22" i="6" s="1"/>
  <c r="G22" i="6" s="1"/>
  <c r="X25" i="6"/>
  <c r="X22" i="7"/>
  <c r="Y22" i="7" s="1"/>
  <c r="N26" i="7"/>
  <c r="O26" i="7" s="1"/>
  <c r="Q26" i="7" s="1"/>
  <c r="X21" i="8"/>
  <c r="Y21" i="8" s="1"/>
  <c r="N25" i="8"/>
  <c r="O25" i="8" s="1"/>
  <c r="Q25" i="8" s="1"/>
  <c r="C35" i="3"/>
  <c r="D27" i="8"/>
  <c r="O30" i="2" l="1"/>
  <c r="Q30" i="2" s="1"/>
  <c r="O32" i="2"/>
  <c r="Q32" i="2" s="1"/>
  <c r="G24" i="8"/>
  <c r="E24" i="8"/>
  <c r="O28" i="2"/>
  <c r="Q28" i="2" s="1"/>
  <c r="O34" i="2"/>
  <c r="Q34" i="2" s="1"/>
  <c r="G27" i="3"/>
  <c r="E27" i="3"/>
  <c r="E27" i="8"/>
  <c r="G27" i="8"/>
  <c r="O33" i="2"/>
  <c r="Q33" i="2" s="1"/>
  <c r="O26" i="2"/>
  <c r="Q26" i="2" s="1"/>
  <c r="F24" i="5"/>
  <c r="C42" i="1"/>
  <c r="O24" i="1"/>
  <c r="Q24" i="1" s="1"/>
  <c r="Y25" i="1"/>
  <c r="O27" i="1"/>
  <c r="Q27" i="1" s="1"/>
  <c r="Y30" i="1"/>
  <c r="O29" i="2"/>
  <c r="Q29" i="2" s="1"/>
</calcChain>
</file>

<file path=xl/sharedStrings.xml><?xml version="1.0" encoding="utf-8"?>
<sst xmlns="http://schemas.openxmlformats.org/spreadsheetml/2006/main" count="508" uniqueCount="53">
  <si>
    <t>Carga Enzimática = 25 FPU/g celulose</t>
  </si>
  <si>
    <t>Carga de Sólidos = 15% m:v</t>
  </si>
  <si>
    <t>Duplicata</t>
  </si>
  <si>
    <t>Glicose</t>
  </si>
  <si>
    <t>Xilose</t>
  </si>
  <si>
    <t>Celobiose</t>
  </si>
  <si>
    <t xml:space="preserve">tempo </t>
  </si>
  <si>
    <t xml:space="preserve">Hidrólise 1 </t>
  </si>
  <si>
    <t xml:space="preserve">Hidrólise 2 </t>
  </si>
  <si>
    <t xml:space="preserve">Controle Tampão </t>
  </si>
  <si>
    <t>Controle Enzima</t>
  </si>
  <si>
    <t>FD</t>
  </si>
  <si>
    <t>Corrigidas Diluição</t>
  </si>
  <si>
    <t>Conc. Celulose na palha (%)</t>
  </si>
  <si>
    <t>Conc. Xilose palha (%)</t>
  </si>
  <si>
    <t>Hidrólise média</t>
  </si>
  <si>
    <t>Hidrólise corrigida</t>
  </si>
  <si>
    <t>Std</t>
  </si>
  <si>
    <t>Conversão</t>
  </si>
  <si>
    <t>Hidrólise média corrigida</t>
  </si>
  <si>
    <t>Volume enzima (mL)</t>
  </si>
  <si>
    <t>Volume meio (mL)</t>
  </si>
  <si>
    <t>Extato enzimático</t>
  </si>
  <si>
    <t>C acidglu</t>
  </si>
  <si>
    <t>g/L</t>
  </si>
  <si>
    <t>C acid celob</t>
  </si>
  <si>
    <t>C ? Acid</t>
  </si>
  <si>
    <t>Carga Enzimática = 20 FPU/g celulose</t>
  </si>
  <si>
    <t>Conc. Celulose</t>
  </si>
  <si>
    <t>C acid glu</t>
  </si>
  <si>
    <t>OK</t>
  </si>
  <si>
    <t>C acid ?</t>
  </si>
  <si>
    <t>Carga Enzimática = 15 FPU/g celulose</t>
  </si>
  <si>
    <t>Fator de diluição</t>
  </si>
  <si>
    <t>Hidrólise média-corrigida</t>
  </si>
  <si>
    <t>Hidrolise Media_corrigia</t>
  </si>
  <si>
    <t>C ?  Acid</t>
  </si>
  <si>
    <t>Carga Enzimática = 5 FPU/g celulose</t>
  </si>
  <si>
    <t>Conc. Celulose palha (%)</t>
  </si>
  <si>
    <t>Dados da hidrólise</t>
  </si>
  <si>
    <t>Hidrólise  média</t>
  </si>
  <si>
    <t>Hidrólise-corrigida</t>
  </si>
  <si>
    <t>Cgluconic acid</t>
  </si>
  <si>
    <t>Ccellobionic acid</t>
  </si>
  <si>
    <t>Carga Enzimática = 60 FPU/g celulose</t>
  </si>
  <si>
    <t>Hidrolise média</t>
  </si>
  <si>
    <t>Hidrolise corrigida</t>
  </si>
  <si>
    <t>Hidrólise Media</t>
  </si>
  <si>
    <t>Carga Enzimática = 30 FPU/g celulose</t>
  </si>
  <si>
    <t>Sdv</t>
  </si>
  <si>
    <t>Carga Enzimática = 10 FPU/g celulose</t>
  </si>
  <si>
    <t>Carga de Sólidos = 20% m:v</t>
  </si>
  <si>
    <t>Cacid celob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</si>
</sst>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4" x14ac:knownFonts="1">
    <font>
      <sz val="11"/>
      <color theme="1"/>
      <name val="Calibri"/>
      <family val="2"/>
      <scheme val="minor"/>
    </font>
    <font>
      <b/>
      <sz val="16"/>
      <color rgb="FF000000"/>
      <name val="Times New Roman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sz val="11"/>
      <color theme="1"/>
      <name val="Times New Roman"/>
      <family val="2"/>
    </font>
    <font>
      <b/>
      <sz val="14"/>
      <color rgb="FF000000"/>
      <name val="Times New Roman"/>
      <family val="2"/>
    </font>
    <font>
      <b/>
      <sz val="18"/>
      <color rgb="FF000000"/>
      <name val="Times New Roman"/>
      <family val="2"/>
    </font>
    <font>
      <sz val="14"/>
      <color rgb="FF000000"/>
      <name val="Times New Roman"/>
      <family val="2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6"/>
      <color rgb="FF000000"/>
      <name val="Times New Roman"/>
      <family val="2"/>
    </font>
    <font>
      <sz val="11"/>
      <color rgb="FFFF0000"/>
      <name val="Times New Roman"/>
      <family val="2"/>
    </font>
    <font>
      <sz val="14"/>
      <color rgb="FFFF0000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77933C"/>
      </patternFill>
    </fill>
    <fill>
      <patternFill patternType="solid">
        <fgColor rgb="FF376092"/>
      </patternFill>
    </fill>
    <fill>
      <patternFill patternType="solid">
        <fgColor rgb="FFE46C0A"/>
      </patternFill>
    </fill>
    <fill>
      <patternFill patternType="solid">
        <fgColor rgb="FFC3D69B"/>
      </patternFill>
    </fill>
    <fill>
      <patternFill patternType="solid">
        <fgColor rgb="FF95B3D7"/>
      </patternFill>
    </fill>
    <fill>
      <patternFill patternType="solid">
        <fgColor rgb="FFFAC090"/>
      </patternFill>
    </fill>
    <fill>
      <patternFill patternType="solid">
        <fgColor rgb="FFEBF1DE"/>
      </patternFill>
    </fill>
    <fill>
      <patternFill patternType="solid">
        <fgColor rgb="FFD7E4BD"/>
      </patternFill>
    </fill>
    <fill>
      <patternFill patternType="solid">
        <fgColor rgb="FF93CDDD"/>
      </patternFill>
    </fill>
    <fill>
      <patternFill patternType="solid">
        <fgColor rgb="FFDBEEF4"/>
      </patternFill>
    </fill>
    <fill>
      <patternFill patternType="solid">
        <fgColor rgb="FFFCD5B5"/>
      </patternFill>
    </fill>
    <fill>
      <patternFill patternType="solid">
        <fgColor rgb="FFFDEADA"/>
      </patternFill>
    </fill>
    <fill>
      <patternFill patternType="solid">
        <fgColor rgb="FFF2F2F2"/>
      </patternFill>
    </fill>
    <fill>
      <patternFill patternType="solid">
        <fgColor rgb="FFFFFF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0" xfId="0" applyNumberFormat="1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2" fillId="0" borderId="1" xfId="0" applyNumberFormat="1" applyFont="1" applyBorder="1" applyAlignment="1">
      <alignment horizontal="center"/>
    </xf>
    <xf numFmtId="164" fontId="0" fillId="0" borderId="0" xfId="0" applyNumberFormat="1"/>
    <xf numFmtId="3" fontId="3" fillId="0" borderId="2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left"/>
    </xf>
    <xf numFmtId="4" fontId="6" fillId="0" borderId="11" xfId="0" applyNumberFormat="1" applyFont="1" applyBorder="1" applyAlignment="1">
      <alignment horizontal="left"/>
    </xf>
    <xf numFmtId="3" fontId="6" fillId="0" borderId="1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6" fillId="0" borderId="13" xfId="0" applyNumberFormat="1" applyFont="1" applyBorder="1" applyAlignment="1">
      <alignment horizontal="left"/>
    </xf>
    <xf numFmtId="4" fontId="6" fillId="0" borderId="14" xfId="0" applyNumberFormat="1" applyFont="1" applyBorder="1" applyAlignment="1">
      <alignment horizontal="right"/>
    </xf>
    <xf numFmtId="3" fontId="6" fillId="0" borderId="15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1" fillId="5" borderId="18" xfId="0" applyNumberFormat="1" applyFont="1" applyFill="1" applyBorder="1" applyAlignment="1">
      <alignment horizontal="center" wrapText="1"/>
    </xf>
    <xf numFmtId="4" fontId="1" fillId="5" borderId="19" xfId="0" applyNumberFormat="1" applyFont="1" applyFill="1" applyBorder="1" applyAlignment="1">
      <alignment horizontal="center" wrapText="1"/>
    </xf>
    <xf numFmtId="164" fontId="1" fillId="5" borderId="19" xfId="0" applyNumberFormat="1" applyFont="1" applyFill="1" applyBorder="1" applyAlignment="1">
      <alignment horizontal="center" wrapText="1"/>
    </xf>
    <xf numFmtId="3" fontId="1" fillId="5" borderId="19" xfId="0" applyNumberFormat="1" applyFont="1" applyFill="1" applyBorder="1" applyAlignment="1">
      <alignment horizontal="center" wrapText="1"/>
    </xf>
    <xf numFmtId="165" fontId="1" fillId="5" borderId="19" xfId="0" applyNumberFormat="1" applyFont="1" applyFill="1" applyBorder="1" applyAlignment="1">
      <alignment horizontal="center" wrapText="1"/>
    </xf>
    <xf numFmtId="4" fontId="1" fillId="5" borderId="20" xfId="0" applyNumberFormat="1" applyFont="1" applyFill="1" applyBorder="1" applyAlignment="1">
      <alignment horizontal="center" wrapText="1"/>
    </xf>
    <xf numFmtId="3" fontId="1" fillId="6" borderId="18" xfId="0" applyNumberFormat="1" applyFont="1" applyFill="1" applyBorder="1" applyAlignment="1">
      <alignment horizontal="center" wrapText="1"/>
    </xf>
    <xf numFmtId="4" fontId="1" fillId="6" borderId="19" xfId="0" applyNumberFormat="1" applyFont="1" applyFill="1" applyBorder="1" applyAlignment="1">
      <alignment horizontal="center" wrapText="1"/>
    </xf>
    <xf numFmtId="165" fontId="1" fillId="6" borderId="19" xfId="0" applyNumberFormat="1" applyFont="1" applyFill="1" applyBorder="1" applyAlignment="1">
      <alignment horizontal="center" wrapText="1"/>
    </xf>
    <xf numFmtId="4" fontId="1" fillId="6" borderId="20" xfId="0" applyNumberFormat="1" applyFont="1" applyFill="1" applyBorder="1" applyAlignment="1">
      <alignment horizontal="center" wrapText="1"/>
    </xf>
    <xf numFmtId="164" fontId="1" fillId="7" borderId="18" xfId="0" applyNumberFormat="1" applyFont="1" applyFill="1" applyBorder="1" applyAlignment="1">
      <alignment horizontal="center" wrapText="1"/>
    </xf>
    <xf numFmtId="4" fontId="1" fillId="7" borderId="19" xfId="0" applyNumberFormat="1" applyFont="1" applyFill="1" applyBorder="1" applyAlignment="1">
      <alignment horizontal="center" wrapText="1"/>
    </xf>
    <xf numFmtId="165" fontId="1" fillId="7" borderId="19" xfId="0" applyNumberFormat="1" applyFont="1" applyFill="1" applyBorder="1" applyAlignment="1">
      <alignment horizontal="center" wrapText="1"/>
    </xf>
    <xf numFmtId="4" fontId="1" fillId="7" borderId="20" xfId="0" applyNumberFormat="1" applyFont="1" applyFill="1" applyBorder="1" applyAlignment="1">
      <alignment horizontal="center" wrapText="1"/>
    </xf>
    <xf numFmtId="3" fontId="1" fillId="6" borderId="19" xfId="0" applyNumberFormat="1" applyFont="1" applyFill="1" applyBorder="1" applyAlignment="1">
      <alignment horizontal="center" wrapText="1"/>
    </xf>
    <xf numFmtId="3" fontId="1" fillId="7" borderId="19" xfId="0" applyNumberFormat="1" applyFont="1" applyFill="1" applyBorder="1" applyAlignment="1">
      <alignment horizontal="center" wrapText="1"/>
    </xf>
    <xf numFmtId="3" fontId="8" fillId="8" borderId="18" xfId="0" applyNumberFormat="1" applyFont="1" applyFill="1" applyBorder="1" applyAlignment="1">
      <alignment horizontal="center"/>
    </xf>
    <xf numFmtId="4" fontId="8" fillId="9" borderId="19" xfId="0" applyNumberFormat="1" applyFont="1" applyFill="1" applyBorder="1" applyAlignment="1">
      <alignment horizontal="center"/>
    </xf>
    <xf numFmtId="165" fontId="8" fillId="9" borderId="19" xfId="0" applyNumberFormat="1" applyFont="1" applyFill="1" applyBorder="1" applyAlignment="1">
      <alignment horizontal="center"/>
    </xf>
    <xf numFmtId="164" fontId="8" fillId="9" borderId="19" xfId="0" applyNumberFormat="1" applyFont="1" applyFill="1" applyBorder="1" applyAlignment="1">
      <alignment horizontal="center"/>
    </xf>
    <xf numFmtId="3" fontId="8" fillId="10" borderId="18" xfId="0" applyNumberFormat="1" applyFont="1" applyFill="1" applyBorder="1" applyAlignment="1">
      <alignment horizontal="center"/>
    </xf>
    <xf numFmtId="4" fontId="8" fillId="11" borderId="19" xfId="0" applyNumberFormat="1" applyFont="1" applyFill="1" applyBorder="1" applyAlignment="1">
      <alignment horizontal="center"/>
    </xf>
    <xf numFmtId="165" fontId="8" fillId="11" borderId="19" xfId="0" applyNumberFormat="1" applyFont="1" applyFill="1" applyBorder="1" applyAlignment="1">
      <alignment horizontal="center"/>
    </xf>
    <xf numFmtId="164" fontId="8" fillId="12" borderId="18" xfId="0" applyNumberFormat="1" applyFont="1" applyFill="1" applyBorder="1" applyAlignment="1">
      <alignment horizontal="center"/>
    </xf>
    <xf numFmtId="4" fontId="8" fillId="13" borderId="19" xfId="0" applyNumberFormat="1" applyFont="1" applyFill="1" applyBorder="1" applyAlignment="1">
      <alignment horizontal="center"/>
    </xf>
    <xf numFmtId="165" fontId="8" fillId="13" borderId="19" xfId="0" applyNumberFormat="1" applyFont="1" applyFill="1" applyBorder="1" applyAlignment="1">
      <alignment horizontal="center"/>
    </xf>
    <xf numFmtId="4" fontId="8" fillId="9" borderId="20" xfId="0" applyNumberFormat="1" applyFont="1" applyFill="1" applyBorder="1" applyAlignment="1">
      <alignment horizontal="center"/>
    </xf>
    <xf numFmtId="4" fontId="8" fillId="13" borderId="20" xfId="0" applyNumberFormat="1" applyFont="1" applyFill="1" applyBorder="1" applyAlignment="1">
      <alignment horizontal="center"/>
    </xf>
    <xf numFmtId="3" fontId="8" fillId="8" borderId="21" xfId="0" applyNumberFormat="1" applyFont="1" applyFill="1" applyBorder="1" applyAlignment="1">
      <alignment horizontal="center"/>
    </xf>
    <xf numFmtId="4" fontId="8" fillId="9" borderId="22" xfId="0" applyNumberFormat="1" applyFont="1" applyFill="1" applyBorder="1" applyAlignment="1">
      <alignment horizontal="center"/>
    </xf>
    <xf numFmtId="165" fontId="8" fillId="9" borderId="22" xfId="0" applyNumberFormat="1" applyFont="1" applyFill="1" applyBorder="1" applyAlignment="1">
      <alignment horizontal="center"/>
    </xf>
    <xf numFmtId="4" fontId="8" fillId="9" borderId="23" xfId="0" applyNumberFormat="1" applyFont="1" applyFill="1" applyBorder="1" applyAlignment="1">
      <alignment horizontal="center"/>
    </xf>
    <xf numFmtId="3" fontId="8" fillId="10" borderId="21" xfId="0" applyNumberFormat="1" applyFont="1" applyFill="1" applyBorder="1" applyAlignment="1">
      <alignment horizontal="center"/>
    </xf>
    <xf numFmtId="4" fontId="8" fillId="11" borderId="22" xfId="0" applyNumberFormat="1" applyFont="1" applyFill="1" applyBorder="1" applyAlignment="1">
      <alignment horizontal="center"/>
    </xf>
    <xf numFmtId="165" fontId="8" fillId="11" borderId="22" xfId="0" applyNumberFormat="1" applyFont="1" applyFill="1" applyBorder="1" applyAlignment="1">
      <alignment horizontal="center"/>
    </xf>
    <xf numFmtId="164" fontId="8" fillId="12" borderId="21" xfId="0" applyNumberFormat="1" applyFont="1" applyFill="1" applyBorder="1" applyAlignment="1">
      <alignment horizontal="center"/>
    </xf>
    <xf numFmtId="4" fontId="8" fillId="13" borderId="22" xfId="0" applyNumberFormat="1" applyFont="1" applyFill="1" applyBorder="1" applyAlignment="1">
      <alignment horizontal="center"/>
    </xf>
    <xf numFmtId="165" fontId="8" fillId="13" borderId="22" xfId="0" applyNumberFormat="1" applyFont="1" applyFill="1" applyBorder="1" applyAlignment="1">
      <alignment horizontal="center"/>
    </xf>
    <xf numFmtId="4" fontId="8" fillId="13" borderId="23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4" fontId="9" fillId="0" borderId="1" xfId="0" applyNumberFormat="1" applyFont="1" applyBorder="1" applyAlignment="1">
      <alignment horizontal="left"/>
    </xf>
    <xf numFmtId="4" fontId="2" fillId="14" borderId="19" xfId="0" applyNumberFormat="1" applyFont="1" applyFill="1" applyBorder="1" applyAlignment="1">
      <alignment horizontal="left"/>
    </xf>
    <xf numFmtId="164" fontId="2" fillId="14" borderId="19" xfId="0" applyNumberFormat="1" applyFont="1" applyFill="1" applyBorder="1" applyAlignment="1">
      <alignment horizontal="center"/>
    </xf>
    <xf numFmtId="3" fontId="2" fillId="14" borderId="19" xfId="0" applyNumberFormat="1" applyFont="1" applyFill="1" applyBorder="1" applyAlignment="1">
      <alignment horizontal="left"/>
    </xf>
    <xf numFmtId="3" fontId="2" fillId="14" borderId="19" xfId="0" applyNumberFormat="1" applyFont="1" applyFill="1" applyBorder="1" applyAlignment="1">
      <alignment horizontal="right"/>
    </xf>
    <xf numFmtId="165" fontId="2" fillId="14" borderId="19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1" fillId="5" borderId="18" xfId="0" applyNumberFormat="1" applyFont="1" applyFill="1" applyBorder="1" applyAlignment="1">
      <alignment horizontal="center" wrapText="1"/>
    </xf>
    <xf numFmtId="164" fontId="1" fillId="6" borderId="18" xfId="0" applyNumberFormat="1" applyFont="1" applyFill="1" applyBorder="1" applyAlignment="1">
      <alignment horizontal="center" wrapText="1"/>
    </xf>
    <xf numFmtId="164" fontId="1" fillId="6" borderId="19" xfId="0" applyNumberFormat="1" applyFont="1" applyFill="1" applyBorder="1" applyAlignment="1">
      <alignment horizontal="center" wrapText="1"/>
    </xf>
    <xf numFmtId="164" fontId="8" fillId="8" borderId="18" xfId="0" applyNumberFormat="1" applyFont="1" applyFill="1" applyBorder="1" applyAlignment="1">
      <alignment horizontal="center"/>
    </xf>
    <xf numFmtId="164" fontId="8" fillId="10" borderId="18" xfId="0" applyNumberFormat="1" applyFont="1" applyFill="1" applyBorder="1" applyAlignment="1">
      <alignment horizontal="center"/>
    </xf>
    <xf numFmtId="164" fontId="8" fillId="11" borderId="19" xfId="0" applyNumberFormat="1" applyFont="1" applyFill="1" applyBorder="1" applyAlignment="1">
      <alignment horizontal="center"/>
    </xf>
    <xf numFmtId="164" fontId="8" fillId="8" borderId="21" xfId="0" applyNumberFormat="1" applyFont="1" applyFill="1" applyBorder="1" applyAlignment="1">
      <alignment horizontal="center"/>
    </xf>
    <xf numFmtId="164" fontId="8" fillId="10" borderId="21" xfId="0" applyNumberFormat="1" applyFont="1" applyFill="1" applyBorder="1" applyAlignment="1">
      <alignment horizontal="center"/>
    </xf>
    <xf numFmtId="4" fontId="10" fillId="14" borderId="19" xfId="0" applyNumberFormat="1" applyFont="1" applyFill="1" applyBorder="1" applyAlignment="1">
      <alignment horizontal="left"/>
    </xf>
    <xf numFmtId="164" fontId="10" fillId="14" borderId="19" xfId="0" applyNumberFormat="1" applyFont="1" applyFill="1" applyBorder="1" applyAlignment="1">
      <alignment horizontal="center"/>
    </xf>
    <xf numFmtId="3" fontId="10" fillId="14" borderId="19" xfId="0" applyNumberFormat="1" applyFont="1" applyFill="1" applyBorder="1" applyAlignment="1">
      <alignment horizontal="left"/>
    </xf>
    <xf numFmtId="3" fontId="10" fillId="14" borderId="19" xfId="0" applyNumberFormat="1" applyFont="1" applyFill="1" applyBorder="1" applyAlignment="1">
      <alignment horizontal="right"/>
    </xf>
    <xf numFmtId="165" fontId="10" fillId="14" borderId="19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center"/>
    </xf>
    <xf numFmtId="165" fontId="4" fillId="0" borderId="6" xfId="0" applyNumberFormat="1" applyFont="1" applyBorder="1" applyAlignment="1">
      <alignment horizontal="center" wrapText="1"/>
    </xf>
    <xf numFmtId="165" fontId="1" fillId="7" borderId="20" xfId="0" applyNumberFormat="1" applyFont="1" applyFill="1" applyBorder="1" applyAlignment="1">
      <alignment horizontal="center" wrapText="1"/>
    </xf>
    <xf numFmtId="3" fontId="1" fillId="5" borderId="20" xfId="0" applyNumberFormat="1" applyFont="1" applyFill="1" applyBorder="1" applyAlignment="1">
      <alignment horizontal="center" wrapText="1"/>
    </xf>
    <xf numFmtId="3" fontId="1" fillId="6" borderId="20" xfId="0" applyNumberFormat="1" applyFont="1" applyFill="1" applyBorder="1" applyAlignment="1">
      <alignment horizontal="center" wrapText="1"/>
    </xf>
    <xf numFmtId="4" fontId="8" fillId="11" borderId="20" xfId="0" applyNumberFormat="1" applyFont="1" applyFill="1" applyBorder="1" applyAlignment="1">
      <alignment horizontal="center"/>
    </xf>
    <xf numFmtId="4" fontId="8" fillId="11" borderId="23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3" fillId="0" borderId="2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center" wrapText="1"/>
    </xf>
    <xf numFmtId="165" fontId="6" fillId="0" borderId="1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2" fillId="0" borderId="25" xfId="0" applyNumberFormat="1" applyFont="1" applyBorder="1" applyAlignment="1">
      <alignment horizontal="left"/>
    </xf>
    <xf numFmtId="1" fontId="2" fillId="0" borderId="25" xfId="0" applyNumberFormat="1" applyFont="1" applyBorder="1" applyAlignment="1">
      <alignment horizontal="left"/>
    </xf>
    <xf numFmtId="4" fontId="1" fillId="5" borderId="18" xfId="0" applyNumberFormat="1" applyFont="1" applyFill="1" applyBorder="1" applyAlignment="1">
      <alignment horizontal="center" wrapText="1"/>
    </xf>
    <xf numFmtId="165" fontId="1" fillId="5" borderId="20" xfId="0" applyNumberFormat="1" applyFont="1" applyFill="1" applyBorder="1" applyAlignment="1">
      <alignment horizontal="center" wrapText="1"/>
    </xf>
    <xf numFmtId="3" fontId="1" fillId="6" borderId="26" xfId="0" applyNumberFormat="1" applyFont="1" applyFill="1" applyBorder="1" applyAlignment="1">
      <alignment horizontal="center" wrapText="1"/>
    </xf>
    <xf numFmtId="165" fontId="1" fillId="6" borderId="20" xfId="0" applyNumberFormat="1" applyFont="1" applyFill="1" applyBorder="1" applyAlignment="1">
      <alignment horizontal="center" wrapText="1"/>
    </xf>
    <xf numFmtId="1" fontId="1" fillId="7" borderId="26" xfId="0" applyNumberFormat="1" applyFont="1" applyFill="1" applyBorder="1" applyAlignment="1">
      <alignment horizontal="center" wrapText="1"/>
    </xf>
    <xf numFmtId="3" fontId="1" fillId="7" borderId="26" xfId="0" applyNumberFormat="1" applyFont="1" applyFill="1" applyBorder="1" applyAlignment="1">
      <alignment horizontal="center" wrapText="1"/>
    </xf>
    <xf numFmtId="3" fontId="1" fillId="7" borderId="20" xfId="0" applyNumberFormat="1" applyFont="1" applyFill="1" applyBorder="1" applyAlignment="1">
      <alignment horizontal="center" wrapText="1"/>
    </xf>
    <xf numFmtId="4" fontId="8" fillId="9" borderId="18" xfId="0" applyNumberFormat="1" applyFont="1" applyFill="1" applyBorder="1" applyAlignment="1">
      <alignment horizontal="center"/>
    </xf>
    <xf numFmtId="165" fontId="8" fillId="9" borderId="20" xfId="0" applyNumberFormat="1" applyFont="1" applyFill="1" applyBorder="1" applyAlignment="1">
      <alignment horizontal="center"/>
    </xf>
    <xf numFmtId="3" fontId="8" fillId="10" borderId="26" xfId="0" applyNumberFormat="1" applyFont="1" applyFill="1" applyBorder="1" applyAlignment="1">
      <alignment horizontal="center"/>
    </xf>
    <xf numFmtId="165" fontId="8" fillId="11" borderId="20" xfId="0" applyNumberFormat="1" applyFont="1" applyFill="1" applyBorder="1" applyAlignment="1">
      <alignment horizontal="center"/>
    </xf>
    <xf numFmtId="1" fontId="8" fillId="12" borderId="26" xfId="0" applyNumberFormat="1" applyFont="1" applyFill="1" applyBorder="1" applyAlignment="1">
      <alignment horizontal="center"/>
    </xf>
    <xf numFmtId="165" fontId="8" fillId="13" borderId="20" xfId="0" applyNumberFormat="1" applyFont="1" applyFill="1" applyBorder="1" applyAlignment="1">
      <alignment horizontal="center"/>
    </xf>
    <xf numFmtId="4" fontId="8" fillId="9" borderId="21" xfId="0" applyNumberFormat="1" applyFont="1" applyFill="1" applyBorder="1" applyAlignment="1">
      <alignment horizontal="center"/>
    </xf>
    <xf numFmtId="165" fontId="8" fillId="9" borderId="23" xfId="0" applyNumberFormat="1" applyFont="1" applyFill="1" applyBorder="1" applyAlignment="1">
      <alignment horizontal="center"/>
    </xf>
    <xf numFmtId="3" fontId="8" fillId="10" borderId="27" xfId="0" applyNumberFormat="1" applyFont="1" applyFill="1" applyBorder="1" applyAlignment="1">
      <alignment horizontal="center"/>
    </xf>
    <xf numFmtId="165" fontId="8" fillId="11" borderId="23" xfId="0" applyNumberFormat="1" applyFont="1" applyFill="1" applyBorder="1" applyAlignment="1">
      <alignment horizontal="center"/>
    </xf>
    <xf numFmtId="1" fontId="8" fillId="12" borderId="27" xfId="0" applyNumberFormat="1" applyFont="1" applyFill="1" applyBorder="1" applyAlignment="1">
      <alignment horizontal="center"/>
    </xf>
    <xf numFmtId="165" fontId="8" fillId="13" borderId="23" xfId="0" applyNumberFormat="1" applyFont="1" applyFill="1" applyBorder="1" applyAlignment="1">
      <alignment horizontal="center"/>
    </xf>
    <xf numFmtId="4" fontId="9" fillId="14" borderId="19" xfId="0" applyNumberFormat="1" applyFont="1" applyFill="1" applyBorder="1" applyAlignment="1">
      <alignment horizontal="left"/>
    </xf>
    <xf numFmtId="3" fontId="2" fillId="14" borderId="19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164" fontId="1" fillId="15" borderId="18" xfId="0" applyNumberFormat="1" applyFont="1" applyFill="1" applyBorder="1" applyAlignment="1">
      <alignment horizontal="center" wrapText="1"/>
    </xf>
    <xf numFmtId="4" fontId="1" fillId="15" borderId="19" xfId="0" applyNumberFormat="1" applyFont="1" applyFill="1" applyBorder="1" applyAlignment="1">
      <alignment horizontal="center" wrapText="1"/>
    </xf>
    <xf numFmtId="3" fontId="1" fillId="15" borderId="18" xfId="0" applyNumberFormat="1" applyFont="1" applyFill="1" applyBorder="1" applyAlignment="1">
      <alignment horizontal="center" wrapText="1"/>
    </xf>
    <xf numFmtId="3" fontId="1" fillId="15" borderId="19" xfId="0" applyNumberFormat="1" applyFont="1" applyFill="1" applyBorder="1" applyAlignment="1">
      <alignment horizontal="center" wrapText="1"/>
    </xf>
    <xf numFmtId="164" fontId="8" fillId="15" borderId="18" xfId="0" applyNumberFormat="1" applyFont="1" applyFill="1" applyBorder="1" applyAlignment="1">
      <alignment horizontal="center"/>
    </xf>
    <xf numFmtId="4" fontId="8" fillId="15" borderId="19" xfId="0" applyNumberFormat="1" applyFont="1" applyFill="1" applyBorder="1" applyAlignment="1">
      <alignment horizontal="center"/>
    </xf>
    <xf numFmtId="3" fontId="8" fillId="15" borderId="18" xfId="0" applyNumberFormat="1" applyFont="1" applyFill="1" applyBorder="1" applyAlignment="1">
      <alignment horizontal="center"/>
    </xf>
    <xf numFmtId="164" fontId="8" fillId="15" borderId="21" xfId="0" applyNumberFormat="1" applyFont="1" applyFill="1" applyBorder="1" applyAlignment="1">
      <alignment horizontal="center"/>
    </xf>
    <xf numFmtId="3" fontId="8" fillId="15" borderId="2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5" fontId="1" fillId="15" borderId="19" xfId="0" applyNumberFormat="1" applyFont="1" applyFill="1" applyBorder="1" applyAlignment="1">
      <alignment horizontal="center" wrapText="1"/>
    </xf>
    <xf numFmtId="1" fontId="1" fillId="15" borderId="18" xfId="0" applyNumberFormat="1" applyFont="1" applyFill="1" applyBorder="1" applyAlignment="1">
      <alignment horizontal="center" wrapText="1"/>
    </xf>
    <xf numFmtId="3" fontId="11" fillId="15" borderId="18" xfId="0" applyNumberFormat="1" applyFont="1" applyFill="1" applyBorder="1" applyAlignment="1">
      <alignment horizontal="center"/>
    </xf>
    <xf numFmtId="165" fontId="11" fillId="9" borderId="19" xfId="0" applyNumberFormat="1" applyFont="1" applyFill="1" applyBorder="1" applyAlignment="1">
      <alignment horizontal="center"/>
    </xf>
    <xf numFmtId="165" fontId="11" fillId="15" borderId="19" xfId="0" applyNumberFormat="1" applyFont="1" applyFill="1" applyBorder="1" applyAlignment="1">
      <alignment horizontal="center"/>
    </xf>
    <xf numFmtId="165" fontId="11" fillId="9" borderId="20" xfId="0" applyNumberFormat="1" applyFont="1" applyFill="1" applyBorder="1" applyAlignment="1">
      <alignment horizontal="center"/>
    </xf>
    <xf numFmtId="1" fontId="8" fillId="15" borderId="18" xfId="0" applyNumberFormat="1" applyFont="1" applyFill="1" applyBorder="1" applyAlignment="1">
      <alignment horizontal="center"/>
    </xf>
    <xf numFmtId="165" fontId="8" fillId="15" borderId="19" xfId="0" applyNumberFormat="1" applyFont="1" applyFill="1" applyBorder="1" applyAlignment="1">
      <alignment horizontal="center"/>
    </xf>
    <xf numFmtId="3" fontId="11" fillId="15" borderId="21" xfId="0" applyNumberFormat="1" applyFont="1" applyFill="1" applyBorder="1" applyAlignment="1">
      <alignment horizontal="center"/>
    </xf>
    <xf numFmtId="165" fontId="11" fillId="9" borderId="22" xfId="0" applyNumberFormat="1" applyFont="1" applyFill="1" applyBorder="1" applyAlignment="1">
      <alignment horizontal="center"/>
    </xf>
    <xf numFmtId="165" fontId="11" fillId="9" borderId="23" xfId="0" applyNumberFormat="1" applyFont="1" applyFill="1" applyBorder="1" applyAlignment="1">
      <alignment horizontal="center"/>
    </xf>
    <xf numFmtId="1" fontId="8" fillId="15" borderId="21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4" fontId="13" fillId="9" borderId="20" xfId="0" applyNumberFormat="1" applyFont="1" applyFill="1" applyBorder="1" applyAlignment="1">
      <alignment horizontal="center"/>
    </xf>
    <xf numFmtId="4" fontId="13" fillId="11" borderId="20" xfId="0" applyNumberFormat="1" applyFont="1" applyFill="1" applyBorder="1" applyAlignment="1">
      <alignment horizontal="center"/>
    </xf>
    <xf numFmtId="4" fontId="13" fillId="9" borderId="23" xfId="0" applyNumberFormat="1" applyFont="1" applyFill="1" applyBorder="1" applyAlignment="1">
      <alignment horizontal="center"/>
    </xf>
    <xf numFmtId="4" fontId="13" fillId="11" borderId="23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7" fillId="2" borderId="16" xfId="0" applyNumberFormat="1" applyFont="1" applyFill="1" applyBorder="1" applyAlignment="1">
      <alignment horizontal="center"/>
    </xf>
    <xf numFmtId="3" fontId="7" fillId="2" borderId="16" xfId="0" applyNumberFormat="1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/>
    </xf>
    <xf numFmtId="4" fontId="7" fillId="2" borderId="17" xfId="0" applyNumberFormat="1" applyFont="1" applyFill="1" applyBorder="1" applyAlignment="1">
      <alignment horizontal="center"/>
    </xf>
    <xf numFmtId="4" fontId="7" fillId="3" borderId="16" xfId="0" applyNumberFormat="1" applyFont="1" applyFill="1" applyBorder="1" applyAlignment="1">
      <alignment horizontal="center"/>
    </xf>
    <xf numFmtId="165" fontId="7" fillId="3" borderId="16" xfId="0" applyNumberFormat="1" applyFont="1" applyFill="1" applyBorder="1" applyAlignment="1">
      <alignment horizontal="center"/>
    </xf>
    <xf numFmtId="164" fontId="7" fillId="3" borderId="16" xfId="0" applyNumberFormat="1" applyFont="1" applyFill="1" applyBorder="1" applyAlignment="1">
      <alignment horizontal="center"/>
    </xf>
    <xf numFmtId="4" fontId="7" fillId="3" borderId="17" xfId="0" applyNumberFormat="1" applyFont="1" applyFill="1" applyBorder="1" applyAlignment="1">
      <alignment horizontal="center"/>
    </xf>
    <xf numFmtId="4" fontId="7" fillId="4" borderId="16" xfId="0" applyNumberFormat="1" applyFont="1" applyFill="1" applyBorder="1" applyAlignment="1">
      <alignment horizontal="center"/>
    </xf>
    <xf numFmtId="165" fontId="7" fillId="4" borderId="16" xfId="0" applyNumberFormat="1" applyFont="1" applyFill="1" applyBorder="1" applyAlignment="1">
      <alignment horizontal="center"/>
    </xf>
    <xf numFmtId="4" fontId="7" fillId="4" borderId="17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7" fillId="2" borderId="17" xfId="0" applyNumberFormat="1" applyFont="1" applyFill="1" applyBorder="1" applyAlignment="1">
      <alignment horizontal="center"/>
    </xf>
    <xf numFmtId="165" fontId="7" fillId="4" borderId="17" xfId="0" applyNumberFormat="1" applyFont="1" applyFill="1" applyBorder="1" applyAlignment="1">
      <alignment horizontal="center"/>
    </xf>
    <xf numFmtId="4" fontId="7" fillId="2" borderId="24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03"/>
  <sheetViews>
    <sheetView tabSelected="1" topLeftCell="A5" workbookViewId="0">
      <selection activeCell="G18" sqref="G18"/>
    </sheetView>
  </sheetViews>
  <sheetFormatPr defaultRowHeight="14.4" x14ac:dyDescent="0.3"/>
  <cols>
    <col min="1" max="1" width="24.6640625" style="14" bestFit="1" customWidth="1"/>
    <col min="2" max="2" width="17.5546875" style="6" bestFit="1" customWidth="1"/>
    <col min="3" max="3" width="17.88671875" style="12" bestFit="1" customWidth="1"/>
    <col min="4" max="4" width="23" style="12" bestFit="1" customWidth="1"/>
    <col min="5" max="5" width="26.88671875" style="6" bestFit="1" customWidth="1"/>
    <col min="6" max="6" width="20.5546875" style="11" bestFit="1" customWidth="1"/>
    <col min="7" max="7" width="20.5546875" style="14" bestFit="1" customWidth="1"/>
    <col min="8" max="8" width="11.5546875" style="11" bestFit="1" customWidth="1"/>
    <col min="9" max="9" width="11.5546875" style="6" bestFit="1" customWidth="1"/>
    <col min="10" max="10" width="3.33203125" style="12" bestFit="1" customWidth="1"/>
    <col min="11" max="11" width="8.33203125" style="14" bestFit="1" customWidth="1"/>
    <col min="12" max="12" width="14.109375" style="6" bestFit="1" customWidth="1"/>
    <col min="13" max="13" width="19.88671875" style="6" bestFit="1" customWidth="1"/>
    <col min="14" max="14" width="27.33203125" style="6" bestFit="1" customWidth="1"/>
    <col min="15" max="15" width="24.44140625" style="6" bestFit="1" customWidth="1"/>
    <col min="16" max="16" width="7.44140625" style="11" bestFit="1" customWidth="1"/>
    <col min="17" max="17" width="15.33203125" style="14" bestFit="1" customWidth="1"/>
    <col min="18" max="18" width="13.6640625" style="11" bestFit="1" customWidth="1"/>
    <col min="19" max="19" width="11.5546875" style="6" bestFit="1" customWidth="1"/>
    <col min="20" max="20" width="13.5546875" bestFit="1" customWidth="1"/>
    <col min="21" max="21" width="8.33203125" style="14" bestFit="1" customWidth="1"/>
    <col min="22" max="22" width="21.88671875" style="6" bestFit="1" customWidth="1"/>
    <col min="23" max="23" width="16.109375" style="6" bestFit="1" customWidth="1"/>
    <col min="24" max="24" width="23" style="6" bestFit="1" customWidth="1"/>
    <col min="25" max="25" width="17.5546875" style="6" bestFit="1" customWidth="1"/>
    <col min="26" max="26" width="13.6640625" style="11" bestFit="1" customWidth="1"/>
    <col min="27" max="27" width="21.109375" style="11" bestFit="1" customWidth="1"/>
    <col min="28" max="28" width="19" style="6" bestFit="1" customWidth="1"/>
  </cols>
  <sheetData>
    <row r="1" spans="1:28" ht="18.75" customHeight="1" x14ac:dyDescent="0.3"/>
    <row r="2" spans="1:28" ht="20.25" customHeight="1" x14ac:dyDescent="0.35">
      <c r="A2" s="199" t="s">
        <v>50</v>
      </c>
      <c r="B2" s="200"/>
      <c r="C2" s="201"/>
      <c r="D2" s="201"/>
      <c r="E2" s="200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99" t="s">
        <v>1</v>
      </c>
      <c r="B3" s="200"/>
      <c r="C3" s="201"/>
      <c r="D3" s="201"/>
      <c r="E3" s="200"/>
      <c r="F3" s="202"/>
      <c r="G3" s="199"/>
      <c r="H3" s="202"/>
      <c r="I3" s="200"/>
      <c r="J3" s="201"/>
      <c r="K3" s="199"/>
      <c r="L3" s="200"/>
      <c r="M3" s="200"/>
      <c r="N3" s="200"/>
      <c r="O3" s="200"/>
      <c r="P3" s="202"/>
      <c r="Q3" s="199"/>
      <c r="R3" s="202"/>
      <c r="S3" s="200"/>
      <c r="T3" s="203"/>
      <c r="U3" s="199"/>
      <c r="V3" s="200"/>
      <c r="W3" s="200"/>
      <c r="X3" s="200"/>
      <c r="Y3" s="200"/>
      <c r="Z3" s="202"/>
      <c r="AA3" s="202"/>
    </row>
    <row r="4" spans="1:28" ht="20.25" customHeight="1" x14ac:dyDescent="0.35">
      <c r="A4" s="3"/>
      <c r="B4" s="2"/>
      <c r="C4" s="1"/>
      <c r="D4" s="1"/>
      <c r="E4" s="2"/>
      <c r="F4" s="4"/>
      <c r="G4" s="3"/>
      <c r="H4" s="4"/>
      <c r="I4" s="2"/>
      <c r="J4" s="1"/>
      <c r="K4" s="199" t="s">
        <v>2</v>
      </c>
      <c r="L4" s="200"/>
      <c r="M4" s="200"/>
      <c r="N4" s="200"/>
      <c r="O4" s="200"/>
      <c r="P4" s="202"/>
      <c r="Q4" s="199"/>
      <c r="R4" s="202"/>
      <c r="S4" s="2"/>
      <c r="T4" s="5"/>
      <c r="U4" s="3"/>
      <c r="V4" s="2"/>
      <c r="W4" s="2"/>
      <c r="X4" s="2"/>
      <c r="Y4" s="2"/>
      <c r="Z4" s="4"/>
      <c r="AA4" s="4"/>
    </row>
    <row r="5" spans="1:28" ht="54.6" customHeight="1" x14ac:dyDescent="0.3">
      <c r="A5" s="18"/>
      <c r="B5" s="204" t="s">
        <v>3</v>
      </c>
      <c r="C5" s="205"/>
      <c r="D5" s="205"/>
      <c r="E5" s="204"/>
      <c r="F5" s="206"/>
      <c r="G5" s="207"/>
      <c r="H5" s="206"/>
      <c r="I5" s="208"/>
      <c r="J5" s="16"/>
      <c r="K5" s="18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51.6" customHeight="1" x14ac:dyDescent="0.3">
      <c r="A6" s="25" t="s">
        <v>6</v>
      </c>
      <c r="B6" s="20" t="s">
        <v>7</v>
      </c>
      <c r="C6" s="22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25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9">
        <v>8.7149999999999999</v>
      </c>
      <c r="C7" s="29">
        <v>7.9829999999999997</v>
      </c>
      <c r="D7" s="29"/>
      <c r="E7" s="29"/>
      <c r="F7" s="29"/>
      <c r="G7" s="29"/>
      <c r="H7" s="29">
        <v>0</v>
      </c>
      <c r="I7" s="32">
        <v>1.0720000000000001</v>
      </c>
      <c r="J7" s="16"/>
      <c r="K7" s="26">
        <v>1</v>
      </c>
      <c r="L7" s="29">
        <v>1.3240000000000001</v>
      </c>
      <c r="M7" s="29">
        <v>1.282</v>
      </c>
      <c r="N7" s="29"/>
      <c r="O7" s="29"/>
      <c r="P7" s="29"/>
      <c r="Q7" s="29"/>
      <c r="R7" s="29">
        <v>0</v>
      </c>
      <c r="S7" s="32">
        <v>1.4999999999999999E-2</v>
      </c>
      <c r="T7" s="17"/>
      <c r="U7" s="31">
        <v>1</v>
      </c>
      <c r="V7" s="29">
        <v>0.33900000000000002</v>
      </c>
      <c r="W7" s="29">
        <v>0.30099999999999999</v>
      </c>
      <c r="X7" s="29"/>
      <c r="Y7" s="29"/>
      <c r="Z7" s="29"/>
      <c r="AA7" s="29">
        <v>0</v>
      </c>
      <c r="AB7" s="32">
        <v>0.20100000000000001</v>
      </c>
    </row>
    <row r="8" spans="1:28" ht="18.75" customHeight="1" x14ac:dyDescent="0.3">
      <c r="A8" s="26">
        <v>2</v>
      </c>
      <c r="B8" s="29">
        <v>1.298</v>
      </c>
      <c r="C8" s="29">
        <v>1.137</v>
      </c>
      <c r="D8" s="29"/>
      <c r="E8" s="29"/>
      <c r="F8" s="29"/>
      <c r="G8" s="29"/>
      <c r="H8" s="29">
        <v>0</v>
      </c>
      <c r="I8" s="32">
        <v>1.0129999999999999</v>
      </c>
      <c r="J8" s="16"/>
      <c r="K8" s="26">
        <v>2</v>
      </c>
      <c r="L8" s="29">
        <v>0.185</v>
      </c>
      <c r="M8" s="29">
        <v>0.17100000000000001</v>
      </c>
      <c r="N8" s="29"/>
      <c r="O8" s="29"/>
      <c r="P8" s="29"/>
      <c r="Q8" s="29"/>
      <c r="R8" s="29">
        <v>0</v>
      </c>
      <c r="S8" s="32">
        <v>1.6E-2</v>
      </c>
      <c r="T8" s="17"/>
      <c r="U8" s="31">
        <v>2</v>
      </c>
      <c r="V8" s="29">
        <v>4.9000000000000002E-2</v>
      </c>
      <c r="W8" s="29">
        <v>4.7E-2</v>
      </c>
      <c r="X8" s="29"/>
      <c r="Y8" s="29"/>
      <c r="Z8" s="29"/>
      <c r="AA8" s="29">
        <v>0</v>
      </c>
      <c r="AB8" s="32">
        <v>0.193</v>
      </c>
    </row>
    <row r="9" spans="1:28" ht="18.75" customHeight="1" x14ac:dyDescent="0.3">
      <c r="A9" s="26">
        <v>4</v>
      </c>
      <c r="B9" s="29">
        <v>2.1269999999999998</v>
      </c>
      <c r="C9" s="29">
        <v>1.93</v>
      </c>
      <c r="D9" s="29"/>
      <c r="E9" s="29"/>
      <c r="F9" s="29"/>
      <c r="G9" s="29"/>
      <c r="H9" s="29">
        <v>0</v>
      </c>
      <c r="I9" s="32">
        <v>1.0309999999999999</v>
      </c>
      <c r="J9" s="16"/>
      <c r="K9" s="26">
        <v>4</v>
      </c>
      <c r="L9" s="29">
        <v>0.25</v>
      </c>
      <c r="M9" s="29">
        <v>0.24299999999999999</v>
      </c>
      <c r="N9" s="29"/>
      <c r="O9" s="29"/>
      <c r="P9" s="29"/>
      <c r="Q9" s="29"/>
      <c r="R9" s="29">
        <v>0</v>
      </c>
      <c r="S9" s="32">
        <v>1.2999999999999999E-2</v>
      </c>
      <c r="T9" s="17"/>
      <c r="U9" s="31">
        <v>4</v>
      </c>
      <c r="V9" s="29">
        <v>7.9000000000000001E-2</v>
      </c>
      <c r="W9" s="29">
        <v>7.0999999999999994E-2</v>
      </c>
      <c r="X9" s="29"/>
      <c r="Y9" s="29"/>
      <c r="Z9" s="29"/>
      <c r="AA9" s="29">
        <v>0</v>
      </c>
      <c r="AB9" s="32">
        <v>0.191</v>
      </c>
    </row>
    <row r="10" spans="1:28" ht="18.75" customHeight="1" x14ac:dyDescent="0.3">
      <c r="A10" s="26">
        <v>6</v>
      </c>
      <c r="B10" s="29">
        <v>2.613</v>
      </c>
      <c r="C10" s="29">
        <v>2.4049999999999998</v>
      </c>
      <c r="D10" s="29"/>
      <c r="E10" s="29"/>
      <c r="F10" s="29"/>
      <c r="G10" s="29"/>
      <c r="H10" s="29">
        <v>0.222</v>
      </c>
      <c r="I10" s="32">
        <v>1.0349999999999999</v>
      </c>
      <c r="J10" s="16"/>
      <c r="K10" s="26">
        <v>6</v>
      </c>
      <c r="L10" s="29">
        <v>0.28199999999999997</v>
      </c>
      <c r="M10" s="29">
        <v>0.27300000000000002</v>
      </c>
      <c r="N10" s="29"/>
      <c r="O10" s="29"/>
      <c r="P10" s="29"/>
      <c r="Q10" s="29"/>
      <c r="R10" s="29">
        <v>1.2999999999999999E-2</v>
      </c>
      <c r="S10" s="32">
        <v>1.2999999999999999E-2</v>
      </c>
      <c r="T10" s="17"/>
      <c r="U10" s="31">
        <v>6</v>
      </c>
      <c r="V10" s="29">
        <v>8.4000000000000005E-2</v>
      </c>
      <c r="W10" s="29">
        <v>8.7999999999999995E-2</v>
      </c>
      <c r="X10" s="29"/>
      <c r="Y10" s="29"/>
      <c r="Z10" s="29"/>
      <c r="AA10" s="29">
        <v>1.2999999999999999E-2</v>
      </c>
      <c r="AB10" s="32">
        <v>0.19</v>
      </c>
    </row>
    <row r="11" spans="1:28" ht="18.75" customHeight="1" x14ac:dyDescent="0.3">
      <c r="A11" s="26">
        <v>8</v>
      </c>
      <c r="B11" s="29">
        <v>2.9009999999999998</v>
      </c>
      <c r="C11" s="29">
        <v>2.823</v>
      </c>
      <c r="D11" s="29"/>
      <c r="E11" s="29"/>
      <c r="F11" s="29"/>
      <c r="G11" s="29"/>
      <c r="H11" s="29">
        <v>0</v>
      </c>
      <c r="I11" s="32">
        <v>1.0449999999999999</v>
      </c>
      <c r="J11" s="16"/>
      <c r="K11" s="26">
        <v>8</v>
      </c>
      <c r="L11" s="29">
        <v>0.30099999999999999</v>
      </c>
      <c r="M11" s="29">
        <v>0.30399999999999999</v>
      </c>
      <c r="N11" s="29"/>
      <c r="O11" s="29"/>
      <c r="P11" s="29"/>
      <c r="Q11" s="29"/>
      <c r="R11" s="29">
        <v>0</v>
      </c>
      <c r="S11" s="32">
        <v>1.4E-2</v>
      </c>
      <c r="T11" s="17"/>
      <c r="U11" s="31">
        <v>8</v>
      </c>
      <c r="V11" s="29">
        <v>9.1999999999999998E-2</v>
      </c>
      <c r="W11" s="29">
        <v>9.7000000000000003E-2</v>
      </c>
      <c r="X11" s="29"/>
      <c r="Y11" s="29"/>
      <c r="Z11" s="29"/>
      <c r="AA11" s="29">
        <v>0</v>
      </c>
      <c r="AB11" s="32">
        <v>0.189</v>
      </c>
    </row>
    <row r="12" spans="1:28" ht="18.75" customHeight="1" x14ac:dyDescent="0.3">
      <c r="A12" s="26">
        <v>12</v>
      </c>
      <c r="B12" s="29">
        <v>3.2240000000000002</v>
      </c>
      <c r="C12" s="29">
        <v>3.1960000000000002</v>
      </c>
      <c r="D12" s="29"/>
      <c r="E12" s="29"/>
      <c r="F12" s="29"/>
      <c r="G12" s="29"/>
      <c r="H12" s="29">
        <v>0</v>
      </c>
      <c r="I12" s="32">
        <v>1.054</v>
      </c>
      <c r="J12" s="16"/>
      <c r="K12" s="26">
        <v>12</v>
      </c>
      <c r="L12" s="29">
        <v>0.32600000000000001</v>
      </c>
      <c r="M12" s="29">
        <v>0.33400000000000002</v>
      </c>
      <c r="N12" s="29"/>
      <c r="O12" s="29"/>
      <c r="P12" s="29"/>
      <c r="Q12" s="29"/>
      <c r="R12" s="29">
        <v>0</v>
      </c>
      <c r="S12" s="32">
        <v>1.6E-2</v>
      </c>
      <c r="T12" s="17"/>
      <c r="U12" s="31">
        <v>12</v>
      </c>
      <c r="V12" s="29">
        <v>0.10199999999999999</v>
      </c>
      <c r="W12" s="29">
        <v>0.108</v>
      </c>
      <c r="X12" s="29"/>
      <c r="Y12" s="29"/>
      <c r="Z12" s="29"/>
      <c r="AA12" s="29">
        <v>0</v>
      </c>
      <c r="AB12" s="32">
        <v>0.188</v>
      </c>
    </row>
    <row r="13" spans="1:28" ht="18.75" customHeight="1" x14ac:dyDescent="0.3">
      <c r="A13" s="26">
        <v>24</v>
      </c>
      <c r="B13" s="29">
        <v>3.919</v>
      </c>
      <c r="C13" s="29">
        <v>3.8479999999999999</v>
      </c>
      <c r="D13" s="29"/>
      <c r="E13" s="29"/>
      <c r="F13" s="29"/>
      <c r="G13" s="29"/>
      <c r="H13" s="29">
        <v>0.09</v>
      </c>
      <c r="I13" s="32">
        <v>1.0680000000000001</v>
      </c>
      <c r="J13" s="16"/>
      <c r="K13" s="26">
        <v>24</v>
      </c>
      <c r="L13" s="29">
        <v>0.38100000000000001</v>
      </c>
      <c r="M13" s="29">
        <v>0.38300000000000001</v>
      </c>
      <c r="N13" s="29"/>
      <c r="O13" s="29"/>
      <c r="P13" s="29"/>
      <c r="Q13" s="29"/>
      <c r="R13" s="29">
        <v>0</v>
      </c>
      <c r="S13" s="32">
        <v>1.4E-2</v>
      </c>
      <c r="T13" s="17"/>
      <c r="U13" s="31">
        <v>24</v>
      </c>
      <c r="V13" s="29">
        <v>0.13400000000000001</v>
      </c>
      <c r="W13" s="29">
        <v>0.13600000000000001</v>
      </c>
      <c r="X13" s="29"/>
      <c r="Y13" s="29"/>
      <c r="Z13" s="29"/>
      <c r="AA13" s="29">
        <v>8.9999999999999993E-3</v>
      </c>
      <c r="AB13" s="32">
        <v>0.18</v>
      </c>
    </row>
    <row r="14" spans="1:28" ht="18.75" customHeight="1" x14ac:dyDescent="0.3">
      <c r="A14" s="26">
        <v>48</v>
      </c>
      <c r="B14" s="29">
        <v>3.1190000000000002</v>
      </c>
      <c r="C14" s="29">
        <v>3.3290000000000002</v>
      </c>
      <c r="D14" s="29"/>
      <c r="E14" s="29"/>
      <c r="F14" s="29"/>
      <c r="G14" s="29"/>
      <c r="H14" s="29">
        <v>0</v>
      </c>
      <c r="I14" s="193">
        <v>0.58099999999999996</v>
      </c>
      <c r="J14" s="16"/>
      <c r="K14" s="26">
        <v>48</v>
      </c>
      <c r="L14" s="29">
        <v>0.42599999999999999</v>
      </c>
      <c r="M14" s="29">
        <v>0.496</v>
      </c>
      <c r="N14" s="29"/>
      <c r="O14" s="29"/>
      <c r="P14" s="29"/>
      <c r="Q14" s="29"/>
      <c r="R14" s="29">
        <v>0</v>
      </c>
      <c r="S14" s="193">
        <v>0.217</v>
      </c>
      <c r="T14" s="17"/>
      <c r="U14" s="31">
        <v>48</v>
      </c>
      <c r="V14" s="29">
        <v>7.0999999999999994E-2</v>
      </c>
      <c r="W14" s="29">
        <v>8.1000000000000003E-2</v>
      </c>
      <c r="X14" s="29"/>
      <c r="Y14" s="29"/>
      <c r="Z14" s="29"/>
      <c r="AA14" s="29">
        <v>0</v>
      </c>
      <c r="AB14" s="32">
        <v>0.10199999999999999</v>
      </c>
    </row>
    <row r="15" spans="1:28" ht="18.75" customHeight="1" x14ac:dyDescent="0.3">
      <c r="A15" s="26">
        <v>72</v>
      </c>
      <c r="B15" s="29">
        <v>3.4580000000000002</v>
      </c>
      <c r="C15" s="29">
        <v>3.266</v>
      </c>
      <c r="D15" s="29"/>
      <c r="E15" s="29"/>
      <c r="F15" s="29"/>
      <c r="G15" s="29"/>
      <c r="H15" s="29">
        <v>1.4999999999999999E-2</v>
      </c>
      <c r="I15" s="193">
        <v>0.61699999999999999</v>
      </c>
      <c r="J15" s="16"/>
      <c r="K15" s="26">
        <v>72</v>
      </c>
      <c r="L15" s="29">
        <v>0.46600000000000003</v>
      </c>
      <c r="M15" s="29">
        <v>0.48299999999999998</v>
      </c>
      <c r="N15" s="29"/>
      <c r="O15" s="29"/>
      <c r="P15" s="29"/>
      <c r="Q15" s="29"/>
      <c r="R15" s="29">
        <v>1.2999999999999999E-2</v>
      </c>
      <c r="S15" s="193">
        <v>0.22800000000000001</v>
      </c>
      <c r="T15" s="39"/>
      <c r="U15" s="31">
        <v>72</v>
      </c>
      <c r="V15" s="29">
        <v>7.0000000000000007E-2</v>
      </c>
      <c r="W15" s="29">
        <v>6.6000000000000003E-2</v>
      </c>
      <c r="X15" s="29"/>
      <c r="Y15" s="29"/>
      <c r="Z15" s="29"/>
      <c r="AA15" s="29">
        <v>0</v>
      </c>
      <c r="AB15" s="32">
        <v>9.7000000000000003E-2</v>
      </c>
    </row>
    <row r="16" spans="1:28" ht="18.75" customHeight="1" x14ac:dyDescent="0.3">
      <c r="A16" s="34">
        <v>96</v>
      </c>
      <c r="B16" s="37">
        <v>3.5609999999999999</v>
      </c>
      <c r="C16" s="37">
        <v>3.399</v>
      </c>
      <c r="D16" s="37"/>
      <c r="E16" s="37"/>
      <c r="F16" s="37"/>
      <c r="G16" s="37"/>
      <c r="H16" s="37">
        <v>2.1000000000000001E-2</v>
      </c>
      <c r="I16" s="194">
        <v>0.97199999999999998</v>
      </c>
      <c r="J16" s="16"/>
      <c r="K16" s="34">
        <v>96</v>
      </c>
      <c r="L16" s="37">
        <v>0.49299999999999999</v>
      </c>
      <c r="M16" s="37">
        <v>0.50600000000000001</v>
      </c>
      <c r="N16" s="37"/>
      <c r="O16" s="37"/>
      <c r="P16" s="37"/>
      <c r="Q16" s="37"/>
      <c r="R16" s="37">
        <v>2.5999999999999999E-2</v>
      </c>
      <c r="S16" s="194">
        <v>0.24199999999999999</v>
      </c>
      <c r="T16" s="39"/>
      <c r="U16" s="40">
        <v>96</v>
      </c>
      <c r="V16" s="37">
        <v>6.9000000000000006E-2</v>
      </c>
      <c r="W16" s="37">
        <v>6.5000000000000002E-2</v>
      </c>
      <c r="X16" s="37"/>
      <c r="Y16" s="37"/>
      <c r="Z16" s="37"/>
      <c r="AA16" s="37">
        <v>0</v>
      </c>
      <c r="AB16" s="41">
        <v>9.0999999999999998E-2</v>
      </c>
    </row>
    <row r="17" spans="1:28" ht="18.75" customHeight="1" x14ac:dyDescent="0.3">
      <c r="A17" s="104"/>
      <c r="B17" s="29"/>
      <c r="C17" s="29"/>
      <c r="D17" s="29"/>
      <c r="E17" s="29"/>
      <c r="F17" s="29"/>
      <c r="G17" s="29"/>
      <c r="H17" s="29"/>
      <c r="I17" s="29"/>
      <c r="J17" s="16"/>
      <c r="K17" s="104"/>
      <c r="L17" s="29"/>
      <c r="M17" s="29"/>
      <c r="N17" s="29"/>
      <c r="O17" s="29"/>
      <c r="P17" s="29"/>
      <c r="Q17" s="29"/>
      <c r="R17" s="29"/>
      <c r="S17" s="29"/>
      <c r="T17" s="39"/>
      <c r="U17" s="42"/>
      <c r="V17" s="29"/>
      <c r="W17" s="29"/>
      <c r="X17" s="29"/>
      <c r="Y17" s="29"/>
      <c r="Z17" s="29"/>
      <c r="AA17" s="29"/>
      <c r="AB17" s="29"/>
    </row>
    <row r="18" spans="1:28" ht="22.5" customHeight="1" x14ac:dyDescent="0.3">
      <c r="A18" s="44"/>
      <c r="B18" s="43"/>
      <c r="C18" s="13"/>
      <c r="D18" s="13"/>
      <c r="E18" s="43"/>
      <c r="F18" s="45"/>
      <c r="G18" s="44"/>
      <c r="H18" s="175" t="s">
        <v>11</v>
      </c>
      <c r="I18" s="176">
        <v>1.2</v>
      </c>
      <c r="J18" s="177">
        <v>12</v>
      </c>
      <c r="T18" s="49"/>
    </row>
    <row r="19" spans="1:28" ht="24.75" customHeight="1" x14ac:dyDescent="0.35">
      <c r="A19" s="9" t="s">
        <v>12</v>
      </c>
      <c r="B19" s="8"/>
      <c r="H19" s="175"/>
      <c r="I19" s="176">
        <v>1.7</v>
      </c>
      <c r="J19" s="177">
        <v>17</v>
      </c>
      <c r="T19" s="49"/>
    </row>
    <row r="20" spans="1:28" ht="18.75" customHeight="1" x14ac:dyDescent="0.3">
      <c r="D20" s="12" t="s">
        <v>28</v>
      </c>
      <c r="F20" s="30">
        <v>0.66549999999999998</v>
      </c>
      <c r="I20" s="43"/>
      <c r="M20" s="6" t="s">
        <v>14</v>
      </c>
      <c r="O20" s="43">
        <v>8.2000000000000003E-2</v>
      </c>
      <c r="T20" s="49"/>
    </row>
    <row r="21" spans="1:28" ht="27" customHeight="1" x14ac:dyDescent="0.4">
      <c r="A21" s="55"/>
      <c r="B21" s="209" t="s">
        <v>3</v>
      </c>
      <c r="C21" s="210"/>
      <c r="D21" s="210"/>
      <c r="E21" s="209"/>
      <c r="F21" s="211"/>
      <c r="G21" s="212"/>
      <c r="H21" s="211"/>
      <c r="I21" s="213"/>
      <c r="K21" s="55"/>
      <c r="L21" s="214" t="s">
        <v>4</v>
      </c>
      <c r="M21" s="214"/>
      <c r="N21" s="214"/>
      <c r="O21" s="214"/>
      <c r="P21" s="215"/>
      <c r="Q21" s="216"/>
      <c r="R21" s="215"/>
      <c r="S21" s="217"/>
      <c r="T21" s="13"/>
      <c r="U21" s="55"/>
      <c r="V21" s="218" t="s">
        <v>5</v>
      </c>
      <c r="W21" s="218"/>
      <c r="X21" s="218"/>
      <c r="Y21" s="218"/>
      <c r="Z21" s="219"/>
      <c r="AA21" s="219"/>
      <c r="AB21" s="220"/>
    </row>
    <row r="22" spans="1:28" ht="62.25" customHeight="1" x14ac:dyDescent="0.35">
      <c r="A22" s="166" t="s">
        <v>6</v>
      </c>
      <c r="B22" s="57" t="s">
        <v>7</v>
      </c>
      <c r="C22" s="59" t="s">
        <v>8</v>
      </c>
      <c r="D22" s="59" t="s">
        <v>15</v>
      </c>
      <c r="E22" s="167" t="s">
        <v>46</v>
      </c>
      <c r="F22" s="60" t="s">
        <v>49</v>
      </c>
      <c r="G22" s="58" t="s">
        <v>18</v>
      </c>
      <c r="H22" s="60" t="s">
        <v>9</v>
      </c>
      <c r="I22" s="61" t="s">
        <v>10</v>
      </c>
      <c r="K22" s="166" t="s">
        <v>6</v>
      </c>
      <c r="L22" s="63" t="s">
        <v>7</v>
      </c>
      <c r="M22" s="63" t="s">
        <v>8</v>
      </c>
      <c r="N22" s="63" t="s">
        <v>15</v>
      </c>
      <c r="O22" s="167" t="s">
        <v>16</v>
      </c>
      <c r="P22" s="64" t="s">
        <v>17</v>
      </c>
      <c r="Q22" s="107" t="s">
        <v>18</v>
      </c>
      <c r="R22" s="64" t="s">
        <v>9</v>
      </c>
      <c r="S22" s="65" t="s">
        <v>10</v>
      </c>
      <c r="T22" s="13"/>
      <c r="U22" s="166" t="s">
        <v>6</v>
      </c>
      <c r="V22" s="67" t="s">
        <v>7</v>
      </c>
      <c r="W22" s="67" t="s">
        <v>8</v>
      </c>
      <c r="X22" s="67" t="s">
        <v>15</v>
      </c>
      <c r="Y22" s="167" t="s">
        <v>16</v>
      </c>
      <c r="Z22" s="68" t="s">
        <v>17</v>
      </c>
      <c r="AA22" s="68" t="s">
        <v>9</v>
      </c>
      <c r="AB22" s="69" t="s">
        <v>10</v>
      </c>
    </row>
    <row r="23" spans="1:28" ht="24.75" customHeight="1" x14ac:dyDescent="0.35">
      <c r="A23" s="166">
        <v>0</v>
      </c>
      <c r="B23" s="59">
        <v>0</v>
      </c>
      <c r="C23" s="59">
        <v>0</v>
      </c>
      <c r="D23" s="59">
        <v>0</v>
      </c>
      <c r="E23" s="169">
        <v>0</v>
      </c>
      <c r="F23" s="59">
        <v>0</v>
      </c>
      <c r="G23" s="59">
        <v>0</v>
      </c>
      <c r="H23" s="59">
        <v>0</v>
      </c>
      <c r="I23" s="121">
        <v>0</v>
      </c>
      <c r="K23" s="166">
        <v>0</v>
      </c>
      <c r="L23" s="70">
        <v>0</v>
      </c>
      <c r="M23" s="70">
        <v>0</v>
      </c>
      <c r="N23" s="70">
        <v>0</v>
      </c>
      <c r="O23" s="169">
        <v>0</v>
      </c>
      <c r="P23" s="70">
        <v>0</v>
      </c>
      <c r="Q23" s="70">
        <v>0</v>
      </c>
      <c r="R23" s="70">
        <v>0</v>
      </c>
      <c r="S23" s="122">
        <v>0</v>
      </c>
      <c r="T23" s="13"/>
      <c r="U23" s="166">
        <v>0</v>
      </c>
      <c r="V23" s="71">
        <v>0</v>
      </c>
      <c r="W23" s="71">
        <v>0</v>
      </c>
      <c r="X23" s="71">
        <v>0</v>
      </c>
      <c r="Y23" s="169">
        <v>0</v>
      </c>
      <c r="Z23" s="71">
        <v>0</v>
      </c>
      <c r="AA23" s="71">
        <v>0</v>
      </c>
      <c r="AB23" s="140">
        <v>0</v>
      </c>
    </row>
    <row r="24" spans="1:28" ht="22.5" customHeight="1" x14ac:dyDescent="0.35">
      <c r="A24" s="170">
        <v>1</v>
      </c>
      <c r="B24" s="73">
        <f>B7*$I$18</f>
        <v>10.458</v>
      </c>
      <c r="C24" s="73">
        <f>C7*$I$18</f>
        <v>9.5795999999999992</v>
      </c>
      <c r="D24" s="73">
        <f t="shared" ref="D24:D33" si="0">(B24+C24)/2</f>
        <v>10.018799999999999</v>
      </c>
      <c r="E24" s="171">
        <f t="shared" ref="E24:E33" si="1">D24-$I$34</f>
        <v>8.7717399999999994</v>
      </c>
      <c r="F24" s="74">
        <f t="shared" ref="F24:F33" si="2">STDEV(B24:C24)</f>
        <v>0.62112259659426405</v>
      </c>
      <c r="G24" s="75">
        <f t="shared" ref="G24:G33" si="3">E24/(150*$F$20/0.9)*100</f>
        <v>7.9084057099924863</v>
      </c>
      <c r="H24" s="74">
        <f t="shared" ref="H24:I30" si="4">H7*$I$18</f>
        <v>0</v>
      </c>
      <c r="I24" s="82">
        <f>I7*$I$18</f>
        <v>1.2864</v>
      </c>
      <c r="K24" s="170">
        <v>1</v>
      </c>
      <c r="L24" s="77">
        <f>L7*$I$18</f>
        <v>1.5888</v>
      </c>
      <c r="M24" s="77">
        <f>M7*$I$18</f>
        <v>1.5384</v>
      </c>
      <c r="N24" s="77">
        <f t="shared" ref="N24:N33" si="5">AVERAGE(L24:M24)</f>
        <v>1.5636000000000001</v>
      </c>
      <c r="O24" s="171">
        <f t="shared" ref="O24:O33" si="6">N24-$S$34</f>
        <v>1.43469</v>
      </c>
      <c r="P24" s="78">
        <f t="shared" ref="P24:P33" si="7">STDEV(L24:M24)</f>
        <v>3.5638181771801995E-2</v>
      </c>
      <c r="Q24" s="110">
        <f t="shared" ref="Q24:Q33" si="8">O24/(150*$O$20/0.88)*100</f>
        <v>10.264448780487804</v>
      </c>
      <c r="R24" s="78">
        <f t="shared" ref="R24:S30" si="9">R7*$I$18</f>
        <v>0</v>
      </c>
      <c r="S24" s="123">
        <f t="shared" si="9"/>
        <v>1.7999999999999999E-2</v>
      </c>
      <c r="T24" s="13"/>
      <c r="U24" s="170">
        <v>1</v>
      </c>
      <c r="V24" s="80">
        <f>V7*$I$18</f>
        <v>0.40679999999999999</v>
      </c>
      <c r="W24" s="80">
        <f>W7*$I$18</f>
        <v>0.36119999999999997</v>
      </c>
      <c r="X24" s="80">
        <f t="shared" ref="X24:X33" si="10">AVERAGE(V24:W24)</f>
        <v>0.38400000000000001</v>
      </c>
      <c r="Y24" s="171">
        <f t="shared" ref="Y24:Y33" si="11">X24-$AB$34</f>
        <v>0.17485999999999999</v>
      </c>
      <c r="Z24" s="81">
        <f t="shared" ref="Z24:Z33" si="12">STDEV(V24:W24)</f>
        <v>3.224406922210659E-2</v>
      </c>
      <c r="AA24" s="81">
        <f t="shared" ref="AA24:AB30" si="13">AA7*$I$18</f>
        <v>0</v>
      </c>
      <c r="AB24" s="83">
        <f t="shared" si="13"/>
        <v>0.2412</v>
      </c>
    </row>
    <row r="25" spans="1:28" ht="22.5" customHeight="1" x14ac:dyDescent="0.35">
      <c r="A25" s="170">
        <v>2</v>
      </c>
      <c r="B25" s="73">
        <f t="shared" ref="B25:C30" si="14">B8*$J$18</f>
        <v>15.576000000000001</v>
      </c>
      <c r="C25" s="73">
        <f t="shared" si="14"/>
        <v>13.644</v>
      </c>
      <c r="D25" s="73">
        <f t="shared" si="0"/>
        <v>14.61</v>
      </c>
      <c r="E25" s="171">
        <f t="shared" si="1"/>
        <v>13.36294</v>
      </c>
      <c r="F25" s="74">
        <f t="shared" si="2"/>
        <v>1.36613030125241</v>
      </c>
      <c r="G25" s="75">
        <f t="shared" si="3"/>
        <v>12.047729526671674</v>
      </c>
      <c r="H25" s="74">
        <f t="shared" si="4"/>
        <v>0</v>
      </c>
      <c r="I25" s="82">
        <f t="shared" si="4"/>
        <v>1.2155999999999998</v>
      </c>
      <c r="K25" s="170">
        <v>2</v>
      </c>
      <c r="L25" s="77">
        <f t="shared" ref="L25:M30" si="15">L8*$J$18</f>
        <v>2.2199999999999998</v>
      </c>
      <c r="M25" s="77">
        <f t="shared" si="15"/>
        <v>2.052</v>
      </c>
      <c r="N25" s="77">
        <f t="shared" si="5"/>
        <v>2.1360000000000001</v>
      </c>
      <c r="O25" s="171">
        <f t="shared" si="6"/>
        <v>2.0070900000000003</v>
      </c>
      <c r="P25" s="78">
        <f t="shared" si="7"/>
        <v>0.11879393923933977</v>
      </c>
      <c r="Q25" s="110">
        <f t="shared" si="8"/>
        <v>14.359668292682928</v>
      </c>
      <c r="R25" s="78">
        <f t="shared" si="9"/>
        <v>0</v>
      </c>
      <c r="S25" s="123">
        <f t="shared" si="9"/>
        <v>1.9199999999999998E-2</v>
      </c>
      <c r="T25" s="13"/>
      <c r="U25" s="170">
        <v>2</v>
      </c>
      <c r="V25" s="80">
        <f t="shared" ref="V25:W30" si="16">V8*$J$18</f>
        <v>0.58800000000000008</v>
      </c>
      <c r="W25" s="80">
        <f t="shared" si="16"/>
        <v>0.56400000000000006</v>
      </c>
      <c r="X25" s="80">
        <f t="shared" si="10"/>
        <v>0.57600000000000007</v>
      </c>
      <c r="Y25" s="171">
        <f t="shared" si="11"/>
        <v>0.36686000000000007</v>
      </c>
      <c r="Z25" s="81">
        <f t="shared" si="12"/>
        <v>1.6970562748477157E-2</v>
      </c>
      <c r="AA25" s="81">
        <f t="shared" si="13"/>
        <v>0</v>
      </c>
      <c r="AB25" s="83">
        <f t="shared" si="13"/>
        <v>0.2316</v>
      </c>
    </row>
    <row r="26" spans="1:28" ht="22.5" customHeight="1" x14ac:dyDescent="0.35">
      <c r="A26" s="170">
        <v>4</v>
      </c>
      <c r="B26" s="73">
        <f t="shared" si="14"/>
        <v>25.523999999999997</v>
      </c>
      <c r="C26" s="73">
        <f t="shared" si="14"/>
        <v>23.16</v>
      </c>
      <c r="D26" s="73">
        <f t="shared" si="0"/>
        <v>24.341999999999999</v>
      </c>
      <c r="E26" s="171">
        <f t="shared" si="1"/>
        <v>23.094939999999998</v>
      </c>
      <c r="F26" s="74">
        <f t="shared" si="2"/>
        <v>1.6716004307249963</v>
      </c>
      <c r="G26" s="75">
        <f t="shared" si="3"/>
        <v>20.821884297520658</v>
      </c>
      <c r="H26" s="74">
        <f t="shared" si="4"/>
        <v>0</v>
      </c>
      <c r="I26" s="82">
        <f t="shared" si="4"/>
        <v>1.2371999999999999</v>
      </c>
      <c r="K26" s="170">
        <v>4</v>
      </c>
      <c r="L26" s="77">
        <f t="shared" si="15"/>
        <v>3</v>
      </c>
      <c r="M26" s="77">
        <f t="shared" si="15"/>
        <v>2.9159999999999999</v>
      </c>
      <c r="N26" s="77">
        <f t="shared" si="5"/>
        <v>2.9580000000000002</v>
      </c>
      <c r="O26" s="171">
        <f t="shared" si="6"/>
        <v>2.8290900000000003</v>
      </c>
      <c r="P26" s="78">
        <f t="shared" si="7"/>
        <v>5.9396969619670045E-2</v>
      </c>
      <c r="Q26" s="110">
        <f t="shared" si="8"/>
        <v>20.240643902439025</v>
      </c>
      <c r="R26" s="78">
        <f t="shared" si="9"/>
        <v>0</v>
      </c>
      <c r="S26" s="123">
        <f t="shared" si="9"/>
        <v>1.5599999999999999E-2</v>
      </c>
      <c r="T26" s="13"/>
      <c r="U26" s="170">
        <v>4</v>
      </c>
      <c r="V26" s="80">
        <f t="shared" si="16"/>
        <v>0.94799999999999995</v>
      </c>
      <c r="W26" s="80">
        <f t="shared" si="16"/>
        <v>0.85199999999999987</v>
      </c>
      <c r="X26" s="80">
        <f t="shared" si="10"/>
        <v>0.89999999999999991</v>
      </c>
      <c r="Y26" s="171">
        <f t="shared" si="11"/>
        <v>0.69085999999999992</v>
      </c>
      <c r="Z26" s="81">
        <f t="shared" si="12"/>
        <v>6.7882250993908627E-2</v>
      </c>
      <c r="AA26" s="81">
        <f t="shared" si="13"/>
        <v>0</v>
      </c>
      <c r="AB26" s="83">
        <f t="shared" si="13"/>
        <v>0.22919999999999999</v>
      </c>
    </row>
    <row r="27" spans="1:28" ht="22.5" customHeight="1" x14ac:dyDescent="0.35">
      <c r="A27" s="170">
        <v>6</v>
      </c>
      <c r="B27" s="73">
        <f t="shared" si="14"/>
        <v>31.356000000000002</v>
      </c>
      <c r="C27" s="73">
        <f t="shared" si="14"/>
        <v>28.86</v>
      </c>
      <c r="D27" s="73">
        <f t="shared" si="0"/>
        <v>30.108000000000001</v>
      </c>
      <c r="E27" s="171">
        <f t="shared" si="1"/>
        <v>28.860939999999999</v>
      </c>
      <c r="F27" s="74">
        <f t="shared" si="2"/>
        <v>1.7649385258416241</v>
      </c>
      <c r="G27" s="75">
        <f t="shared" si="3"/>
        <v>26.020381667918858</v>
      </c>
      <c r="H27" s="74">
        <f t="shared" si="4"/>
        <v>0.26639999999999997</v>
      </c>
      <c r="I27" s="82">
        <f t="shared" si="4"/>
        <v>1.2419999999999998</v>
      </c>
      <c r="K27" s="170">
        <v>6</v>
      </c>
      <c r="L27" s="77">
        <f t="shared" si="15"/>
        <v>3.3839999999999995</v>
      </c>
      <c r="M27" s="77">
        <f t="shared" si="15"/>
        <v>3.2760000000000002</v>
      </c>
      <c r="N27" s="77">
        <f t="shared" si="5"/>
        <v>3.33</v>
      </c>
      <c r="O27" s="171">
        <f t="shared" si="6"/>
        <v>3.2010900000000002</v>
      </c>
      <c r="P27" s="78">
        <f t="shared" si="7"/>
        <v>7.6367532368146571E-2</v>
      </c>
      <c r="Q27" s="110">
        <f t="shared" si="8"/>
        <v>22.90210731707317</v>
      </c>
      <c r="R27" s="78">
        <f t="shared" si="9"/>
        <v>1.5599999999999999E-2</v>
      </c>
      <c r="S27" s="123">
        <f t="shared" si="9"/>
        <v>1.5599999999999999E-2</v>
      </c>
      <c r="T27" s="13"/>
      <c r="U27" s="170">
        <v>6</v>
      </c>
      <c r="V27" s="80">
        <f t="shared" si="16"/>
        <v>1.008</v>
      </c>
      <c r="W27" s="80">
        <f t="shared" si="16"/>
        <v>1.056</v>
      </c>
      <c r="X27" s="80">
        <f t="shared" si="10"/>
        <v>1.032</v>
      </c>
      <c r="Y27" s="171">
        <f t="shared" si="11"/>
        <v>0.82286000000000004</v>
      </c>
      <c r="Z27" s="81">
        <f t="shared" si="12"/>
        <v>3.3941125496954314E-2</v>
      </c>
      <c r="AA27" s="81">
        <f t="shared" si="13"/>
        <v>1.5599999999999999E-2</v>
      </c>
      <c r="AB27" s="83">
        <f t="shared" si="13"/>
        <v>0.22799999999999998</v>
      </c>
    </row>
    <row r="28" spans="1:28" ht="22.5" customHeight="1" x14ac:dyDescent="0.35">
      <c r="A28" s="170">
        <v>8</v>
      </c>
      <c r="B28" s="73">
        <f t="shared" si="14"/>
        <v>34.811999999999998</v>
      </c>
      <c r="C28" s="73">
        <f t="shared" si="14"/>
        <v>33.875999999999998</v>
      </c>
      <c r="D28" s="73">
        <f t="shared" si="0"/>
        <v>34.343999999999994</v>
      </c>
      <c r="E28" s="171">
        <f t="shared" si="1"/>
        <v>33.096939999999996</v>
      </c>
      <c r="F28" s="74">
        <f t="shared" si="2"/>
        <v>0.66185194719060847</v>
      </c>
      <c r="G28" s="75">
        <f t="shared" si="3"/>
        <v>29.839465063861752</v>
      </c>
      <c r="H28" s="74">
        <f t="shared" si="4"/>
        <v>0</v>
      </c>
      <c r="I28" s="82">
        <f t="shared" si="4"/>
        <v>1.2539999999999998</v>
      </c>
      <c r="K28" s="170">
        <v>8</v>
      </c>
      <c r="L28" s="77">
        <f t="shared" si="15"/>
        <v>3.6120000000000001</v>
      </c>
      <c r="M28" s="77">
        <f t="shared" si="15"/>
        <v>3.6479999999999997</v>
      </c>
      <c r="N28" s="77">
        <f t="shared" si="5"/>
        <v>3.63</v>
      </c>
      <c r="O28" s="171">
        <f t="shared" si="6"/>
        <v>3.50109</v>
      </c>
      <c r="P28" s="78">
        <f t="shared" si="7"/>
        <v>2.5455844122715419E-2</v>
      </c>
      <c r="Q28" s="110">
        <f t="shared" si="8"/>
        <v>25.048448780487803</v>
      </c>
      <c r="R28" s="78">
        <f t="shared" si="9"/>
        <v>0</v>
      </c>
      <c r="S28" s="123">
        <f t="shared" si="9"/>
        <v>1.6799999999999999E-2</v>
      </c>
      <c r="T28" s="13"/>
      <c r="U28" s="170">
        <v>8</v>
      </c>
      <c r="V28" s="80">
        <f t="shared" si="16"/>
        <v>1.1040000000000001</v>
      </c>
      <c r="W28" s="80">
        <f t="shared" si="16"/>
        <v>1.1640000000000001</v>
      </c>
      <c r="X28" s="80">
        <f t="shared" si="10"/>
        <v>1.1340000000000001</v>
      </c>
      <c r="Y28" s="171">
        <f t="shared" si="11"/>
        <v>0.92486000000000013</v>
      </c>
      <c r="Z28" s="81">
        <f t="shared" si="12"/>
        <v>4.2426406871192889E-2</v>
      </c>
      <c r="AA28" s="81">
        <f t="shared" si="13"/>
        <v>0</v>
      </c>
      <c r="AB28" s="83">
        <f t="shared" si="13"/>
        <v>0.2268</v>
      </c>
    </row>
    <row r="29" spans="1:28" ht="22.5" customHeight="1" x14ac:dyDescent="0.35">
      <c r="A29" s="170">
        <v>12</v>
      </c>
      <c r="B29" s="73">
        <f t="shared" si="14"/>
        <v>38.688000000000002</v>
      </c>
      <c r="C29" s="73">
        <f t="shared" si="14"/>
        <v>38.352000000000004</v>
      </c>
      <c r="D29" s="73">
        <f t="shared" si="0"/>
        <v>38.520000000000003</v>
      </c>
      <c r="E29" s="171">
        <f t="shared" si="1"/>
        <v>37.272940000000006</v>
      </c>
      <c r="F29" s="74">
        <f t="shared" si="2"/>
        <v>0.23758787847867893</v>
      </c>
      <c r="G29" s="75">
        <f t="shared" si="3"/>
        <v>33.604453794139751</v>
      </c>
      <c r="H29" s="74">
        <f t="shared" si="4"/>
        <v>0</v>
      </c>
      <c r="I29" s="82">
        <f t="shared" si="4"/>
        <v>1.2647999999999999</v>
      </c>
      <c r="K29" s="170">
        <v>12</v>
      </c>
      <c r="L29" s="77">
        <f t="shared" si="15"/>
        <v>3.9119999999999999</v>
      </c>
      <c r="M29" s="77">
        <f t="shared" si="15"/>
        <v>4.008</v>
      </c>
      <c r="N29" s="77">
        <f t="shared" si="5"/>
        <v>3.96</v>
      </c>
      <c r="O29" s="171">
        <f t="shared" si="6"/>
        <v>3.8310900000000001</v>
      </c>
      <c r="P29" s="78">
        <f t="shared" si="7"/>
        <v>6.7882250993908627E-2</v>
      </c>
      <c r="Q29" s="110">
        <f t="shared" si="8"/>
        <v>27.409424390243903</v>
      </c>
      <c r="R29" s="78">
        <f t="shared" si="9"/>
        <v>0</v>
      </c>
      <c r="S29" s="123">
        <f t="shared" si="9"/>
        <v>1.9199999999999998E-2</v>
      </c>
      <c r="T29" s="13"/>
      <c r="U29" s="170">
        <v>12</v>
      </c>
      <c r="V29" s="80">
        <f t="shared" si="16"/>
        <v>1.224</v>
      </c>
      <c r="W29" s="80">
        <f t="shared" si="16"/>
        <v>1.296</v>
      </c>
      <c r="X29" s="80">
        <f t="shared" si="10"/>
        <v>1.26</v>
      </c>
      <c r="Y29" s="171">
        <f t="shared" si="11"/>
        <v>1.0508599999999999</v>
      </c>
      <c r="Z29" s="81">
        <f t="shared" si="12"/>
        <v>5.0911688245431463E-2</v>
      </c>
      <c r="AA29" s="81">
        <f t="shared" si="13"/>
        <v>0</v>
      </c>
      <c r="AB29" s="83">
        <f t="shared" si="13"/>
        <v>0.22559999999999999</v>
      </c>
    </row>
    <row r="30" spans="1:28" ht="22.5" customHeight="1" x14ac:dyDescent="0.35">
      <c r="A30" s="170">
        <v>24</v>
      </c>
      <c r="B30" s="73">
        <f t="shared" si="14"/>
        <v>47.027999999999999</v>
      </c>
      <c r="C30" s="73">
        <f t="shared" si="14"/>
        <v>46.176000000000002</v>
      </c>
      <c r="D30" s="73">
        <f t="shared" si="0"/>
        <v>46.602000000000004</v>
      </c>
      <c r="E30" s="171">
        <f t="shared" si="1"/>
        <v>45.354940000000006</v>
      </c>
      <c r="F30" s="74">
        <f t="shared" si="2"/>
        <v>0.60245497757093613</v>
      </c>
      <c r="G30" s="75">
        <f t="shared" si="3"/>
        <v>40.89100525920361</v>
      </c>
      <c r="H30" s="74">
        <f t="shared" si="4"/>
        <v>0.108</v>
      </c>
      <c r="I30" s="82">
        <f t="shared" si="4"/>
        <v>1.2816000000000001</v>
      </c>
      <c r="K30" s="170">
        <v>24</v>
      </c>
      <c r="L30" s="77">
        <f t="shared" si="15"/>
        <v>4.5720000000000001</v>
      </c>
      <c r="M30" s="77">
        <f t="shared" si="15"/>
        <v>4.5960000000000001</v>
      </c>
      <c r="N30" s="77">
        <f t="shared" si="5"/>
        <v>4.5839999999999996</v>
      </c>
      <c r="O30" s="171">
        <f t="shared" si="6"/>
        <v>4.4550899999999993</v>
      </c>
      <c r="P30" s="78">
        <f t="shared" si="7"/>
        <v>1.6970562748477157E-2</v>
      </c>
      <c r="Q30" s="110">
        <f t="shared" si="8"/>
        <v>31.873814634146335</v>
      </c>
      <c r="R30" s="78">
        <f t="shared" si="9"/>
        <v>0</v>
      </c>
      <c r="S30" s="123">
        <f t="shared" si="9"/>
        <v>1.6799999999999999E-2</v>
      </c>
      <c r="T30" s="13"/>
      <c r="U30" s="170">
        <v>24</v>
      </c>
      <c r="V30" s="80">
        <f t="shared" si="16"/>
        <v>1.6080000000000001</v>
      </c>
      <c r="W30" s="80">
        <f t="shared" si="16"/>
        <v>1.6320000000000001</v>
      </c>
      <c r="X30" s="80">
        <f t="shared" si="10"/>
        <v>1.62</v>
      </c>
      <c r="Y30" s="171">
        <f t="shared" si="11"/>
        <v>1.41086</v>
      </c>
      <c r="Z30" s="81">
        <f t="shared" si="12"/>
        <v>1.6970562748477157E-2</v>
      </c>
      <c r="AA30" s="81">
        <f t="shared" si="13"/>
        <v>1.0799999999999999E-2</v>
      </c>
      <c r="AB30" s="83">
        <f t="shared" si="13"/>
        <v>0.216</v>
      </c>
    </row>
    <row r="31" spans="1:28" ht="22.5" customHeight="1" x14ac:dyDescent="0.35">
      <c r="A31" s="170">
        <v>48</v>
      </c>
      <c r="B31" s="73">
        <f t="shared" ref="B31:C33" si="17">B14*$J$19</f>
        <v>53.023000000000003</v>
      </c>
      <c r="C31" s="73">
        <f t="shared" si="17"/>
        <v>56.593000000000004</v>
      </c>
      <c r="D31" s="73">
        <f t="shared" si="0"/>
        <v>54.808000000000007</v>
      </c>
      <c r="E31" s="171">
        <f t="shared" si="1"/>
        <v>53.560940000000009</v>
      </c>
      <c r="F31" s="74">
        <f t="shared" si="2"/>
        <v>2.5243712088359747</v>
      </c>
      <c r="G31" s="75">
        <f t="shared" si="3"/>
        <v>48.28935236664163</v>
      </c>
      <c r="H31" s="74">
        <f t="shared" ref="H31:I33" si="18">H14*$I$19</f>
        <v>0</v>
      </c>
      <c r="I31" s="195">
        <f t="shared" si="18"/>
        <v>0.98769999999999991</v>
      </c>
      <c r="K31" s="170">
        <v>48</v>
      </c>
      <c r="L31" s="77">
        <f t="shared" ref="L31:M33" si="19">L14*$J$19</f>
        <v>7.242</v>
      </c>
      <c r="M31" s="77">
        <f t="shared" si="19"/>
        <v>8.4320000000000004</v>
      </c>
      <c r="N31" s="77">
        <f t="shared" si="5"/>
        <v>7.8369999999999997</v>
      </c>
      <c r="O31" s="171">
        <f t="shared" si="6"/>
        <v>7.7080899999999994</v>
      </c>
      <c r="P31" s="78">
        <f t="shared" si="7"/>
        <v>0.84145706961199185</v>
      </c>
      <c r="Q31" s="110">
        <f t="shared" si="8"/>
        <v>55.147310569105677</v>
      </c>
      <c r="R31" s="78">
        <f t="shared" ref="R31:S33" si="20">R14*$I$19</f>
        <v>0</v>
      </c>
      <c r="S31" s="196">
        <f t="shared" si="20"/>
        <v>0.36890000000000001</v>
      </c>
      <c r="T31" s="13"/>
      <c r="U31" s="170">
        <v>48</v>
      </c>
      <c r="V31" s="80">
        <f t="shared" ref="V31:W33" si="21">V14*$J$19</f>
        <v>1.2069999999999999</v>
      </c>
      <c r="W31" s="80">
        <f t="shared" si="21"/>
        <v>1.377</v>
      </c>
      <c r="X31" s="80">
        <f t="shared" si="10"/>
        <v>1.2919999999999998</v>
      </c>
      <c r="Y31" s="171">
        <f t="shared" si="11"/>
        <v>1.0828599999999997</v>
      </c>
      <c r="Z31" s="81">
        <f t="shared" si="12"/>
        <v>0.12020815280171318</v>
      </c>
      <c r="AA31" s="81">
        <f t="shared" ref="AA31:AB33" si="22">AA14*$I$19</f>
        <v>0</v>
      </c>
      <c r="AB31" s="83">
        <f t="shared" si="22"/>
        <v>0.17339999999999997</v>
      </c>
    </row>
    <row r="32" spans="1:28" ht="22.5" customHeight="1" x14ac:dyDescent="0.35">
      <c r="A32" s="170">
        <v>72</v>
      </c>
      <c r="B32" s="73">
        <f t="shared" si="17"/>
        <v>58.786000000000001</v>
      </c>
      <c r="C32" s="73">
        <f t="shared" si="17"/>
        <v>55.521999999999998</v>
      </c>
      <c r="D32" s="73">
        <f t="shared" si="0"/>
        <v>57.153999999999996</v>
      </c>
      <c r="E32" s="171">
        <f t="shared" si="1"/>
        <v>55.906939999999999</v>
      </c>
      <c r="F32" s="74">
        <f t="shared" si="2"/>
        <v>2.3079965337928932</v>
      </c>
      <c r="G32" s="75">
        <f t="shared" si="3"/>
        <v>50.404453794139734</v>
      </c>
      <c r="H32" s="74">
        <f t="shared" si="18"/>
        <v>2.5499999999999998E-2</v>
      </c>
      <c r="I32" s="195">
        <f t="shared" si="18"/>
        <v>1.0488999999999999</v>
      </c>
      <c r="K32" s="170">
        <v>72</v>
      </c>
      <c r="L32" s="77">
        <f t="shared" si="19"/>
        <v>7.9220000000000006</v>
      </c>
      <c r="M32" s="77">
        <f t="shared" si="19"/>
        <v>8.2110000000000003</v>
      </c>
      <c r="N32" s="77">
        <f t="shared" si="5"/>
        <v>8.0665000000000013</v>
      </c>
      <c r="O32" s="171">
        <f t="shared" si="6"/>
        <v>7.937590000000001</v>
      </c>
      <c r="P32" s="78">
        <f t="shared" si="7"/>
        <v>0.20435385976291204</v>
      </c>
      <c r="Q32" s="110">
        <f t="shared" si="8"/>
        <v>56.789261788617885</v>
      </c>
      <c r="R32" s="78">
        <f t="shared" si="20"/>
        <v>2.2099999999999998E-2</v>
      </c>
      <c r="S32" s="196">
        <f t="shared" si="20"/>
        <v>0.3876</v>
      </c>
      <c r="T32" s="49"/>
      <c r="U32" s="170">
        <v>72</v>
      </c>
      <c r="V32" s="80">
        <f t="shared" si="21"/>
        <v>1.1900000000000002</v>
      </c>
      <c r="W32" s="80">
        <f t="shared" si="21"/>
        <v>1.1220000000000001</v>
      </c>
      <c r="X32" s="80">
        <f t="shared" si="10"/>
        <v>1.1560000000000001</v>
      </c>
      <c r="Y32" s="171">
        <f t="shared" si="11"/>
        <v>0.94686000000000015</v>
      </c>
      <c r="Z32" s="81">
        <f t="shared" si="12"/>
        <v>4.8083261120685276E-2</v>
      </c>
      <c r="AA32" s="81">
        <f t="shared" si="22"/>
        <v>0</v>
      </c>
      <c r="AB32" s="83">
        <f t="shared" si="22"/>
        <v>0.16489999999999999</v>
      </c>
    </row>
    <row r="33" spans="1:28" ht="22.5" customHeight="1" x14ac:dyDescent="0.35">
      <c r="A33" s="173">
        <v>96</v>
      </c>
      <c r="B33" s="85">
        <f t="shared" si="17"/>
        <v>60.536999999999999</v>
      </c>
      <c r="C33" s="85">
        <f t="shared" si="17"/>
        <v>57.783000000000001</v>
      </c>
      <c r="D33" s="73">
        <f t="shared" si="0"/>
        <v>59.16</v>
      </c>
      <c r="E33" s="171">
        <f t="shared" si="1"/>
        <v>57.912939999999999</v>
      </c>
      <c r="F33" s="74">
        <f t="shared" si="2"/>
        <v>1.9473720753877504</v>
      </c>
      <c r="G33" s="75">
        <f t="shared" si="3"/>
        <v>52.213018782870023</v>
      </c>
      <c r="H33" s="86">
        <f t="shared" si="18"/>
        <v>3.5700000000000003E-2</v>
      </c>
      <c r="I33" s="197">
        <f>I16*$I$19</f>
        <v>1.6523999999999999</v>
      </c>
      <c r="K33" s="173">
        <v>96</v>
      </c>
      <c r="L33" s="89">
        <f t="shared" si="19"/>
        <v>8.3810000000000002</v>
      </c>
      <c r="M33" s="89">
        <f t="shared" si="19"/>
        <v>8.6020000000000003</v>
      </c>
      <c r="N33" s="77">
        <f t="shared" si="5"/>
        <v>8.4915000000000003</v>
      </c>
      <c r="O33" s="171">
        <f t="shared" si="6"/>
        <v>8.3625900000000009</v>
      </c>
      <c r="P33" s="78">
        <f t="shared" si="7"/>
        <v>0.15627059864222706</v>
      </c>
      <c r="Q33" s="110">
        <f t="shared" si="8"/>
        <v>59.829912195121949</v>
      </c>
      <c r="R33" s="90">
        <f t="shared" si="20"/>
        <v>4.4199999999999996E-2</v>
      </c>
      <c r="S33" s="198">
        <f t="shared" si="20"/>
        <v>0.41139999999999999</v>
      </c>
      <c r="T33" s="49"/>
      <c r="U33" s="173">
        <v>96</v>
      </c>
      <c r="V33" s="92">
        <f t="shared" si="21"/>
        <v>1.173</v>
      </c>
      <c r="W33" s="92">
        <f t="shared" si="21"/>
        <v>1.105</v>
      </c>
      <c r="X33" s="80">
        <f t="shared" si="10"/>
        <v>1.139</v>
      </c>
      <c r="Y33" s="171">
        <f t="shared" si="11"/>
        <v>0.92986000000000002</v>
      </c>
      <c r="Z33" s="81">
        <f t="shared" si="12"/>
        <v>4.8083261120685276E-2</v>
      </c>
      <c r="AA33" s="93">
        <f t="shared" si="22"/>
        <v>0</v>
      </c>
      <c r="AB33" s="94">
        <f t="shared" si="22"/>
        <v>0.1547</v>
      </c>
    </row>
    <row r="34" spans="1:28" ht="19.5" customHeight="1" x14ac:dyDescent="0.3">
      <c r="C34" s="96"/>
      <c r="D34" s="96"/>
      <c r="E34" s="96"/>
      <c r="F34" s="96"/>
      <c r="G34" s="96"/>
      <c r="I34" s="95">
        <f>AVERAGE(I24:I33)</f>
        <v>1.2470599999999998</v>
      </c>
      <c r="S34" s="95">
        <f>AVERAGE(S24:S33)</f>
        <v>0.12891</v>
      </c>
      <c r="AB34" s="95">
        <f>AVERAGE(AB24:AB33)</f>
        <v>0.20914000000000002</v>
      </c>
    </row>
    <row r="35" spans="1:28" ht="18.75" customHeight="1" x14ac:dyDescent="0.3">
      <c r="C35" s="96"/>
      <c r="D35" s="96"/>
      <c r="E35" s="96"/>
      <c r="F35" s="96"/>
      <c r="G35" s="96"/>
    </row>
    <row r="36" spans="1:28" ht="18.75" customHeight="1" x14ac:dyDescent="0.3">
      <c r="B36" s="6" t="s">
        <v>20</v>
      </c>
      <c r="D36" s="30">
        <v>0.24399999999999999</v>
      </c>
    </row>
    <row r="37" spans="1:28" ht="18.75" customHeight="1" x14ac:dyDescent="0.3">
      <c r="B37" s="6" t="s">
        <v>21</v>
      </c>
      <c r="C37" s="96"/>
      <c r="D37" s="96">
        <v>50</v>
      </c>
      <c r="F37" s="96"/>
      <c r="G37" s="96"/>
    </row>
    <row r="38" spans="1:28" ht="18.75" customHeight="1" x14ac:dyDescent="0.3">
      <c r="E38" s="96"/>
      <c r="F38" s="96"/>
      <c r="G38" s="96"/>
    </row>
    <row r="39" spans="1:28" ht="18.75" customHeight="1" x14ac:dyDescent="0.3">
      <c r="B39" s="6" t="s">
        <v>22</v>
      </c>
      <c r="C39" s="96"/>
      <c r="D39" s="96"/>
      <c r="F39" s="96"/>
      <c r="G39" s="96"/>
    </row>
    <row r="40" spans="1:28" ht="18.75" customHeight="1" x14ac:dyDescent="0.3">
      <c r="B40" s="6" t="s">
        <v>29</v>
      </c>
      <c r="C40" s="96">
        <f>I34*D37/D36</f>
        <v>255.54508196721309</v>
      </c>
      <c r="D40" s="103" t="s">
        <v>24</v>
      </c>
      <c r="F40" s="96"/>
      <c r="G40" s="96"/>
    </row>
    <row r="41" spans="1:28" ht="18.75" customHeight="1" x14ac:dyDescent="0.3">
      <c r="B41" s="6" t="s">
        <v>52</v>
      </c>
      <c r="C41" s="96">
        <f>AB34*D37/D36</f>
        <v>42.856557377049185</v>
      </c>
      <c r="D41" s="103" t="s">
        <v>24</v>
      </c>
      <c r="F41" s="96"/>
      <c r="G41" s="96"/>
    </row>
    <row r="42" spans="1:28" ht="18.75" customHeight="1" x14ac:dyDescent="0.3">
      <c r="B42" s="6" t="s">
        <v>31</v>
      </c>
      <c r="C42" s="96">
        <f>S34*D37/D36</f>
        <v>26.415983606557379</v>
      </c>
      <c r="D42" s="103" t="s">
        <v>24</v>
      </c>
      <c r="F42" s="96"/>
      <c r="G42" s="96"/>
    </row>
    <row r="43" spans="1:28" ht="18.75" customHeight="1" x14ac:dyDescent="0.3">
      <c r="C43" s="96"/>
      <c r="D43" s="96"/>
      <c r="F43" s="96"/>
      <c r="G43" s="96"/>
    </row>
    <row r="44" spans="1:28" ht="18.75" customHeight="1" x14ac:dyDescent="0.3">
      <c r="C44" s="96"/>
      <c r="D44" s="96"/>
      <c r="F44" s="96"/>
      <c r="G44" s="96"/>
    </row>
    <row r="45" spans="1:28" ht="18.75" customHeight="1" x14ac:dyDescent="0.3">
      <c r="C45" s="96"/>
      <c r="D45" s="96"/>
      <c r="F45" s="96"/>
      <c r="G45" s="96"/>
    </row>
    <row r="46" spans="1:28" ht="18.75" customHeight="1" x14ac:dyDescent="0.3">
      <c r="C46" s="96"/>
      <c r="D46" s="96"/>
      <c r="F46" s="96"/>
      <c r="G46" s="96"/>
    </row>
    <row r="47" spans="1:28" ht="18.75" customHeight="1" x14ac:dyDescent="0.3">
      <c r="C47" s="96"/>
      <c r="D47" s="96"/>
      <c r="F47" s="96"/>
      <c r="G47" s="96"/>
    </row>
    <row r="48" spans="1:28" ht="18.75" customHeight="1" x14ac:dyDescent="0.3">
      <c r="C48" s="96"/>
      <c r="D48" s="96"/>
      <c r="E48" s="96"/>
      <c r="F48" s="96"/>
      <c r="G48" s="96"/>
    </row>
    <row r="49" spans="3:7" ht="18.75" customHeight="1" x14ac:dyDescent="0.3">
      <c r="C49" s="96"/>
      <c r="D49" s="96"/>
      <c r="E49" s="96"/>
      <c r="F49" s="96"/>
      <c r="G49" s="96"/>
    </row>
    <row r="50" spans="3:7" ht="18.75" customHeight="1" x14ac:dyDescent="0.3">
      <c r="C50" s="96"/>
      <c r="D50" s="96"/>
      <c r="E50" s="96"/>
      <c r="F50" s="96"/>
      <c r="G50" s="96"/>
    </row>
    <row r="51" spans="3:7" ht="18.75" customHeight="1" x14ac:dyDescent="0.3">
      <c r="C51" s="96"/>
      <c r="D51" s="96"/>
      <c r="E51" s="96"/>
      <c r="F51" s="96"/>
      <c r="G51" s="96"/>
    </row>
    <row r="52" spans="3:7" ht="18.75" customHeight="1" x14ac:dyDescent="0.3">
      <c r="C52" s="96"/>
      <c r="D52" s="96"/>
      <c r="E52" s="96"/>
      <c r="F52" s="96"/>
      <c r="G52" s="96"/>
    </row>
    <row r="53" spans="3:7" ht="18.75" customHeight="1" x14ac:dyDescent="0.3">
      <c r="C53" s="96"/>
      <c r="D53" s="96"/>
      <c r="E53" s="96"/>
      <c r="F53" s="96"/>
      <c r="G53" s="96"/>
    </row>
    <row r="54" spans="3:7" ht="18.75" customHeight="1" x14ac:dyDescent="0.3">
      <c r="C54" s="96"/>
      <c r="D54" s="96"/>
      <c r="E54" s="96"/>
      <c r="F54" s="96"/>
      <c r="G54" s="96"/>
    </row>
    <row r="55" spans="3:7" ht="18.75" customHeight="1" x14ac:dyDescent="0.3">
      <c r="C55" s="96"/>
      <c r="D55" s="96"/>
      <c r="E55" s="96"/>
      <c r="F55" s="96"/>
      <c r="G55" s="96"/>
    </row>
    <row r="56" spans="3:7" ht="18.75" customHeight="1" x14ac:dyDescent="0.3"/>
    <row r="57" spans="3:7" ht="18.75" customHeight="1" x14ac:dyDescent="0.3"/>
    <row r="58" spans="3:7" ht="18.75" customHeight="1" x14ac:dyDescent="0.3"/>
    <row r="59" spans="3:7" ht="18.75" customHeight="1" x14ac:dyDescent="0.3"/>
    <row r="60" spans="3:7" ht="18.75" customHeight="1" x14ac:dyDescent="0.3"/>
    <row r="61" spans="3:7" ht="18.75" customHeight="1" x14ac:dyDescent="0.3"/>
    <row r="62" spans="3:7" ht="18.75" customHeight="1" x14ac:dyDescent="0.3"/>
    <row r="63" spans="3:7" ht="18.75" customHeight="1" x14ac:dyDescent="0.3"/>
    <row r="64" spans="3:7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spans="3:7" ht="18.75" customHeight="1" x14ac:dyDescent="0.3"/>
    <row r="82" spans="3:7" ht="18.75" customHeight="1" x14ac:dyDescent="0.3"/>
    <row r="83" spans="3:7" ht="18.75" customHeight="1" x14ac:dyDescent="0.3"/>
    <row r="84" spans="3:7" ht="18.75" customHeight="1" x14ac:dyDescent="0.3"/>
    <row r="85" spans="3:7" ht="18.75" customHeight="1" x14ac:dyDescent="0.3"/>
    <row r="86" spans="3:7" ht="18.75" customHeight="1" x14ac:dyDescent="0.3"/>
    <row r="87" spans="3:7" ht="18.75" customHeight="1" x14ac:dyDescent="0.3"/>
    <row r="88" spans="3:7" ht="18.75" customHeight="1" x14ac:dyDescent="0.3"/>
    <row r="89" spans="3:7" ht="18.75" customHeight="1" x14ac:dyDescent="0.3"/>
    <row r="90" spans="3:7" ht="18.75" customHeight="1" x14ac:dyDescent="0.3"/>
    <row r="91" spans="3:7" ht="18.75" customHeight="1" x14ac:dyDescent="0.3"/>
    <row r="92" spans="3:7" ht="18.75" customHeight="1" x14ac:dyDescent="0.3"/>
    <row r="93" spans="3:7" ht="18.75" customHeight="1" x14ac:dyDescent="0.3">
      <c r="C93" s="96"/>
      <c r="D93" s="96"/>
      <c r="E93" s="96"/>
      <c r="F93" s="96"/>
      <c r="G93" s="96"/>
    </row>
    <row r="94" spans="3:7" ht="18.75" customHeight="1" x14ac:dyDescent="0.3"/>
    <row r="95" spans="3:7" ht="18.75" customHeight="1" x14ac:dyDescent="0.3"/>
    <row r="96" spans="3:7" ht="18.75" customHeight="1" x14ac:dyDescent="0.3">
      <c r="C96" s="96"/>
      <c r="D96" s="96"/>
      <c r="E96" s="96"/>
      <c r="F96" s="96"/>
      <c r="G96" s="96"/>
    </row>
    <row r="97" spans="3:7" ht="18.75" customHeight="1" x14ac:dyDescent="0.3">
      <c r="C97" s="96"/>
      <c r="D97" s="96"/>
      <c r="E97" s="96"/>
      <c r="F97" s="96"/>
      <c r="G97" s="96"/>
    </row>
    <row r="98" spans="3:7" ht="18.75" customHeight="1" x14ac:dyDescent="0.3"/>
    <row r="99" spans="3:7" ht="18.75" customHeight="1" x14ac:dyDescent="0.3">
      <c r="C99" s="96"/>
      <c r="D99" s="96"/>
      <c r="E99" s="96"/>
      <c r="F99" s="96"/>
      <c r="G99" s="96"/>
    </row>
    <row r="100" spans="3:7" ht="18.75" customHeight="1" x14ac:dyDescent="0.3"/>
    <row r="101" spans="3:7" ht="18.75" customHeight="1" x14ac:dyDescent="0.3">
      <c r="C101" s="96"/>
      <c r="D101" s="96"/>
      <c r="E101" s="96"/>
      <c r="F101" s="96"/>
      <c r="G101" s="96"/>
    </row>
    <row r="102" spans="3:7" ht="18.75" customHeight="1" x14ac:dyDescent="0.3"/>
    <row r="103" spans="3:7" ht="18.75" customHeight="1" x14ac:dyDescent="0.3">
      <c r="C103" s="96"/>
      <c r="D103" s="96"/>
      <c r="E103" s="96"/>
      <c r="F103" s="96"/>
      <c r="G103" s="96"/>
    </row>
  </sheetData>
  <mergeCells count="9">
    <mergeCell ref="B21:I21"/>
    <mergeCell ref="L21:S21"/>
    <mergeCell ref="V21:AB21"/>
    <mergeCell ref="A2:AA2"/>
    <mergeCell ref="A3:AA3"/>
    <mergeCell ref="K4:R4"/>
    <mergeCell ref="B5:I5"/>
    <mergeCell ref="L5:S5"/>
    <mergeCell ref="V5:A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B135"/>
  <sheetViews>
    <sheetView topLeftCell="F10" workbookViewId="0">
      <selection activeCell="H41" sqref="H41"/>
    </sheetView>
  </sheetViews>
  <sheetFormatPr defaultRowHeight="14.4" x14ac:dyDescent="0.3"/>
  <cols>
    <col min="1" max="1" width="13.5546875" style="12" bestFit="1" customWidth="1"/>
    <col min="2" max="2" width="11.5546875" style="11" bestFit="1" customWidth="1"/>
    <col min="3" max="3" width="11.33203125" style="12" bestFit="1" customWidth="1"/>
    <col min="4" max="4" width="12.88671875" style="12" bestFit="1" customWidth="1"/>
    <col min="5" max="5" width="26.44140625" style="11" bestFit="1" customWidth="1"/>
    <col min="6" max="6" width="11.33203125" style="11" bestFit="1" customWidth="1"/>
    <col min="7" max="7" width="16.88671875" style="11" bestFit="1" customWidth="1"/>
    <col min="8" max="8" width="16.6640625" style="11" customWidth="1"/>
    <col min="9" max="9" width="11.88671875" style="11" bestFit="1" customWidth="1"/>
    <col min="10" max="11" width="13.5546875" style="12" bestFit="1" customWidth="1"/>
    <col min="12" max="12" width="11.33203125" style="6" bestFit="1" customWidth="1"/>
    <col min="13" max="14" width="11.5546875" style="6" bestFit="1" customWidth="1"/>
    <col min="15" max="15" width="35" style="6" bestFit="1" customWidth="1"/>
    <col min="16" max="16" width="11.5546875" style="11" bestFit="1" customWidth="1"/>
    <col min="17" max="17" width="14.33203125" style="14" bestFit="1" customWidth="1"/>
    <col min="18" max="18" width="12.33203125" style="11" bestFit="1" customWidth="1"/>
    <col min="19" max="19" width="11.5546875" style="6" bestFit="1" customWidth="1"/>
    <col min="20" max="20" width="13.5546875" bestFit="1" customWidth="1"/>
    <col min="21" max="21" width="13.5546875" style="127" bestFit="1" customWidth="1"/>
    <col min="22" max="22" width="11.5546875" style="11" bestFit="1" customWidth="1"/>
    <col min="23" max="24" width="11.109375" style="11" bestFit="1" customWidth="1"/>
    <col min="25" max="25" width="26.44140625" style="11" bestFit="1" customWidth="1"/>
    <col min="26" max="26" width="11.109375" style="11" bestFit="1" customWidth="1"/>
    <col min="27" max="28" width="12.109375" style="11" bestFit="1" customWidth="1"/>
  </cols>
  <sheetData>
    <row r="1" spans="1:28" ht="23.25" customHeight="1" x14ac:dyDescent="0.35">
      <c r="A1" s="201" t="s">
        <v>50</v>
      </c>
      <c r="B1" s="202"/>
      <c r="C1" s="201"/>
      <c r="D1" s="201"/>
      <c r="E1" s="202"/>
      <c r="F1" s="202"/>
      <c r="G1" s="202"/>
      <c r="H1" s="202"/>
      <c r="I1" s="202"/>
      <c r="J1" s="201"/>
      <c r="K1" s="201"/>
      <c r="L1" s="200"/>
      <c r="M1" s="200"/>
      <c r="N1" s="200"/>
      <c r="O1" s="200"/>
      <c r="P1" s="202"/>
      <c r="Q1" s="199"/>
      <c r="R1" s="202"/>
      <c r="S1" s="200"/>
      <c r="T1" s="203"/>
      <c r="U1" s="221"/>
      <c r="V1" s="202"/>
      <c r="W1" s="202"/>
      <c r="X1" s="202"/>
      <c r="Y1" s="202"/>
      <c r="Z1" s="202"/>
      <c r="AA1" s="202"/>
    </row>
    <row r="2" spans="1:28" ht="20.25" customHeight="1" x14ac:dyDescent="0.35">
      <c r="A2" s="201" t="s">
        <v>51</v>
      </c>
      <c r="B2" s="202"/>
      <c r="C2" s="201"/>
      <c r="D2" s="201"/>
      <c r="E2" s="202"/>
      <c r="F2" s="202"/>
      <c r="G2" s="202"/>
      <c r="H2" s="202"/>
      <c r="I2" s="202"/>
      <c r="J2" s="201"/>
      <c r="K2" s="201"/>
      <c r="L2" s="200"/>
      <c r="M2" s="200"/>
      <c r="N2" s="200"/>
      <c r="O2" s="200"/>
      <c r="P2" s="202"/>
      <c r="Q2" s="199"/>
      <c r="R2" s="202"/>
      <c r="S2" s="200"/>
      <c r="T2" s="203"/>
      <c r="U2" s="221"/>
      <c r="V2" s="202"/>
      <c r="W2" s="202"/>
      <c r="X2" s="202"/>
      <c r="Y2" s="202"/>
      <c r="Z2" s="202"/>
      <c r="AA2" s="202"/>
    </row>
    <row r="3" spans="1:28" ht="20.25" customHeight="1" x14ac:dyDescent="0.35">
      <c r="A3" s="1"/>
      <c r="B3" s="4"/>
      <c r="C3" s="1"/>
      <c r="D3" s="1"/>
      <c r="E3" s="4"/>
      <c r="F3" s="4"/>
      <c r="G3" s="4"/>
      <c r="H3" s="4"/>
      <c r="I3" s="4"/>
      <c r="J3" s="1"/>
      <c r="K3" s="201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126"/>
      <c r="V3" s="4"/>
      <c r="W3" s="4"/>
      <c r="X3" s="4"/>
      <c r="Y3" s="4"/>
      <c r="Z3" s="4"/>
      <c r="AA3" s="4"/>
    </row>
    <row r="4" spans="1:28" ht="18.75" customHeight="1" x14ac:dyDescent="0.35">
      <c r="A4" s="7"/>
      <c r="B4" s="10"/>
      <c r="C4" s="7"/>
      <c r="D4" s="7"/>
      <c r="E4" s="10"/>
      <c r="F4" s="10"/>
      <c r="G4" s="10"/>
      <c r="T4" s="13"/>
    </row>
    <row r="5" spans="1:28" ht="20.399999999999999" x14ac:dyDescent="0.35">
      <c r="A5" s="7"/>
      <c r="B5" s="10"/>
      <c r="C5" s="7"/>
      <c r="D5" s="7"/>
      <c r="E5" s="10"/>
      <c r="F5" s="10"/>
      <c r="G5" s="10"/>
      <c r="T5" s="13"/>
    </row>
    <row r="6" spans="1:28" ht="18.600000000000001" customHeight="1" x14ac:dyDescent="0.3">
      <c r="A6" s="15"/>
      <c r="B6" s="206" t="s">
        <v>3</v>
      </c>
      <c r="C6" s="205"/>
      <c r="D6" s="205"/>
      <c r="E6" s="206"/>
      <c r="F6" s="206"/>
      <c r="G6" s="206"/>
      <c r="H6" s="206"/>
      <c r="I6" s="222"/>
      <c r="J6" s="16"/>
      <c r="K6" s="15"/>
      <c r="L6" s="204" t="s">
        <v>4</v>
      </c>
      <c r="M6" s="204"/>
      <c r="N6" s="204"/>
      <c r="O6" s="204"/>
      <c r="P6" s="206"/>
      <c r="Q6" s="207"/>
      <c r="R6" s="206"/>
      <c r="S6" s="208"/>
      <c r="T6" s="17"/>
      <c r="U6" s="128"/>
      <c r="V6" s="206" t="s">
        <v>5</v>
      </c>
      <c r="W6" s="206"/>
      <c r="X6" s="206"/>
      <c r="Y6" s="206"/>
      <c r="Z6" s="206"/>
      <c r="AA6" s="206"/>
      <c r="AB6" s="222"/>
    </row>
    <row r="7" spans="1:28" ht="39.6" customHeight="1" x14ac:dyDescent="0.3">
      <c r="A7" s="19" t="s">
        <v>6</v>
      </c>
      <c r="B7" s="23" t="s">
        <v>7</v>
      </c>
      <c r="C7" s="22" t="s">
        <v>8</v>
      </c>
      <c r="D7" s="22"/>
      <c r="E7" s="23"/>
      <c r="F7" s="23"/>
      <c r="G7" s="23"/>
      <c r="H7" s="23" t="s">
        <v>9</v>
      </c>
      <c r="I7" s="119" t="s">
        <v>10</v>
      </c>
      <c r="J7" s="16"/>
      <c r="K7" s="19" t="s">
        <v>6</v>
      </c>
      <c r="L7" s="20" t="s">
        <v>7</v>
      </c>
      <c r="M7" s="20" t="s">
        <v>8</v>
      </c>
      <c r="N7" s="20"/>
      <c r="O7" s="20"/>
      <c r="P7" s="23"/>
      <c r="Q7" s="21"/>
      <c r="R7" s="23" t="s">
        <v>9</v>
      </c>
      <c r="S7" s="24" t="s">
        <v>10</v>
      </c>
      <c r="T7" s="17"/>
      <c r="U7" s="129" t="s">
        <v>6</v>
      </c>
      <c r="V7" s="23" t="s">
        <v>7</v>
      </c>
      <c r="W7" s="23" t="s">
        <v>8</v>
      </c>
      <c r="X7" s="23"/>
      <c r="Y7" s="23"/>
      <c r="Z7" s="23"/>
      <c r="AA7" s="23" t="s">
        <v>9</v>
      </c>
      <c r="AB7" s="119" t="s">
        <v>10</v>
      </c>
    </row>
    <row r="8" spans="1:28" ht="18.75" customHeight="1" x14ac:dyDescent="0.3">
      <c r="A8" s="26">
        <v>1</v>
      </c>
      <c r="B8" s="29">
        <v>3.6219999999999999</v>
      </c>
      <c r="C8" s="29">
        <v>3.0190000000000001</v>
      </c>
      <c r="D8" s="29"/>
      <c r="E8" s="29"/>
      <c r="F8" s="29"/>
      <c r="G8" s="29"/>
      <c r="H8" s="29">
        <v>0</v>
      </c>
      <c r="I8" s="32">
        <v>7.1999999999999995E-2</v>
      </c>
      <c r="J8" s="16"/>
      <c r="K8" s="26">
        <v>1</v>
      </c>
      <c r="L8" s="29">
        <v>1.718</v>
      </c>
      <c r="M8" s="29">
        <v>1.56</v>
      </c>
      <c r="N8" s="29"/>
      <c r="O8" s="29"/>
      <c r="P8" s="29"/>
      <c r="Q8" s="29"/>
      <c r="R8" s="29">
        <v>0</v>
      </c>
      <c r="S8" s="32">
        <v>0.16300000000000001</v>
      </c>
      <c r="T8" s="17"/>
      <c r="U8" s="31">
        <v>1</v>
      </c>
      <c r="V8" s="29">
        <v>0.34200000000000003</v>
      </c>
      <c r="W8" s="29">
        <v>0.27400000000000002</v>
      </c>
      <c r="X8" s="29"/>
      <c r="Y8" s="29"/>
      <c r="Z8" s="29"/>
      <c r="AA8" s="29">
        <v>0</v>
      </c>
      <c r="AB8" s="32">
        <v>0.441</v>
      </c>
    </row>
    <row r="9" spans="1:28" ht="18.75" customHeight="1" x14ac:dyDescent="0.3">
      <c r="A9" s="26">
        <v>2</v>
      </c>
      <c r="B9" s="29">
        <v>4.1040000000000001</v>
      </c>
      <c r="C9" s="29">
        <v>3.0859999999999999</v>
      </c>
      <c r="D9" s="29"/>
      <c r="E9" s="29"/>
      <c r="F9" s="29"/>
      <c r="G9" s="29"/>
      <c r="H9" s="29">
        <v>0</v>
      </c>
      <c r="I9" s="32">
        <v>8.4000000000000005E-2</v>
      </c>
      <c r="J9" s="16"/>
      <c r="K9" s="26">
        <v>2</v>
      </c>
      <c r="L9" s="29">
        <v>2.2959999999999998</v>
      </c>
      <c r="M9" s="29">
        <v>1.921</v>
      </c>
      <c r="N9" s="29"/>
      <c r="O9" s="29"/>
      <c r="P9" s="29"/>
      <c r="Q9" s="29"/>
      <c r="R9" s="29">
        <v>0</v>
      </c>
      <c r="S9" s="32">
        <v>0.16200000000000001</v>
      </c>
      <c r="T9" s="17"/>
      <c r="U9" s="31">
        <v>2</v>
      </c>
      <c r="V9" s="29">
        <v>0.29899999999999999</v>
      </c>
      <c r="W9" s="29">
        <v>0.26</v>
      </c>
      <c r="X9" s="29"/>
      <c r="Y9" s="29"/>
      <c r="Z9" s="29"/>
      <c r="AA9" s="29">
        <v>0</v>
      </c>
      <c r="AB9" s="32">
        <v>0.50800000000000001</v>
      </c>
    </row>
    <row r="10" spans="1:28" ht="18.75" customHeight="1" x14ac:dyDescent="0.3">
      <c r="A10" s="26">
        <v>4</v>
      </c>
      <c r="B10" s="29">
        <v>0.74</v>
      </c>
      <c r="C10" s="29">
        <v>0.67800000000000005</v>
      </c>
      <c r="D10" s="29"/>
      <c r="E10" s="29"/>
      <c r="F10" s="29"/>
      <c r="G10" s="29"/>
      <c r="H10" s="29">
        <v>0</v>
      </c>
      <c r="I10" s="32">
        <v>0.10299999999999999</v>
      </c>
      <c r="J10" s="16"/>
      <c r="K10" s="26">
        <v>4</v>
      </c>
      <c r="L10" s="29">
        <v>0.22600000000000001</v>
      </c>
      <c r="M10" s="29">
        <v>0.218</v>
      </c>
      <c r="N10" s="29"/>
      <c r="O10" s="29"/>
      <c r="P10" s="29"/>
      <c r="Q10" s="29"/>
      <c r="R10" s="29">
        <v>0</v>
      </c>
      <c r="S10" s="32">
        <v>0.15</v>
      </c>
      <c r="T10" s="17"/>
      <c r="U10" s="31">
        <v>4</v>
      </c>
      <c r="V10" s="29">
        <v>4.1000000000000002E-2</v>
      </c>
      <c r="W10" s="29">
        <v>0.04</v>
      </c>
      <c r="X10" s="29"/>
      <c r="Y10" s="29"/>
      <c r="Z10" s="29"/>
      <c r="AA10" s="29">
        <v>0</v>
      </c>
      <c r="AB10" s="32">
        <v>0.42799999999999999</v>
      </c>
    </row>
    <row r="11" spans="1:28" ht="18.75" customHeight="1" x14ac:dyDescent="0.3">
      <c r="A11" s="26">
        <v>6</v>
      </c>
      <c r="B11" s="29">
        <v>0.69199999999999995</v>
      </c>
      <c r="C11" s="29">
        <v>0.97499999999999998</v>
      </c>
      <c r="D11" s="29"/>
      <c r="E11" s="29"/>
      <c r="F11" s="29"/>
      <c r="G11" s="29"/>
      <c r="H11" s="29">
        <v>0</v>
      </c>
      <c r="I11" s="32">
        <v>9.7000000000000003E-2</v>
      </c>
      <c r="J11" s="16"/>
      <c r="K11" s="26">
        <v>6</v>
      </c>
      <c r="L11" s="29">
        <v>0.22500000000000001</v>
      </c>
      <c r="M11" s="29">
        <v>0.26700000000000002</v>
      </c>
      <c r="N11" s="29"/>
      <c r="O11" s="29"/>
      <c r="P11" s="29"/>
      <c r="Q11" s="29"/>
      <c r="R11" s="29">
        <v>0</v>
      </c>
      <c r="S11" s="32">
        <v>0.14399999999999999</v>
      </c>
      <c r="T11" s="17"/>
      <c r="U11" s="31">
        <v>6</v>
      </c>
      <c r="V11" s="29">
        <v>3.7999999999999999E-2</v>
      </c>
      <c r="W11" s="29">
        <v>3.6999999999999998E-2</v>
      </c>
      <c r="X11" s="29"/>
      <c r="Y11" s="29"/>
      <c r="Z11" s="29"/>
      <c r="AA11" s="29">
        <v>0</v>
      </c>
      <c r="AB11" s="32">
        <v>0.40600000000000003</v>
      </c>
    </row>
    <row r="12" spans="1:28" ht="18.75" customHeight="1" x14ac:dyDescent="0.3">
      <c r="A12" s="26">
        <v>8</v>
      </c>
      <c r="B12" s="29">
        <v>1.534</v>
      </c>
      <c r="C12" s="29">
        <v>1.0920000000000001</v>
      </c>
      <c r="D12" s="29"/>
      <c r="E12" s="29"/>
      <c r="F12" s="29"/>
      <c r="G12" s="29"/>
      <c r="H12" s="29">
        <v>8.9999999999999993E-3</v>
      </c>
      <c r="I12" s="32">
        <v>0.10199999999999999</v>
      </c>
      <c r="J12" s="16"/>
      <c r="K12" s="26">
        <v>8</v>
      </c>
      <c r="L12" s="29">
        <v>0.39</v>
      </c>
      <c r="M12" s="29">
        <v>0.307</v>
      </c>
      <c r="N12" s="29"/>
      <c r="O12" s="29"/>
      <c r="P12" s="29"/>
      <c r="Q12" s="29"/>
      <c r="R12" s="29">
        <v>0</v>
      </c>
      <c r="S12" s="32">
        <v>0.15</v>
      </c>
      <c r="T12" s="17"/>
      <c r="U12" s="31">
        <v>8</v>
      </c>
      <c r="V12" s="29">
        <v>8.4000000000000005E-2</v>
      </c>
      <c r="W12" s="29">
        <v>6.3E-2</v>
      </c>
      <c r="X12" s="29"/>
      <c r="Y12" s="29"/>
      <c r="Z12" s="29"/>
      <c r="AA12" s="29">
        <v>0</v>
      </c>
      <c r="AB12" s="32">
        <v>0.432</v>
      </c>
    </row>
    <row r="13" spans="1:28" ht="18.75" customHeight="1" x14ac:dyDescent="0.3">
      <c r="A13" s="26">
        <v>12</v>
      </c>
      <c r="B13" s="29">
        <v>1.2010000000000001</v>
      </c>
      <c r="C13" s="29">
        <v>1.6990000000000001</v>
      </c>
      <c r="D13" s="29"/>
      <c r="E13" s="29"/>
      <c r="F13" s="29"/>
      <c r="G13" s="29"/>
      <c r="H13" s="29">
        <v>0</v>
      </c>
      <c r="I13" s="32">
        <v>0.11600000000000001</v>
      </c>
      <c r="J13" s="16"/>
      <c r="K13" s="26">
        <v>12</v>
      </c>
      <c r="L13" s="29">
        <v>0.31900000000000001</v>
      </c>
      <c r="M13" s="29">
        <v>0.39200000000000002</v>
      </c>
      <c r="N13" s="29"/>
      <c r="O13" s="29"/>
      <c r="P13" s="29"/>
      <c r="Q13" s="29"/>
      <c r="R13" s="29">
        <v>0</v>
      </c>
      <c r="S13" s="32">
        <v>0.17100000000000001</v>
      </c>
      <c r="T13" s="17"/>
      <c r="U13" s="31">
        <v>12</v>
      </c>
      <c r="V13" s="29">
        <v>6.7000000000000004E-2</v>
      </c>
      <c r="W13" s="29">
        <v>8.5000000000000006E-2</v>
      </c>
      <c r="X13" s="29"/>
      <c r="Y13" s="29"/>
      <c r="Z13" s="29"/>
      <c r="AA13" s="29">
        <v>0</v>
      </c>
      <c r="AB13" s="32">
        <v>0.48899999999999999</v>
      </c>
    </row>
    <row r="14" spans="1:28" ht="18.75" customHeight="1" x14ac:dyDescent="0.3">
      <c r="A14" s="26">
        <v>24</v>
      </c>
      <c r="B14" s="29">
        <v>2.5710000000000002</v>
      </c>
      <c r="C14" s="29">
        <v>2.0350000000000001</v>
      </c>
      <c r="D14" s="29"/>
      <c r="E14" s="29"/>
      <c r="F14" s="29"/>
      <c r="G14" s="29"/>
      <c r="H14" s="29">
        <v>4.0000000000000001E-3</v>
      </c>
      <c r="I14" s="32">
        <v>0.123</v>
      </c>
      <c r="J14" s="16"/>
      <c r="K14" s="26">
        <v>24</v>
      </c>
      <c r="L14" s="29">
        <v>0.52600000000000002</v>
      </c>
      <c r="M14" s="29">
        <v>0.46700000000000003</v>
      </c>
      <c r="N14" s="29"/>
      <c r="O14" s="29"/>
      <c r="P14" s="29"/>
      <c r="Q14" s="29"/>
      <c r="R14" s="29">
        <v>0</v>
      </c>
      <c r="S14" s="32">
        <v>0.192</v>
      </c>
      <c r="T14" s="17"/>
      <c r="U14" s="31">
        <v>24</v>
      </c>
      <c r="V14" s="29">
        <v>0.108</v>
      </c>
      <c r="W14" s="29">
        <v>9.7000000000000003E-2</v>
      </c>
      <c r="X14" s="29"/>
      <c r="Y14" s="29"/>
      <c r="Z14" s="29"/>
      <c r="AA14" s="29">
        <v>0</v>
      </c>
      <c r="AB14" s="32">
        <v>0.52900000000000003</v>
      </c>
    </row>
    <row r="15" spans="1:28" ht="18.75" customHeight="1" x14ac:dyDescent="0.3">
      <c r="A15" s="26">
        <v>48</v>
      </c>
      <c r="B15" s="29">
        <v>3.1419999999999999</v>
      </c>
      <c r="C15" s="29">
        <v>2.8889999999999998</v>
      </c>
      <c r="D15" s="29"/>
      <c r="E15" s="29"/>
      <c r="F15" s="29"/>
      <c r="G15" s="29"/>
      <c r="H15" s="29">
        <v>0.11799999999999999</v>
      </c>
      <c r="I15" s="32">
        <v>0.107</v>
      </c>
      <c r="J15" s="16"/>
      <c r="K15" s="26">
        <v>48</v>
      </c>
      <c r="L15" s="29">
        <v>0.57699999999999996</v>
      </c>
      <c r="M15" s="29">
        <v>0.54900000000000004</v>
      </c>
      <c r="N15" s="29"/>
      <c r="O15" s="29"/>
      <c r="P15" s="29"/>
      <c r="Q15" s="29"/>
      <c r="R15" s="29">
        <v>3.4000000000000002E-2</v>
      </c>
      <c r="S15" s="32">
        <v>0.158</v>
      </c>
      <c r="T15" s="17"/>
      <c r="U15" s="31">
        <v>48</v>
      </c>
      <c r="V15" s="29">
        <v>0.125</v>
      </c>
      <c r="W15" s="29">
        <v>0.11799999999999999</v>
      </c>
      <c r="X15" s="29"/>
      <c r="Y15" s="29"/>
      <c r="Z15" s="29"/>
      <c r="AA15" s="29">
        <v>0</v>
      </c>
      <c r="AB15" s="32">
        <v>0.41299999999999998</v>
      </c>
    </row>
    <row r="16" spans="1:28" ht="18.75" customHeight="1" x14ac:dyDescent="0.3">
      <c r="A16" s="26">
        <v>72</v>
      </c>
      <c r="B16" s="29">
        <v>4.3970000000000002</v>
      </c>
      <c r="C16" s="29">
        <v>3.9380000000000002</v>
      </c>
      <c r="D16" s="29"/>
      <c r="E16" s="29"/>
      <c r="F16" s="29"/>
      <c r="G16" s="29"/>
      <c r="H16" s="29">
        <v>7.9000000000000001E-2</v>
      </c>
      <c r="I16" s="32">
        <v>0.13700000000000001</v>
      </c>
      <c r="J16" s="16"/>
      <c r="K16" s="26">
        <v>72</v>
      </c>
      <c r="L16" s="29">
        <v>0.70499999999999996</v>
      </c>
      <c r="M16" s="29">
        <v>0.66</v>
      </c>
      <c r="N16" s="29"/>
      <c r="O16" s="29"/>
      <c r="P16" s="29"/>
      <c r="Q16" s="29"/>
      <c r="R16" s="29">
        <v>2.9000000000000001E-2</v>
      </c>
      <c r="S16" s="32">
        <v>0.2</v>
      </c>
      <c r="T16" s="39"/>
      <c r="U16" s="31">
        <v>72</v>
      </c>
      <c r="V16" s="29">
        <v>0.191</v>
      </c>
      <c r="W16" s="29">
        <v>0.159</v>
      </c>
      <c r="X16" s="29"/>
      <c r="Y16" s="29"/>
      <c r="Z16" s="29"/>
      <c r="AA16" s="29">
        <v>4.0000000000000001E-3</v>
      </c>
      <c r="AB16" s="32">
        <v>0.50700000000000001</v>
      </c>
    </row>
    <row r="17" spans="1:28" ht="18.75" customHeight="1" x14ac:dyDescent="0.3">
      <c r="A17" s="34">
        <v>96</v>
      </c>
      <c r="B17" s="37">
        <v>4.984</v>
      </c>
      <c r="C17" s="37">
        <v>4.9809999999999999</v>
      </c>
      <c r="D17" s="37"/>
      <c r="E17" s="37"/>
      <c r="F17" s="37"/>
      <c r="G17" s="37"/>
      <c r="H17" s="37">
        <v>0.152</v>
      </c>
      <c r="I17" s="41">
        <v>0.13500000000000001</v>
      </c>
      <c r="J17" s="16"/>
      <c r="K17" s="34">
        <v>96</v>
      </c>
      <c r="L17" s="37">
        <v>0.72799999999999998</v>
      </c>
      <c r="M17" s="37">
        <v>0.71599999999999997</v>
      </c>
      <c r="N17" s="37"/>
      <c r="O17" s="37"/>
      <c r="P17" s="37"/>
      <c r="Q17" s="37"/>
      <c r="R17" s="37">
        <v>0.05</v>
      </c>
      <c r="S17" s="41">
        <v>0.19</v>
      </c>
      <c r="T17" s="39"/>
      <c r="U17" s="40">
        <v>96</v>
      </c>
      <c r="V17" s="37">
        <v>5.1999999999999998E-2</v>
      </c>
      <c r="W17" s="37">
        <v>5.2999999999999999E-2</v>
      </c>
      <c r="X17" s="37"/>
      <c r="Y17" s="37"/>
      <c r="Z17" s="37"/>
      <c r="AA17" s="37">
        <v>6.0000000000000001E-3</v>
      </c>
      <c r="AB17" s="41">
        <v>0.45</v>
      </c>
    </row>
    <row r="18" spans="1:28" ht="18.75" customHeight="1" x14ac:dyDescent="0.3">
      <c r="A18" s="17"/>
      <c r="B18" s="29"/>
      <c r="C18" s="29"/>
      <c r="D18" s="29"/>
      <c r="E18" s="29"/>
      <c r="F18" s="29"/>
      <c r="G18" s="29"/>
      <c r="H18" s="29"/>
      <c r="I18" s="29"/>
      <c r="J18" s="16"/>
      <c r="K18" s="17"/>
      <c r="L18" s="29"/>
      <c r="M18" s="29"/>
      <c r="N18" s="29"/>
      <c r="O18" s="29"/>
      <c r="P18" s="29"/>
      <c r="Q18" s="29"/>
      <c r="R18" s="29"/>
      <c r="S18" s="29"/>
      <c r="T18" s="39"/>
      <c r="U18" s="42"/>
      <c r="V18" s="29"/>
      <c r="W18" s="29"/>
      <c r="X18" s="29"/>
      <c r="Y18" s="29"/>
      <c r="Z18" s="29"/>
      <c r="AA18" s="29"/>
      <c r="AB18" s="29"/>
    </row>
    <row r="19" spans="1:28" ht="18.75" customHeight="1" x14ac:dyDescent="0.3">
      <c r="A19" s="13"/>
      <c r="B19" s="45"/>
      <c r="C19" s="13"/>
      <c r="D19" s="13"/>
      <c r="E19" s="45"/>
      <c r="F19" s="45"/>
      <c r="G19" s="45"/>
      <c r="H19" s="175" t="s">
        <v>11</v>
      </c>
      <c r="I19" s="176">
        <v>1.7</v>
      </c>
      <c r="J19" s="177">
        <v>17</v>
      </c>
      <c r="T19" s="49"/>
    </row>
    <row r="20" spans="1:28" ht="18.75" customHeight="1" x14ac:dyDescent="0.35">
      <c r="A20" s="7" t="s">
        <v>12</v>
      </c>
      <c r="B20" s="10"/>
      <c r="D20" s="12" t="s">
        <v>28</v>
      </c>
      <c r="F20" s="30">
        <v>0.66549999999999998</v>
      </c>
      <c r="H20" s="175"/>
      <c r="I20" s="175"/>
      <c r="J20" s="178"/>
      <c r="T20" s="49"/>
    </row>
    <row r="21" spans="1:28" ht="18.75" customHeight="1" x14ac:dyDescent="0.3">
      <c r="I21" s="45"/>
      <c r="M21" s="6" t="s">
        <v>14</v>
      </c>
      <c r="O21" s="43">
        <v>8.2000000000000003E-2</v>
      </c>
      <c r="T21" s="49"/>
    </row>
    <row r="22" spans="1:28" ht="18.75" customHeight="1" x14ac:dyDescent="0.4">
      <c r="A22" s="54"/>
      <c r="B22" s="211" t="s">
        <v>3</v>
      </c>
      <c r="C22" s="210"/>
      <c r="D22" s="210"/>
      <c r="E22" s="211"/>
      <c r="F22" s="211"/>
      <c r="G22" s="211"/>
      <c r="H22" s="211"/>
      <c r="I22" s="223"/>
      <c r="K22" s="54"/>
      <c r="L22" s="214" t="s">
        <v>4</v>
      </c>
      <c r="M22" s="214"/>
      <c r="N22" s="214"/>
      <c r="O22" s="214"/>
      <c r="P22" s="215"/>
      <c r="Q22" s="216"/>
      <c r="R22" s="215"/>
      <c r="S22" s="217"/>
      <c r="T22" s="13"/>
      <c r="U22" s="179"/>
      <c r="V22" s="219" t="s">
        <v>5</v>
      </c>
      <c r="W22" s="219"/>
      <c r="X22" s="219"/>
      <c r="Y22" s="219"/>
      <c r="Z22" s="219"/>
      <c r="AA22" s="219"/>
      <c r="AB22" s="224"/>
    </row>
    <row r="23" spans="1:28" ht="18.75" customHeight="1" x14ac:dyDescent="0.35">
      <c r="A23" s="168" t="s">
        <v>6</v>
      </c>
      <c r="B23" s="60" t="s">
        <v>7</v>
      </c>
      <c r="C23" s="59" t="s">
        <v>8</v>
      </c>
      <c r="D23" s="59" t="s">
        <v>45</v>
      </c>
      <c r="E23" s="180" t="s">
        <v>16</v>
      </c>
      <c r="F23" s="60" t="s">
        <v>17</v>
      </c>
      <c r="G23" s="60" t="s">
        <v>18</v>
      </c>
      <c r="H23" s="60" t="s">
        <v>9</v>
      </c>
      <c r="I23" s="135" t="s">
        <v>10</v>
      </c>
      <c r="K23" s="168" t="s">
        <v>6</v>
      </c>
      <c r="L23" s="63" t="s">
        <v>7</v>
      </c>
      <c r="M23" s="63" t="s">
        <v>8</v>
      </c>
      <c r="N23" s="63" t="s">
        <v>15</v>
      </c>
      <c r="O23" s="167" t="s">
        <v>19</v>
      </c>
      <c r="P23" s="64" t="s">
        <v>17</v>
      </c>
      <c r="Q23" s="107" t="s">
        <v>18</v>
      </c>
      <c r="R23" s="64" t="s">
        <v>9</v>
      </c>
      <c r="S23" s="65" t="s">
        <v>10</v>
      </c>
      <c r="T23" s="13"/>
      <c r="U23" s="181" t="s">
        <v>6</v>
      </c>
      <c r="V23" s="68" t="s">
        <v>7</v>
      </c>
      <c r="W23" s="68" t="s">
        <v>8</v>
      </c>
      <c r="X23" s="68" t="s">
        <v>15</v>
      </c>
      <c r="Y23" s="180" t="s">
        <v>16</v>
      </c>
      <c r="Z23" s="68" t="s">
        <v>17</v>
      </c>
      <c r="AA23" s="68" t="s">
        <v>9</v>
      </c>
      <c r="AB23" s="120" t="s">
        <v>10</v>
      </c>
    </row>
    <row r="24" spans="1:28" ht="18.75" customHeight="1" x14ac:dyDescent="0.35">
      <c r="A24" s="168">
        <v>0</v>
      </c>
      <c r="B24" s="59">
        <v>0</v>
      </c>
      <c r="C24" s="59">
        <v>0</v>
      </c>
      <c r="D24" s="59">
        <v>0</v>
      </c>
      <c r="E24" s="169">
        <v>0</v>
      </c>
      <c r="F24" s="59">
        <v>0</v>
      </c>
      <c r="G24" s="60"/>
      <c r="H24" s="60"/>
      <c r="I24" s="121"/>
      <c r="K24" s="168">
        <v>0</v>
      </c>
      <c r="L24" s="70">
        <v>0</v>
      </c>
      <c r="M24" s="70">
        <v>0</v>
      </c>
      <c r="N24" s="70">
        <v>0</v>
      </c>
      <c r="O24" s="169">
        <v>0</v>
      </c>
      <c r="P24" s="70">
        <v>0</v>
      </c>
      <c r="Q24" s="70">
        <v>0</v>
      </c>
      <c r="R24" s="70">
        <v>0</v>
      </c>
      <c r="S24" s="122">
        <v>0</v>
      </c>
      <c r="T24" s="13"/>
      <c r="U24" s="168">
        <v>0</v>
      </c>
      <c r="V24" s="71">
        <v>0</v>
      </c>
      <c r="W24" s="71">
        <v>0</v>
      </c>
      <c r="X24" s="71">
        <v>0</v>
      </c>
      <c r="Y24" s="169">
        <v>0</v>
      </c>
      <c r="Z24" s="71">
        <v>0</v>
      </c>
      <c r="AA24" s="71">
        <v>0</v>
      </c>
      <c r="AB24" s="140">
        <v>0</v>
      </c>
    </row>
    <row r="25" spans="1:28" ht="18.75" customHeight="1" x14ac:dyDescent="0.4">
      <c r="A25" s="182">
        <v>1</v>
      </c>
      <c r="B25" s="183">
        <f>B8*$I$19</f>
        <v>6.1574</v>
      </c>
      <c r="C25" s="183">
        <f>C8*$I$19</f>
        <v>5.1322999999999999</v>
      </c>
      <c r="D25" s="183">
        <f t="shared" ref="D25:D34" si="0">AVERAGE(B25:C25)</f>
        <v>5.6448499999999999</v>
      </c>
      <c r="E25" s="184">
        <f t="shared" ref="E25:E34" si="1">D25-$I$35</f>
        <v>5.4619299999999997</v>
      </c>
      <c r="F25" s="183">
        <f t="shared" ref="F25:F34" si="2">STDEV(B25:C25)</f>
        <v>0.72485516139432993</v>
      </c>
      <c r="G25" s="183">
        <f t="shared" ref="G25:G34" si="3">(E25)/(200*$F$20/0.9)*100</f>
        <v>3.6932659654395192</v>
      </c>
      <c r="H25" s="183">
        <f t="shared" ref="H25:I34" si="4">H8*$I$19</f>
        <v>0</v>
      </c>
      <c r="I25" s="185">
        <f t="shared" si="4"/>
        <v>0.12239999999999998</v>
      </c>
      <c r="K25" s="172">
        <v>1</v>
      </c>
      <c r="L25" s="77">
        <f>L8*$I$19</f>
        <v>2.9205999999999999</v>
      </c>
      <c r="M25" s="77">
        <f>M8*$I$19</f>
        <v>2.6520000000000001</v>
      </c>
      <c r="N25" s="77">
        <f t="shared" ref="N25:N34" si="5">AVERAGE(L25:M25)</f>
        <v>2.7862999999999998</v>
      </c>
      <c r="O25" s="171">
        <f t="shared" ref="O25:O34" si="6">N25-$S$35</f>
        <v>2.5006999999999997</v>
      </c>
      <c r="P25" s="78">
        <f t="shared" ref="P25:P34" si="7">STDEV(L25:M25)</f>
        <v>0.18992888142670647</v>
      </c>
      <c r="Q25" s="110">
        <f t="shared" ref="Q25:Q34" si="8">O25/(150*$O$21/0.88)*100</f>
        <v>17.891186991869915</v>
      </c>
      <c r="R25" s="78">
        <f t="shared" ref="R25:S34" si="9">R8*$I$19</f>
        <v>0</v>
      </c>
      <c r="S25" s="123">
        <f t="shared" si="9"/>
        <v>0.27710000000000001</v>
      </c>
      <c r="T25" s="13"/>
      <c r="U25" s="186">
        <v>1</v>
      </c>
      <c r="V25" s="81">
        <f>V8*$I$19</f>
        <v>0.58140000000000003</v>
      </c>
      <c r="W25" s="81">
        <f>W8*$I$19</f>
        <v>0.46580000000000005</v>
      </c>
      <c r="X25" s="81">
        <f t="shared" ref="X25:X34" si="10">AVERAGE(V25:W25)</f>
        <v>0.52360000000000007</v>
      </c>
      <c r="Y25" s="187">
        <v>0</v>
      </c>
      <c r="Z25" s="81">
        <f t="shared" ref="Z25:Z34" si="11">STDEV(V25:W25)</f>
        <v>8.174154390516436E-2</v>
      </c>
      <c r="AA25" s="81">
        <f t="shared" ref="AA25:AB34" si="12">AA8*$I$19</f>
        <v>0</v>
      </c>
      <c r="AB25" s="146">
        <f t="shared" si="12"/>
        <v>0.74970000000000003</v>
      </c>
    </row>
    <row r="26" spans="1:28" ht="18.75" customHeight="1" x14ac:dyDescent="0.4">
      <c r="A26" s="182">
        <v>2</v>
      </c>
      <c r="B26" s="183">
        <f>B9*$I$19</f>
        <v>6.9767999999999999</v>
      </c>
      <c r="C26" s="183">
        <f>C9*$I$19</f>
        <v>5.2462</v>
      </c>
      <c r="D26" s="183">
        <f t="shared" si="0"/>
        <v>6.1114999999999995</v>
      </c>
      <c r="E26" s="184">
        <f t="shared" si="1"/>
        <v>5.9285799999999993</v>
      </c>
      <c r="F26" s="183">
        <f t="shared" si="2"/>
        <v>1.2237189955214411</v>
      </c>
      <c r="G26" s="183">
        <f t="shared" si="3"/>
        <v>4.0088069120961682</v>
      </c>
      <c r="H26" s="183">
        <f t="shared" si="4"/>
        <v>0</v>
      </c>
      <c r="I26" s="185">
        <f t="shared" si="4"/>
        <v>0.14280000000000001</v>
      </c>
      <c r="K26" s="172">
        <v>2</v>
      </c>
      <c r="L26" s="77">
        <f>L9*$I$19</f>
        <v>3.9031999999999996</v>
      </c>
      <c r="M26" s="77">
        <f>M9*$I$19</f>
        <v>3.2656999999999998</v>
      </c>
      <c r="N26" s="77">
        <f t="shared" si="5"/>
        <v>3.5844499999999995</v>
      </c>
      <c r="O26" s="171">
        <f t="shared" si="6"/>
        <v>3.2988499999999994</v>
      </c>
      <c r="P26" s="78">
        <f t="shared" si="7"/>
        <v>0.45078057300642382</v>
      </c>
      <c r="Q26" s="110">
        <f t="shared" si="8"/>
        <v>23.601528455284544</v>
      </c>
      <c r="R26" s="78">
        <f t="shared" si="9"/>
        <v>0</v>
      </c>
      <c r="S26" s="123">
        <f t="shared" si="9"/>
        <v>0.27539999999999998</v>
      </c>
      <c r="T26" s="13"/>
      <c r="U26" s="186">
        <v>2</v>
      </c>
      <c r="V26" s="81">
        <f>V9*$I$19</f>
        <v>0.50829999999999997</v>
      </c>
      <c r="W26" s="81">
        <f>W9*$I$19</f>
        <v>0.442</v>
      </c>
      <c r="X26" s="81">
        <f t="shared" si="10"/>
        <v>0.47514999999999996</v>
      </c>
      <c r="Y26" s="187">
        <v>0</v>
      </c>
      <c r="Z26" s="81">
        <f t="shared" si="11"/>
        <v>4.6881179592668076E-2</v>
      </c>
      <c r="AA26" s="81">
        <f t="shared" si="12"/>
        <v>0</v>
      </c>
      <c r="AB26" s="146">
        <f t="shared" si="12"/>
        <v>0.86360000000000003</v>
      </c>
    </row>
    <row r="27" spans="1:28" ht="18.75" customHeight="1" x14ac:dyDescent="0.4">
      <c r="A27" s="182">
        <v>4</v>
      </c>
      <c r="B27" s="183">
        <f t="shared" ref="B27:C34" si="13">B10*$J$19</f>
        <v>12.58</v>
      </c>
      <c r="C27" s="183">
        <f t="shared" si="13"/>
        <v>11.526000000000002</v>
      </c>
      <c r="D27" s="183">
        <f t="shared" si="0"/>
        <v>12.053000000000001</v>
      </c>
      <c r="E27" s="184">
        <f t="shared" si="1"/>
        <v>11.870080000000002</v>
      </c>
      <c r="F27" s="183">
        <f t="shared" si="2"/>
        <v>0.74529054737062006</v>
      </c>
      <c r="G27" s="183">
        <f t="shared" si="3"/>
        <v>8.0263501126972212</v>
      </c>
      <c r="H27" s="183">
        <f t="shared" si="4"/>
        <v>0</v>
      </c>
      <c r="I27" s="185">
        <f t="shared" si="4"/>
        <v>0.17509999999999998</v>
      </c>
      <c r="K27" s="172">
        <v>4</v>
      </c>
      <c r="L27" s="77">
        <f t="shared" ref="L27:M34" si="14">L10*$J$19</f>
        <v>3.8420000000000001</v>
      </c>
      <c r="M27" s="77">
        <f t="shared" si="14"/>
        <v>3.706</v>
      </c>
      <c r="N27" s="77">
        <f t="shared" si="5"/>
        <v>3.774</v>
      </c>
      <c r="O27" s="171">
        <f t="shared" si="6"/>
        <v>3.4883999999999999</v>
      </c>
      <c r="P27" s="78">
        <f t="shared" si="7"/>
        <v>9.6166522241370553E-2</v>
      </c>
      <c r="Q27" s="110">
        <f t="shared" si="8"/>
        <v>24.957658536585363</v>
      </c>
      <c r="R27" s="78">
        <f t="shared" si="9"/>
        <v>0</v>
      </c>
      <c r="S27" s="123">
        <f t="shared" si="9"/>
        <v>0.255</v>
      </c>
      <c r="T27" s="13"/>
      <c r="U27" s="186">
        <v>4</v>
      </c>
      <c r="V27" s="81">
        <f t="shared" ref="V27:W34" si="15">V10*$J$19</f>
        <v>0.69700000000000006</v>
      </c>
      <c r="W27" s="81">
        <f t="shared" si="15"/>
        <v>0.68</v>
      </c>
      <c r="X27" s="81">
        <f t="shared" si="10"/>
        <v>0.68850000000000011</v>
      </c>
      <c r="Y27" s="187">
        <v>0</v>
      </c>
      <c r="Z27" s="81">
        <f t="shared" si="11"/>
        <v>1.2020815280171319E-2</v>
      </c>
      <c r="AA27" s="81">
        <f t="shared" si="12"/>
        <v>0</v>
      </c>
      <c r="AB27" s="146">
        <f t="shared" si="12"/>
        <v>0.72759999999999991</v>
      </c>
    </row>
    <row r="28" spans="1:28" ht="18.75" customHeight="1" x14ac:dyDescent="0.4">
      <c r="A28" s="182">
        <v>6</v>
      </c>
      <c r="B28" s="183">
        <f t="shared" si="13"/>
        <v>11.763999999999999</v>
      </c>
      <c r="C28" s="183">
        <f t="shared" si="13"/>
        <v>16.574999999999999</v>
      </c>
      <c r="D28" s="183">
        <f t="shared" si="0"/>
        <v>14.169499999999999</v>
      </c>
      <c r="E28" s="184">
        <f t="shared" si="1"/>
        <v>13.98658</v>
      </c>
      <c r="F28" s="183">
        <f t="shared" si="2"/>
        <v>3.4018907242884788</v>
      </c>
      <c r="G28" s="183">
        <f t="shared" si="3"/>
        <v>9.4574921111945898</v>
      </c>
      <c r="H28" s="183">
        <f t="shared" si="4"/>
        <v>0</v>
      </c>
      <c r="I28" s="185">
        <f t="shared" si="4"/>
        <v>0.16489999999999999</v>
      </c>
      <c r="K28" s="172">
        <v>6</v>
      </c>
      <c r="L28" s="77">
        <f t="shared" si="14"/>
        <v>3.8250000000000002</v>
      </c>
      <c r="M28" s="77">
        <f t="shared" si="14"/>
        <v>4.5390000000000006</v>
      </c>
      <c r="N28" s="77">
        <f t="shared" si="5"/>
        <v>4.1820000000000004</v>
      </c>
      <c r="O28" s="171">
        <f t="shared" si="6"/>
        <v>3.8964000000000003</v>
      </c>
      <c r="P28" s="78">
        <f t="shared" si="7"/>
        <v>0.5048742417671952</v>
      </c>
      <c r="Q28" s="110">
        <f t="shared" si="8"/>
        <v>27.876682926829265</v>
      </c>
      <c r="R28" s="78">
        <f t="shared" si="9"/>
        <v>0</v>
      </c>
      <c r="S28" s="123">
        <f t="shared" si="9"/>
        <v>0.24479999999999996</v>
      </c>
      <c r="T28" s="13"/>
      <c r="U28" s="186">
        <v>6</v>
      </c>
      <c r="V28" s="81">
        <f t="shared" si="15"/>
        <v>0.64600000000000002</v>
      </c>
      <c r="W28" s="81">
        <f t="shared" si="15"/>
        <v>0.629</v>
      </c>
      <c r="X28" s="81">
        <f t="shared" si="10"/>
        <v>0.63749999999999996</v>
      </c>
      <c r="Y28" s="187">
        <v>0</v>
      </c>
      <c r="Z28" s="81">
        <f t="shared" si="11"/>
        <v>1.2020815280171319E-2</v>
      </c>
      <c r="AA28" s="81">
        <f t="shared" si="12"/>
        <v>0</v>
      </c>
      <c r="AB28" s="146">
        <f t="shared" si="12"/>
        <v>0.69020000000000004</v>
      </c>
    </row>
    <row r="29" spans="1:28" ht="18.75" customHeight="1" x14ac:dyDescent="0.4">
      <c r="A29" s="182">
        <v>8</v>
      </c>
      <c r="B29" s="183">
        <f t="shared" si="13"/>
        <v>26.077999999999999</v>
      </c>
      <c r="C29" s="183">
        <f t="shared" si="13"/>
        <v>18.564</v>
      </c>
      <c r="D29" s="183">
        <f t="shared" si="0"/>
        <v>22.320999999999998</v>
      </c>
      <c r="E29" s="184">
        <f t="shared" si="1"/>
        <v>22.138079999999999</v>
      </c>
      <c r="F29" s="183">
        <f t="shared" si="2"/>
        <v>5.3132003538357289</v>
      </c>
      <c r="G29" s="183">
        <f t="shared" si="3"/>
        <v>14.96940045078888</v>
      </c>
      <c r="H29" s="183">
        <f t="shared" si="4"/>
        <v>1.5299999999999998E-2</v>
      </c>
      <c r="I29" s="185">
        <f t="shared" si="4"/>
        <v>0.17339999999999997</v>
      </c>
      <c r="K29" s="172">
        <v>8</v>
      </c>
      <c r="L29" s="77">
        <f t="shared" si="14"/>
        <v>6.63</v>
      </c>
      <c r="M29" s="77">
        <f t="shared" si="14"/>
        <v>5.2190000000000003</v>
      </c>
      <c r="N29" s="77">
        <f t="shared" si="5"/>
        <v>5.9245000000000001</v>
      </c>
      <c r="O29" s="171">
        <f t="shared" si="6"/>
        <v>5.6389000000000005</v>
      </c>
      <c r="P29" s="78">
        <f t="shared" si="7"/>
        <v>0.99772766825422221</v>
      </c>
      <c r="Q29" s="110">
        <f t="shared" si="8"/>
        <v>40.343349593495937</v>
      </c>
      <c r="R29" s="78">
        <f t="shared" si="9"/>
        <v>0</v>
      </c>
      <c r="S29" s="123">
        <f t="shared" si="9"/>
        <v>0.255</v>
      </c>
      <c r="T29" s="13"/>
      <c r="U29" s="186">
        <v>8</v>
      </c>
      <c r="V29" s="81">
        <f t="shared" si="15"/>
        <v>1.4280000000000002</v>
      </c>
      <c r="W29" s="81">
        <f t="shared" si="15"/>
        <v>1.071</v>
      </c>
      <c r="X29" s="81">
        <f t="shared" si="10"/>
        <v>1.2495000000000001</v>
      </c>
      <c r="Y29" s="187">
        <f t="shared" ref="Y29:Y34" si="16">X29-$AB$35</f>
        <v>0.46699000000000002</v>
      </c>
      <c r="Z29" s="81">
        <f t="shared" si="11"/>
        <v>0.25243712088359782</v>
      </c>
      <c r="AA29" s="81">
        <f t="shared" si="12"/>
        <v>0</v>
      </c>
      <c r="AB29" s="146">
        <f t="shared" si="12"/>
        <v>0.73439999999999994</v>
      </c>
    </row>
    <row r="30" spans="1:28" ht="18.75" customHeight="1" x14ac:dyDescent="0.4">
      <c r="A30" s="182">
        <v>12</v>
      </c>
      <c r="B30" s="183">
        <f t="shared" si="13"/>
        <v>20.417000000000002</v>
      </c>
      <c r="C30" s="183">
        <f t="shared" si="13"/>
        <v>28.883000000000003</v>
      </c>
      <c r="D30" s="183">
        <f t="shared" si="0"/>
        <v>24.650000000000002</v>
      </c>
      <c r="E30" s="184">
        <f t="shared" si="1"/>
        <v>24.467080000000003</v>
      </c>
      <c r="F30" s="183">
        <f t="shared" si="2"/>
        <v>5.9863660095253231</v>
      </c>
      <c r="G30" s="183">
        <f t="shared" si="3"/>
        <v>16.54423140495868</v>
      </c>
      <c r="H30" s="183">
        <f t="shared" si="4"/>
        <v>0</v>
      </c>
      <c r="I30" s="185">
        <f t="shared" si="4"/>
        <v>0.19720000000000001</v>
      </c>
      <c r="K30" s="172">
        <v>12</v>
      </c>
      <c r="L30" s="77">
        <f t="shared" si="14"/>
        <v>5.423</v>
      </c>
      <c r="M30" s="77">
        <f t="shared" si="14"/>
        <v>6.6640000000000006</v>
      </c>
      <c r="N30" s="77">
        <f t="shared" si="5"/>
        <v>6.0434999999999999</v>
      </c>
      <c r="O30" s="171">
        <f t="shared" si="6"/>
        <v>5.7579000000000002</v>
      </c>
      <c r="P30" s="78">
        <f t="shared" si="7"/>
        <v>0.87751951545250972</v>
      </c>
      <c r="Q30" s="110">
        <f t="shared" si="8"/>
        <v>41.194731707317075</v>
      </c>
      <c r="R30" s="78">
        <f t="shared" si="9"/>
        <v>0</v>
      </c>
      <c r="S30" s="123">
        <f t="shared" si="9"/>
        <v>0.29070000000000001</v>
      </c>
      <c r="T30" s="13"/>
      <c r="U30" s="186">
        <v>12</v>
      </c>
      <c r="V30" s="81">
        <f t="shared" si="15"/>
        <v>1.139</v>
      </c>
      <c r="W30" s="81">
        <f t="shared" si="15"/>
        <v>1.4450000000000001</v>
      </c>
      <c r="X30" s="81">
        <f t="shared" si="10"/>
        <v>1.292</v>
      </c>
      <c r="Y30" s="187">
        <f t="shared" si="16"/>
        <v>0.50949</v>
      </c>
      <c r="Z30" s="81">
        <f t="shared" si="11"/>
        <v>0.21637467504308361</v>
      </c>
      <c r="AA30" s="81">
        <f t="shared" si="12"/>
        <v>0</v>
      </c>
      <c r="AB30" s="146">
        <f t="shared" si="12"/>
        <v>0.83129999999999993</v>
      </c>
    </row>
    <row r="31" spans="1:28" ht="18.75" customHeight="1" x14ac:dyDescent="0.4">
      <c r="A31" s="182">
        <v>24</v>
      </c>
      <c r="B31" s="183">
        <f t="shared" si="13"/>
        <v>43.707000000000001</v>
      </c>
      <c r="C31" s="183">
        <f t="shared" si="13"/>
        <v>34.594999999999999</v>
      </c>
      <c r="D31" s="183">
        <f t="shared" si="0"/>
        <v>39.150999999999996</v>
      </c>
      <c r="E31" s="184">
        <f t="shared" si="1"/>
        <v>38.968079999999993</v>
      </c>
      <c r="F31" s="183">
        <f t="shared" si="2"/>
        <v>6.4431569901718833</v>
      </c>
      <c r="G31" s="183">
        <f t="shared" si="3"/>
        <v>26.349565740045072</v>
      </c>
      <c r="H31" s="183">
        <f t="shared" si="4"/>
        <v>6.7999999999999996E-3</v>
      </c>
      <c r="I31" s="185">
        <f t="shared" si="4"/>
        <v>0.20909999999999998</v>
      </c>
      <c r="K31" s="172">
        <v>24</v>
      </c>
      <c r="L31" s="77">
        <f t="shared" si="14"/>
        <v>8.9420000000000002</v>
      </c>
      <c r="M31" s="77">
        <f t="shared" si="14"/>
        <v>7.9390000000000001</v>
      </c>
      <c r="N31" s="77">
        <f t="shared" si="5"/>
        <v>8.4405000000000001</v>
      </c>
      <c r="O31" s="171">
        <f t="shared" si="6"/>
        <v>8.1548999999999996</v>
      </c>
      <c r="P31" s="78">
        <f t="shared" si="7"/>
        <v>0.70922810153010718</v>
      </c>
      <c r="Q31" s="110">
        <f t="shared" si="8"/>
        <v>58.343999999999994</v>
      </c>
      <c r="R31" s="78">
        <f t="shared" si="9"/>
        <v>0</v>
      </c>
      <c r="S31" s="123">
        <f t="shared" si="9"/>
        <v>0.32640000000000002</v>
      </c>
      <c r="T31" s="13"/>
      <c r="U31" s="186">
        <v>24</v>
      </c>
      <c r="V31" s="81">
        <f t="shared" si="15"/>
        <v>1.8360000000000001</v>
      </c>
      <c r="W31" s="81">
        <f t="shared" si="15"/>
        <v>1.649</v>
      </c>
      <c r="X31" s="81">
        <f t="shared" si="10"/>
        <v>1.7425000000000002</v>
      </c>
      <c r="Y31" s="187">
        <f t="shared" si="16"/>
        <v>0.95999000000000012</v>
      </c>
      <c r="Z31" s="81">
        <f t="shared" si="11"/>
        <v>0.13222896808188442</v>
      </c>
      <c r="AA31" s="81">
        <f t="shared" si="12"/>
        <v>0</v>
      </c>
      <c r="AB31" s="146">
        <f t="shared" si="12"/>
        <v>0.89929999999999999</v>
      </c>
    </row>
    <row r="32" spans="1:28" ht="18.75" customHeight="1" x14ac:dyDescent="0.4">
      <c r="A32" s="182">
        <v>48</v>
      </c>
      <c r="B32" s="183">
        <f t="shared" si="13"/>
        <v>53.414000000000001</v>
      </c>
      <c r="C32" s="183">
        <f t="shared" si="13"/>
        <v>49.113</v>
      </c>
      <c r="D32" s="183">
        <f t="shared" si="0"/>
        <v>51.263500000000001</v>
      </c>
      <c r="E32" s="184">
        <f t="shared" si="1"/>
        <v>51.080579999999998</v>
      </c>
      <c r="F32" s="183">
        <f t="shared" si="2"/>
        <v>3.0412662658833423</v>
      </c>
      <c r="G32" s="183">
        <f t="shared" si="3"/>
        <v>34.539836213373405</v>
      </c>
      <c r="H32" s="183">
        <f t="shared" si="4"/>
        <v>0.20059999999999997</v>
      </c>
      <c r="I32" s="185">
        <f t="shared" si="4"/>
        <v>0.18189999999999998</v>
      </c>
      <c r="K32" s="172">
        <v>48</v>
      </c>
      <c r="L32" s="77">
        <f t="shared" si="14"/>
        <v>9.8089999999999993</v>
      </c>
      <c r="M32" s="77">
        <f t="shared" si="14"/>
        <v>9.3330000000000002</v>
      </c>
      <c r="N32" s="77">
        <f t="shared" si="5"/>
        <v>9.5709999999999997</v>
      </c>
      <c r="O32" s="171">
        <f t="shared" si="6"/>
        <v>9.2853999999999992</v>
      </c>
      <c r="P32" s="78">
        <f t="shared" si="7"/>
        <v>0.33658282784479598</v>
      </c>
      <c r="Q32" s="110">
        <f t="shared" si="8"/>
        <v>66.432130081300798</v>
      </c>
      <c r="R32" s="78">
        <f t="shared" si="9"/>
        <v>5.7800000000000004E-2</v>
      </c>
      <c r="S32" s="123">
        <f t="shared" si="9"/>
        <v>0.26860000000000001</v>
      </c>
      <c r="T32" s="13"/>
      <c r="U32" s="186">
        <v>48</v>
      </c>
      <c r="V32" s="81">
        <f t="shared" si="15"/>
        <v>2.125</v>
      </c>
      <c r="W32" s="81">
        <f t="shared" si="15"/>
        <v>2.0059999999999998</v>
      </c>
      <c r="X32" s="81">
        <f t="shared" si="10"/>
        <v>2.0655000000000001</v>
      </c>
      <c r="Y32" s="187">
        <f>X32-$AB$35</f>
        <v>1.2829900000000001</v>
      </c>
      <c r="Z32" s="81">
        <f t="shared" si="11"/>
        <v>8.4145706961199315E-2</v>
      </c>
      <c r="AA32" s="81">
        <f t="shared" si="12"/>
        <v>0</v>
      </c>
      <c r="AB32" s="146">
        <f t="shared" si="12"/>
        <v>0.70209999999999995</v>
      </c>
    </row>
    <row r="33" spans="1:28" ht="18.75" customHeight="1" x14ac:dyDescent="0.4">
      <c r="A33" s="182">
        <v>72</v>
      </c>
      <c r="B33" s="183">
        <f t="shared" si="13"/>
        <v>74.749000000000009</v>
      </c>
      <c r="C33" s="183">
        <f t="shared" si="13"/>
        <v>66.945999999999998</v>
      </c>
      <c r="D33" s="183">
        <f t="shared" si="0"/>
        <v>70.847499999999997</v>
      </c>
      <c r="E33" s="184">
        <f t="shared" si="1"/>
        <v>70.664580000000001</v>
      </c>
      <c r="F33" s="183">
        <f t="shared" si="2"/>
        <v>5.517554213598638</v>
      </c>
      <c r="G33" s="183">
        <f t="shared" si="3"/>
        <v>47.782210368144256</v>
      </c>
      <c r="H33" s="183">
        <f t="shared" si="4"/>
        <v>0.1343</v>
      </c>
      <c r="I33" s="185">
        <f t="shared" si="4"/>
        <v>0.23290000000000002</v>
      </c>
      <c r="K33" s="172">
        <v>72</v>
      </c>
      <c r="L33" s="77">
        <f t="shared" si="14"/>
        <v>11.984999999999999</v>
      </c>
      <c r="M33" s="77">
        <f t="shared" si="14"/>
        <v>11.22</v>
      </c>
      <c r="N33" s="77">
        <f t="shared" si="5"/>
        <v>11.602499999999999</v>
      </c>
      <c r="O33" s="171">
        <f t="shared" si="6"/>
        <v>11.316899999999999</v>
      </c>
      <c r="P33" s="78">
        <f t="shared" si="7"/>
        <v>0.54093668760770797</v>
      </c>
      <c r="Q33" s="110">
        <f t="shared" si="8"/>
        <v>80.966439024390226</v>
      </c>
      <c r="R33" s="78">
        <f t="shared" si="9"/>
        <v>4.9300000000000004E-2</v>
      </c>
      <c r="S33" s="123">
        <f t="shared" si="9"/>
        <v>0.34</v>
      </c>
      <c r="T33" s="49"/>
      <c r="U33" s="186">
        <v>72</v>
      </c>
      <c r="V33" s="81">
        <f t="shared" si="15"/>
        <v>3.2469999999999999</v>
      </c>
      <c r="W33" s="81">
        <f t="shared" si="15"/>
        <v>2.7029999999999998</v>
      </c>
      <c r="X33" s="81">
        <f t="shared" si="10"/>
        <v>2.9749999999999996</v>
      </c>
      <c r="Y33" s="187">
        <f t="shared" si="16"/>
        <v>2.1924899999999994</v>
      </c>
      <c r="Z33" s="81">
        <f t="shared" si="11"/>
        <v>0.38466608896548188</v>
      </c>
      <c r="AA33" s="81">
        <f t="shared" si="12"/>
        <v>6.7999999999999996E-3</v>
      </c>
      <c r="AB33" s="146">
        <f t="shared" si="12"/>
        <v>0.8619</v>
      </c>
    </row>
    <row r="34" spans="1:28" ht="18.75" customHeight="1" x14ac:dyDescent="0.4">
      <c r="A34" s="188">
        <v>96</v>
      </c>
      <c r="B34" s="189">
        <f t="shared" si="13"/>
        <v>84.727999999999994</v>
      </c>
      <c r="C34" s="189">
        <f t="shared" si="13"/>
        <v>84.676999999999992</v>
      </c>
      <c r="D34" s="183">
        <f t="shared" si="0"/>
        <v>84.702499999999986</v>
      </c>
      <c r="E34" s="184">
        <f t="shared" si="1"/>
        <v>84.519579999999991</v>
      </c>
      <c r="F34" s="183">
        <f>STDEV(B34:C34)</f>
        <v>3.6062445840515288E-2</v>
      </c>
      <c r="G34" s="183">
        <f>(E34)/(200*$F$20/0.9)*100</f>
        <v>57.150730277986469</v>
      </c>
      <c r="H34" s="189">
        <f>H17*$I$19</f>
        <v>0.25839999999999996</v>
      </c>
      <c r="I34" s="190">
        <f t="shared" si="4"/>
        <v>0.22950000000000001</v>
      </c>
      <c r="K34" s="174">
        <v>96</v>
      </c>
      <c r="L34" s="89">
        <f t="shared" si="14"/>
        <v>12.375999999999999</v>
      </c>
      <c r="M34" s="89">
        <f t="shared" si="14"/>
        <v>12.171999999999999</v>
      </c>
      <c r="N34" s="77">
        <f t="shared" si="5"/>
        <v>12.273999999999999</v>
      </c>
      <c r="O34" s="171">
        <f t="shared" si="6"/>
        <v>11.988399999999999</v>
      </c>
      <c r="P34" s="78">
        <f t="shared" si="7"/>
        <v>0.14424978336205613</v>
      </c>
      <c r="Q34" s="110">
        <f t="shared" si="8"/>
        <v>85.770666666666656</v>
      </c>
      <c r="R34" s="90">
        <f t="shared" si="9"/>
        <v>8.5000000000000006E-2</v>
      </c>
      <c r="S34" s="124">
        <f t="shared" si="9"/>
        <v>0.32300000000000001</v>
      </c>
      <c r="T34" s="49"/>
      <c r="U34" s="191">
        <v>96</v>
      </c>
      <c r="V34" s="93">
        <f t="shared" si="15"/>
        <v>0.88400000000000001</v>
      </c>
      <c r="W34" s="93">
        <f>W17*$J$19</f>
        <v>0.90100000000000002</v>
      </c>
      <c r="X34" s="81">
        <f t="shared" si="10"/>
        <v>0.89250000000000007</v>
      </c>
      <c r="Y34" s="187">
        <f t="shared" si="16"/>
        <v>0.10999000000000003</v>
      </c>
      <c r="Z34" s="81">
        <f t="shared" si="11"/>
        <v>1.2020815280171319E-2</v>
      </c>
      <c r="AA34" s="93">
        <f t="shared" si="12"/>
        <v>1.0200000000000001E-2</v>
      </c>
      <c r="AB34" s="152">
        <f t="shared" si="12"/>
        <v>0.76500000000000001</v>
      </c>
    </row>
    <row r="35" spans="1:28" ht="18.75" customHeight="1" x14ac:dyDescent="0.35">
      <c r="C35" s="96"/>
      <c r="D35" s="96"/>
      <c r="E35" s="96"/>
      <c r="F35" s="96"/>
      <c r="G35" s="96"/>
      <c r="I35" s="125">
        <f>AVERAGE(I25:I34)</f>
        <v>0.18292000000000003</v>
      </c>
      <c r="S35" s="95">
        <f>AVERAGE(S25:S34)</f>
        <v>0.28559999999999997</v>
      </c>
      <c r="AB35" s="146">
        <f>AVERAGE(AB25:AB34)</f>
        <v>0.78251000000000004</v>
      </c>
    </row>
    <row r="36" spans="1:28" ht="18.75" customHeight="1" x14ac:dyDescent="0.4">
      <c r="B36" s="192"/>
      <c r="C36" s="96"/>
      <c r="D36" s="96"/>
      <c r="E36" s="96"/>
      <c r="F36" s="96"/>
      <c r="G36" s="96"/>
    </row>
    <row r="37" spans="1:28" ht="18.75" customHeight="1" x14ac:dyDescent="0.4">
      <c r="B37" s="192"/>
    </row>
    <row r="38" spans="1:28" ht="18.75" customHeight="1" x14ac:dyDescent="0.3">
      <c r="B38" s="11" t="s">
        <v>20</v>
      </c>
      <c r="D38" s="30">
        <v>0.32500000000000001</v>
      </c>
    </row>
    <row r="39" spans="1:28" ht="18.75" customHeight="1" x14ac:dyDescent="0.3">
      <c r="B39" s="11" t="s">
        <v>21</v>
      </c>
      <c r="C39" s="96"/>
      <c r="D39" s="96">
        <v>50</v>
      </c>
      <c r="E39" s="96"/>
      <c r="F39" s="96"/>
      <c r="G39" s="96"/>
    </row>
    <row r="40" spans="1:28" ht="18.75" customHeight="1" x14ac:dyDescent="0.3"/>
    <row r="41" spans="1:28" ht="18.75" customHeight="1" x14ac:dyDescent="0.3">
      <c r="B41" s="11" t="s">
        <v>22</v>
      </c>
      <c r="C41" s="96"/>
      <c r="D41" s="96"/>
      <c r="E41" s="96"/>
      <c r="F41" s="96"/>
      <c r="G41" s="96"/>
      <c r="H41" s="96"/>
    </row>
    <row r="42" spans="1:28" ht="18.75" customHeight="1" x14ac:dyDescent="0.3">
      <c r="B42" s="11" t="s">
        <v>29</v>
      </c>
      <c r="C42" s="96">
        <f>I35*D39/D38</f>
        <v>28.141538461538463</v>
      </c>
      <c r="D42" s="103" t="s">
        <v>24</v>
      </c>
      <c r="E42" s="96"/>
      <c r="F42" s="96"/>
      <c r="G42" s="96"/>
    </row>
    <row r="43" spans="1:28" ht="18.75" customHeight="1" x14ac:dyDescent="0.3">
      <c r="B43" s="11" t="s">
        <v>25</v>
      </c>
      <c r="C43" s="96">
        <f>AB35*D39/D38</f>
        <v>120.38615384615385</v>
      </c>
      <c r="D43" s="103" t="s">
        <v>24</v>
      </c>
      <c r="E43" s="96"/>
      <c r="F43" s="96"/>
      <c r="G43" s="96"/>
      <c r="H43" s="96"/>
      <c r="M43" s="30">
        <f>13/(150*0.082/0.88)*100</f>
        <v>93.008130081300806</v>
      </c>
    </row>
    <row r="44" spans="1:28" ht="18.75" customHeight="1" x14ac:dyDescent="0.3">
      <c r="B44" s="11" t="s">
        <v>26</v>
      </c>
      <c r="C44" s="96">
        <f>S35*D39/D38</f>
        <v>43.938461538461532</v>
      </c>
      <c r="D44" s="103" t="s">
        <v>24</v>
      </c>
      <c r="E44" s="96"/>
      <c r="F44" s="96"/>
      <c r="G44" s="96"/>
      <c r="H44" s="96"/>
    </row>
    <row r="45" spans="1:28" ht="18.75" customHeight="1" x14ac:dyDescent="0.4">
      <c r="B45" s="192"/>
      <c r="C45" s="96"/>
      <c r="D45" s="96"/>
      <c r="E45" s="96"/>
      <c r="F45" s="96"/>
      <c r="G45" s="96"/>
    </row>
    <row r="46" spans="1:28" ht="18.75" customHeight="1" x14ac:dyDescent="0.3">
      <c r="C46" s="96"/>
      <c r="D46" s="96"/>
      <c r="E46" s="96"/>
      <c r="F46" s="96"/>
      <c r="G46" s="96"/>
    </row>
    <row r="47" spans="1:28" ht="18.75" customHeight="1" x14ac:dyDescent="0.3">
      <c r="C47" s="96"/>
      <c r="D47" s="96"/>
      <c r="E47" s="96"/>
      <c r="F47" s="96"/>
      <c r="G47" s="96"/>
    </row>
    <row r="48" spans="1:28" ht="18.75" customHeight="1" x14ac:dyDescent="0.3">
      <c r="C48" s="96"/>
      <c r="D48" s="96"/>
      <c r="E48" s="96"/>
      <c r="F48" s="96"/>
      <c r="G48" s="96"/>
    </row>
    <row r="49" spans="3:7" ht="18.75" customHeight="1" x14ac:dyDescent="0.3">
      <c r="C49" s="96"/>
      <c r="D49" s="96"/>
      <c r="E49" s="96"/>
      <c r="F49" s="96"/>
      <c r="G49" s="96"/>
    </row>
    <row r="50" spans="3:7" ht="18.75" customHeight="1" x14ac:dyDescent="0.3">
      <c r="C50" s="96"/>
      <c r="D50" s="96"/>
      <c r="E50" s="96"/>
      <c r="F50" s="96"/>
      <c r="G50" s="96"/>
    </row>
    <row r="51" spans="3:7" ht="18.75" customHeight="1" x14ac:dyDescent="0.3">
      <c r="C51" s="96"/>
      <c r="D51" s="96"/>
      <c r="E51" s="96"/>
      <c r="F51" s="96"/>
      <c r="G51" s="96"/>
    </row>
    <row r="52" spans="3:7" ht="18.75" customHeight="1" x14ac:dyDescent="0.3">
      <c r="C52" s="96"/>
      <c r="D52" s="96"/>
      <c r="E52" s="96"/>
      <c r="F52" s="96"/>
      <c r="G52" s="96"/>
    </row>
    <row r="53" spans="3:7" ht="18.75" customHeight="1" x14ac:dyDescent="0.3">
      <c r="C53" s="96"/>
      <c r="D53" s="96"/>
      <c r="E53" s="96"/>
      <c r="F53" s="96"/>
      <c r="G53" s="96"/>
    </row>
    <row r="54" spans="3:7" ht="18.75" customHeight="1" x14ac:dyDescent="0.3">
      <c r="C54" s="96"/>
      <c r="D54" s="96"/>
      <c r="E54" s="96"/>
      <c r="F54" s="96"/>
      <c r="G54" s="96"/>
    </row>
    <row r="55" spans="3:7" ht="18.75" customHeight="1" x14ac:dyDescent="0.3">
      <c r="C55" s="96"/>
      <c r="D55" s="96"/>
      <c r="E55" s="96"/>
      <c r="F55" s="96"/>
      <c r="G55" s="96"/>
    </row>
    <row r="56" spans="3:7" ht="18.75" customHeight="1" x14ac:dyDescent="0.3">
      <c r="C56" s="96"/>
      <c r="D56" s="96"/>
      <c r="E56" s="96"/>
      <c r="F56" s="96"/>
      <c r="G56" s="96"/>
    </row>
    <row r="57" spans="3:7" ht="18.75" customHeight="1" x14ac:dyDescent="0.3"/>
    <row r="58" spans="3:7" ht="18.75" customHeight="1" x14ac:dyDescent="0.3"/>
    <row r="59" spans="3:7" ht="18.75" customHeight="1" x14ac:dyDescent="0.3"/>
    <row r="60" spans="3:7" ht="18.75" customHeight="1" x14ac:dyDescent="0.3"/>
    <row r="61" spans="3:7" ht="18.75" customHeight="1" x14ac:dyDescent="0.3"/>
    <row r="62" spans="3:7" ht="18.75" customHeight="1" x14ac:dyDescent="0.3"/>
    <row r="63" spans="3:7" ht="18.75" customHeight="1" x14ac:dyDescent="0.3"/>
    <row r="64" spans="3:7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spans="3:7" ht="18.75" customHeight="1" x14ac:dyDescent="0.3"/>
    <row r="82" spans="3:7" ht="18.75" customHeight="1" x14ac:dyDescent="0.3"/>
    <row r="83" spans="3:7" ht="18.75" customHeight="1" x14ac:dyDescent="0.3"/>
    <row r="84" spans="3:7" ht="18.75" customHeight="1" x14ac:dyDescent="0.3"/>
    <row r="85" spans="3:7" ht="18.75" customHeight="1" x14ac:dyDescent="0.3"/>
    <row r="86" spans="3:7" ht="18.75" customHeight="1" x14ac:dyDescent="0.3"/>
    <row r="87" spans="3:7" ht="18.75" customHeight="1" x14ac:dyDescent="0.3"/>
    <row r="88" spans="3:7" ht="18.75" customHeight="1" x14ac:dyDescent="0.3"/>
    <row r="89" spans="3:7" ht="18.75" customHeight="1" x14ac:dyDescent="0.3"/>
    <row r="90" spans="3:7" ht="18.75" customHeight="1" x14ac:dyDescent="0.3"/>
    <row r="91" spans="3:7" ht="18.75" customHeight="1" x14ac:dyDescent="0.3"/>
    <row r="92" spans="3:7" ht="18.75" customHeight="1" x14ac:dyDescent="0.3"/>
    <row r="93" spans="3:7" ht="18.75" customHeight="1" x14ac:dyDescent="0.3"/>
    <row r="94" spans="3:7" ht="18.75" customHeight="1" x14ac:dyDescent="0.3">
      <c r="C94" s="96"/>
      <c r="D94" s="96"/>
      <c r="E94" s="96"/>
      <c r="F94" s="96"/>
      <c r="G94" s="96"/>
    </row>
    <row r="95" spans="3:7" ht="18.75" customHeight="1" x14ac:dyDescent="0.3"/>
    <row r="96" spans="3:7" ht="18.75" customHeight="1" x14ac:dyDescent="0.3"/>
    <row r="97" spans="3:7" ht="18.75" customHeight="1" x14ac:dyDescent="0.3">
      <c r="C97" s="96"/>
      <c r="D97" s="96"/>
      <c r="E97" s="96"/>
      <c r="F97" s="96"/>
      <c r="G97" s="96"/>
    </row>
    <row r="98" spans="3:7" ht="18.75" customHeight="1" x14ac:dyDescent="0.3">
      <c r="C98" s="96"/>
      <c r="D98" s="96"/>
      <c r="E98" s="96"/>
      <c r="F98" s="96"/>
      <c r="G98" s="96"/>
    </row>
    <row r="99" spans="3:7" ht="18.75" customHeight="1" x14ac:dyDescent="0.3"/>
    <row r="100" spans="3:7" ht="18.75" customHeight="1" x14ac:dyDescent="0.3">
      <c r="C100" s="96"/>
      <c r="D100" s="96"/>
      <c r="E100" s="96"/>
      <c r="F100" s="96"/>
      <c r="G100" s="96"/>
    </row>
    <row r="101" spans="3:7" ht="18.75" customHeight="1" x14ac:dyDescent="0.3"/>
    <row r="102" spans="3:7" ht="18.75" customHeight="1" x14ac:dyDescent="0.3">
      <c r="C102" s="96"/>
      <c r="D102" s="96"/>
      <c r="E102" s="96"/>
      <c r="F102" s="96"/>
      <c r="G102" s="96"/>
    </row>
    <row r="103" spans="3:7" ht="18.75" customHeight="1" x14ac:dyDescent="0.3"/>
    <row r="104" spans="3:7" ht="18.75" customHeight="1" x14ac:dyDescent="0.3">
      <c r="C104" s="96"/>
      <c r="D104" s="96"/>
      <c r="E104" s="96"/>
      <c r="F104" s="96"/>
      <c r="G104" s="96"/>
    </row>
    <row r="105" spans="3:7" ht="18.75" customHeight="1" x14ac:dyDescent="0.3">
      <c r="C105" s="96"/>
      <c r="D105" s="96"/>
      <c r="E105" s="96"/>
      <c r="F105" s="96"/>
      <c r="G105" s="96"/>
    </row>
    <row r="106" spans="3:7" ht="18.75" customHeight="1" x14ac:dyDescent="0.3">
      <c r="C106" s="96"/>
      <c r="D106" s="96"/>
      <c r="E106" s="96"/>
      <c r="F106" s="96"/>
      <c r="G106" s="96"/>
    </row>
    <row r="107" spans="3:7" ht="18.75" customHeight="1" x14ac:dyDescent="0.3"/>
    <row r="108" spans="3:7" ht="18.75" customHeight="1" x14ac:dyDescent="0.3"/>
    <row r="109" spans="3:7" ht="18.75" customHeight="1" x14ac:dyDescent="0.3"/>
    <row r="110" spans="3:7" ht="18.75" customHeight="1" x14ac:dyDescent="0.3"/>
    <row r="111" spans="3:7" ht="18.75" customHeight="1" x14ac:dyDescent="0.3"/>
    <row r="112" spans="3:7" ht="18.75" customHeight="1" x14ac:dyDescent="0.3"/>
    <row r="113" spans="3:7" ht="18.75" customHeight="1" x14ac:dyDescent="0.3"/>
    <row r="114" spans="3:7" ht="18.75" customHeight="1" x14ac:dyDescent="0.3"/>
    <row r="115" spans="3:7" ht="18.75" customHeight="1" x14ac:dyDescent="0.3"/>
    <row r="116" spans="3:7" ht="18.75" customHeight="1" x14ac:dyDescent="0.3">
      <c r="C116" s="96"/>
      <c r="D116" s="96"/>
      <c r="E116" s="96"/>
      <c r="F116" s="96"/>
      <c r="G116" s="96"/>
    </row>
    <row r="117" spans="3:7" ht="18.75" customHeight="1" x14ac:dyDescent="0.3">
      <c r="C117" s="96"/>
      <c r="D117" s="96"/>
      <c r="E117" s="96"/>
      <c r="F117" s="96"/>
      <c r="G117" s="96"/>
    </row>
    <row r="118" spans="3:7" ht="18.75" customHeight="1" x14ac:dyDescent="0.3">
      <c r="C118" s="96"/>
      <c r="D118" s="96"/>
      <c r="E118" s="96"/>
      <c r="F118" s="96"/>
      <c r="G118" s="96"/>
    </row>
    <row r="119" spans="3:7" ht="18.75" customHeight="1" x14ac:dyDescent="0.3">
      <c r="C119" s="96"/>
      <c r="D119" s="96"/>
      <c r="E119" s="96"/>
      <c r="F119" s="96"/>
      <c r="G119" s="96"/>
    </row>
    <row r="120" spans="3:7" ht="18.75" customHeight="1" x14ac:dyDescent="0.3">
      <c r="C120" s="96"/>
      <c r="D120" s="96"/>
      <c r="E120" s="96"/>
      <c r="F120" s="96"/>
      <c r="G120" s="96"/>
    </row>
    <row r="121" spans="3:7" ht="18.75" customHeight="1" x14ac:dyDescent="0.3">
      <c r="C121" s="96"/>
      <c r="D121" s="96"/>
      <c r="E121" s="96"/>
      <c r="F121" s="96"/>
      <c r="G121" s="96"/>
    </row>
    <row r="122" spans="3:7" ht="18.75" customHeight="1" x14ac:dyDescent="0.3">
      <c r="C122" s="96"/>
      <c r="D122" s="96"/>
      <c r="E122" s="96"/>
      <c r="F122" s="96"/>
      <c r="G122" s="96"/>
    </row>
    <row r="123" spans="3:7" ht="18.75" customHeight="1" x14ac:dyDescent="0.3">
      <c r="C123" s="96"/>
      <c r="D123" s="96"/>
      <c r="E123" s="96"/>
      <c r="F123" s="96"/>
      <c r="G123" s="96"/>
    </row>
    <row r="124" spans="3:7" ht="18.75" customHeight="1" x14ac:dyDescent="0.3">
      <c r="C124" s="96"/>
      <c r="D124" s="96"/>
      <c r="E124" s="96"/>
      <c r="F124" s="96"/>
      <c r="G124" s="96"/>
    </row>
    <row r="125" spans="3:7" ht="18.75" customHeight="1" x14ac:dyDescent="0.3">
      <c r="C125" s="96"/>
      <c r="D125" s="96"/>
      <c r="E125" s="96"/>
      <c r="F125" s="96"/>
      <c r="G125" s="96"/>
    </row>
    <row r="126" spans="3:7" ht="18.75" customHeight="1" x14ac:dyDescent="0.3">
      <c r="C126" s="96"/>
      <c r="D126" s="96"/>
      <c r="E126" s="96"/>
      <c r="F126" s="96"/>
      <c r="G126" s="96"/>
    </row>
    <row r="127" spans="3:7" ht="18.75" customHeight="1" x14ac:dyDescent="0.3">
      <c r="C127" s="96"/>
      <c r="D127" s="96"/>
      <c r="E127" s="96"/>
      <c r="F127" s="96"/>
      <c r="G127" s="96"/>
    </row>
    <row r="128" spans="3:7" ht="18.75" customHeight="1" x14ac:dyDescent="0.3">
      <c r="C128" s="96"/>
      <c r="D128" s="96"/>
      <c r="E128" s="96"/>
      <c r="F128" s="96"/>
      <c r="G128" s="96"/>
    </row>
    <row r="129" spans="3:7" ht="18.75" customHeight="1" x14ac:dyDescent="0.3">
      <c r="C129" s="96"/>
      <c r="D129" s="96"/>
      <c r="E129" s="96"/>
      <c r="F129" s="96"/>
      <c r="G129" s="96"/>
    </row>
    <row r="130" spans="3:7" ht="18.75" customHeight="1" x14ac:dyDescent="0.3">
      <c r="C130" s="96"/>
      <c r="D130" s="96"/>
      <c r="E130" s="96"/>
      <c r="F130" s="96"/>
      <c r="G130" s="96"/>
    </row>
    <row r="131" spans="3:7" ht="18.75" customHeight="1" x14ac:dyDescent="0.3">
      <c r="C131" s="96"/>
      <c r="D131" s="96"/>
      <c r="E131" s="96"/>
      <c r="F131" s="96"/>
      <c r="G131" s="96"/>
    </row>
    <row r="132" spans="3:7" ht="18.75" customHeight="1" x14ac:dyDescent="0.3">
      <c r="C132" s="96"/>
      <c r="D132" s="96"/>
      <c r="E132" s="96"/>
      <c r="F132" s="96"/>
      <c r="G132" s="96"/>
    </row>
    <row r="133" spans="3:7" ht="18.75" customHeight="1" x14ac:dyDescent="0.3">
      <c r="C133" s="96"/>
      <c r="D133" s="96"/>
      <c r="E133" s="96"/>
      <c r="F133" s="96"/>
      <c r="G133" s="96"/>
    </row>
    <row r="134" spans="3:7" ht="18.75" customHeight="1" x14ac:dyDescent="0.3">
      <c r="C134" s="96"/>
      <c r="D134" s="96"/>
      <c r="E134" s="96"/>
      <c r="F134" s="96"/>
      <c r="G134" s="96"/>
    </row>
    <row r="135" spans="3:7" ht="18.75" customHeight="1" x14ac:dyDescent="0.3">
      <c r="C135" s="96"/>
      <c r="D135" s="96"/>
      <c r="E135" s="96"/>
      <c r="F135" s="96"/>
      <c r="G135" s="96"/>
    </row>
  </sheetData>
  <mergeCells count="9">
    <mergeCell ref="B22:I22"/>
    <mergeCell ref="L22:S22"/>
    <mergeCell ref="V22:AB22"/>
    <mergeCell ref="A1:AA1"/>
    <mergeCell ref="A2:AA2"/>
    <mergeCell ref="K3:R3"/>
    <mergeCell ref="B6:I6"/>
    <mergeCell ref="L6:S6"/>
    <mergeCell ref="V6:A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B70"/>
  <sheetViews>
    <sheetView workbookViewId="0"/>
  </sheetViews>
  <sheetFormatPr defaultRowHeight="14.4" x14ac:dyDescent="0.3"/>
  <cols>
    <col min="1" max="1" width="13.5546875" style="14" bestFit="1" customWidth="1"/>
    <col min="2" max="2" width="11.109375" style="6" bestFit="1" customWidth="1"/>
    <col min="3" max="4" width="11.109375" style="12" bestFit="1" customWidth="1"/>
    <col min="5" max="5" width="26.44140625" style="6" bestFit="1" customWidth="1"/>
    <col min="6" max="6" width="11.109375" style="11" bestFit="1" customWidth="1"/>
    <col min="7" max="7" width="15.109375" style="14" bestFit="1" customWidth="1"/>
    <col min="8" max="8" width="12.88671875" style="11" bestFit="1" customWidth="1"/>
    <col min="9" max="9" width="11.88671875" style="6" bestFit="1" customWidth="1"/>
    <col min="10" max="11" width="13.5546875" style="12" bestFit="1" customWidth="1"/>
    <col min="12" max="14" width="11.109375" style="6" bestFit="1" customWidth="1"/>
    <col min="15" max="15" width="35" style="6" bestFit="1" customWidth="1"/>
    <col min="16" max="16" width="11.109375" style="11" bestFit="1" customWidth="1"/>
    <col min="17" max="17" width="13.5546875" style="14" bestFit="1" customWidth="1"/>
    <col min="18" max="18" width="12.109375" style="11" bestFit="1" customWidth="1"/>
    <col min="19" max="19" width="12.5546875" style="6" bestFit="1" customWidth="1"/>
    <col min="20" max="20" width="13.5546875" bestFit="1" customWidth="1"/>
    <col min="21" max="21" width="13.5546875" style="14" bestFit="1" customWidth="1"/>
    <col min="22" max="22" width="11.5546875" style="6" bestFit="1" customWidth="1"/>
    <col min="23" max="24" width="11.33203125" style="6" bestFit="1" customWidth="1"/>
    <col min="25" max="25" width="26.44140625" style="6" bestFit="1" customWidth="1"/>
    <col min="26" max="26" width="11.33203125" style="11" bestFit="1" customWidth="1"/>
    <col min="27" max="27" width="10.88671875" style="11" bestFit="1" customWidth="1"/>
    <col min="28" max="28" width="11.5546875" style="6" bestFit="1" customWidth="1"/>
  </cols>
  <sheetData>
    <row r="1" spans="1:28" ht="20.25" customHeight="1" x14ac:dyDescent="0.35">
      <c r="A1" s="199" t="s">
        <v>48</v>
      </c>
      <c r="B1" s="200"/>
      <c r="C1" s="201"/>
      <c r="D1" s="201"/>
      <c r="E1" s="200"/>
      <c r="F1" s="202"/>
      <c r="G1" s="199"/>
      <c r="H1" s="202"/>
      <c r="I1" s="200"/>
      <c r="J1" s="201"/>
      <c r="K1" s="201"/>
      <c r="L1" s="200"/>
      <c r="M1" s="200"/>
      <c r="N1" s="200"/>
      <c r="O1" s="200"/>
      <c r="P1" s="202"/>
      <c r="Q1" s="199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201"/>
      <c r="D2" s="201"/>
      <c r="E2" s="200"/>
      <c r="F2" s="202"/>
      <c r="G2" s="199"/>
      <c r="H2" s="202"/>
      <c r="I2" s="200"/>
      <c r="J2" s="201"/>
      <c r="K2" s="201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1"/>
      <c r="D3" s="1"/>
      <c r="E3" s="2"/>
      <c r="F3" s="4"/>
      <c r="G3" s="3"/>
      <c r="H3" s="4"/>
      <c r="I3" s="2"/>
      <c r="J3" s="1"/>
      <c r="K3" s="201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7"/>
      <c r="D4" s="7"/>
      <c r="E4" s="8"/>
      <c r="F4" s="10"/>
      <c r="G4" s="9"/>
      <c r="T4" s="13"/>
    </row>
    <row r="5" spans="1:28" ht="18.75" customHeight="1" x14ac:dyDescent="0.3">
      <c r="A5" s="18"/>
      <c r="B5" s="204" t="s">
        <v>3</v>
      </c>
      <c r="C5" s="205"/>
      <c r="D5" s="205"/>
      <c r="E5" s="204"/>
      <c r="F5" s="206"/>
      <c r="G5" s="207"/>
      <c r="H5" s="206"/>
      <c r="I5" s="208"/>
      <c r="J5" s="16"/>
      <c r="K5" s="15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25" t="s">
        <v>6</v>
      </c>
      <c r="B6" s="20" t="s">
        <v>7</v>
      </c>
      <c r="C6" s="22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19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2.9670000000000001</v>
      </c>
      <c r="C7" s="27">
        <v>1.984</v>
      </c>
      <c r="D7" s="27"/>
      <c r="E7" s="27"/>
      <c r="F7" s="27"/>
      <c r="G7" s="27"/>
      <c r="H7" s="27">
        <v>0</v>
      </c>
      <c r="I7" s="32">
        <v>2.153</v>
      </c>
      <c r="J7" s="16"/>
      <c r="K7" s="26">
        <v>1</v>
      </c>
      <c r="L7" s="29">
        <v>0.33300000000000002</v>
      </c>
      <c r="M7" s="29">
        <v>0.23400000000000001</v>
      </c>
      <c r="N7" s="29"/>
      <c r="O7" s="29"/>
      <c r="P7" s="29"/>
      <c r="Q7" s="29"/>
      <c r="R7" s="29">
        <v>0</v>
      </c>
      <c r="S7" s="29">
        <v>0.107</v>
      </c>
      <c r="T7" s="17"/>
      <c r="U7" s="31">
        <v>1</v>
      </c>
      <c r="V7" s="29">
        <v>0.122</v>
      </c>
      <c r="W7" s="29">
        <v>8.2000000000000003E-2</v>
      </c>
      <c r="X7" s="29"/>
      <c r="Y7" s="29"/>
      <c r="Z7" s="29"/>
      <c r="AA7" s="29">
        <v>0</v>
      </c>
      <c r="AB7" s="32">
        <v>0.36799999999999999</v>
      </c>
    </row>
    <row r="8" spans="1:28" ht="18.75" customHeight="1" x14ac:dyDescent="0.3">
      <c r="A8" s="26">
        <v>2</v>
      </c>
      <c r="B8" s="27">
        <v>3.6989999999999998</v>
      </c>
      <c r="C8" s="27">
        <v>2.883</v>
      </c>
      <c r="D8" s="27"/>
      <c r="E8" s="27"/>
      <c r="F8" s="27"/>
      <c r="G8" s="27"/>
      <c r="H8" s="27">
        <v>0</v>
      </c>
      <c r="I8" s="32">
        <v>3.024</v>
      </c>
      <c r="J8" s="16"/>
      <c r="K8" s="26">
        <v>2</v>
      </c>
      <c r="L8" s="29">
        <v>0.40100000000000002</v>
      </c>
      <c r="M8" s="29">
        <v>0.318</v>
      </c>
      <c r="N8" s="29"/>
      <c r="O8" s="29"/>
      <c r="P8" s="29"/>
      <c r="Q8" s="29"/>
      <c r="R8" s="29">
        <v>0</v>
      </c>
      <c r="S8" s="29">
        <v>0.152</v>
      </c>
      <c r="T8" s="17"/>
      <c r="U8" s="31">
        <v>2</v>
      </c>
      <c r="V8" s="29">
        <v>0.14399999999999999</v>
      </c>
      <c r="W8" s="29">
        <v>0.105</v>
      </c>
      <c r="X8" s="29"/>
      <c r="Y8" s="29"/>
      <c r="Z8" s="29"/>
      <c r="AA8" s="29">
        <v>0</v>
      </c>
      <c r="AB8" s="32">
        <v>0.55200000000000005</v>
      </c>
    </row>
    <row r="9" spans="1:28" ht="18.75" customHeight="1" x14ac:dyDescent="0.3">
      <c r="A9" s="26">
        <v>6</v>
      </c>
      <c r="B9" s="27">
        <v>2.59</v>
      </c>
      <c r="C9" s="27">
        <v>2.359</v>
      </c>
      <c r="D9" s="27"/>
      <c r="E9" s="27"/>
      <c r="F9" s="27"/>
      <c r="G9" s="27"/>
      <c r="H9" s="27">
        <v>0</v>
      </c>
      <c r="I9" s="32">
        <v>0.97699999999999998</v>
      </c>
      <c r="J9" s="16"/>
      <c r="K9" s="26">
        <v>6</v>
      </c>
      <c r="L9" s="29">
        <v>0.60899999999999999</v>
      </c>
      <c r="M9" s="29">
        <v>0.58299999999999996</v>
      </c>
      <c r="N9" s="29"/>
      <c r="O9" s="29"/>
      <c r="P9" s="29"/>
      <c r="Q9" s="29"/>
      <c r="R9" s="29">
        <v>0</v>
      </c>
      <c r="S9" s="29">
        <v>1.105</v>
      </c>
      <c r="T9" s="17"/>
      <c r="U9" s="31">
        <v>6</v>
      </c>
      <c r="V9" s="29">
        <v>9.2999999999999999E-2</v>
      </c>
      <c r="W9" s="29">
        <v>8.6999999999999994E-2</v>
      </c>
      <c r="X9" s="29"/>
      <c r="Y9" s="29"/>
      <c r="Z9" s="29"/>
      <c r="AA9" s="29">
        <v>0</v>
      </c>
      <c r="AB9" s="32">
        <v>0.28299999999999997</v>
      </c>
    </row>
    <row r="10" spans="1:28" ht="18.75" customHeight="1" x14ac:dyDescent="0.3">
      <c r="A10" s="26">
        <v>12</v>
      </c>
      <c r="B10" s="27">
        <v>3.1419999999999999</v>
      </c>
      <c r="C10" s="27">
        <v>2.742</v>
      </c>
      <c r="D10" s="27"/>
      <c r="E10" s="27"/>
      <c r="F10" s="27"/>
      <c r="G10" s="27"/>
      <c r="H10" s="27">
        <v>0</v>
      </c>
      <c r="I10" s="32">
        <v>0.97399999999999998</v>
      </c>
      <c r="J10" s="16"/>
      <c r="K10" s="26">
        <v>12</v>
      </c>
      <c r="L10" s="29">
        <v>0.70199999999999996</v>
      </c>
      <c r="M10" s="29">
        <v>0.64300000000000002</v>
      </c>
      <c r="N10" s="29"/>
      <c r="O10" s="29"/>
      <c r="P10" s="29"/>
      <c r="Q10" s="29"/>
      <c r="R10" s="29">
        <v>0</v>
      </c>
      <c r="S10" s="29">
        <v>1.0640000000000001</v>
      </c>
      <c r="T10" s="17"/>
      <c r="U10" s="31">
        <v>12</v>
      </c>
      <c r="V10" s="29">
        <v>0.105</v>
      </c>
      <c r="W10" s="29">
        <v>0.09</v>
      </c>
      <c r="X10" s="29"/>
      <c r="Y10" s="29"/>
      <c r="Z10" s="29"/>
      <c r="AA10" s="29">
        <v>0</v>
      </c>
      <c r="AB10" s="32">
        <v>0.25900000000000001</v>
      </c>
    </row>
    <row r="11" spans="1:28" ht="18.75" customHeight="1" x14ac:dyDescent="0.3">
      <c r="A11" s="26">
        <v>24</v>
      </c>
      <c r="B11" s="27">
        <v>3.9039999999999999</v>
      </c>
      <c r="C11" s="27">
        <v>3.218</v>
      </c>
      <c r="D11" s="27"/>
      <c r="E11" s="27"/>
      <c r="F11" s="27"/>
      <c r="G11" s="27"/>
      <c r="H11" s="27">
        <v>0</v>
      </c>
      <c r="I11" s="32">
        <v>0.93899999999999995</v>
      </c>
      <c r="J11" s="16"/>
      <c r="K11" s="26">
        <v>24</v>
      </c>
      <c r="L11" s="29">
        <v>0.76800000000000002</v>
      </c>
      <c r="M11" s="29">
        <v>0.629</v>
      </c>
      <c r="N11" s="29"/>
      <c r="O11" s="29"/>
      <c r="P11" s="29"/>
      <c r="Q11" s="29"/>
      <c r="R11" s="29">
        <v>0</v>
      </c>
      <c r="S11" s="29">
        <v>0.996</v>
      </c>
      <c r="T11" s="17"/>
      <c r="U11" s="31">
        <v>24</v>
      </c>
      <c r="V11" s="29">
        <v>0.12</v>
      </c>
      <c r="W11" s="29">
        <v>9.7000000000000003E-2</v>
      </c>
      <c r="X11" s="29"/>
      <c r="Y11" s="29"/>
      <c r="Z11" s="29"/>
      <c r="AA11" s="29">
        <v>0</v>
      </c>
      <c r="AB11" s="32">
        <v>0.224</v>
      </c>
    </row>
    <row r="12" spans="1:28" ht="18.75" customHeight="1" x14ac:dyDescent="0.3">
      <c r="A12" s="26">
        <v>48</v>
      </c>
      <c r="B12" s="27">
        <v>4.0460000000000003</v>
      </c>
      <c r="C12" s="27">
        <v>3.76</v>
      </c>
      <c r="D12" s="27"/>
      <c r="E12" s="27"/>
      <c r="F12" s="27"/>
      <c r="G12" s="27"/>
      <c r="H12" s="27">
        <v>0</v>
      </c>
      <c r="I12" s="32">
        <v>0.95699999999999996</v>
      </c>
      <c r="J12" s="16"/>
      <c r="K12" s="26">
        <v>48</v>
      </c>
      <c r="L12" s="29">
        <v>0.77600000000000002</v>
      </c>
      <c r="M12" s="29">
        <v>0.72099999999999997</v>
      </c>
      <c r="N12" s="29"/>
      <c r="O12" s="29"/>
      <c r="P12" s="29"/>
      <c r="Q12" s="29"/>
      <c r="R12" s="29">
        <v>0</v>
      </c>
      <c r="S12" s="29">
        <v>1.0980000000000001</v>
      </c>
      <c r="T12" s="17"/>
      <c r="U12" s="31">
        <v>48</v>
      </c>
      <c r="V12" s="29">
        <v>0.11899999999999999</v>
      </c>
      <c r="W12" s="29">
        <v>0.11</v>
      </c>
      <c r="X12" s="29"/>
      <c r="Y12" s="29"/>
      <c r="Z12" s="29"/>
      <c r="AA12" s="29">
        <v>0</v>
      </c>
      <c r="AB12" s="32">
        <v>0.19600000000000001</v>
      </c>
    </row>
    <row r="13" spans="1:28" ht="18.75" customHeight="1" x14ac:dyDescent="0.3">
      <c r="A13" s="34">
        <v>72</v>
      </c>
      <c r="B13" s="35">
        <v>4.4509999999999996</v>
      </c>
      <c r="C13" s="35">
        <v>3.7309999999999999</v>
      </c>
      <c r="D13" s="35"/>
      <c r="E13" s="35"/>
      <c r="F13" s="35"/>
      <c r="G13" s="35"/>
      <c r="H13" s="35">
        <v>0</v>
      </c>
      <c r="I13" s="41">
        <v>1.794</v>
      </c>
      <c r="J13" s="16"/>
      <c r="K13" s="34">
        <v>72</v>
      </c>
      <c r="L13" s="37">
        <v>0.77700000000000002</v>
      </c>
      <c r="M13" s="37">
        <v>0.77200000000000002</v>
      </c>
      <c r="N13" s="37"/>
      <c r="O13" s="37"/>
      <c r="P13" s="37"/>
      <c r="Q13" s="37"/>
      <c r="R13" s="37">
        <v>0</v>
      </c>
      <c r="S13" s="37">
        <v>1.3440000000000001</v>
      </c>
      <c r="T13" s="39"/>
      <c r="U13" s="40">
        <v>72</v>
      </c>
      <c r="V13" s="37">
        <v>0.128</v>
      </c>
      <c r="W13" s="37">
        <v>0.10199999999999999</v>
      </c>
      <c r="X13" s="37"/>
      <c r="Y13" s="37"/>
      <c r="Z13" s="37"/>
      <c r="AA13" s="37">
        <v>0</v>
      </c>
      <c r="AB13" s="41">
        <v>0.23100000000000001</v>
      </c>
    </row>
    <row r="14" spans="1:28" ht="18.75" customHeight="1" x14ac:dyDescent="0.3">
      <c r="A14" s="104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44"/>
      <c r="B15" s="43"/>
      <c r="C15" s="13"/>
      <c r="D15" s="13"/>
      <c r="E15" s="43"/>
      <c r="F15" s="45"/>
      <c r="G15" s="44"/>
      <c r="H15" s="46" t="s">
        <v>11</v>
      </c>
      <c r="I15" s="164">
        <v>1.2</v>
      </c>
      <c r="J15" s="165">
        <v>12</v>
      </c>
      <c r="T15" s="49"/>
    </row>
    <row r="16" spans="1:28" ht="18.75" customHeight="1" x14ac:dyDescent="0.35">
      <c r="A16" s="9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28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5"/>
      <c r="B18" s="209" t="s">
        <v>3</v>
      </c>
      <c r="C18" s="210"/>
      <c r="D18" s="210"/>
      <c r="E18" s="209"/>
      <c r="F18" s="211"/>
      <c r="G18" s="212"/>
      <c r="H18" s="211"/>
      <c r="I18" s="213"/>
      <c r="K18" s="54"/>
      <c r="L18" s="214" t="s">
        <v>4</v>
      </c>
      <c r="M18" s="214"/>
      <c r="N18" s="214"/>
      <c r="O18" s="214"/>
      <c r="P18" s="215"/>
      <c r="Q18" s="216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166" t="s">
        <v>6</v>
      </c>
      <c r="B19" s="57" t="s">
        <v>7</v>
      </c>
      <c r="C19" s="59" t="s">
        <v>8</v>
      </c>
      <c r="D19" s="59" t="s">
        <v>15</v>
      </c>
      <c r="E19" s="167" t="s">
        <v>16</v>
      </c>
      <c r="F19" s="60" t="s">
        <v>49</v>
      </c>
      <c r="G19" s="58" t="s">
        <v>18</v>
      </c>
      <c r="H19" s="60" t="s">
        <v>9</v>
      </c>
      <c r="I19" s="61" t="s">
        <v>10</v>
      </c>
      <c r="K19" s="168" t="s">
        <v>6</v>
      </c>
      <c r="L19" s="63" t="s">
        <v>7</v>
      </c>
      <c r="M19" s="63" t="s">
        <v>8</v>
      </c>
      <c r="N19" s="63" t="s">
        <v>15</v>
      </c>
      <c r="O19" s="167" t="s">
        <v>19</v>
      </c>
      <c r="P19" s="64" t="s">
        <v>17</v>
      </c>
      <c r="Q19" s="107" t="s">
        <v>18</v>
      </c>
      <c r="R19" s="64" t="s">
        <v>9</v>
      </c>
      <c r="S19" s="65" t="s">
        <v>10</v>
      </c>
      <c r="T19" s="13"/>
      <c r="U19" s="166" t="s">
        <v>6</v>
      </c>
      <c r="V19" s="67" t="s">
        <v>7</v>
      </c>
      <c r="W19" s="67" t="s">
        <v>8</v>
      </c>
      <c r="X19" s="67" t="s">
        <v>15</v>
      </c>
      <c r="Y19" s="1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166">
        <v>0</v>
      </c>
      <c r="B20" s="59">
        <v>0</v>
      </c>
      <c r="C20" s="59">
        <v>0</v>
      </c>
      <c r="D20" s="59">
        <v>0</v>
      </c>
      <c r="E20" s="169">
        <v>0</v>
      </c>
      <c r="F20" s="59">
        <v>0</v>
      </c>
      <c r="G20" s="59">
        <v>0</v>
      </c>
      <c r="H20" s="59">
        <v>0</v>
      </c>
      <c r="I20" s="121">
        <v>0</v>
      </c>
      <c r="K20" s="168">
        <v>0</v>
      </c>
      <c r="L20" s="70">
        <v>0</v>
      </c>
      <c r="M20" s="70">
        <v>0</v>
      </c>
      <c r="N20" s="70">
        <v>0</v>
      </c>
      <c r="O20" s="169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166">
        <v>0</v>
      </c>
      <c r="V20" s="71">
        <v>0</v>
      </c>
      <c r="W20" s="71">
        <v>0</v>
      </c>
      <c r="X20" s="71">
        <v>0</v>
      </c>
      <c r="Y20" s="169">
        <v>0</v>
      </c>
      <c r="Z20" s="71">
        <v>0</v>
      </c>
      <c r="AA20" s="71">
        <v>0</v>
      </c>
      <c r="AB20" s="140">
        <v>0</v>
      </c>
    </row>
    <row r="21" spans="1:28" ht="18.75" customHeight="1" x14ac:dyDescent="0.35">
      <c r="A21" s="170">
        <v>1</v>
      </c>
      <c r="B21" s="73">
        <f>B7*$J$15</f>
        <v>35.603999999999999</v>
      </c>
      <c r="C21" s="73">
        <f>C7*$J$15</f>
        <v>23.808</v>
      </c>
      <c r="D21" s="73">
        <f t="shared" ref="D21:D27" si="0">AVERAGE(B21:C21)</f>
        <v>29.706</v>
      </c>
      <c r="E21" s="171">
        <f t="shared" ref="E21:E27" si="1">D21-$I$28</f>
        <v>27.448557142857144</v>
      </c>
      <c r="F21" s="74">
        <f t="shared" ref="F21:F27" si="2">STDEV(B21:C21)</f>
        <v>8.341031590876522</v>
      </c>
      <c r="G21" s="75">
        <f t="shared" ref="G21:G27" si="3">D21/(150*$F$17/0.9)*100</f>
        <v>26.78226897069872</v>
      </c>
      <c r="H21" s="74">
        <f>H7*$I$15</f>
        <v>0</v>
      </c>
      <c r="I21" s="82">
        <f>I7*$I$15</f>
        <v>2.5836000000000001</v>
      </c>
      <c r="K21" s="172">
        <v>1</v>
      </c>
      <c r="L21" s="77">
        <f>L7*$J$15</f>
        <v>3.9960000000000004</v>
      </c>
      <c r="M21" s="77">
        <f>M7*$J$15</f>
        <v>2.8080000000000003</v>
      </c>
      <c r="N21" s="77">
        <f t="shared" ref="N21:N27" si="4">AVERAGE(L21:M21)</f>
        <v>3.4020000000000001</v>
      </c>
      <c r="O21" s="171">
        <f t="shared" ref="O21:O27" si="5">N21-$S$28</f>
        <v>1.9959</v>
      </c>
      <c r="P21" s="78">
        <f t="shared" ref="P21:P27" si="6">STDEV(L21:M21)</f>
        <v>0.84004285604962048</v>
      </c>
      <c r="Q21" s="110">
        <f t="shared" ref="Q21:Q27" si="7">O21/(150*$O$17/0.88)*100</f>
        <v>14.27960975609756</v>
      </c>
      <c r="R21" s="78">
        <f>R7*$I$15</f>
        <v>0</v>
      </c>
      <c r="S21" s="77">
        <f>S7*$I$15</f>
        <v>0.12839999999999999</v>
      </c>
      <c r="T21" s="13"/>
      <c r="U21" s="170">
        <v>1</v>
      </c>
      <c r="V21" s="80">
        <f>V7*$J$15</f>
        <v>1.464</v>
      </c>
      <c r="W21" s="80">
        <f>W7*$J$15</f>
        <v>0.98399999999999999</v>
      </c>
      <c r="X21" s="80">
        <f t="shared" ref="X21:X27" si="8">AVERAGE(V21:W21)</f>
        <v>1.224</v>
      </c>
      <c r="Y21" s="171">
        <f t="shared" ref="Y21:Y27" si="9">X21-$AB$28</f>
        <v>0.77655714285714283</v>
      </c>
      <c r="Z21" s="81">
        <f t="shared" ref="Z21:Z27" si="10">STDEV(V21:W21)</f>
        <v>0.33941125496954244</v>
      </c>
      <c r="AA21" s="81">
        <f>AA7*$I$15</f>
        <v>0</v>
      </c>
      <c r="AB21" s="83">
        <f>AB7*$I$15</f>
        <v>0.44159999999999999</v>
      </c>
    </row>
    <row r="22" spans="1:28" ht="18.75" customHeight="1" x14ac:dyDescent="0.35">
      <c r="A22" s="170">
        <v>2</v>
      </c>
      <c r="B22" s="73">
        <f>B8*$J$15</f>
        <v>44.387999999999998</v>
      </c>
      <c r="C22" s="73">
        <f>C8*$J$15</f>
        <v>34.596000000000004</v>
      </c>
      <c r="D22" s="73">
        <f t="shared" si="0"/>
        <v>39.492000000000004</v>
      </c>
      <c r="E22" s="171">
        <f t="shared" si="1"/>
        <v>37.234557142857149</v>
      </c>
      <c r="F22" s="74">
        <f t="shared" si="2"/>
        <v>6.9239896013786097</v>
      </c>
      <c r="G22" s="75">
        <f t="shared" si="3"/>
        <v>35.605108940646133</v>
      </c>
      <c r="H22" s="74">
        <f>H8*$I$15</f>
        <v>0</v>
      </c>
      <c r="I22" s="82">
        <f>I8*$I$15</f>
        <v>3.6288</v>
      </c>
      <c r="K22" s="172">
        <v>2</v>
      </c>
      <c r="L22" s="77">
        <f>L8*$J$15</f>
        <v>4.8120000000000003</v>
      </c>
      <c r="M22" s="77">
        <f>M8*$J$15</f>
        <v>3.8159999999999998</v>
      </c>
      <c r="N22" s="77">
        <f t="shared" si="4"/>
        <v>4.3140000000000001</v>
      </c>
      <c r="O22" s="171">
        <f t="shared" si="5"/>
        <v>2.9078999999999997</v>
      </c>
      <c r="P22" s="78">
        <f t="shared" si="6"/>
        <v>0.70427835406180372</v>
      </c>
      <c r="Q22" s="110">
        <f t="shared" si="7"/>
        <v>20.804487804878043</v>
      </c>
      <c r="R22" s="78">
        <f>R8*$I$15</f>
        <v>0</v>
      </c>
      <c r="S22" s="77">
        <f>S8*$I$15</f>
        <v>0.18239999999999998</v>
      </c>
      <c r="T22" s="13"/>
      <c r="U22" s="170">
        <v>2</v>
      </c>
      <c r="V22" s="80">
        <f>V8*$J$15</f>
        <v>1.7279999999999998</v>
      </c>
      <c r="W22" s="80">
        <f>W8*$J$15</f>
        <v>1.26</v>
      </c>
      <c r="X22" s="80">
        <f t="shared" si="8"/>
        <v>1.4939999999999998</v>
      </c>
      <c r="Y22" s="171">
        <f t="shared" si="9"/>
        <v>1.0465571428571425</v>
      </c>
      <c r="Z22" s="81">
        <f t="shared" si="10"/>
        <v>0.33092597359530501</v>
      </c>
      <c r="AA22" s="81">
        <f>AA8*$I$15</f>
        <v>0</v>
      </c>
      <c r="AB22" s="83">
        <f>AB8*$I$15</f>
        <v>0.66239999999999999</v>
      </c>
    </row>
    <row r="23" spans="1:28" ht="18.75" customHeight="1" x14ac:dyDescent="0.35">
      <c r="A23" s="170">
        <v>6</v>
      </c>
      <c r="B23" s="73">
        <f t="shared" ref="B23:C27" si="11">B9*$J$16</f>
        <v>44.03</v>
      </c>
      <c r="C23" s="73">
        <f t="shared" si="11"/>
        <v>40.103000000000002</v>
      </c>
      <c r="D23" s="73">
        <f t="shared" si="0"/>
        <v>42.066500000000005</v>
      </c>
      <c r="E23" s="171">
        <f t="shared" si="1"/>
        <v>39.809057142857149</v>
      </c>
      <c r="F23" s="74">
        <f t="shared" si="2"/>
        <v>2.776808329719572</v>
      </c>
      <c r="G23" s="75">
        <f t="shared" si="3"/>
        <v>37.926220886551469</v>
      </c>
      <c r="H23" s="74">
        <f t="shared" ref="H23:I27" si="12">H9*$I$16</f>
        <v>0</v>
      </c>
      <c r="I23" s="82">
        <f t="shared" si="12"/>
        <v>1.6608999999999998</v>
      </c>
      <c r="K23" s="172">
        <v>6</v>
      </c>
      <c r="L23" s="77">
        <f t="shared" ref="L23:M27" si="13">L9*$J$16</f>
        <v>10.353</v>
      </c>
      <c r="M23" s="77">
        <f t="shared" si="13"/>
        <v>9.9109999999999996</v>
      </c>
      <c r="N23" s="77">
        <f t="shared" si="4"/>
        <v>10.132</v>
      </c>
      <c r="O23" s="171">
        <f t="shared" si="5"/>
        <v>8.7258999999999993</v>
      </c>
      <c r="P23" s="78">
        <f t="shared" si="6"/>
        <v>0.31254119728445412</v>
      </c>
      <c r="Q23" s="110">
        <f t="shared" si="7"/>
        <v>62.429203252032508</v>
      </c>
      <c r="R23" s="78">
        <f t="shared" ref="R23:S27" si="14">R9*$I$16</f>
        <v>0</v>
      </c>
      <c r="S23" s="123">
        <f t="shared" si="14"/>
        <v>1.8784999999999998</v>
      </c>
      <c r="T23" s="13"/>
      <c r="U23" s="170">
        <v>6</v>
      </c>
      <c r="V23" s="80">
        <f t="shared" ref="V23:W27" si="15">V9*$J$16</f>
        <v>1.581</v>
      </c>
      <c r="W23" s="80">
        <f t="shared" si="15"/>
        <v>1.4789999999999999</v>
      </c>
      <c r="X23" s="80">
        <f t="shared" si="8"/>
        <v>1.5299999999999998</v>
      </c>
      <c r="Y23" s="171">
        <f t="shared" si="9"/>
        <v>1.0825571428571426</v>
      </c>
      <c r="Z23" s="81">
        <f t="shared" si="10"/>
        <v>7.2124891681027911E-2</v>
      </c>
      <c r="AA23" s="81">
        <f t="shared" ref="AA23:AB27" si="16">AA9*$I$16</f>
        <v>0</v>
      </c>
      <c r="AB23" s="83">
        <f t="shared" si="16"/>
        <v>0.48109999999999992</v>
      </c>
    </row>
    <row r="24" spans="1:28" ht="18.75" customHeight="1" x14ac:dyDescent="0.35">
      <c r="A24" s="170">
        <v>12</v>
      </c>
      <c r="B24" s="73">
        <f t="shared" si="11"/>
        <v>53.414000000000001</v>
      </c>
      <c r="C24" s="73">
        <f t="shared" si="11"/>
        <v>46.613999999999997</v>
      </c>
      <c r="D24" s="73">
        <f t="shared" si="0"/>
        <v>50.013999999999996</v>
      </c>
      <c r="E24" s="171">
        <f t="shared" si="1"/>
        <v>47.75655714285714</v>
      </c>
      <c r="F24" s="74">
        <f t="shared" si="2"/>
        <v>4.8083261120685261</v>
      </c>
      <c r="G24" s="75">
        <f t="shared" si="3"/>
        <v>45.091510142749804</v>
      </c>
      <c r="H24" s="74">
        <f t="shared" si="12"/>
        <v>0</v>
      </c>
      <c r="I24" s="82">
        <f t="shared" si="12"/>
        <v>1.6557999999999999</v>
      </c>
      <c r="K24" s="172">
        <v>12</v>
      </c>
      <c r="L24" s="77">
        <f t="shared" si="13"/>
        <v>11.933999999999999</v>
      </c>
      <c r="M24" s="77">
        <f t="shared" si="13"/>
        <v>10.931000000000001</v>
      </c>
      <c r="N24" s="77">
        <f t="shared" si="4"/>
        <v>11.432500000000001</v>
      </c>
      <c r="O24" s="171">
        <f t="shared" si="5"/>
        <v>10.026400000000001</v>
      </c>
      <c r="P24" s="78">
        <f t="shared" si="6"/>
        <v>0.70922810153010596</v>
      </c>
      <c r="Q24" s="110">
        <f t="shared" si="7"/>
        <v>71.733593495934954</v>
      </c>
      <c r="R24" s="78">
        <f t="shared" si="14"/>
        <v>0</v>
      </c>
      <c r="S24" s="123">
        <f t="shared" si="14"/>
        <v>1.8088</v>
      </c>
      <c r="T24" s="13"/>
      <c r="U24" s="170">
        <v>12</v>
      </c>
      <c r="V24" s="80">
        <f t="shared" si="15"/>
        <v>1.7849999999999999</v>
      </c>
      <c r="W24" s="80">
        <f t="shared" si="15"/>
        <v>1.53</v>
      </c>
      <c r="X24" s="80">
        <f t="shared" si="8"/>
        <v>1.6575</v>
      </c>
      <c r="Y24" s="171">
        <f t="shared" si="9"/>
        <v>1.2100571428571429</v>
      </c>
      <c r="Z24" s="81">
        <f t="shared" si="10"/>
        <v>0.18031222920256954</v>
      </c>
      <c r="AA24" s="81">
        <f t="shared" si="16"/>
        <v>0</v>
      </c>
      <c r="AB24" s="83">
        <f t="shared" si="16"/>
        <v>0.44030000000000002</v>
      </c>
    </row>
    <row r="25" spans="1:28" ht="18.75" customHeight="1" x14ac:dyDescent="0.35">
      <c r="A25" s="170">
        <v>24</v>
      </c>
      <c r="B25" s="73">
        <f t="shared" si="11"/>
        <v>66.367999999999995</v>
      </c>
      <c r="C25" s="73">
        <f t="shared" si="11"/>
        <v>54.706000000000003</v>
      </c>
      <c r="D25" s="73">
        <f t="shared" si="0"/>
        <v>60.536999999999999</v>
      </c>
      <c r="E25" s="171">
        <f t="shared" si="1"/>
        <v>58.279557142857144</v>
      </c>
      <c r="F25" s="74">
        <f t="shared" si="2"/>
        <v>8.2462792821975111</v>
      </c>
      <c r="G25" s="75">
        <f t="shared" si="3"/>
        <v>54.578812922614574</v>
      </c>
      <c r="H25" s="74">
        <f t="shared" si="12"/>
        <v>0</v>
      </c>
      <c r="I25" s="82">
        <f t="shared" si="12"/>
        <v>1.5962999999999998</v>
      </c>
      <c r="K25" s="172">
        <v>24</v>
      </c>
      <c r="L25" s="77">
        <f t="shared" si="13"/>
        <v>13.056000000000001</v>
      </c>
      <c r="M25" s="77">
        <f t="shared" si="13"/>
        <v>10.693</v>
      </c>
      <c r="N25" s="77">
        <f t="shared" si="4"/>
        <v>11.874500000000001</v>
      </c>
      <c r="O25" s="171">
        <f t="shared" si="5"/>
        <v>10.468400000000001</v>
      </c>
      <c r="P25" s="78">
        <f t="shared" si="6"/>
        <v>1.6708933239438126</v>
      </c>
      <c r="Q25" s="110">
        <f t="shared" si="7"/>
        <v>74.895869918699191</v>
      </c>
      <c r="R25" s="78">
        <f t="shared" si="14"/>
        <v>0</v>
      </c>
      <c r="S25" s="123">
        <f t="shared" si="14"/>
        <v>1.6932</v>
      </c>
      <c r="T25" s="13"/>
      <c r="U25" s="170">
        <v>24</v>
      </c>
      <c r="V25" s="80">
        <f t="shared" si="15"/>
        <v>2.04</v>
      </c>
      <c r="W25" s="80">
        <f t="shared" si="15"/>
        <v>1.649</v>
      </c>
      <c r="X25" s="80">
        <f t="shared" si="8"/>
        <v>1.8445</v>
      </c>
      <c r="Y25" s="171">
        <f t="shared" si="9"/>
        <v>1.3970571428571428</v>
      </c>
      <c r="Z25" s="81">
        <f t="shared" si="10"/>
        <v>0.27647875144393913</v>
      </c>
      <c r="AA25" s="81">
        <f t="shared" si="16"/>
        <v>0</v>
      </c>
      <c r="AB25" s="83">
        <f t="shared" si="16"/>
        <v>0.38079999999999997</v>
      </c>
    </row>
    <row r="26" spans="1:28" ht="18.75" customHeight="1" x14ac:dyDescent="0.35">
      <c r="A26" s="170">
        <v>48</v>
      </c>
      <c r="B26" s="73">
        <f t="shared" si="11"/>
        <v>68.782000000000011</v>
      </c>
      <c r="C26" s="73">
        <f t="shared" si="11"/>
        <v>63.919999999999995</v>
      </c>
      <c r="D26" s="73">
        <f t="shared" si="0"/>
        <v>66.350999999999999</v>
      </c>
      <c r="E26" s="171">
        <f t="shared" si="1"/>
        <v>64.093557142857136</v>
      </c>
      <c r="F26" s="74">
        <f t="shared" si="2"/>
        <v>3.4379531701290054</v>
      </c>
      <c r="G26" s="75">
        <f t="shared" si="3"/>
        <v>59.820586025544699</v>
      </c>
      <c r="H26" s="74">
        <f t="shared" si="12"/>
        <v>0</v>
      </c>
      <c r="I26" s="82">
        <f t="shared" si="12"/>
        <v>1.6268999999999998</v>
      </c>
      <c r="K26" s="172">
        <v>48</v>
      </c>
      <c r="L26" s="77">
        <f t="shared" si="13"/>
        <v>13.192</v>
      </c>
      <c r="M26" s="77">
        <f t="shared" si="13"/>
        <v>12.257</v>
      </c>
      <c r="N26" s="77">
        <f t="shared" si="4"/>
        <v>12.724499999999999</v>
      </c>
      <c r="O26" s="171">
        <f t="shared" si="5"/>
        <v>11.318399999999999</v>
      </c>
      <c r="P26" s="78">
        <f t="shared" si="6"/>
        <v>0.66114484040942223</v>
      </c>
      <c r="Q26" s="110">
        <f t="shared" si="7"/>
        <v>80.977170731707304</v>
      </c>
      <c r="R26" s="78">
        <f t="shared" si="14"/>
        <v>0</v>
      </c>
      <c r="S26" s="123">
        <f t="shared" si="14"/>
        <v>1.8666</v>
      </c>
      <c r="T26" s="13"/>
      <c r="U26" s="170">
        <v>48</v>
      </c>
      <c r="V26" s="80">
        <f t="shared" si="15"/>
        <v>2.0229999999999997</v>
      </c>
      <c r="W26" s="80">
        <f t="shared" si="15"/>
        <v>1.87</v>
      </c>
      <c r="X26" s="80">
        <f t="shared" si="8"/>
        <v>1.9464999999999999</v>
      </c>
      <c r="Y26" s="171">
        <f t="shared" si="9"/>
        <v>1.4990571428571426</v>
      </c>
      <c r="Z26" s="81">
        <f t="shared" si="10"/>
        <v>0.10818733752154147</v>
      </c>
      <c r="AA26" s="81">
        <f t="shared" si="16"/>
        <v>0</v>
      </c>
      <c r="AB26" s="83">
        <f t="shared" si="16"/>
        <v>0.3332</v>
      </c>
    </row>
    <row r="27" spans="1:28" ht="18.75" customHeight="1" x14ac:dyDescent="0.35">
      <c r="A27" s="173">
        <v>72</v>
      </c>
      <c r="B27" s="85">
        <f t="shared" si="11"/>
        <v>75.666999999999987</v>
      </c>
      <c r="C27" s="85">
        <f t="shared" si="11"/>
        <v>63.427</v>
      </c>
      <c r="D27" s="73">
        <f t="shared" si="0"/>
        <v>69.546999999999997</v>
      </c>
      <c r="E27" s="171">
        <f t="shared" si="1"/>
        <v>67.289557142857134</v>
      </c>
      <c r="F27" s="74">
        <f t="shared" si="2"/>
        <v>8.6549870017233328</v>
      </c>
      <c r="G27" s="75">
        <f t="shared" si="3"/>
        <v>62.702028549962428</v>
      </c>
      <c r="H27" s="86">
        <f t="shared" si="12"/>
        <v>0</v>
      </c>
      <c r="I27" s="87">
        <f t="shared" si="12"/>
        <v>3.0497999999999998</v>
      </c>
      <c r="K27" s="174">
        <v>72</v>
      </c>
      <c r="L27" s="77">
        <f t="shared" si="13"/>
        <v>13.209</v>
      </c>
      <c r="M27" s="77">
        <f t="shared" si="13"/>
        <v>13.124000000000001</v>
      </c>
      <c r="N27" s="77">
        <f t="shared" si="4"/>
        <v>13.166499999999999</v>
      </c>
      <c r="O27" s="171">
        <f t="shared" si="5"/>
        <v>11.760399999999999</v>
      </c>
      <c r="P27" s="78">
        <f t="shared" si="6"/>
        <v>6.0104076400855883E-2</v>
      </c>
      <c r="Q27" s="110">
        <f t="shared" si="7"/>
        <v>84.139447154471526</v>
      </c>
      <c r="R27" s="90">
        <f t="shared" si="14"/>
        <v>0</v>
      </c>
      <c r="S27" s="124">
        <f t="shared" si="14"/>
        <v>2.2848000000000002</v>
      </c>
      <c r="T27" s="49"/>
      <c r="U27" s="173">
        <v>72</v>
      </c>
      <c r="V27" s="92">
        <f t="shared" si="15"/>
        <v>2.1760000000000002</v>
      </c>
      <c r="W27" s="92">
        <f t="shared" si="15"/>
        <v>1.734</v>
      </c>
      <c r="X27" s="80">
        <f t="shared" si="8"/>
        <v>1.9550000000000001</v>
      </c>
      <c r="Y27" s="171">
        <f t="shared" si="9"/>
        <v>1.5075571428571428</v>
      </c>
      <c r="Z27" s="81">
        <f t="shared" si="10"/>
        <v>0.31254119728445373</v>
      </c>
      <c r="AA27" s="93">
        <f t="shared" si="16"/>
        <v>0</v>
      </c>
      <c r="AB27" s="94">
        <f t="shared" si="16"/>
        <v>0.39269999999999999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43">
        <f>AVERAGE(I21:I27)</f>
        <v>2.2574428571428569</v>
      </c>
      <c r="S28" s="95">
        <f>AVERAGE(S21:S27)</f>
        <v>1.4061000000000001</v>
      </c>
      <c r="AB28" s="95">
        <f>AVERAGE(AB21:AB27)</f>
        <v>0.44744285714285714</v>
      </c>
    </row>
    <row r="29" spans="1:28" ht="18.75" customHeight="1" x14ac:dyDescent="0.3">
      <c r="C29" s="27"/>
      <c r="D29" s="27"/>
      <c r="E29" s="27"/>
      <c r="F29" s="27"/>
      <c r="G29" s="27"/>
      <c r="H29" s="27"/>
    </row>
    <row r="30" spans="1:28" ht="18.75" customHeight="1" x14ac:dyDescent="0.3">
      <c r="B30" s="6" t="s">
        <v>20</v>
      </c>
      <c r="D30" s="30">
        <v>0.73119999999999996</v>
      </c>
      <c r="F30" s="96"/>
      <c r="G30" s="96"/>
      <c r="H30" s="27"/>
    </row>
    <row r="31" spans="1:28" ht="18.75" customHeight="1" x14ac:dyDescent="0.3">
      <c r="B31" s="6" t="s">
        <v>21</v>
      </c>
      <c r="C31" s="96"/>
      <c r="D31" s="96">
        <v>50</v>
      </c>
      <c r="E31" s="96"/>
      <c r="F31" s="27"/>
      <c r="G31" s="27"/>
      <c r="H31" s="27"/>
    </row>
    <row r="32" spans="1:28" ht="18.75" customHeight="1" x14ac:dyDescent="0.3">
      <c r="F32" s="27"/>
      <c r="G32" s="27"/>
      <c r="H32" s="27"/>
    </row>
    <row r="33" spans="2:8" ht="18.75" customHeight="1" x14ac:dyDescent="0.3">
      <c r="B33" s="6" t="s">
        <v>22</v>
      </c>
      <c r="C33" s="96"/>
      <c r="D33" s="96"/>
      <c r="E33" s="96"/>
      <c r="F33" s="27"/>
      <c r="G33" s="27"/>
      <c r="H33" s="27"/>
    </row>
    <row r="34" spans="2:8" ht="18.75" customHeight="1" x14ac:dyDescent="0.3">
      <c r="B34" s="6" t="s">
        <v>29</v>
      </c>
      <c r="C34" s="13">
        <f>I28*D31/D30</f>
        <v>154.36562206939669</v>
      </c>
      <c r="D34" s="103" t="s">
        <v>24</v>
      </c>
      <c r="E34" s="96"/>
      <c r="F34" s="27"/>
      <c r="G34" s="27"/>
      <c r="H34" s="27"/>
    </row>
    <row r="35" spans="2:8" ht="18.75" customHeight="1" x14ac:dyDescent="0.3">
      <c r="B35" s="6" t="s">
        <v>25</v>
      </c>
      <c r="C35" s="13">
        <f>S28*D31/D30</f>
        <v>96.150164113785578</v>
      </c>
      <c r="D35" s="103" t="s">
        <v>24</v>
      </c>
      <c r="E35" s="96"/>
      <c r="F35" s="27"/>
      <c r="G35" s="27"/>
      <c r="H35" s="27"/>
    </row>
    <row r="36" spans="2:8" ht="18.75" customHeight="1" x14ac:dyDescent="0.3">
      <c r="B36" s="6" t="s">
        <v>31</v>
      </c>
      <c r="C36" s="13">
        <f>AB28*D31/D30</f>
        <v>30.596475461081592</v>
      </c>
      <c r="D36" s="103" t="s">
        <v>24</v>
      </c>
      <c r="E36" s="96"/>
      <c r="F36" s="27"/>
      <c r="G36" s="27"/>
      <c r="H36" s="27"/>
    </row>
    <row r="37" spans="2:8" ht="18.75" customHeight="1" x14ac:dyDescent="0.3">
      <c r="C37" s="27"/>
      <c r="D37" s="27"/>
      <c r="E37" s="27"/>
      <c r="F37" s="27"/>
      <c r="G37" s="27"/>
      <c r="H37" s="27"/>
    </row>
    <row r="38" spans="2:8" ht="18.75" customHeight="1" x14ac:dyDescent="0.3">
      <c r="C38" s="27"/>
      <c r="D38" s="27"/>
      <c r="E38" s="27"/>
      <c r="F38" s="27"/>
      <c r="G38" s="27"/>
      <c r="H38" s="27"/>
    </row>
    <row r="39" spans="2:8" ht="18.75" customHeight="1" x14ac:dyDescent="0.3">
      <c r="C39" s="27"/>
      <c r="D39" s="27"/>
      <c r="E39" s="27"/>
      <c r="F39" s="27"/>
      <c r="G39" s="27"/>
      <c r="H39" s="27"/>
    </row>
    <row r="40" spans="2:8" ht="18.75" customHeight="1" x14ac:dyDescent="0.3">
      <c r="C40" s="27"/>
      <c r="D40" s="27"/>
      <c r="E40" s="27"/>
      <c r="F40" s="27"/>
      <c r="G40" s="27"/>
      <c r="H40" s="27"/>
    </row>
    <row r="41" spans="2:8" ht="18.75" customHeight="1" x14ac:dyDescent="0.3">
      <c r="C41" s="27"/>
      <c r="D41" s="27"/>
      <c r="E41" s="27"/>
      <c r="F41" s="27"/>
      <c r="G41" s="27"/>
      <c r="H41" s="27"/>
    </row>
    <row r="42" spans="2:8" ht="18.75" customHeight="1" x14ac:dyDescent="0.3">
      <c r="C42" s="27"/>
      <c r="D42" s="27"/>
      <c r="E42" s="27"/>
      <c r="F42" s="27"/>
      <c r="G42" s="27"/>
      <c r="H42" s="27"/>
    </row>
    <row r="43" spans="2:8" ht="18.75" customHeight="1" x14ac:dyDescent="0.3">
      <c r="C43" s="27"/>
      <c r="D43" s="27"/>
      <c r="E43" s="27"/>
      <c r="F43" s="27"/>
      <c r="G43" s="27"/>
      <c r="H43" s="27"/>
    </row>
    <row r="44" spans="2:8" ht="18.75" customHeight="1" x14ac:dyDescent="0.3">
      <c r="C44" s="27"/>
      <c r="D44" s="27"/>
      <c r="E44" s="27"/>
      <c r="F44" s="27"/>
      <c r="G44" s="27"/>
      <c r="H44" s="27"/>
    </row>
    <row r="45" spans="2:8" ht="18.75" customHeight="1" x14ac:dyDescent="0.3">
      <c r="C45" s="27"/>
      <c r="D45" s="27"/>
      <c r="E45" s="27"/>
      <c r="F45" s="27"/>
      <c r="G45" s="27"/>
      <c r="H45" s="27"/>
    </row>
    <row r="46" spans="2:8" ht="18.75" customHeight="1" x14ac:dyDescent="0.3">
      <c r="C46" s="27"/>
      <c r="D46" s="27"/>
      <c r="E46" s="27"/>
      <c r="F46" s="27"/>
      <c r="G46" s="27"/>
      <c r="H46" s="27"/>
    </row>
    <row r="47" spans="2:8" ht="18.75" customHeight="1" x14ac:dyDescent="0.3">
      <c r="C47" s="27"/>
      <c r="D47" s="27"/>
      <c r="E47" s="27"/>
      <c r="F47" s="27"/>
      <c r="G47" s="27"/>
      <c r="H47" s="27"/>
    </row>
    <row r="48" spans="2:8" ht="18.75" customHeight="1" x14ac:dyDescent="0.3">
      <c r="C48" s="27"/>
      <c r="D48" s="27"/>
      <c r="E48" s="27"/>
      <c r="F48" s="27"/>
      <c r="G48" s="27"/>
      <c r="H48" s="27"/>
    </row>
    <row r="49" spans="3:8" ht="18.75" customHeight="1" x14ac:dyDescent="0.3">
      <c r="C49" s="27"/>
      <c r="D49" s="27"/>
      <c r="E49" s="27"/>
      <c r="F49" s="27"/>
      <c r="G49" s="27"/>
      <c r="H49" s="27"/>
    </row>
    <row r="50" spans="3:8" ht="18.75" customHeight="1" x14ac:dyDescent="0.3">
      <c r="C50" s="27"/>
      <c r="D50" s="27"/>
      <c r="E50" s="27"/>
      <c r="F50" s="27"/>
      <c r="G50" s="27"/>
      <c r="H50" s="27"/>
    </row>
    <row r="51" spans="3:8" ht="18.75" customHeight="1" x14ac:dyDescent="0.3">
      <c r="C51" s="27"/>
      <c r="D51" s="27"/>
      <c r="E51" s="27"/>
      <c r="F51" s="27"/>
      <c r="G51" s="27"/>
      <c r="H51" s="27"/>
    </row>
    <row r="52" spans="3:8" ht="18.75" customHeight="1" x14ac:dyDescent="0.3">
      <c r="C52" s="27"/>
      <c r="D52" s="27"/>
      <c r="E52" s="27"/>
      <c r="F52" s="27"/>
      <c r="G52" s="27"/>
    </row>
    <row r="53" spans="3:8" ht="18.75" customHeight="1" x14ac:dyDescent="0.3">
      <c r="C53" s="27"/>
      <c r="D53" s="27"/>
      <c r="E53" s="27"/>
      <c r="F53" s="27"/>
      <c r="G53" s="27"/>
    </row>
    <row r="54" spans="3:8" ht="18.75" customHeight="1" x14ac:dyDescent="0.3">
      <c r="C54" s="27"/>
      <c r="D54" s="27"/>
      <c r="E54" s="27"/>
      <c r="F54" s="27"/>
      <c r="G54" s="27"/>
    </row>
    <row r="55" spans="3:8" ht="18.75" customHeight="1" x14ac:dyDescent="0.3">
      <c r="C55" s="27"/>
      <c r="D55" s="27"/>
      <c r="E55" s="27"/>
      <c r="F55" s="27"/>
      <c r="G55" s="27"/>
    </row>
    <row r="56" spans="3:8" ht="18.75" customHeight="1" x14ac:dyDescent="0.3">
      <c r="C56" s="27"/>
      <c r="D56" s="27"/>
      <c r="E56" s="27"/>
      <c r="F56" s="27"/>
      <c r="G56" s="27"/>
    </row>
    <row r="57" spans="3:8" ht="18.75" customHeight="1" x14ac:dyDescent="0.3">
      <c r="C57" s="27"/>
      <c r="D57" s="27"/>
      <c r="E57" s="27"/>
      <c r="F57" s="27"/>
      <c r="G57" s="27"/>
    </row>
    <row r="58" spans="3:8" ht="18.75" customHeight="1" x14ac:dyDescent="0.3">
      <c r="C58" s="27"/>
      <c r="D58" s="27"/>
      <c r="E58" s="27"/>
      <c r="F58" s="27"/>
      <c r="G58" s="27"/>
    </row>
    <row r="59" spans="3:8" ht="18.75" customHeight="1" x14ac:dyDescent="0.3">
      <c r="C59" s="27"/>
      <c r="D59" s="27"/>
      <c r="E59" s="27"/>
      <c r="F59" s="27"/>
      <c r="G59" s="27"/>
    </row>
    <row r="60" spans="3:8" ht="18.75" customHeight="1" x14ac:dyDescent="0.3">
      <c r="C60" s="27"/>
      <c r="D60" s="27"/>
      <c r="E60" s="27"/>
      <c r="F60" s="27"/>
      <c r="G60" s="27"/>
    </row>
    <row r="61" spans="3:8" ht="18.75" customHeight="1" x14ac:dyDescent="0.3">
      <c r="C61" s="27"/>
      <c r="D61" s="27"/>
      <c r="E61" s="27"/>
      <c r="F61" s="27"/>
      <c r="G61" s="27"/>
    </row>
    <row r="62" spans="3:8" ht="18.75" customHeight="1" x14ac:dyDescent="0.3">
      <c r="C62" s="27"/>
      <c r="D62" s="27"/>
      <c r="E62" s="27"/>
      <c r="F62" s="27"/>
      <c r="G62" s="27"/>
    </row>
    <row r="63" spans="3:8" ht="18.75" customHeight="1" x14ac:dyDescent="0.3">
      <c r="C63" s="27"/>
      <c r="D63" s="27"/>
      <c r="E63" s="27"/>
      <c r="F63" s="27"/>
      <c r="G63" s="27"/>
    </row>
    <row r="64" spans="3:8" ht="18.75" customHeight="1" x14ac:dyDescent="0.3">
      <c r="C64" s="27"/>
      <c r="D64" s="27"/>
      <c r="E64" s="27"/>
      <c r="F64" s="27"/>
      <c r="G64" s="27"/>
    </row>
    <row r="65" spans="3:7" ht="18.75" customHeight="1" x14ac:dyDescent="0.3">
      <c r="C65" s="27"/>
      <c r="D65" s="27"/>
      <c r="E65" s="27"/>
      <c r="F65" s="27"/>
      <c r="G65" s="27"/>
    </row>
    <row r="66" spans="3:7" ht="18.75" customHeight="1" x14ac:dyDescent="0.3">
      <c r="C66" s="27"/>
      <c r="D66" s="27"/>
      <c r="E66" s="27"/>
      <c r="F66" s="27"/>
      <c r="G66" s="27"/>
    </row>
    <row r="67" spans="3:7" ht="18.75" customHeight="1" x14ac:dyDescent="0.3">
      <c r="C67" s="27"/>
      <c r="D67" s="27"/>
      <c r="E67" s="27"/>
      <c r="F67" s="27"/>
      <c r="G67" s="27"/>
    </row>
    <row r="68" spans="3:7" ht="18.75" customHeight="1" x14ac:dyDescent="0.3">
      <c r="C68" s="27"/>
      <c r="D68" s="27"/>
      <c r="E68" s="27"/>
      <c r="F68" s="27"/>
      <c r="G68" s="27"/>
    </row>
    <row r="69" spans="3:7" ht="18.75" customHeight="1" x14ac:dyDescent="0.3">
      <c r="C69" s="27"/>
      <c r="D69" s="27"/>
      <c r="E69" s="27"/>
      <c r="F69" s="27"/>
      <c r="G69" s="27"/>
    </row>
    <row r="70" spans="3:7" ht="18.75" customHeight="1" x14ac:dyDescent="0.3">
      <c r="C70" s="27"/>
      <c r="D70" s="27"/>
      <c r="E70" s="27"/>
      <c r="F70" s="27"/>
      <c r="G70" s="27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B72"/>
  <sheetViews>
    <sheetView workbookViewId="0"/>
  </sheetViews>
  <sheetFormatPr defaultRowHeight="14.4" x14ac:dyDescent="0.3"/>
  <cols>
    <col min="1" max="1" width="13.5546875" style="14" bestFit="1" customWidth="1"/>
    <col min="2" max="2" width="12.109375" style="6" bestFit="1" customWidth="1"/>
    <col min="3" max="4" width="11.6640625" style="12" bestFit="1" customWidth="1"/>
    <col min="5" max="5" width="26.44140625" style="6" bestFit="1" customWidth="1"/>
    <col min="6" max="6" width="11.6640625" style="11" bestFit="1" customWidth="1"/>
    <col min="7" max="7" width="14.109375" style="14" bestFit="1" customWidth="1"/>
    <col min="8" max="8" width="11.5546875" style="11" bestFit="1" customWidth="1"/>
    <col min="9" max="9" width="12.33203125" style="11" bestFit="1" customWidth="1"/>
    <col min="10" max="10" width="13.5546875" style="12" bestFit="1" customWidth="1"/>
    <col min="11" max="11" width="13.5546875" style="14" bestFit="1" customWidth="1"/>
    <col min="12" max="12" width="12.5546875" style="6" bestFit="1" customWidth="1"/>
    <col min="13" max="14" width="11" style="6" bestFit="1" customWidth="1"/>
    <col min="15" max="15" width="26.44140625" style="6" bestFit="1" customWidth="1"/>
    <col min="16" max="16" width="11" style="11" bestFit="1" customWidth="1"/>
    <col min="17" max="17" width="11" style="6" bestFit="1" customWidth="1"/>
    <col min="18" max="18" width="11.5546875" style="11" bestFit="1" customWidth="1"/>
    <col min="19" max="19" width="11.5546875" style="6" bestFit="1" customWidth="1"/>
    <col min="20" max="20" width="13.5546875" bestFit="1" customWidth="1"/>
    <col min="21" max="21" width="13.5546875" style="14" bestFit="1" customWidth="1"/>
    <col min="22" max="22" width="11.33203125" style="6" bestFit="1" customWidth="1"/>
    <col min="23" max="24" width="11.109375" style="6" bestFit="1" customWidth="1"/>
    <col min="25" max="25" width="26.44140625" style="6" bestFit="1" customWidth="1"/>
    <col min="26" max="27" width="11.109375" style="11" bestFit="1" customWidth="1"/>
    <col min="28" max="28" width="11" style="6" bestFit="1" customWidth="1"/>
  </cols>
  <sheetData>
    <row r="1" spans="1:28" ht="20.25" customHeight="1" x14ac:dyDescent="0.35">
      <c r="A1" s="199" t="s">
        <v>44</v>
      </c>
      <c r="B1" s="200"/>
      <c r="C1" s="201"/>
      <c r="D1" s="201"/>
      <c r="E1" s="200"/>
      <c r="F1" s="202"/>
      <c r="G1" s="199"/>
      <c r="H1" s="202"/>
      <c r="I1" s="202"/>
      <c r="J1" s="201"/>
      <c r="K1" s="199"/>
      <c r="L1" s="200"/>
      <c r="M1" s="200"/>
      <c r="N1" s="200"/>
      <c r="O1" s="200"/>
      <c r="P1" s="202"/>
      <c r="Q1" s="200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201"/>
      <c r="D2" s="201"/>
      <c r="E2" s="200"/>
      <c r="F2" s="202"/>
      <c r="G2" s="199"/>
      <c r="H2" s="202"/>
      <c r="I2" s="202"/>
      <c r="J2" s="201"/>
      <c r="K2" s="199"/>
      <c r="L2" s="200"/>
      <c r="M2" s="200"/>
      <c r="N2" s="200"/>
      <c r="O2" s="200"/>
      <c r="P2" s="202"/>
      <c r="Q2" s="200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1"/>
      <c r="D3" s="1"/>
      <c r="E3" s="2"/>
      <c r="F3" s="4"/>
      <c r="G3" s="3"/>
      <c r="H3" s="4"/>
      <c r="I3" s="4"/>
      <c r="J3" s="1"/>
      <c r="K3" s="199" t="s">
        <v>2</v>
      </c>
      <c r="L3" s="200"/>
      <c r="M3" s="200"/>
      <c r="N3" s="200"/>
      <c r="O3" s="200"/>
      <c r="P3" s="202"/>
      <c r="Q3" s="200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7"/>
      <c r="D4" s="7"/>
      <c r="E4" s="8"/>
      <c r="F4" s="10"/>
      <c r="G4" s="9"/>
      <c r="T4" s="13"/>
    </row>
    <row r="5" spans="1:28" ht="18.75" customHeight="1" x14ac:dyDescent="0.35">
      <c r="A5" s="9"/>
      <c r="B5" s="8"/>
      <c r="C5" s="7"/>
      <c r="D5" s="7"/>
      <c r="E5" s="8"/>
      <c r="F5" s="10"/>
      <c r="G5" s="9"/>
      <c r="T5" s="13"/>
    </row>
    <row r="6" spans="1:28" ht="18.75" customHeight="1" x14ac:dyDescent="0.35">
      <c r="A6" s="9"/>
      <c r="B6" s="8"/>
      <c r="C6" s="7"/>
      <c r="D6" s="7"/>
      <c r="E6" s="8"/>
      <c r="F6" s="10"/>
      <c r="G6" s="9"/>
      <c r="T6" s="13"/>
    </row>
    <row r="7" spans="1:28" ht="18.75" customHeight="1" x14ac:dyDescent="0.3">
      <c r="A7" s="18"/>
      <c r="B7" s="204" t="s">
        <v>3</v>
      </c>
      <c r="C7" s="205"/>
      <c r="D7" s="205"/>
      <c r="E7" s="204"/>
      <c r="F7" s="206"/>
      <c r="G7" s="207"/>
      <c r="H7" s="206"/>
      <c r="I7" s="222"/>
      <c r="J7" s="16"/>
      <c r="K7" s="18"/>
      <c r="L7" s="204" t="s">
        <v>4</v>
      </c>
      <c r="M7" s="204"/>
      <c r="N7" s="204"/>
      <c r="O7" s="204"/>
      <c r="P7" s="206"/>
      <c r="Q7" s="204"/>
      <c r="R7" s="206"/>
      <c r="S7" s="208"/>
      <c r="T7" s="17"/>
      <c r="U7" s="18"/>
      <c r="V7" s="204" t="s">
        <v>5</v>
      </c>
      <c r="W7" s="204"/>
      <c r="X7" s="204"/>
      <c r="Y7" s="204"/>
      <c r="Z7" s="206"/>
      <c r="AA7" s="206"/>
      <c r="AB7" s="208"/>
    </row>
    <row r="8" spans="1:28" ht="18.75" customHeight="1" x14ac:dyDescent="0.3">
      <c r="A8" s="25" t="s">
        <v>6</v>
      </c>
      <c r="B8" s="20" t="s">
        <v>7</v>
      </c>
      <c r="C8" s="22" t="s">
        <v>8</v>
      </c>
      <c r="D8" s="22"/>
      <c r="E8" s="20"/>
      <c r="F8" s="23"/>
      <c r="G8" s="21"/>
      <c r="H8" s="23" t="s">
        <v>9</v>
      </c>
      <c r="I8" s="119" t="s">
        <v>10</v>
      </c>
      <c r="J8" s="16"/>
      <c r="K8" s="25" t="s">
        <v>6</v>
      </c>
      <c r="L8" s="20" t="s">
        <v>7</v>
      </c>
      <c r="M8" s="20" t="s">
        <v>8</v>
      </c>
      <c r="N8" s="20"/>
      <c r="O8" s="20"/>
      <c r="P8" s="23"/>
      <c r="Q8" s="20"/>
      <c r="R8" s="23" t="s">
        <v>9</v>
      </c>
      <c r="S8" s="24" t="s">
        <v>10</v>
      </c>
      <c r="T8" s="17"/>
      <c r="U8" s="25" t="s">
        <v>6</v>
      </c>
      <c r="V8" s="20" t="s">
        <v>7</v>
      </c>
      <c r="W8" s="20" t="s">
        <v>8</v>
      </c>
      <c r="X8" s="20"/>
      <c r="Y8" s="20"/>
      <c r="Z8" s="23"/>
      <c r="AA8" s="23" t="s">
        <v>9</v>
      </c>
      <c r="AB8" s="24" t="s">
        <v>10</v>
      </c>
    </row>
    <row r="9" spans="1:28" ht="18.75" customHeight="1" x14ac:dyDescent="0.3">
      <c r="A9" s="155">
        <v>1</v>
      </c>
      <c r="B9" s="45">
        <v>3.0640000000000001</v>
      </c>
      <c r="C9" s="45">
        <v>2.9940000000000002</v>
      </c>
      <c r="D9" s="45"/>
      <c r="E9" s="45"/>
      <c r="F9" s="45"/>
      <c r="G9" s="45"/>
      <c r="H9" s="45">
        <v>0</v>
      </c>
      <c r="I9" s="156">
        <v>6.7839999999999998</v>
      </c>
      <c r="J9" s="13"/>
      <c r="K9" s="155">
        <v>1</v>
      </c>
      <c r="L9" s="43">
        <v>0.29199999999999998</v>
      </c>
      <c r="M9" s="45">
        <v>0.29399999999999998</v>
      </c>
      <c r="N9" s="45"/>
      <c r="O9" s="45"/>
      <c r="P9" s="45"/>
      <c r="Q9" s="45"/>
      <c r="R9" s="45">
        <v>0</v>
      </c>
      <c r="S9" s="156">
        <v>4.7E-2</v>
      </c>
      <c r="T9" s="13"/>
      <c r="U9" s="157">
        <v>1</v>
      </c>
      <c r="V9" s="45">
        <v>0.156</v>
      </c>
      <c r="W9" s="45">
        <v>0.16300000000000001</v>
      </c>
      <c r="X9" s="45"/>
      <c r="Y9" s="45"/>
      <c r="Z9" s="45"/>
      <c r="AA9" s="45">
        <v>0</v>
      </c>
      <c r="AB9" s="156">
        <v>1.17</v>
      </c>
    </row>
    <row r="10" spans="1:28" ht="18.75" customHeight="1" x14ac:dyDescent="0.3">
      <c r="A10" s="155">
        <v>2</v>
      </c>
      <c r="B10" s="45">
        <v>3.895</v>
      </c>
      <c r="C10" s="45">
        <v>4.0069999999999997</v>
      </c>
      <c r="D10" s="45"/>
      <c r="E10" s="45"/>
      <c r="F10" s="45"/>
      <c r="G10" s="45"/>
      <c r="H10" s="45">
        <v>0</v>
      </c>
      <c r="I10" s="156">
        <v>6.9169999999999998</v>
      </c>
      <c r="J10" s="13"/>
      <c r="K10" s="155">
        <v>2</v>
      </c>
      <c r="L10" s="43">
        <v>0.36599999999999999</v>
      </c>
      <c r="M10" s="45">
        <v>0.38200000000000001</v>
      </c>
      <c r="N10" s="45"/>
      <c r="O10" s="45"/>
      <c r="P10" s="45"/>
      <c r="Q10" s="45"/>
      <c r="R10" s="45">
        <v>0</v>
      </c>
      <c r="S10" s="156">
        <v>4.9000000000000002E-2</v>
      </c>
      <c r="T10" s="13"/>
      <c r="U10" s="157">
        <v>2</v>
      </c>
      <c r="V10" s="45">
        <v>0.18</v>
      </c>
      <c r="W10" s="45">
        <v>0.189</v>
      </c>
      <c r="X10" s="45"/>
      <c r="Y10" s="45"/>
      <c r="Z10" s="45"/>
      <c r="AA10" s="45">
        <v>0</v>
      </c>
      <c r="AB10" s="156">
        <v>1.179</v>
      </c>
    </row>
    <row r="11" spans="1:28" ht="18.75" customHeight="1" x14ac:dyDescent="0.3">
      <c r="A11" s="155">
        <v>6</v>
      </c>
      <c r="B11" s="45">
        <v>2.8340000000000001</v>
      </c>
      <c r="C11" s="45">
        <v>2.7749999999999999</v>
      </c>
      <c r="D11" s="45"/>
      <c r="E11" s="45"/>
      <c r="F11" s="45"/>
      <c r="G11" s="45"/>
      <c r="H11" s="45">
        <v>0</v>
      </c>
      <c r="I11" s="156">
        <v>2.3220000000000001</v>
      </c>
      <c r="J11" s="13"/>
      <c r="K11" s="155">
        <v>6</v>
      </c>
      <c r="L11" s="43">
        <v>0.69399999999999995</v>
      </c>
      <c r="M11" s="45">
        <v>0.70799999999999996</v>
      </c>
      <c r="N11" s="45"/>
      <c r="O11" s="45"/>
      <c r="P11" s="45"/>
      <c r="Q11" s="45"/>
      <c r="R11" s="45">
        <v>0</v>
      </c>
      <c r="S11" s="156">
        <v>2.359</v>
      </c>
      <c r="T11" s="13"/>
      <c r="U11" s="157">
        <v>6</v>
      </c>
      <c r="V11" s="45">
        <v>0.13500000000000001</v>
      </c>
      <c r="W11" s="45">
        <v>0.13500000000000001</v>
      </c>
      <c r="X11" s="45"/>
      <c r="Y11" s="45"/>
      <c r="Z11" s="45"/>
      <c r="AA11" s="45">
        <v>0</v>
      </c>
      <c r="AB11" s="156">
        <v>0.61799999999999999</v>
      </c>
    </row>
    <row r="12" spans="1:28" ht="18.75" customHeight="1" x14ac:dyDescent="0.3">
      <c r="A12" s="155">
        <v>12</v>
      </c>
      <c r="B12" s="45">
        <v>3.2410000000000001</v>
      </c>
      <c r="C12" s="45">
        <v>3.2559999999999998</v>
      </c>
      <c r="D12" s="45"/>
      <c r="E12" s="45"/>
      <c r="F12" s="45"/>
      <c r="G12" s="45"/>
      <c r="H12" s="45">
        <v>0</v>
      </c>
      <c r="I12" s="156">
        <v>2.4180000000000001</v>
      </c>
      <c r="J12" s="13"/>
      <c r="K12" s="155">
        <v>12</v>
      </c>
      <c r="L12" s="43">
        <v>0.72599999999999998</v>
      </c>
      <c r="M12" s="45">
        <v>0.76900000000000002</v>
      </c>
      <c r="N12" s="45"/>
      <c r="O12" s="45"/>
      <c r="P12" s="45"/>
      <c r="Q12" s="45"/>
      <c r="R12" s="45">
        <v>0</v>
      </c>
      <c r="S12" s="156">
        <v>2.5870000000000002</v>
      </c>
      <c r="T12" s="13"/>
      <c r="U12" s="157">
        <v>12</v>
      </c>
      <c r="V12" s="45">
        <v>0.14099999999999999</v>
      </c>
      <c r="W12" s="45">
        <v>0.14499999999999999</v>
      </c>
      <c r="X12" s="45"/>
      <c r="Y12" s="45"/>
      <c r="Z12" s="45"/>
      <c r="AA12" s="45">
        <v>0</v>
      </c>
      <c r="AB12" s="156">
        <v>0.61499999999999999</v>
      </c>
    </row>
    <row r="13" spans="1:28" ht="18.75" customHeight="1" x14ac:dyDescent="0.3">
      <c r="A13" s="155">
        <v>24</v>
      </c>
      <c r="B13" s="45">
        <v>3.6709999999999998</v>
      </c>
      <c r="C13" s="45">
        <v>3.6219999999999999</v>
      </c>
      <c r="D13" s="45"/>
      <c r="E13" s="45"/>
      <c r="F13" s="45"/>
      <c r="G13" s="45"/>
      <c r="H13" s="45">
        <v>0</v>
      </c>
      <c r="I13" s="156">
        <v>2.145</v>
      </c>
      <c r="J13" s="13"/>
      <c r="K13" s="155">
        <v>24</v>
      </c>
      <c r="L13" s="43">
        <v>0.81299999999999994</v>
      </c>
      <c r="M13" s="45">
        <v>0.81899999999999995</v>
      </c>
      <c r="N13" s="45"/>
      <c r="O13" s="45"/>
      <c r="P13" s="45"/>
      <c r="Q13" s="45"/>
      <c r="R13" s="45">
        <v>0</v>
      </c>
      <c r="S13" s="156">
        <v>2.2919999999999998</v>
      </c>
      <c r="T13" s="13"/>
      <c r="U13" s="157">
        <v>24</v>
      </c>
      <c r="V13" s="45">
        <v>0.14699999999999999</v>
      </c>
      <c r="W13" s="45">
        <v>0.14799999999999999</v>
      </c>
      <c r="X13" s="45"/>
      <c r="Y13" s="45"/>
      <c r="Z13" s="45"/>
      <c r="AA13" s="45">
        <v>0</v>
      </c>
      <c r="AB13" s="156">
        <v>0.47899999999999998</v>
      </c>
    </row>
    <row r="14" spans="1:28" ht="18.75" customHeight="1" x14ac:dyDescent="0.3">
      <c r="A14" s="155">
        <v>48</v>
      </c>
      <c r="B14" s="45">
        <v>4.2460000000000004</v>
      </c>
      <c r="C14" s="45">
        <v>4.1959999999999997</v>
      </c>
      <c r="D14" s="45"/>
      <c r="E14" s="45"/>
      <c r="F14" s="45"/>
      <c r="G14" s="45"/>
      <c r="H14" s="45">
        <v>0</v>
      </c>
      <c r="I14" s="156">
        <v>2.423</v>
      </c>
      <c r="J14" s="13"/>
      <c r="K14" s="155">
        <v>48</v>
      </c>
      <c r="L14" s="43">
        <v>0.86699999999999999</v>
      </c>
      <c r="M14" s="45">
        <v>0.86399999999999999</v>
      </c>
      <c r="N14" s="45"/>
      <c r="O14" s="45"/>
      <c r="P14" s="45"/>
      <c r="Q14" s="45"/>
      <c r="R14" s="45">
        <v>0</v>
      </c>
      <c r="S14" s="156">
        <v>2.48</v>
      </c>
      <c r="T14" s="13"/>
      <c r="U14" s="157">
        <v>48</v>
      </c>
      <c r="V14" s="45">
        <v>0.16600000000000001</v>
      </c>
      <c r="W14" s="45">
        <v>0.16700000000000001</v>
      </c>
      <c r="X14" s="45"/>
      <c r="Y14" s="45"/>
      <c r="Z14" s="45"/>
      <c r="AA14" s="45">
        <v>0</v>
      </c>
      <c r="AB14" s="156">
        <v>0.442</v>
      </c>
    </row>
    <row r="15" spans="1:28" ht="18.75" customHeight="1" x14ac:dyDescent="0.3">
      <c r="A15" s="158">
        <v>72</v>
      </c>
      <c r="B15" s="159">
        <v>4.3470000000000004</v>
      </c>
      <c r="C15" s="159">
        <v>4.4539999999999997</v>
      </c>
      <c r="D15" s="159"/>
      <c r="E15" s="159"/>
      <c r="F15" s="159"/>
      <c r="G15" s="159"/>
      <c r="H15" s="159">
        <v>0</v>
      </c>
      <c r="I15" s="160">
        <v>2.5640000000000001</v>
      </c>
      <c r="J15" s="13"/>
      <c r="K15" s="158">
        <v>72</v>
      </c>
      <c r="L15" s="161">
        <v>0.84299999999999997</v>
      </c>
      <c r="M15" s="159">
        <v>0.89300000000000002</v>
      </c>
      <c r="N15" s="159"/>
      <c r="O15" s="159"/>
      <c r="P15" s="159"/>
      <c r="Q15" s="159"/>
      <c r="R15" s="159">
        <v>0</v>
      </c>
      <c r="S15" s="160">
        <v>2.5979999999999999</v>
      </c>
      <c r="T15" s="49"/>
      <c r="U15" s="162">
        <v>72</v>
      </c>
      <c r="V15" s="159">
        <v>0.17</v>
      </c>
      <c r="W15" s="159">
        <v>0.17399999999999999</v>
      </c>
      <c r="X15" s="159"/>
      <c r="Y15" s="159"/>
      <c r="Z15" s="159"/>
      <c r="AA15" s="159">
        <v>0</v>
      </c>
      <c r="AB15" s="160">
        <v>0.39100000000000001</v>
      </c>
    </row>
    <row r="16" spans="1:28" ht="18.75" customHeight="1" x14ac:dyDescent="0.3">
      <c r="A16" s="44"/>
      <c r="B16" s="45"/>
      <c r="C16" s="45"/>
      <c r="D16" s="45"/>
      <c r="E16" s="45"/>
      <c r="F16" s="45"/>
      <c r="G16" s="45"/>
      <c r="H16" s="45"/>
      <c r="I16" s="45"/>
      <c r="J16" s="13"/>
      <c r="K16" s="44"/>
      <c r="L16" s="45"/>
      <c r="M16" s="45"/>
      <c r="N16" s="45"/>
      <c r="O16" s="45"/>
      <c r="P16" s="45"/>
      <c r="Q16" s="45"/>
      <c r="R16" s="45"/>
      <c r="S16" s="45"/>
      <c r="T16" s="49"/>
      <c r="U16" s="163"/>
      <c r="V16" s="45"/>
      <c r="W16" s="45"/>
      <c r="X16" s="45"/>
      <c r="Y16" s="45"/>
      <c r="Z16" s="45"/>
      <c r="AA16" s="45"/>
      <c r="AB16" s="45"/>
    </row>
    <row r="17" spans="1:28" ht="18.75" customHeight="1" x14ac:dyDescent="0.3">
      <c r="A17" s="44"/>
      <c r="B17" s="43"/>
      <c r="C17" s="13"/>
      <c r="D17" s="13"/>
      <c r="E17" s="43"/>
      <c r="F17" s="45"/>
      <c r="G17" s="44"/>
      <c r="H17" s="46" t="s">
        <v>11</v>
      </c>
      <c r="I17" s="164">
        <v>1.2</v>
      </c>
      <c r="J17" s="165">
        <v>12</v>
      </c>
      <c r="T17" s="49"/>
    </row>
    <row r="18" spans="1:28" ht="18.75" customHeight="1" x14ac:dyDescent="0.35">
      <c r="A18" s="9" t="s">
        <v>12</v>
      </c>
      <c r="B18" s="8"/>
      <c r="H18" s="51"/>
      <c r="I18" s="52">
        <v>1.7</v>
      </c>
      <c r="J18" s="53">
        <v>17</v>
      </c>
      <c r="T18" s="49"/>
    </row>
    <row r="19" spans="1:28" ht="18.75" customHeight="1" x14ac:dyDescent="0.3">
      <c r="D19" s="12" t="s">
        <v>28</v>
      </c>
      <c r="F19" s="30">
        <v>0.66549999999999998</v>
      </c>
      <c r="I19" s="45"/>
      <c r="M19" s="6" t="s">
        <v>14</v>
      </c>
      <c r="O19" s="43">
        <v>8.2000000000000003E-2</v>
      </c>
      <c r="T19" s="49"/>
    </row>
    <row r="20" spans="1:28" ht="18.75" customHeight="1" x14ac:dyDescent="0.4">
      <c r="A20" s="55"/>
      <c r="B20" s="209" t="s">
        <v>3</v>
      </c>
      <c r="C20" s="210"/>
      <c r="D20" s="210"/>
      <c r="E20" s="209"/>
      <c r="F20" s="211"/>
      <c r="G20" s="212"/>
      <c r="H20" s="211"/>
      <c r="I20" s="223"/>
      <c r="K20" s="55"/>
      <c r="L20" s="214" t="s">
        <v>4</v>
      </c>
      <c r="M20" s="214"/>
      <c r="N20" s="214"/>
      <c r="O20" s="214"/>
      <c r="P20" s="215"/>
      <c r="Q20" s="214"/>
      <c r="R20" s="215"/>
      <c r="S20" s="217"/>
      <c r="T20" s="13"/>
      <c r="U20" s="55"/>
      <c r="V20" s="218" t="s">
        <v>5</v>
      </c>
      <c r="W20" s="218"/>
      <c r="X20" s="218"/>
      <c r="Y20" s="218"/>
      <c r="Z20" s="219"/>
      <c r="AA20" s="219"/>
      <c r="AB20" s="220"/>
    </row>
    <row r="21" spans="1:28" ht="18.75" customHeight="1" x14ac:dyDescent="0.35">
      <c r="A21" s="105" t="s">
        <v>6</v>
      </c>
      <c r="B21" s="57" t="s">
        <v>7</v>
      </c>
      <c r="C21" s="59" t="s">
        <v>8</v>
      </c>
      <c r="D21" s="59" t="s">
        <v>45</v>
      </c>
      <c r="E21" s="57" t="s">
        <v>46</v>
      </c>
      <c r="F21" s="60" t="s">
        <v>17</v>
      </c>
      <c r="G21" s="58" t="s">
        <v>18</v>
      </c>
      <c r="H21" s="60" t="s">
        <v>9</v>
      </c>
      <c r="I21" s="135" t="s">
        <v>10</v>
      </c>
      <c r="K21" s="106" t="s">
        <v>6</v>
      </c>
      <c r="L21" s="63" t="s">
        <v>7</v>
      </c>
      <c r="M21" s="63" t="s">
        <v>8</v>
      </c>
      <c r="N21" s="63" t="s">
        <v>15</v>
      </c>
      <c r="O21" s="63" t="s">
        <v>16</v>
      </c>
      <c r="P21" s="64" t="s">
        <v>17</v>
      </c>
      <c r="Q21" s="63" t="s">
        <v>18</v>
      </c>
      <c r="R21" s="64" t="s">
        <v>9</v>
      </c>
      <c r="S21" s="65" t="s">
        <v>10</v>
      </c>
      <c r="T21" s="13"/>
      <c r="U21" s="66" t="s">
        <v>6</v>
      </c>
      <c r="V21" s="67" t="s">
        <v>7</v>
      </c>
      <c r="W21" s="67" t="s">
        <v>8</v>
      </c>
      <c r="X21" s="67" t="s">
        <v>47</v>
      </c>
      <c r="Y21" s="67" t="s">
        <v>16</v>
      </c>
      <c r="Z21" s="68" t="s">
        <v>17</v>
      </c>
      <c r="AA21" s="68" t="s">
        <v>9</v>
      </c>
      <c r="AB21" s="69" t="s">
        <v>10</v>
      </c>
    </row>
    <row r="22" spans="1:28" ht="18.75" customHeight="1" x14ac:dyDescent="0.35">
      <c r="A22" s="105">
        <v>0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121">
        <v>0</v>
      </c>
      <c r="K22" s="106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122">
        <v>0</v>
      </c>
      <c r="T22" s="13"/>
      <c r="U22" s="66">
        <v>0</v>
      </c>
      <c r="V22" s="68">
        <v>0</v>
      </c>
      <c r="W22" s="68">
        <v>0</v>
      </c>
      <c r="X22" s="68">
        <v>0</v>
      </c>
      <c r="Y22" s="68">
        <v>0</v>
      </c>
      <c r="Z22" s="71">
        <v>0</v>
      </c>
      <c r="AA22" s="71">
        <v>0</v>
      </c>
      <c r="AB22" s="140">
        <v>0</v>
      </c>
    </row>
    <row r="23" spans="1:28" ht="18.75" customHeight="1" x14ac:dyDescent="0.35">
      <c r="A23" s="108">
        <v>1</v>
      </c>
      <c r="B23" s="73">
        <f>B9*$J$17</f>
        <v>36.768000000000001</v>
      </c>
      <c r="C23" s="73">
        <f>C9*$J$17</f>
        <v>35.928000000000004</v>
      </c>
      <c r="D23" s="73">
        <f t="shared" ref="D23:D29" si="0">AVERAGE(B23:C23)</f>
        <v>36.347999999999999</v>
      </c>
      <c r="E23" s="73">
        <f t="shared" ref="E23:E29" si="1">D23-$I$30</f>
        <v>32.311520000000002</v>
      </c>
      <c r="F23" s="74">
        <f t="shared" ref="F23:F29" si="2">STDEV(C23:D23)</f>
        <v>0.29698484809834613</v>
      </c>
      <c r="G23" s="75">
        <f t="shared" ref="G23:G29" si="3">E23/(150*$F$19/0.9)*100</f>
        <v>29.131347858752815</v>
      </c>
      <c r="H23" s="74">
        <f>H9*$I$18</f>
        <v>0</v>
      </c>
      <c r="I23" s="142">
        <v>0</v>
      </c>
      <c r="K23" s="109">
        <v>1</v>
      </c>
      <c r="L23" s="77">
        <f>L9*$J$17</f>
        <v>3.5039999999999996</v>
      </c>
      <c r="M23" s="77">
        <f>M9*$J$17</f>
        <v>3.5279999999999996</v>
      </c>
      <c r="N23" s="77">
        <f t="shared" ref="N23:N29" si="4">AVERAGE(L23:M23)</f>
        <v>3.5159999999999996</v>
      </c>
      <c r="O23" s="77">
        <f t="shared" ref="O23:O29" si="5">N23-$S$30</f>
        <v>0.50851428571428547</v>
      </c>
      <c r="P23" s="78">
        <f t="shared" ref="P23:P29" si="6">STDEV(L23:M23)</f>
        <v>1.6970562748477157E-2</v>
      </c>
      <c r="Q23" s="77">
        <f t="shared" ref="Q23:Q29" si="7">O23/(150*$O$19/0.88)*100</f>
        <v>3.6381509872241558</v>
      </c>
      <c r="R23" s="78">
        <f>R9*$I$17</f>
        <v>0</v>
      </c>
      <c r="S23" s="123">
        <f>S9*$I$17</f>
        <v>5.6399999999999999E-2</v>
      </c>
      <c r="T23" s="13"/>
      <c r="U23" s="79">
        <v>1</v>
      </c>
      <c r="V23" s="80">
        <f>V9*$J$17</f>
        <v>1.8719999999999999</v>
      </c>
      <c r="W23" s="80">
        <f>W9*$J$17</f>
        <v>1.956</v>
      </c>
      <c r="X23" s="80">
        <f t="shared" ref="X23:X29" si="8">AVERAGE(V23:W23)</f>
        <v>1.9139999999999999</v>
      </c>
      <c r="Y23" s="80">
        <f t="shared" ref="Y23:Y29" si="9">X23-$AB$30</f>
        <v>0.89324285714285701</v>
      </c>
      <c r="Z23" s="81">
        <f t="shared" ref="Z23:Z29" si="10">STDEV(V23:W23)</f>
        <v>5.9396969619670045E-2</v>
      </c>
      <c r="AA23" s="81">
        <f>AA9*$I$17</f>
        <v>0</v>
      </c>
      <c r="AB23" s="83">
        <f>AB9*$I$17</f>
        <v>1.4039999999999999</v>
      </c>
    </row>
    <row r="24" spans="1:28" ht="18.75" customHeight="1" x14ac:dyDescent="0.35">
      <c r="A24" s="108">
        <v>2</v>
      </c>
      <c r="B24" s="73">
        <f>B10*$J$17</f>
        <v>46.74</v>
      </c>
      <c r="C24" s="73">
        <f>C10*$J$17</f>
        <v>48.083999999999996</v>
      </c>
      <c r="D24" s="73">
        <f t="shared" si="0"/>
        <v>47.411999999999999</v>
      </c>
      <c r="E24" s="73">
        <f t="shared" si="1"/>
        <v>43.375520000000002</v>
      </c>
      <c r="F24" s="74">
        <f t="shared" si="2"/>
        <v>0.47517575695735786</v>
      </c>
      <c r="G24" s="75">
        <f t="shared" si="3"/>
        <v>39.106404207362885</v>
      </c>
      <c r="H24" s="74">
        <f>H10*$I$18</f>
        <v>0</v>
      </c>
      <c r="I24" s="142">
        <v>0</v>
      </c>
      <c r="K24" s="109">
        <v>2</v>
      </c>
      <c r="L24" s="77">
        <f>L10*$J$17</f>
        <v>4.3919999999999995</v>
      </c>
      <c r="M24" s="77">
        <f>M10*$J$17</f>
        <v>4.5839999999999996</v>
      </c>
      <c r="N24" s="77">
        <f t="shared" si="4"/>
        <v>4.4879999999999995</v>
      </c>
      <c r="O24" s="77">
        <f t="shared" si="5"/>
        <v>1.4805142857142854</v>
      </c>
      <c r="P24" s="78">
        <f t="shared" si="6"/>
        <v>0.13576450198781725</v>
      </c>
      <c r="Q24" s="77">
        <f t="shared" si="7"/>
        <v>10.59229732868757</v>
      </c>
      <c r="R24" s="78">
        <f>R10*$I$17</f>
        <v>0</v>
      </c>
      <c r="S24" s="123">
        <f>S10*$I$17</f>
        <v>5.8799999999999998E-2</v>
      </c>
      <c r="T24" s="13"/>
      <c r="U24" s="79">
        <v>2</v>
      </c>
      <c r="V24" s="80">
        <f>V10*$J$17</f>
        <v>2.16</v>
      </c>
      <c r="W24" s="80">
        <f>W10*$J$17</f>
        <v>2.2679999999999998</v>
      </c>
      <c r="X24" s="80">
        <f t="shared" si="8"/>
        <v>2.214</v>
      </c>
      <c r="Y24" s="80">
        <f t="shared" si="9"/>
        <v>1.193242857142857</v>
      </c>
      <c r="Z24" s="81">
        <f t="shared" si="10"/>
        <v>7.636753236814689E-2</v>
      </c>
      <c r="AA24" s="81">
        <f>AA10*$I$17</f>
        <v>0</v>
      </c>
      <c r="AB24" s="83">
        <f>AB10*$I$17</f>
        <v>1.4148000000000001</v>
      </c>
    </row>
    <row r="25" spans="1:28" ht="18.75" customHeight="1" x14ac:dyDescent="0.35">
      <c r="A25" s="108">
        <v>6</v>
      </c>
      <c r="B25" s="73">
        <f t="shared" ref="B25:C29" si="11">B11*$J$18</f>
        <v>48.178000000000004</v>
      </c>
      <c r="C25" s="73">
        <f t="shared" si="11"/>
        <v>47.174999999999997</v>
      </c>
      <c r="D25" s="73">
        <f t="shared" si="0"/>
        <v>47.676500000000004</v>
      </c>
      <c r="E25" s="73">
        <f t="shared" si="1"/>
        <v>43.640020000000007</v>
      </c>
      <c r="F25" s="74">
        <f t="shared" si="2"/>
        <v>0.35461405076505864</v>
      </c>
      <c r="G25" s="75">
        <f t="shared" si="3"/>
        <v>39.344871525169047</v>
      </c>
      <c r="H25" s="74">
        <f>H11*$I$19</f>
        <v>0</v>
      </c>
      <c r="I25" s="142">
        <f>I11*$I$18</f>
        <v>3.9474</v>
      </c>
      <c r="K25" s="109">
        <v>6</v>
      </c>
      <c r="L25" s="77">
        <f t="shared" ref="L25:M29" si="12">L11*$J$18</f>
        <v>11.797999999999998</v>
      </c>
      <c r="M25" s="77">
        <f t="shared" si="12"/>
        <v>12.036</v>
      </c>
      <c r="N25" s="77">
        <f t="shared" si="4"/>
        <v>11.916999999999998</v>
      </c>
      <c r="O25" s="77">
        <f t="shared" si="5"/>
        <v>8.9095142857142839</v>
      </c>
      <c r="P25" s="78">
        <f t="shared" si="6"/>
        <v>0.16829141392239924</v>
      </c>
      <c r="Q25" s="77">
        <f t="shared" si="7"/>
        <v>63.742866434378612</v>
      </c>
      <c r="R25" s="78">
        <f t="shared" ref="R25:S29" si="13">R11*$I$18</f>
        <v>0</v>
      </c>
      <c r="S25" s="123">
        <f t="shared" si="13"/>
        <v>4.0103</v>
      </c>
      <c r="T25" s="13"/>
      <c r="U25" s="79">
        <v>6</v>
      </c>
      <c r="V25" s="80">
        <f t="shared" ref="V25:W29" si="14">V11*$J$18</f>
        <v>2.2949999999999999</v>
      </c>
      <c r="W25" s="80">
        <f t="shared" si="14"/>
        <v>2.2949999999999999</v>
      </c>
      <c r="X25" s="80">
        <f t="shared" si="8"/>
        <v>2.2949999999999999</v>
      </c>
      <c r="Y25" s="80">
        <f t="shared" si="9"/>
        <v>1.274242857142857</v>
      </c>
      <c r="Z25" s="81">
        <f t="shared" si="10"/>
        <v>0</v>
      </c>
      <c r="AA25" s="81">
        <f t="shared" ref="AA25:AB29" si="15">AA11*$I$18</f>
        <v>0</v>
      </c>
      <c r="AB25" s="83">
        <f t="shared" si="15"/>
        <v>1.0506</v>
      </c>
    </row>
    <row r="26" spans="1:28" ht="18.75" customHeight="1" x14ac:dyDescent="0.35">
      <c r="A26" s="108">
        <v>12</v>
      </c>
      <c r="B26" s="73">
        <f t="shared" si="11"/>
        <v>55.097000000000001</v>
      </c>
      <c r="C26" s="73">
        <f t="shared" si="11"/>
        <v>55.351999999999997</v>
      </c>
      <c r="D26" s="73">
        <f t="shared" si="0"/>
        <v>55.224499999999999</v>
      </c>
      <c r="E26" s="73">
        <f t="shared" si="1"/>
        <v>51.188020000000002</v>
      </c>
      <c r="F26" s="74">
        <f t="shared" si="2"/>
        <v>9.0156114601283199E-2</v>
      </c>
      <c r="G26" s="75">
        <f t="shared" si="3"/>
        <v>46.149980465815176</v>
      </c>
      <c r="H26" s="74">
        <f>H12*$I$19</f>
        <v>0</v>
      </c>
      <c r="I26" s="142">
        <f>I12*$I$18</f>
        <v>4.1105999999999998</v>
      </c>
      <c r="K26" s="109">
        <v>12</v>
      </c>
      <c r="L26" s="77">
        <f t="shared" si="12"/>
        <v>12.341999999999999</v>
      </c>
      <c r="M26" s="77">
        <f t="shared" si="12"/>
        <v>13.073</v>
      </c>
      <c r="N26" s="77">
        <f t="shared" si="4"/>
        <v>12.7075</v>
      </c>
      <c r="O26" s="77">
        <f t="shared" si="5"/>
        <v>9.7000142857142855</v>
      </c>
      <c r="P26" s="78">
        <f t="shared" si="6"/>
        <v>0.51689505704736738</v>
      </c>
      <c r="Q26" s="77">
        <f t="shared" si="7"/>
        <v>69.398476190476188</v>
      </c>
      <c r="R26" s="78">
        <f t="shared" si="13"/>
        <v>0</v>
      </c>
      <c r="S26" s="123">
        <f t="shared" si="13"/>
        <v>4.3978999999999999</v>
      </c>
      <c r="T26" s="13"/>
      <c r="U26" s="79">
        <v>12</v>
      </c>
      <c r="V26" s="80">
        <f t="shared" si="14"/>
        <v>2.3969999999999998</v>
      </c>
      <c r="W26" s="80">
        <f t="shared" si="14"/>
        <v>2.4649999999999999</v>
      </c>
      <c r="X26" s="80">
        <f t="shared" si="8"/>
        <v>2.431</v>
      </c>
      <c r="Y26" s="80">
        <f t="shared" si="9"/>
        <v>1.4102428571428571</v>
      </c>
      <c r="Z26" s="81">
        <f t="shared" si="10"/>
        <v>4.8083261120685276E-2</v>
      </c>
      <c r="AA26" s="81">
        <f t="shared" si="15"/>
        <v>0</v>
      </c>
      <c r="AB26" s="83">
        <f t="shared" si="15"/>
        <v>1.0454999999999999</v>
      </c>
    </row>
    <row r="27" spans="1:28" ht="18.75" customHeight="1" x14ac:dyDescent="0.35">
      <c r="A27" s="108">
        <v>24</v>
      </c>
      <c r="B27" s="73">
        <f t="shared" si="11"/>
        <v>62.406999999999996</v>
      </c>
      <c r="C27" s="73">
        <f t="shared" si="11"/>
        <v>61.573999999999998</v>
      </c>
      <c r="D27" s="73">
        <f t="shared" si="0"/>
        <v>61.990499999999997</v>
      </c>
      <c r="E27" s="73">
        <f t="shared" si="1"/>
        <v>57.95402</v>
      </c>
      <c r="F27" s="74">
        <f t="shared" si="2"/>
        <v>0.29450997436419646</v>
      </c>
      <c r="G27" s="75">
        <f t="shared" si="3"/>
        <v>52.250055597295265</v>
      </c>
      <c r="H27" s="74">
        <f>H13*$I$19</f>
        <v>0</v>
      </c>
      <c r="I27" s="142">
        <f>I13*$I$18</f>
        <v>3.6465000000000001</v>
      </c>
      <c r="K27" s="109">
        <v>24</v>
      </c>
      <c r="L27" s="77">
        <f t="shared" si="12"/>
        <v>13.821</v>
      </c>
      <c r="M27" s="77">
        <f t="shared" si="12"/>
        <v>13.922999999999998</v>
      </c>
      <c r="N27" s="77">
        <f t="shared" si="4"/>
        <v>13.872</v>
      </c>
      <c r="O27" s="77">
        <f t="shared" si="5"/>
        <v>10.864514285714286</v>
      </c>
      <c r="P27" s="78">
        <f t="shared" si="6"/>
        <v>7.2124891681026815E-2</v>
      </c>
      <c r="Q27" s="77">
        <f t="shared" si="7"/>
        <v>77.729858304297323</v>
      </c>
      <c r="R27" s="78">
        <f t="shared" si="13"/>
        <v>0</v>
      </c>
      <c r="S27" s="123">
        <f t="shared" si="13"/>
        <v>3.8963999999999994</v>
      </c>
      <c r="T27" s="13"/>
      <c r="U27" s="79">
        <v>24</v>
      </c>
      <c r="V27" s="80">
        <f t="shared" si="14"/>
        <v>2.4989999999999997</v>
      </c>
      <c r="W27" s="80">
        <f t="shared" si="14"/>
        <v>2.516</v>
      </c>
      <c r="X27" s="80">
        <f t="shared" si="8"/>
        <v>2.5074999999999998</v>
      </c>
      <c r="Y27" s="80">
        <f t="shared" si="9"/>
        <v>1.4867428571428569</v>
      </c>
      <c r="Z27" s="81">
        <f t="shared" si="10"/>
        <v>1.2020815280171555E-2</v>
      </c>
      <c r="AA27" s="81">
        <f t="shared" si="15"/>
        <v>0</v>
      </c>
      <c r="AB27" s="83">
        <f t="shared" si="15"/>
        <v>0.81429999999999991</v>
      </c>
    </row>
    <row r="28" spans="1:28" ht="18.75" customHeight="1" x14ac:dyDescent="0.35">
      <c r="A28" s="108">
        <v>48</v>
      </c>
      <c r="B28" s="73">
        <f t="shared" si="11"/>
        <v>72.182000000000002</v>
      </c>
      <c r="C28" s="73">
        <f t="shared" si="11"/>
        <v>71.331999999999994</v>
      </c>
      <c r="D28" s="73">
        <f t="shared" si="0"/>
        <v>71.757000000000005</v>
      </c>
      <c r="E28" s="73">
        <f t="shared" si="1"/>
        <v>67.720520000000008</v>
      </c>
      <c r="F28" s="74">
        <f t="shared" si="2"/>
        <v>0.30052038200429076</v>
      </c>
      <c r="G28" s="75">
        <f t="shared" si="3"/>
        <v>61.055314800901584</v>
      </c>
      <c r="H28" s="74">
        <f>H14*$I$19</f>
        <v>0</v>
      </c>
      <c r="I28" s="142">
        <f>I14*$I$18</f>
        <v>4.1190999999999995</v>
      </c>
      <c r="K28" s="109">
        <v>48</v>
      </c>
      <c r="L28" s="77">
        <f t="shared" si="12"/>
        <v>14.739000000000001</v>
      </c>
      <c r="M28" s="77">
        <f t="shared" si="12"/>
        <v>14.688000000000001</v>
      </c>
      <c r="N28" s="77">
        <f t="shared" si="4"/>
        <v>14.7135</v>
      </c>
      <c r="O28" s="77">
        <f t="shared" si="5"/>
        <v>11.706014285714286</v>
      </c>
      <c r="P28" s="78">
        <f t="shared" si="6"/>
        <v>3.6062445840514032E-2</v>
      </c>
      <c r="Q28" s="77">
        <f t="shared" si="7"/>
        <v>83.750346109175368</v>
      </c>
      <c r="R28" s="78">
        <f t="shared" si="13"/>
        <v>0</v>
      </c>
      <c r="S28" s="123">
        <f t="shared" si="13"/>
        <v>4.2160000000000002</v>
      </c>
      <c r="T28" s="13"/>
      <c r="U28" s="79">
        <v>48</v>
      </c>
      <c r="V28" s="80">
        <f t="shared" si="14"/>
        <v>2.8220000000000001</v>
      </c>
      <c r="W28" s="80">
        <f t="shared" si="14"/>
        <v>2.839</v>
      </c>
      <c r="X28" s="80">
        <f t="shared" si="8"/>
        <v>2.8304999999999998</v>
      </c>
      <c r="Y28" s="80">
        <f t="shared" si="9"/>
        <v>1.8097428571428569</v>
      </c>
      <c r="Z28" s="81">
        <f t="shared" si="10"/>
        <v>1.2020815280171239E-2</v>
      </c>
      <c r="AA28" s="81">
        <f t="shared" si="15"/>
        <v>0</v>
      </c>
      <c r="AB28" s="83">
        <f t="shared" si="15"/>
        <v>0.75139999999999996</v>
      </c>
    </row>
    <row r="29" spans="1:28" ht="18.75" customHeight="1" x14ac:dyDescent="0.35">
      <c r="A29" s="111">
        <v>72</v>
      </c>
      <c r="B29" s="85">
        <f t="shared" si="11"/>
        <v>73.899000000000001</v>
      </c>
      <c r="C29" s="85">
        <f t="shared" si="11"/>
        <v>75.717999999999989</v>
      </c>
      <c r="D29" s="73">
        <f t="shared" si="0"/>
        <v>74.808499999999995</v>
      </c>
      <c r="E29" s="73">
        <f t="shared" si="1"/>
        <v>70.772019999999998</v>
      </c>
      <c r="F29" s="74">
        <f t="shared" si="2"/>
        <v>0.64311361748916085</v>
      </c>
      <c r="G29" s="75">
        <f t="shared" si="3"/>
        <v>63.806479338842969</v>
      </c>
      <c r="H29" s="86">
        <f>H15*$I$19</f>
        <v>0</v>
      </c>
      <c r="I29" s="148">
        <f>I15*$I$18</f>
        <v>4.3587999999999996</v>
      </c>
      <c r="K29" s="112">
        <v>72</v>
      </c>
      <c r="L29" s="89">
        <f t="shared" si="12"/>
        <v>14.331</v>
      </c>
      <c r="M29" s="89">
        <f t="shared" si="12"/>
        <v>15.181000000000001</v>
      </c>
      <c r="N29" s="77">
        <f t="shared" si="4"/>
        <v>14.756</v>
      </c>
      <c r="O29" s="77">
        <f t="shared" si="5"/>
        <v>11.748514285714286</v>
      </c>
      <c r="P29" s="78">
        <f t="shared" si="6"/>
        <v>0.60104076400856643</v>
      </c>
      <c r="Q29" s="77">
        <f t="shared" si="7"/>
        <v>84.054411149825782</v>
      </c>
      <c r="R29" s="90">
        <f t="shared" si="13"/>
        <v>0</v>
      </c>
      <c r="S29" s="124">
        <f t="shared" si="13"/>
        <v>4.4165999999999999</v>
      </c>
      <c r="T29" s="49"/>
      <c r="U29" s="91">
        <v>72</v>
      </c>
      <c r="V29" s="92">
        <f t="shared" si="14"/>
        <v>2.89</v>
      </c>
      <c r="W29" s="92">
        <f t="shared" si="14"/>
        <v>2.9579999999999997</v>
      </c>
      <c r="X29" s="80">
        <f t="shared" si="8"/>
        <v>2.9239999999999999</v>
      </c>
      <c r="Y29" s="80">
        <f t="shared" si="9"/>
        <v>1.903242857142857</v>
      </c>
      <c r="Z29" s="81">
        <f t="shared" si="10"/>
        <v>4.8083261120684957E-2</v>
      </c>
      <c r="AA29" s="93">
        <f t="shared" si="15"/>
        <v>0</v>
      </c>
      <c r="AB29" s="94">
        <f t="shared" si="15"/>
        <v>0.66469999999999996</v>
      </c>
    </row>
    <row r="30" spans="1:28" ht="18.75" customHeight="1" x14ac:dyDescent="0.3">
      <c r="C30" s="27"/>
      <c r="D30" s="27"/>
      <c r="E30" s="27"/>
      <c r="F30" s="27"/>
      <c r="G30" s="27"/>
      <c r="H30" s="27"/>
      <c r="I30" s="125">
        <f>AVERAGE(I25:I29)</f>
        <v>4.0364799999999992</v>
      </c>
      <c r="S30" s="95">
        <f>AVERAGE(S23:S29)</f>
        <v>3.0074857142857141</v>
      </c>
      <c r="AB30" s="95">
        <f>AVERAGE(AB23:AB29)</f>
        <v>1.0207571428571429</v>
      </c>
    </row>
    <row r="31" spans="1:28" ht="18.75" customHeight="1" x14ac:dyDescent="0.3">
      <c r="C31" s="27"/>
      <c r="D31" s="27"/>
      <c r="E31" s="27"/>
      <c r="F31" s="27"/>
      <c r="G31" s="27"/>
      <c r="H31" s="27"/>
    </row>
    <row r="32" spans="1:28" ht="18.75" customHeight="1" x14ac:dyDescent="0.3">
      <c r="B32" s="6" t="s">
        <v>20</v>
      </c>
      <c r="D32" s="30">
        <v>1.4623999999999999</v>
      </c>
      <c r="F32" s="96"/>
      <c r="G32" s="96"/>
      <c r="H32" s="27"/>
    </row>
    <row r="33" spans="2:19" ht="18.75" customHeight="1" x14ac:dyDescent="0.3">
      <c r="B33" s="6" t="s">
        <v>21</v>
      </c>
      <c r="C33" s="96"/>
      <c r="D33" s="96">
        <v>50</v>
      </c>
      <c r="E33" s="96"/>
      <c r="F33" s="27"/>
      <c r="G33" s="27"/>
      <c r="H33" s="27"/>
      <c r="S33" s="30">
        <f>35*D32/50</f>
        <v>1.0236799999999999</v>
      </c>
    </row>
    <row r="34" spans="2:19" ht="18.75" customHeight="1" x14ac:dyDescent="0.3">
      <c r="F34" s="27"/>
      <c r="G34" s="27"/>
      <c r="H34" s="27"/>
    </row>
    <row r="35" spans="2:19" ht="18.75" customHeight="1" x14ac:dyDescent="0.3">
      <c r="B35" s="6" t="s">
        <v>22</v>
      </c>
      <c r="C35" s="96"/>
      <c r="D35" s="96"/>
      <c r="E35" s="96"/>
      <c r="F35" s="27"/>
      <c r="G35" s="27"/>
      <c r="H35" s="27"/>
    </row>
    <row r="36" spans="2:19" ht="18.75" customHeight="1" x14ac:dyDescent="0.3">
      <c r="B36" s="6" t="s">
        <v>29</v>
      </c>
      <c r="C36" s="96">
        <f>I30*D33/D32</f>
        <v>138.00875273522973</v>
      </c>
      <c r="D36" s="103" t="s">
        <v>24</v>
      </c>
      <c r="E36" s="96"/>
      <c r="F36" s="27"/>
      <c r="G36" s="27"/>
      <c r="H36" s="27"/>
    </row>
    <row r="37" spans="2:19" ht="18.75" customHeight="1" x14ac:dyDescent="0.3">
      <c r="B37" s="6" t="s">
        <v>25</v>
      </c>
      <c r="C37" s="96">
        <f>S30*D33/D32</f>
        <v>102.82705532979055</v>
      </c>
      <c r="D37" s="103" t="s">
        <v>24</v>
      </c>
      <c r="E37" s="96"/>
      <c r="F37" s="27"/>
      <c r="G37" s="27"/>
      <c r="H37" s="27"/>
    </row>
    <row r="38" spans="2:19" ht="18.75" customHeight="1" x14ac:dyDescent="0.3">
      <c r="B38" s="6" t="s">
        <v>31</v>
      </c>
      <c r="C38" s="96">
        <f>AB30*D33/D32</f>
        <v>34.900066427008447</v>
      </c>
      <c r="D38" s="103" t="s">
        <v>24</v>
      </c>
      <c r="E38" s="96"/>
      <c r="F38" s="27"/>
      <c r="G38" s="27"/>
      <c r="H38" s="27"/>
    </row>
    <row r="39" spans="2:19" ht="18.75" customHeight="1" x14ac:dyDescent="0.3">
      <c r="C39" s="27"/>
      <c r="D39" s="27"/>
      <c r="E39" s="27"/>
      <c r="F39" s="27"/>
      <c r="G39" s="27"/>
      <c r="H39" s="27"/>
    </row>
    <row r="40" spans="2:19" ht="18.75" customHeight="1" x14ac:dyDescent="0.3">
      <c r="C40" s="27"/>
      <c r="D40" s="27"/>
      <c r="E40" s="27"/>
      <c r="F40" s="27"/>
      <c r="G40" s="27"/>
      <c r="H40" s="27"/>
    </row>
    <row r="41" spans="2:19" ht="18.75" customHeight="1" x14ac:dyDescent="0.3">
      <c r="C41" s="27"/>
      <c r="D41" s="27"/>
      <c r="E41" s="27"/>
      <c r="F41" s="27"/>
      <c r="G41" s="27"/>
      <c r="H41" s="27"/>
    </row>
    <row r="42" spans="2:19" ht="18.75" customHeight="1" x14ac:dyDescent="0.3">
      <c r="C42" s="27"/>
      <c r="D42" s="27"/>
      <c r="E42" s="27"/>
      <c r="F42" s="27"/>
      <c r="G42" s="27"/>
      <c r="H42" s="27"/>
    </row>
    <row r="43" spans="2:19" ht="18.75" customHeight="1" x14ac:dyDescent="0.3">
      <c r="C43" s="27"/>
      <c r="D43" s="27"/>
      <c r="E43" s="27"/>
      <c r="F43" s="27"/>
      <c r="G43" s="27"/>
      <c r="H43" s="27"/>
    </row>
    <row r="44" spans="2:19" ht="18.75" customHeight="1" x14ac:dyDescent="0.3">
      <c r="C44" s="27"/>
      <c r="D44" s="27"/>
      <c r="E44" s="27"/>
      <c r="F44" s="27"/>
      <c r="G44" s="27"/>
      <c r="H44" s="27"/>
    </row>
    <row r="45" spans="2:19" ht="18.75" customHeight="1" x14ac:dyDescent="0.3">
      <c r="C45" s="27"/>
      <c r="D45" s="27"/>
      <c r="E45" s="27"/>
      <c r="F45" s="27"/>
      <c r="G45" s="27"/>
      <c r="H45" s="27"/>
    </row>
    <row r="46" spans="2:19" ht="18.75" customHeight="1" x14ac:dyDescent="0.3">
      <c r="C46" s="27"/>
      <c r="D46" s="27"/>
      <c r="E46" s="27"/>
      <c r="F46" s="27"/>
      <c r="G46" s="27"/>
      <c r="H46" s="27"/>
    </row>
    <row r="47" spans="2:19" ht="18.75" customHeight="1" x14ac:dyDescent="0.3">
      <c r="C47" s="27"/>
      <c r="D47" s="27"/>
      <c r="E47" s="27"/>
      <c r="F47" s="27"/>
      <c r="G47" s="27"/>
      <c r="H47" s="27"/>
    </row>
    <row r="48" spans="2:19" ht="18.75" customHeight="1" x14ac:dyDescent="0.3">
      <c r="C48" s="27"/>
      <c r="D48" s="27"/>
      <c r="E48" s="27"/>
      <c r="F48" s="27"/>
      <c r="G48" s="27"/>
      <c r="H48" s="27"/>
    </row>
    <row r="49" spans="3:8" ht="18.75" customHeight="1" x14ac:dyDescent="0.3">
      <c r="C49" s="27"/>
      <c r="D49" s="27"/>
      <c r="E49" s="27"/>
      <c r="F49" s="27"/>
      <c r="G49" s="27"/>
      <c r="H49" s="27"/>
    </row>
    <row r="50" spans="3:8" ht="18.75" customHeight="1" x14ac:dyDescent="0.3">
      <c r="C50" s="27"/>
      <c r="D50" s="27"/>
      <c r="E50" s="27"/>
      <c r="F50" s="27"/>
      <c r="G50" s="27"/>
      <c r="H50" s="27"/>
    </row>
    <row r="51" spans="3:8" ht="18.75" customHeight="1" x14ac:dyDescent="0.3">
      <c r="C51" s="27"/>
      <c r="D51" s="27"/>
      <c r="E51" s="27"/>
      <c r="F51" s="27"/>
      <c r="G51" s="27"/>
      <c r="H51" s="27"/>
    </row>
    <row r="52" spans="3:8" ht="18.75" customHeight="1" x14ac:dyDescent="0.3">
      <c r="C52" s="27"/>
      <c r="D52" s="27"/>
      <c r="E52" s="27"/>
      <c r="F52" s="27"/>
      <c r="G52" s="27"/>
      <c r="H52" s="27"/>
    </row>
    <row r="53" spans="3:8" ht="18.75" customHeight="1" x14ac:dyDescent="0.3">
      <c r="C53" s="27"/>
      <c r="D53" s="27"/>
      <c r="E53" s="27"/>
      <c r="F53" s="27"/>
      <c r="G53" s="27"/>
      <c r="H53" s="27"/>
    </row>
    <row r="54" spans="3:8" ht="18.75" customHeight="1" x14ac:dyDescent="0.3">
      <c r="C54" s="27"/>
      <c r="D54" s="27"/>
      <c r="E54" s="27"/>
      <c r="F54" s="27"/>
      <c r="G54" s="27"/>
    </row>
    <row r="55" spans="3:8" ht="18.75" customHeight="1" x14ac:dyDescent="0.3">
      <c r="C55" s="27"/>
      <c r="D55" s="27"/>
      <c r="E55" s="27"/>
      <c r="F55" s="27"/>
      <c r="G55" s="27"/>
    </row>
    <row r="56" spans="3:8" ht="18.75" customHeight="1" x14ac:dyDescent="0.3">
      <c r="C56" s="27"/>
      <c r="D56" s="27"/>
      <c r="E56" s="27"/>
      <c r="F56" s="27"/>
      <c r="G56" s="27"/>
    </row>
    <row r="57" spans="3:8" ht="18.75" customHeight="1" x14ac:dyDescent="0.3">
      <c r="C57" s="27"/>
      <c r="D57" s="27"/>
      <c r="E57" s="27"/>
      <c r="F57" s="27"/>
      <c r="G57" s="27"/>
    </row>
    <row r="58" spans="3:8" ht="18.75" customHeight="1" x14ac:dyDescent="0.3">
      <c r="C58" s="27"/>
      <c r="D58" s="27"/>
      <c r="E58" s="27"/>
      <c r="F58" s="27"/>
      <c r="G58" s="27"/>
    </row>
    <row r="59" spans="3:8" ht="18.75" customHeight="1" x14ac:dyDescent="0.3">
      <c r="C59" s="27"/>
      <c r="D59" s="27"/>
      <c r="E59" s="27"/>
      <c r="F59" s="27"/>
      <c r="G59" s="27"/>
    </row>
    <row r="60" spans="3:8" ht="18.75" customHeight="1" x14ac:dyDescent="0.3">
      <c r="C60" s="27"/>
      <c r="D60" s="27"/>
      <c r="E60" s="27"/>
      <c r="F60" s="27"/>
      <c r="G60" s="27"/>
    </row>
    <row r="61" spans="3:8" ht="18.75" customHeight="1" x14ac:dyDescent="0.3">
      <c r="C61" s="27"/>
      <c r="D61" s="27"/>
      <c r="E61" s="27"/>
      <c r="F61" s="27"/>
      <c r="G61" s="27"/>
    </row>
    <row r="62" spans="3:8" ht="18.75" customHeight="1" x14ac:dyDescent="0.3">
      <c r="C62" s="27"/>
      <c r="D62" s="27"/>
      <c r="E62" s="27"/>
      <c r="F62" s="27"/>
      <c r="G62" s="27"/>
    </row>
    <row r="63" spans="3:8" ht="18.75" customHeight="1" x14ac:dyDescent="0.3">
      <c r="C63" s="27"/>
      <c r="D63" s="27"/>
      <c r="E63" s="27"/>
      <c r="F63" s="27"/>
      <c r="G63" s="27"/>
    </row>
    <row r="64" spans="3:8" ht="18.75" customHeight="1" x14ac:dyDescent="0.3">
      <c r="C64" s="27"/>
      <c r="D64" s="27"/>
      <c r="E64" s="27"/>
      <c r="F64" s="27"/>
      <c r="G64" s="27"/>
    </row>
    <row r="65" spans="3:7" ht="18.75" customHeight="1" x14ac:dyDescent="0.3">
      <c r="C65" s="27"/>
      <c r="D65" s="27"/>
      <c r="E65" s="27"/>
      <c r="F65" s="27"/>
      <c r="G65" s="27"/>
    </row>
    <row r="66" spans="3:7" ht="18.75" customHeight="1" x14ac:dyDescent="0.3">
      <c r="C66" s="27"/>
      <c r="D66" s="27"/>
      <c r="E66" s="27"/>
      <c r="F66" s="27"/>
      <c r="G66" s="27"/>
    </row>
    <row r="67" spans="3:7" ht="18.75" customHeight="1" x14ac:dyDescent="0.3">
      <c r="C67" s="27"/>
      <c r="D67" s="27"/>
      <c r="E67" s="27"/>
      <c r="F67" s="27"/>
      <c r="G67" s="27"/>
    </row>
    <row r="68" spans="3:7" ht="18.75" customHeight="1" x14ac:dyDescent="0.3">
      <c r="C68" s="27"/>
      <c r="D68" s="27"/>
      <c r="E68" s="27"/>
      <c r="F68" s="27"/>
      <c r="G68" s="27"/>
    </row>
    <row r="69" spans="3:7" ht="18.75" customHeight="1" x14ac:dyDescent="0.3">
      <c r="C69" s="27"/>
      <c r="D69" s="27"/>
      <c r="E69" s="27"/>
      <c r="F69" s="27"/>
      <c r="G69" s="27"/>
    </row>
    <row r="70" spans="3:7" ht="18.75" customHeight="1" x14ac:dyDescent="0.3">
      <c r="C70" s="27"/>
      <c r="D70" s="27"/>
      <c r="E70" s="27"/>
      <c r="F70" s="27"/>
      <c r="G70" s="27"/>
    </row>
    <row r="71" spans="3:7" ht="18.75" customHeight="1" x14ac:dyDescent="0.3">
      <c r="C71" s="27"/>
      <c r="D71" s="27"/>
      <c r="E71" s="27"/>
      <c r="F71" s="27"/>
      <c r="G71" s="27"/>
    </row>
    <row r="72" spans="3:7" ht="18.75" customHeight="1" x14ac:dyDescent="0.3">
      <c r="C72" s="27"/>
      <c r="D72" s="27"/>
      <c r="E72" s="27"/>
      <c r="F72" s="27"/>
      <c r="G72" s="27"/>
    </row>
  </sheetData>
  <mergeCells count="9">
    <mergeCell ref="B20:I20"/>
    <mergeCell ref="L20:S20"/>
    <mergeCell ref="V20:AB20"/>
    <mergeCell ref="A1:AA1"/>
    <mergeCell ref="A2:AA2"/>
    <mergeCell ref="K3:R3"/>
    <mergeCell ref="B7:I7"/>
    <mergeCell ref="L7:S7"/>
    <mergeCell ref="V7:A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2" bestFit="1" customWidth="1"/>
    <col min="2" max="2" width="12.109375" style="6" bestFit="1" customWidth="1"/>
    <col min="3" max="3" width="11.33203125" style="50" bestFit="1" customWidth="1"/>
    <col min="4" max="4" width="11.33203125" style="131" bestFit="1" customWidth="1"/>
    <col min="5" max="5" width="26.6640625" style="6" bestFit="1" customWidth="1"/>
    <col min="6" max="6" width="11.33203125" style="11" bestFit="1" customWidth="1"/>
    <col min="7" max="7" width="13.109375" style="14" bestFit="1" customWidth="1"/>
    <col min="8" max="8" width="12.109375" style="11" bestFit="1" customWidth="1"/>
    <col min="9" max="9" width="12.5546875" style="11" bestFit="1" customWidth="1"/>
    <col min="10" max="11" width="13.5546875" style="12" bestFit="1" customWidth="1"/>
    <col min="12" max="12" width="11.6640625" style="11" bestFit="1" customWidth="1"/>
    <col min="13" max="14" width="11.33203125" style="11" bestFit="1" customWidth="1"/>
    <col min="15" max="15" width="26.44140625" style="11" bestFit="1" customWidth="1"/>
    <col min="16" max="16" width="11.33203125" style="11" bestFit="1" customWidth="1"/>
    <col min="17" max="17" width="13.109375" style="11" bestFit="1" customWidth="1"/>
    <col min="18" max="19" width="11.88671875" style="11" bestFit="1" customWidth="1"/>
    <col min="20" max="20" width="13.5546875" bestFit="1" customWidth="1"/>
    <col min="21" max="21" width="13.5546875" style="127" bestFit="1" customWidth="1"/>
    <col min="22" max="22" width="10.6640625" style="11" bestFit="1" customWidth="1"/>
    <col min="23" max="24" width="11.109375" style="11" bestFit="1" customWidth="1"/>
    <col min="25" max="25" width="26.44140625" style="11" bestFit="1" customWidth="1"/>
    <col min="26" max="26" width="11.109375" style="11" bestFit="1" customWidth="1"/>
    <col min="27" max="28" width="11.5546875" style="11" bestFit="1" customWidth="1"/>
  </cols>
  <sheetData>
    <row r="1" spans="1:28" ht="20.25" customHeight="1" x14ac:dyDescent="0.35">
      <c r="A1" s="201" t="s">
        <v>37</v>
      </c>
      <c r="B1" s="200"/>
      <c r="C1" s="199"/>
      <c r="D1" s="201"/>
      <c r="E1" s="200"/>
      <c r="F1" s="202"/>
      <c r="G1" s="199"/>
      <c r="H1" s="202"/>
      <c r="I1" s="202"/>
      <c r="J1" s="201"/>
      <c r="K1" s="201"/>
      <c r="L1" s="202"/>
      <c r="M1" s="202"/>
      <c r="N1" s="202"/>
      <c r="O1" s="202"/>
      <c r="P1" s="202"/>
      <c r="Q1" s="202"/>
      <c r="R1" s="202"/>
      <c r="S1" s="202"/>
      <c r="T1" s="203"/>
      <c r="U1" s="221"/>
      <c r="V1" s="202"/>
      <c r="W1" s="202"/>
      <c r="X1" s="202"/>
      <c r="Y1" s="202"/>
      <c r="Z1" s="202"/>
      <c r="AA1" s="202"/>
    </row>
    <row r="2" spans="1:28" ht="20.25" customHeight="1" x14ac:dyDescent="0.35">
      <c r="A2" s="201" t="s">
        <v>1</v>
      </c>
      <c r="B2" s="200"/>
      <c r="C2" s="199"/>
      <c r="D2" s="201"/>
      <c r="E2" s="200"/>
      <c r="F2" s="202"/>
      <c r="G2" s="199"/>
      <c r="H2" s="202"/>
      <c r="I2" s="202"/>
      <c r="J2" s="201"/>
      <c r="K2" s="201"/>
      <c r="L2" s="202"/>
      <c r="M2" s="202"/>
      <c r="N2" s="202"/>
      <c r="O2" s="202"/>
      <c r="P2" s="202"/>
      <c r="Q2" s="202"/>
      <c r="R2" s="202"/>
      <c r="S2" s="202"/>
      <c r="T2" s="203"/>
      <c r="U2" s="221"/>
      <c r="V2" s="202"/>
      <c r="W2" s="202"/>
      <c r="X2" s="202"/>
      <c r="Y2" s="202"/>
      <c r="Z2" s="202"/>
      <c r="AA2" s="202"/>
    </row>
    <row r="3" spans="1:28" ht="20.25" customHeight="1" x14ac:dyDescent="0.35">
      <c r="A3" s="1"/>
      <c r="B3" s="2"/>
      <c r="C3" s="3"/>
      <c r="D3" s="1"/>
      <c r="E3" s="2"/>
      <c r="F3" s="4"/>
      <c r="G3" s="3"/>
      <c r="H3" s="4"/>
      <c r="I3" s="4"/>
      <c r="J3" s="1"/>
      <c r="K3" s="201" t="s">
        <v>2</v>
      </c>
      <c r="L3" s="202"/>
      <c r="M3" s="202"/>
      <c r="N3" s="202"/>
      <c r="O3" s="202"/>
      <c r="P3" s="202"/>
      <c r="Q3" s="202"/>
      <c r="R3" s="202"/>
      <c r="S3" s="4"/>
      <c r="T3" s="5"/>
      <c r="U3" s="126"/>
      <c r="V3" s="4"/>
      <c r="W3" s="4"/>
      <c r="X3" s="4"/>
      <c r="Y3" s="4"/>
      <c r="Z3" s="4"/>
      <c r="AA3" s="4"/>
    </row>
    <row r="4" spans="1:28" ht="18.75" customHeight="1" x14ac:dyDescent="0.35">
      <c r="A4" s="7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5"/>
      <c r="B5" s="204" t="s">
        <v>3</v>
      </c>
      <c r="C5" s="207"/>
      <c r="D5" s="205"/>
      <c r="E5" s="204"/>
      <c r="F5" s="206"/>
      <c r="G5" s="207"/>
      <c r="H5" s="206"/>
      <c r="I5" s="222"/>
      <c r="J5" s="16"/>
      <c r="K5" s="15"/>
      <c r="L5" s="206" t="s">
        <v>4</v>
      </c>
      <c r="M5" s="206"/>
      <c r="N5" s="206"/>
      <c r="O5" s="206"/>
      <c r="P5" s="206"/>
      <c r="Q5" s="206"/>
      <c r="R5" s="206"/>
      <c r="S5" s="222"/>
      <c r="T5" s="17"/>
      <c r="U5" s="128"/>
      <c r="V5" s="206" t="s">
        <v>5</v>
      </c>
      <c r="W5" s="206"/>
      <c r="X5" s="206"/>
      <c r="Y5" s="206"/>
      <c r="Z5" s="206"/>
      <c r="AA5" s="206"/>
      <c r="AB5" s="222"/>
    </row>
    <row r="6" spans="1:28" ht="18.75" customHeight="1" x14ac:dyDescent="0.3">
      <c r="A6" s="19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119" t="s">
        <v>10</v>
      </c>
      <c r="J6" s="16"/>
      <c r="K6" s="19" t="s">
        <v>6</v>
      </c>
      <c r="L6" s="23" t="s">
        <v>7</v>
      </c>
      <c r="M6" s="23" t="s">
        <v>8</v>
      </c>
      <c r="N6" s="23"/>
      <c r="O6" s="23"/>
      <c r="P6" s="23"/>
      <c r="Q6" s="23"/>
      <c r="R6" s="23" t="s">
        <v>9</v>
      </c>
      <c r="S6" s="119" t="s">
        <v>10</v>
      </c>
      <c r="T6" s="17"/>
      <c r="U6" s="129" t="s">
        <v>6</v>
      </c>
      <c r="V6" s="23" t="s">
        <v>7</v>
      </c>
      <c r="W6" s="23" t="s">
        <v>8</v>
      </c>
      <c r="X6" s="23"/>
      <c r="Y6" s="23"/>
      <c r="Z6" s="23"/>
      <c r="AA6" s="23" t="s">
        <v>9</v>
      </c>
      <c r="AB6" s="119" t="s">
        <v>10</v>
      </c>
    </row>
    <row r="7" spans="1:28" ht="18.75" customHeight="1" x14ac:dyDescent="0.3">
      <c r="A7" s="26">
        <v>1</v>
      </c>
      <c r="B7" s="27">
        <v>1.851</v>
      </c>
      <c r="C7" s="27">
        <v>1.742</v>
      </c>
      <c r="D7" s="27"/>
      <c r="E7" s="27"/>
      <c r="F7" s="27"/>
      <c r="G7" s="27"/>
      <c r="H7" s="27">
        <v>0</v>
      </c>
      <c r="I7" s="32">
        <v>5.2999999999999999E-2</v>
      </c>
      <c r="J7" s="16"/>
      <c r="K7" s="26">
        <v>1</v>
      </c>
      <c r="L7" s="29">
        <v>0.36799999999999999</v>
      </c>
      <c r="M7" s="29">
        <v>0.374</v>
      </c>
      <c r="N7" s="29"/>
      <c r="O7" s="29"/>
      <c r="P7" s="29"/>
      <c r="Q7" s="29"/>
      <c r="R7" s="27">
        <v>0</v>
      </c>
      <c r="S7" s="29">
        <v>4.4999999999999998E-2</v>
      </c>
      <c r="T7" s="17"/>
      <c r="U7" s="31">
        <v>1</v>
      </c>
      <c r="V7" s="29">
        <v>0.03</v>
      </c>
      <c r="W7" s="29">
        <v>2.4E-2</v>
      </c>
      <c r="X7" s="29"/>
      <c r="Y7" s="29"/>
      <c r="Z7" s="29"/>
      <c r="AA7" s="27">
        <v>0</v>
      </c>
      <c r="AB7" s="32">
        <v>0.108</v>
      </c>
    </row>
    <row r="8" spans="1:28" ht="18.75" customHeight="1" x14ac:dyDescent="0.3">
      <c r="A8" s="26">
        <v>2</v>
      </c>
      <c r="B8" s="27">
        <v>2.9780000000000002</v>
      </c>
      <c r="C8" s="27">
        <v>2.63</v>
      </c>
      <c r="D8" s="27"/>
      <c r="E8" s="27"/>
      <c r="F8" s="27"/>
      <c r="G8" s="27"/>
      <c r="H8" s="27">
        <v>0</v>
      </c>
      <c r="I8" s="32">
        <v>3.9E-2</v>
      </c>
      <c r="J8" s="16"/>
      <c r="K8" s="26">
        <v>2</v>
      </c>
      <c r="L8" s="29">
        <v>1.2050000000000001</v>
      </c>
      <c r="M8" s="29">
        <v>1.1200000000000001</v>
      </c>
      <c r="N8" s="29"/>
      <c r="O8" s="29"/>
      <c r="P8" s="29"/>
      <c r="Q8" s="29"/>
      <c r="R8" s="27">
        <v>0</v>
      </c>
      <c r="S8" s="29">
        <v>4.3999999999999997E-2</v>
      </c>
      <c r="T8" s="17"/>
      <c r="U8" s="31">
        <v>2</v>
      </c>
      <c r="V8" s="29">
        <v>3.3000000000000002E-2</v>
      </c>
      <c r="W8" s="29">
        <v>2.7E-2</v>
      </c>
      <c r="X8" s="29"/>
      <c r="Y8" s="29"/>
      <c r="Z8" s="29"/>
      <c r="AA8" s="27">
        <v>0</v>
      </c>
      <c r="AB8" s="32">
        <v>0.106</v>
      </c>
    </row>
    <row r="9" spans="1:28" ht="18.75" customHeight="1" x14ac:dyDescent="0.3">
      <c r="A9" s="26">
        <v>6</v>
      </c>
      <c r="B9" s="27">
        <v>0.77500000000000002</v>
      </c>
      <c r="C9" s="27">
        <v>0.69199999999999995</v>
      </c>
      <c r="D9" s="27"/>
      <c r="E9" s="27"/>
      <c r="F9" s="27"/>
      <c r="G9" s="27"/>
      <c r="H9" s="27">
        <v>0</v>
      </c>
      <c r="I9" s="32">
        <v>3.9E-2</v>
      </c>
      <c r="J9" s="16"/>
      <c r="K9" s="26">
        <v>6</v>
      </c>
      <c r="L9" s="29">
        <v>0.17699999999999999</v>
      </c>
      <c r="M9" s="29">
        <v>0.16300000000000001</v>
      </c>
      <c r="N9" s="29"/>
      <c r="O9" s="29"/>
      <c r="P9" s="29"/>
      <c r="Q9" s="29"/>
      <c r="R9" s="27">
        <v>0</v>
      </c>
      <c r="S9" s="29">
        <v>4.4999999999999998E-2</v>
      </c>
      <c r="T9" s="17"/>
      <c r="U9" s="31">
        <v>6</v>
      </c>
      <c r="V9" s="29">
        <v>1.4E-2</v>
      </c>
      <c r="W9" s="29">
        <v>0.01</v>
      </c>
      <c r="X9" s="29"/>
      <c r="Y9" s="29"/>
      <c r="Z9" s="29"/>
      <c r="AA9" s="27">
        <v>0</v>
      </c>
      <c r="AB9" s="32">
        <v>0.104</v>
      </c>
    </row>
    <row r="10" spans="1:28" ht="18.75" customHeight="1" x14ac:dyDescent="0.3">
      <c r="A10" s="26">
        <v>12</v>
      </c>
      <c r="B10" s="27">
        <v>1.169</v>
      </c>
      <c r="C10" s="27">
        <v>1.0169999999999999</v>
      </c>
      <c r="D10" s="27"/>
      <c r="E10" s="27"/>
      <c r="F10" s="27"/>
      <c r="G10" s="27"/>
      <c r="H10" s="27">
        <v>0</v>
      </c>
      <c r="I10" s="32">
        <v>3.7999999999999999E-2</v>
      </c>
      <c r="J10" s="16"/>
      <c r="K10" s="26">
        <v>12</v>
      </c>
      <c r="L10" s="29">
        <v>0.25900000000000001</v>
      </c>
      <c r="M10" s="29">
        <v>0.24399999999999999</v>
      </c>
      <c r="N10" s="29"/>
      <c r="O10" s="29"/>
      <c r="P10" s="29"/>
      <c r="Q10" s="29"/>
      <c r="R10" s="27">
        <v>0</v>
      </c>
      <c r="S10" s="29">
        <v>4.7E-2</v>
      </c>
      <c r="T10" s="17"/>
      <c r="U10" s="31">
        <v>12</v>
      </c>
      <c r="V10" s="29">
        <v>3.1E-2</v>
      </c>
      <c r="W10" s="29">
        <v>2.4E-2</v>
      </c>
      <c r="X10" s="29"/>
      <c r="Y10" s="29"/>
      <c r="Z10" s="29"/>
      <c r="AA10" s="27">
        <v>0</v>
      </c>
      <c r="AB10" s="32">
        <v>0.104</v>
      </c>
    </row>
    <row r="11" spans="1:28" ht="18.75" customHeight="1" x14ac:dyDescent="0.3">
      <c r="A11" s="26">
        <v>24</v>
      </c>
      <c r="B11" s="27">
        <v>1.77</v>
      </c>
      <c r="C11" s="27">
        <v>1.5229999999999999</v>
      </c>
      <c r="D11" s="27"/>
      <c r="E11" s="27"/>
      <c r="F11" s="27"/>
      <c r="G11" s="27"/>
      <c r="H11" s="27">
        <v>0</v>
      </c>
      <c r="I11" s="32">
        <v>3.2000000000000001E-2</v>
      </c>
      <c r="J11" s="16"/>
      <c r="K11" s="26">
        <v>24</v>
      </c>
      <c r="L11" s="29">
        <v>0.33</v>
      </c>
      <c r="M11" s="29">
        <v>0.308</v>
      </c>
      <c r="N11" s="29"/>
      <c r="O11" s="29"/>
      <c r="P11" s="29"/>
      <c r="Q11" s="29"/>
      <c r="R11" s="27">
        <v>0</v>
      </c>
      <c r="S11" s="29">
        <v>4.5999999999999999E-2</v>
      </c>
      <c r="T11" s="17"/>
      <c r="U11" s="31">
        <v>24</v>
      </c>
      <c r="V11" s="29">
        <v>4.4999999999999998E-2</v>
      </c>
      <c r="W11" s="29">
        <v>3.7999999999999999E-2</v>
      </c>
      <c r="X11" s="29"/>
      <c r="Y11" s="29"/>
      <c r="Z11" s="29"/>
      <c r="AA11" s="27">
        <v>0</v>
      </c>
      <c r="AB11" s="32">
        <v>0.108</v>
      </c>
    </row>
    <row r="12" spans="1:28" ht="18.75" customHeight="1" x14ac:dyDescent="0.3">
      <c r="A12" s="26">
        <v>48</v>
      </c>
      <c r="B12" s="27">
        <v>2.4929999999999999</v>
      </c>
      <c r="C12" s="27">
        <v>2.34</v>
      </c>
      <c r="D12" s="27"/>
      <c r="E12" s="27"/>
      <c r="F12" s="27"/>
      <c r="G12" s="27"/>
      <c r="H12" s="27">
        <v>0</v>
      </c>
      <c r="I12" s="32">
        <v>3.4000000000000002E-2</v>
      </c>
      <c r="J12" s="16"/>
      <c r="K12" s="26">
        <v>48</v>
      </c>
      <c r="L12" s="29">
        <v>0.40400000000000003</v>
      </c>
      <c r="M12" s="29">
        <v>0.40300000000000002</v>
      </c>
      <c r="N12" s="29"/>
      <c r="O12" s="29"/>
      <c r="P12" s="29"/>
      <c r="Q12" s="29"/>
      <c r="R12" s="27">
        <v>0</v>
      </c>
      <c r="S12" s="29">
        <v>0.05</v>
      </c>
      <c r="T12" s="17"/>
      <c r="U12" s="31">
        <v>48</v>
      </c>
      <c r="V12" s="29">
        <v>6.7000000000000004E-2</v>
      </c>
      <c r="W12" s="29">
        <v>5.8999999999999997E-2</v>
      </c>
      <c r="X12" s="29"/>
      <c r="Y12" s="29"/>
      <c r="Z12" s="29"/>
      <c r="AA12" s="27">
        <v>0</v>
      </c>
      <c r="AB12" s="32">
        <v>0.112</v>
      </c>
    </row>
    <row r="13" spans="1:28" ht="18.75" customHeight="1" x14ac:dyDescent="0.3">
      <c r="A13" s="34">
        <v>72</v>
      </c>
      <c r="B13" s="35">
        <v>2.7389999999999999</v>
      </c>
      <c r="C13" s="35">
        <v>2.6640000000000001</v>
      </c>
      <c r="D13" s="35"/>
      <c r="E13" s="35"/>
      <c r="F13" s="35"/>
      <c r="G13" s="35"/>
      <c r="H13" s="35">
        <v>0</v>
      </c>
      <c r="I13" s="41">
        <v>2.8000000000000001E-2</v>
      </c>
      <c r="J13" s="16"/>
      <c r="K13" s="34">
        <v>72</v>
      </c>
      <c r="L13" s="37">
        <v>0.46200000000000002</v>
      </c>
      <c r="M13" s="37">
        <v>0.46700000000000003</v>
      </c>
      <c r="N13" s="37"/>
      <c r="O13" s="37"/>
      <c r="P13" s="37"/>
      <c r="Q13" s="37"/>
      <c r="R13" s="35">
        <v>0</v>
      </c>
      <c r="S13" s="37">
        <v>0.05</v>
      </c>
      <c r="T13" s="39"/>
      <c r="U13" s="40">
        <v>72</v>
      </c>
      <c r="V13" s="37">
        <v>6.5000000000000002E-2</v>
      </c>
      <c r="W13" s="37">
        <v>6.2E-2</v>
      </c>
      <c r="X13" s="37"/>
      <c r="Y13" s="37"/>
      <c r="Z13" s="37"/>
      <c r="AA13" s="35">
        <v>0</v>
      </c>
      <c r="AB13" s="41">
        <v>0.11</v>
      </c>
    </row>
    <row r="14" spans="1:28" ht="18.75" customHeight="1" x14ac:dyDescent="0.3">
      <c r="A14" s="17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13"/>
      <c r="B15" s="43"/>
      <c r="C15" s="44"/>
      <c r="D15" s="13"/>
      <c r="E15" s="43"/>
      <c r="F15" s="45"/>
      <c r="G15" s="44"/>
      <c r="H15" s="46" t="s">
        <v>11</v>
      </c>
      <c r="I15" s="130"/>
      <c r="J15" s="48"/>
      <c r="T15" s="49"/>
    </row>
    <row r="16" spans="1:28" ht="18.75" customHeight="1" x14ac:dyDescent="0.35">
      <c r="A16" s="7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96" t="s">
        <v>38</v>
      </c>
      <c r="E17" s="30"/>
      <c r="F17" s="43">
        <v>0.66549999999999998</v>
      </c>
      <c r="I17" s="45"/>
      <c r="M17" s="11" t="s">
        <v>14</v>
      </c>
      <c r="O17" s="43">
        <v>8.2000000000000003E-2</v>
      </c>
      <c r="T17" s="49"/>
    </row>
    <row r="18" spans="1:28" ht="27" customHeight="1" x14ac:dyDescent="0.4">
      <c r="A18" s="54"/>
      <c r="B18" s="225" t="s">
        <v>39</v>
      </c>
      <c r="C18" s="212"/>
      <c r="D18" s="210"/>
      <c r="E18" s="209"/>
      <c r="F18" s="211"/>
      <c r="G18" s="212"/>
      <c r="H18" s="211"/>
      <c r="I18" s="223"/>
      <c r="K18" s="132"/>
      <c r="L18" s="215" t="s">
        <v>4</v>
      </c>
      <c r="M18" s="215"/>
      <c r="N18" s="215"/>
      <c r="O18" s="215"/>
      <c r="P18" s="215"/>
      <c r="Q18" s="215"/>
      <c r="R18" s="215"/>
      <c r="S18" s="226"/>
      <c r="T18" s="13"/>
      <c r="U18" s="133"/>
      <c r="V18" s="219" t="s">
        <v>5</v>
      </c>
      <c r="W18" s="219"/>
      <c r="X18" s="219"/>
      <c r="Y18" s="219"/>
      <c r="Z18" s="219"/>
      <c r="AA18" s="219"/>
      <c r="AB18" s="224"/>
    </row>
    <row r="19" spans="1:28" ht="18.75" customHeight="1" x14ac:dyDescent="0.35">
      <c r="A19" s="56" t="s">
        <v>6</v>
      </c>
      <c r="B19" s="134" t="s">
        <v>7</v>
      </c>
      <c r="C19" s="58" t="s">
        <v>8</v>
      </c>
      <c r="D19" s="59" t="s">
        <v>40</v>
      </c>
      <c r="E19" s="57" t="s">
        <v>41</v>
      </c>
      <c r="F19" s="60" t="s">
        <v>17</v>
      </c>
      <c r="G19" s="58" t="s">
        <v>18</v>
      </c>
      <c r="H19" s="60" t="s">
        <v>9</v>
      </c>
      <c r="I19" s="135" t="s">
        <v>10</v>
      </c>
      <c r="K19" s="136" t="s">
        <v>6</v>
      </c>
      <c r="L19" s="64" t="s">
        <v>7</v>
      </c>
      <c r="M19" s="64" t="s">
        <v>8</v>
      </c>
      <c r="N19" s="64" t="s">
        <v>15</v>
      </c>
      <c r="O19" s="64" t="s">
        <v>16</v>
      </c>
      <c r="P19" s="64" t="s">
        <v>17</v>
      </c>
      <c r="Q19" s="64" t="s">
        <v>18</v>
      </c>
      <c r="R19" s="64" t="s">
        <v>9</v>
      </c>
      <c r="S19" s="137" t="s">
        <v>10</v>
      </c>
      <c r="T19" s="13"/>
      <c r="U19" s="138" t="s">
        <v>6</v>
      </c>
      <c r="V19" s="68" t="s">
        <v>7</v>
      </c>
      <c r="W19" s="68" t="s">
        <v>8</v>
      </c>
      <c r="X19" s="68" t="s">
        <v>15</v>
      </c>
      <c r="Y19" s="68" t="s">
        <v>16</v>
      </c>
      <c r="Z19" s="68" t="s">
        <v>17</v>
      </c>
      <c r="AA19" s="68" t="s">
        <v>9</v>
      </c>
      <c r="AB19" s="120" t="s">
        <v>10</v>
      </c>
    </row>
    <row r="20" spans="1:28" ht="18.75" customHeight="1" x14ac:dyDescent="0.35">
      <c r="A20" s="56">
        <v>0</v>
      </c>
      <c r="B20" s="56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121">
        <v>0</v>
      </c>
      <c r="K20" s="136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64"/>
      <c r="R20" s="64"/>
      <c r="S20" s="122"/>
      <c r="T20" s="13"/>
      <c r="U20" s="139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68"/>
      <c r="AB20" s="140"/>
    </row>
    <row r="21" spans="1:28" ht="18.75" customHeight="1" x14ac:dyDescent="0.35">
      <c r="A21" s="72">
        <v>1</v>
      </c>
      <c r="B21" s="141">
        <f>B7*$I$16</f>
        <v>3.1467000000000001</v>
      </c>
      <c r="C21" s="73">
        <f>C7*$I$16</f>
        <v>2.9613999999999998</v>
      </c>
      <c r="D21" s="73">
        <f t="shared" ref="D21:D27" si="0">AVERAGE(B21:C21)</f>
        <v>3.0540500000000002</v>
      </c>
      <c r="E21" s="73">
        <f t="shared" ref="E21:E27" si="1">D21-$I$28</f>
        <v>2.9901785714285718</v>
      </c>
      <c r="F21" s="74">
        <f t="shared" ref="F21:F27" si="2">STDEV(C21:D21)</f>
        <v>6.5513443276933869E-2</v>
      </c>
      <c r="G21" s="75">
        <f t="shared" ref="G21:G27" si="3">E21/(150*$F$17/0.9)*100</f>
        <v>2.6958785016636257</v>
      </c>
      <c r="H21" s="74">
        <f t="shared" ref="H21:I27" si="4">H7*$I$16</f>
        <v>0</v>
      </c>
      <c r="I21" s="142">
        <f t="shared" si="4"/>
        <v>9.01E-2</v>
      </c>
      <c r="K21" s="143">
        <v>1</v>
      </c>
      <c r="L21" s="78">
        <f>L7*$I$16</f>
        <v>0.62559999999999993</v>
      </c>
      <c r="M21" s="78">
        <f>M7*$I$16</f>
        <v>0.63580000000000003</v>
      </c>
      <c r="N21" s="78">
        <f t="shared" ref="N21:N27" si="5">AVERAGE(L21:M21)</f>
        <v>0.63070000000000004</v>
      </c>
      <c r="O21" s="78">
        <f t="shared" ref="O21:O27" si="6">N21-S21</f>
        <v>0.55420000000000003</v>
      </c>
      <c r="P21" s="78">
        <f t="shared" ref="P21:P27" si="7">STDEV(L21:M21)</f>
        <v>7.2124891681028536E-3</v>
      </c>
      <c r="Q21" s="78">
        <f t="shared" ref="Q21:Q27" si="8">O21/(150*$O$17/0.88)*100</f>
        <v>3.9650081300813009</v>
      </c>
      <c r="R21" s="78">
        <f t="shared" ref="R21:S27" si="9">R7*$I$16</f>
        <v>0</v>
      </c>
      <c r="S21" s="144">
        <f t="shared" si="9"/>
        <v>7.6499999999999999E-2</v>
      </c>
      <c r="T21" s="13"/>
      <c r="U21" s="145">
        <v>1</v>
      </c>
      <c r="V21" s="81">
        <f>V7*$I$16</f>
        <v>5.0999999999999997E-2</v>
      </c>
      <c r="W21" s="81">
        <f>W7*$I$16</f>
        <v>4.0800000000000003E-2</v>
      </c>
      <c r="X21" s="81">
        <f t="shared" ref="X21:X27" si="10">AVERAGE(V21:W21)</f>
        <v>4.5899999999999996E-2</v>
      </c>
      <c r="Y21" s="81">
        <v>0</v>
      </c>
      <c r="Z21" s="81">
        <f t="shared" ref="Z21:Z27" si="11">STDEV(W21:X21)</f>
        <v>3.6062445840513878E-3</v>
      </c>
      <c r="AA21" s="81">
        <f t="shared" ref="AA21:AB27" si="12">AA7*$I$16</f>
        <v>0</v>
      </c>
      <c r="AB21" s="146">
        <f t="shared" si="12"/>
        <v>0.18359999999999999</v>
      </c>
    </row>
    <row r="22" spans="1:28" ht="18.75" customHeight="1" x14ac:dyDescent="0.35">
      <c r="A22" s="72">
        <v>2</v>
      </c>
      <c r="B22" s="141">
        <f>B8*$I$16</f>
        <v>5.0626000000000007</v>
      </c>
      <c r="C22" s="73">
        <f>C8*$I$16</f>
        <v>4.4710000000000001</v>
      </c>
      <c r="D22" s="73">
        <f t="shared" si="0"/>
        <v>4.7667999999999999</v>
      </c>
      <c r="E22" s="73">
        <f t="shared" si="1"/>
        <v>4.7029285714285711</v>
      </c>
      <c r="F22" s="74">
        <f t="shared" si="2"/>
        <v>0.20916218587498064</v>
      </c>
      <c r="G22" s="75">
        <f t="shared" si="3"/>
        <v>4.2400558119566378</v>
      </c>
      <c r="H22" s="74">
        <f t="shared" si="4"/>
        <v>0</v>
      </c>
      <c r="I22" s="142">
        <f t="shared" si="4"/>
        <v>6.6299999999999998E-2</v>
      </c>
      <c r="K22" s="143">
        <v>2</v>
      </c>
      <c r="L22" s="78">
        <f>L8*$I$16</f>
        <v>2.0485000000000002</v>
      </c>
      <c r="M22" s="78">
        <f>M8*$I$16</f>
        <v>1.9040000000000001</v>
      </c>
      <c r="N22" s="78">
        <f t="shared" si="5"/>
        <v>1.9762500000000003</v>
      </c>
      <c r="O22" s="78">
        <f t="shared" si="6"/>
        <v>1.9014500000000003</v>
      </c>
      <c r="P22" s="78">
        <f t="shared" si="7"/>
        <v>0.10217692988145617</v>
      </c>
      <c r="Q22" s="78">
        <f t="shared" si="8"/>
        <v>13.603869918699187</v>
      </c>
      <c r="R22" s="78">
        <f t="shared" si="9"/>
        <v>0</v>
      </c>
      <c r="S22" s="144">
        <f t="shared" si="9"/>
        <v>7.4799999999999991E-2</v>
      </c>
      <c r="T22" s="13"/>
      <c r="U22" s="145">
        <v>2</v>
      </c>
      <c r="V22" s="81">
        <f>V8*$I$16</f>
        <v>5.6100000000000004E-2</v>
      </c>
      <c r="W22" s="81">
        <f>W8*$I$16</f>
        <v>4.5899999999999996E-2</v>
      </c>
      <c r="X22" s="81">
        <f t="shared" si="10"/>
        <v>5.1000000000000004E-2</v>
      </c>
      <c r="Y22" s="81">
        <v>0</v>
      </c>
      <c r="Z22" s="81">
        <f t="shared" si="11"/>
        <v>3.6062445840513977E-3</v>
      </c>
      <c r="AA22" s="81">
        <f t="shared" si="12"/>
        <v>0</v>
      </c>
      <c r="AB22" s="146">
        <f t="shared" si="12"/>
        <v>0.1802</v>
      </c>
    </row>
    <row r="23" spans="1:28" ht="18.75" customHeight="1" x14ac:dyDescent="0.35">
      <c r="A23" s="72">
        <v>6</v>
      </c>
      <c r="B23" s="141">
        <f t="shared" ref="B23:C27" si="13">B9*$J$16</f>
        <v>13.175000000000001</v>
      </c>
      <c r="C23" s="73">
        <f t="shared" si="13"/>
        <v>11.763999999999999</v>
      </c>
      <c r="D23" s="73">
        <f t="shared" si="0"/>
        <v>12.4695</v>
      </c>
      <c r="E23" s="73">
        <f t="shared" si="1"/>
        <v>12.405628571428572</v>
      </c>
      <c r="F23" s="74">
        <f t="shared" si="2"/>
        <v>0.49886383412710977</v>
      </c>
      <c r="G23" s="75">
        <f t="shared" si="3"/>
        <v>11.184638832242138</v>
      </c>
      <c r="H23" s="74">
        <f t="shared" si="4"/>
        <v>0</v>
      </c>
      <c r="I23" s="142">
        <f t="shared" si="4"/>
        <v>6.6299999999999998E-2</v>
      </c>
      <c r="K23" s="143">
        <v>6</v>
      </c>
      <c r="L23" s="78">
        <f t="shared" ref="L23:M27" si="14">L9*$J$16</f>
        <v>3.0089999999999999</v>
      </c>
      <c r="M23" s="78">
        <f t="shared" si="14"/>
        <v>2.7709999999999999</v>
      </c>
      <c r="N23" s="78">
        <f t="shared" si="5"/>
        <v>2.8899999999999997</v>
      </c>
      <c r="O23" s="78">
        <f t="shared" si="6"/>
        <v>2.8134999999999999</v>
      </c>
      <c r="P23" s="78">
        <f t="shared" si="7"/>
        <v>0.1682914139223983</v>
      </c>
      <c r="Q23" s="78">
        <f t="shared" si="8"/>
        <v>20.12910569105691</v>
      </c>
      <c r="R23" s="78">
        <f t="shared" si="9"/>
        <v>0</v>
      </c>
      <c r="S23" s="144">
        <f t="shared" si="9"/>
        <v>7.6499999999999999E-2</v>
      </c>
      <c r="T23" s="13"/>
      <c r="U23" s="145">
        <v>6</v>
      </c>
      <c r="V23" s="81">
        <f t="shared" ref="V23:W27" si="15">V9*$J$16</f>
        <v>0.23800000000000002</v>
      </c>
      <c r="W23" s="81">
        <f t="shared" si="15"/>
        <v>0.17</v>
      </c>
      <c r="X23" s="81">
        <f t="shared" si="10"/>
        <v>0.20400000000000001</v>
      </c>
      <c r="Y23" s="81">
        <f>X23-$AB$28</f>
        <v>2.1371428571428597E-2</v>
      </c>
      <c r="Z23" s="81">
        <f t="shared" si="11"/>
        <v>2.4041630560342617E-2</v>
      </c>
      <c r="AA23" s="81">
        <f t="shared" si="12"/>
        <v>0</v>
      </c>
      <c r="AB23" s="146">
        <f t="shared" si="12"/>
        <v>0.17679999999999998</v>
      </c>
    </row>
    <row r="24" spans="1:28" ht="18.75" customHeight="1" x14ac:dyDescent="0.35">
      <c r="A24" s="72">
        <v>12</v>
      </c>
      <c r="B24" s="141">
        <f t="shared" si="13"/>
        <v>19.873000000000001</v>
      </c>
      <c r="C24" s="73">
        <f t="shared" si="13"/>
        <v>17.288999999999998</v>
      </c>
      <c r="D24" s="73">
        <f t="shared" si="0"/>
        <v>18.581</v>
      </c>
      <c r="E24" s="73">
        <f t="shared" si="1"/>
        <v>18.517128571428572</v>
      </c>
      <c r="F24" s="74">
        <f t="shared" si="2"/>
        <v>0.91358196129302049</v>
      </c>
      <c r="G24" s="75">
        <f t="shared" si="3"/>
        <v>16.694631319094128</v>
      </c>
      <c r="H24" s="74">
        <f t="shared" si="4"/>
        <v>0</v>
      </c>
      <c r="I24" s="142">
        <f t="shared" si="4"/>
        <v>6.4599999999999991E-2</v>
      </c>
      <c r="K24" s="143">
        <v>12</v>
      </c>
      <c r="L24" s="78">
        <f t="shared" si="14"/>
        <v>4.4030000000000005</v>
      </c>
      <c r="M24" s="78">
        <f t="shared" si="14"/>
        <v>4.1479999999999997</v>
      </c>
      <c r="N24" s="78">
        <f t="shared" si="5"/>
        <v>4.2755000000000001</v>
      </c>
      <c r="O24" s="78">
        <f t="shared" si="6"/>
        <v>4.1955999999999998</v>
      </c>
      <c r="P24" s="78">
        <f t="shared" si="7"/>
        <v>0.18031222920257017</v>
      </c>
      <c r="Q24" s="78">
        <f t="shared" si="8"/>
        <v>30.017300813008124</v>
      </c>
      <c r="R24" s="78">
        <f t="shared" si="9"/>
        <v>0</v>
      </c>
      <c r="S24" s="144">
        <f t="shared" si="9"/>
        <v>7.9899999999999999E-2</v>
      </c>
      <c r="T24" s="13"/>
      <c r="U24" s="145">
        <v>12</v>
      </c>
      <c r="V24" s="81">
        <f t="shared" si="15"/>
        <v>0.52700000000000002</v>
      </c>
      <c r="W24" s="81">
        <f t="shared" si="15"/>
        <v>0.40800000000000003</v>
      </c>
      <c r="X24" s="81">
        <f t="shared" si="10"/>
        <v>0.46750000000000003</v>
      </c>
      <c r="Y24" s="81">
        <f>X24-$AB$28</f>
        <v>0.28487142857142861</v>
      </c>
      <c r="Z24" s="81">
        <f t="shared" si="11"/>
        <v>4.2072853480599574E-2</v>
      </c>
      <c r="AA24" s="81">
        <f t="shared" si="12"/>
        <v>0</v>
      </c>
      <c r="AB24" s="146">
        <f t="shared" si="12"/>
        <v>0.17679999999999998</v>
      </c>
    </row>
    <row r="25" spans="1:28" ht="18.75" customHeight="1" x14ac:dyDescent="0.35">
      <c r="A25" s="72">
        <v>24</v>
      </c>
      <c r="B25" s="141">
        <f t="shared" si="13"/>
        <v>30.09</v>
      </c>
      <c r="C25" s="73">
        <f t="shared" si="13"/>
        <v>25.890999999999998</v>
      </c>
      <c r="D25" s="73">
        <f t="shared" si="0"/>
        <v>27.990499999999997</v>
      </c>
      <c r="E25" s="73">
        <f t="shared" si="1"/>
        <v>27.926628571428569</v>
      </c>
      <c r="F25" s="74">
        <f t="shared" si="2"/>
        <v>1.4845706871011557</v>
      </c>
      <c r="G25" s="75">
        <f t="shared" si="3"/>
        <v>25.178027261994202</v>
      </c>
      <c r="H25" s="74">
        <f t="shared" si="4"/>
        <v>0</v>
      </c>
      <c r="I25" s="142">
        <f t="shared" si="4"/>
        <v>5.4399999999999997E-2</v>
      </c>
      <c r="K25" s="143">
        <v>24</v>
      </c>
      <c r="L25" s="78">
        <f t="shared" si="14"/>
        <v>5.61</v>
      </c>
      <c r="M25" s="78">
        <f t="shared" si="14"/>
        <v>5.2359999999999998</v>
      </c>
      <c r="N25" s="78">
        <f t="shared" si="5"/>
        <v>5.423</v>
      </c>
      <c r="O25" s="78">
        <f t="shared" si="6"/>
        <v>5.3448000000000002</v>
      </c>
      <c r="P25" s="78">
        <f t="shared" si="7"/>
        <v>0.26445793616376917</v>
      </c>
      <c r="Q25" s="78">
        <f t="shared" si="8"/>
        <v>38.23921951219512</v>
      </c>
      <c r="R25" s="78">
        <f t="shared" si="9"/>
        <v>0</v>
      </c>
      <c r="S25" s="144">
        <f t="shared" si="9"/>
        <v>7.8199999999999992E-2</v>
      </c>
      <c r="T25" s="13"/>
      <c r="U25" s="145">
        <v>24</v>
      </c>
      <c r="V25" s="81">
        <f t="shared" si="15"/>
        <v>0.76500000000000001</v>
      </c>
      <c r="W25" s="81">
        <f t="shared" si="15"/>
        <v>0.64600000000000002</v>
      </c>
      <c r="X25" s="81">
        <f t="shared" si="10"/>
        <v>0.70550000000000002</v>
      </c>
      <c r="Y25" s="81">
        <f>X25-$AB$28</f>
        <v>0.52287142857142865</v>
      </c>
      <c r="Z25" s="81">
        <f t="shared" si="11"/>
        <v>4.2072853480599574E-2</v>
      </c>
      <c r="AA25" s="81">
        <f t="shared" si="12"/>
        <v>0</v>
      </c>
      <c r="AB25" s="146">
        <f t="shared" si="12"/>
        <v>0.18359999999999999</v>
      </c>
    </row>
    <row r="26" spans="1:28" ht="18.75" customHeight="1" x14ac:dyDescent="0.35">
      <c r="A26" s="72">
        <v>48</v>
      </c>
      <c r="B26" s="141">
        <f t="shared" si="13"/>
        <v>42.381</v>
      </c>
      <c r="C26" s="73">
        <f t="shared" si="13"/>
        <v>39.78</v>
      </c>
      <c r="D26" s="73">
        <f t="shared" si="0"/>
        <v>41.080500000000001</v>
      </c>
      <c r="E26" s="73">
        <f t="shared" si="1"/>
        <v>41.016628571428569</v>
      </c>
      <c r="F26" s="74">
        <f t="shared" si="2"/>
        <v>0.9195923689331047</v>
      </c>
      <c r="G26" s="75">
        <f t="shared" si="3"/>
        <v>36.979680154556185</v>
      </c>
      <c r="H26" s="74">
        <f t="shared" si="4"/>
        <v>0</v>
      </c>
      <c r="I26" s="142">
        <f t="shared" si="4"/>
        <v>5.7800000000000004E-2</v>
      </c>
      <c r="K26" s="143">
        <v>48</v>
      </c>
      <c r="L26" s="78">
        <f t="shared" si="14"/>
        <v>6.8680000000000003</v>
      </c>
      <c r="M26" s="78">
        <f t="shared" si="14"/>
        <v>6.8510000000000009</v>
      </c>
      <c r="N26" s="78">
        <f t="shared" si="5"/>
        <v>6.8595000000000006</v>
      </c>
      <c r="O26" s="78">
        <f t="shared" si="6"/>
        <v>6.7745000000000006</v>
      </c>
      <c r="P26" s="78">
        <f t="shared" si="7"/>
        <v>1.2020815280170927E-2</v>
      </c>
      <c r="Q26" s="78">
        <f t="shared" si="8"/>
        <v>48.467967479674797</v>
      </c>
      <c r="R26" s="78">
        <f t="shared" si="9"/>
        <v>0</v>
      </c>
      <c r="S26" s="144">
        <f t="shared" si="9"/>
        <v>8.5000000000000006E-2</v>
      </c>
      <c r="T26" s="13"/>
      <c r="U26" s="145">
        <v>48</v>
      </c>
      <c r="V26" s="81">
        <f t="shared" si="15"/>
        <v>1.139</v>
      </c>
      <c r="W26" s="81">
        <f t="shared" si="15"/>
        <v>1.0029999999999999</v>
      </c>
      <c r="X26" s="81">
        <f t="shared" si="10"/>
        <v>1.071</v>
      </c>
      <c r="Y26" s="81">
        <f>X26-$AB$28</f>
        <v>0.88837142857142859</v>
      </c>
      <c r="Z26" s="81">
        <f t="shared" si="11"/>
        <v>4.8083261120685276E-2</v>
      </c>
      <c r="AA26" s="81">
        <f t="shared" si="12"/>
        <v>0</v>
      </c>
      <c r="AB26" s="146">
        <f t="shared" si="12"/>
        <v>0.19039999999999999</v>
      </c>
    </row>
    <row r="27" spans="1:28" ht="18.75" customHeight="1" x14ac:dyDescent="0.35">
      <c r="A27" s="84">
        <v>72</v>
      </c>
      <c r="B27" s="147">
        <f t="shared" si="13"/>
        <v>46.562999999999995</v>
      </c>
      <c r="C27" s="85">
        <f t="shared" si="13"/>
        <v>45.288000000000004</v>
      </c>
      <c r="D27" s="73">
        <f t="shared" si="0"/>
        <v>45.9255</v>
      </c>
      <c r="E27" s="73">
        <f t="shared" si="1"/>
        <v>45.861628571428568</v>
      </c>
      <c r="F27" s="74">
        <f t="shared" si="2"/>
        <v>0.45078057300642099</v>
      </c>
      <c r="G27" s="75">
        <f t="shared" si="3"/>
        <v>41.347824406997958</v>
      </c>
      <c r="H27" s="86">
        <f t="shared" si="4"/>
        <v>0</v>
      </c>
      <c r="I27" s="148">
        <f t="shared" si="4"/>
        <v>4.7599999999999996E-2</v>
      </c>
      <c r="K27" s="149">
        <v>72</v>
      </c>
      <c r="L27" s="90">
        <f t="shared" si="14"/>
        <v>7.8540000000000001</v>
      </c>
      <c r="M27" s="90">
        <f t="shared" si="14"/>
        <v>7.9390000000000001</v>
      </c>
      <c r="N27" s="78">
        <f t="shared" si="5"/>
        <v>7.8964999999999996</v>
      </c>
      <c r="O27" s="78">
        <f t="shared" si="6"/>
        <v>7.8114999999999997</v>
      </c>
      <c r="P27" s="78">
        <f t="shared" si="7"/>
        <v>6.0104076400856514E-2</v>
      </c>
      <c r="Q27" s="78">
        <f t="shared" si="8"/>
        <v>55.887154471544711</v>
      </c>
      <c r="R27" s="90">
        <f t="shared" si="9"/>
        <v>0</v>
      </c>
      <c r="S27" s="150">
        <f t="shared" si="9"/>
        <v>8.5000000000000006E-2</v>
      </c>
      <c r="T27" s="49"/>
      <c r="U27" s="151">
        <v>72</v>
      </c>
      <c r="V27" s="93">
        <f t="shared" si="15"/>
        <v>1.105</v>
      </c>
      <c r="W27" s="93">
        <f t="shared" si="15"/>
        <v>1.054</v>
      </c>
      <c r="X27" s="81">
        <f t="shared" si="10"/>
        <v>1.0794999999999999</v>
      </c>
      <c r="Y27" s="81">
        <f>X27-$AB$28</f>
        <v>0.89687142857142854</v>
      </c>
      <c r="Z27" s="81">
        <f t="shared" si="11"/>
        <v>1.803122292025686E-2</v>
      </c>
      <c r="AA27" s="93">
        <f t="shared" si="12"/>
        <v>0</v>
      </c>
      <c r="AB27" s="152">
        <f t="shared" si="12"/>
        <v>0.187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125">
        <f>AVERAGE(I21:I27)</f>
        <v>6.3871428571428565E-2</v>
      </c>
      <c r="S28" s="125">
        <f>AVERAGE(S21:S27)</f>
        <v>7.9414285714285701E-2</v>
      </c>
      <c r="AB28" s="125">
        <f>AVERAGE(AB21:AB27)</f>
        <v>0.18262857142857142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0.122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5" ht="18.75" customHeight="1" x14ac:dyDescent="0.3">
      <c r="B33" s="153" t="s">
        <v>22</v>
      </c>
      <c r="C33" s="101"/>
      <c r="D33" s="101"/>
      <c r="E33" s="96"/>
    </row>
    <row r="34" spans="2:5" ht="18.75" customHeight="1" x14ac:dyDescent="0.3">
      <c r="B34" s="98" t="s">
        <v>42</v>
      </c>
      <c r="C34" s="99">
        <f>I28*D31/D30</f>
        <v>26.176814988290396</v>
      </c>
      <c r="D34" s="154" t="s">
        <v>24</v>
      </c>
      <c r="E34" s="96"/>
    </row>
    <row r="35" spans="2:5" ht="18.75" customHeight="1" x14ac:dyDescent="0.3">
      <c r="B35" s="98" t="s">
        <v>43</v>
      </c>
      <c r="C35" s="99">
        <f>AB28*D31/D30</f>
        <v>74.847775175644031</v>
      </c>
      <c r="D35" s="154" t="s">
        <v>24</v>
      </c>
      <c r="E35" s="96"/>
    </row>
    <row r="36" spans="2:5" ht="18.75" customHeight="1" x14ac:dyDescent="0.3">
      <c r="B36" s="98" t="s">
        <v>26</v>
      </c>
      <c r="C36" s="99">
        <f>S28*D31/D30</f>
        <v>32.546838407494143</v>
      </c>
      <c r="D36" s="154" t="s">
        <v>24</v>
      </c>
      <c r="E36" s="96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4" bestFit="1" customWidth="1"/>
    <col min="2" max="2" width="10.6640625" style="6" bestFit="1" customWidth="1"/>
    <col min="3" max="3" width="12.5546875" style="50" bestFit="1" customWidth="1"/>
    <col min="4" max="4" width="22.44140625" style="118" bestFit="1" customWidth="1"/>
    <col min="5" max="5" width="35.33203125" style="12" bestFit="1" customWidth="1"/>
    <col min="6" max="6" width="12.5546875" style="11" bestFit="1" customWidth="1"/>
    <col min="7" max="7" width="14.33203125" style="14" bestFit="1" customWidth="1"/>
    <col min="8" max="8" width="12.109375" style="11" bestFit="1" customWidth="1"/>
    <col min="9" max="9" width="11.88671875" style="6" bestFit="1" customWidth="1"/>
    <col min="10" max="10" width="13.5546875" style="12" bestFit="1" customWidth="1"/>
    <col min="11" max="11" width="13.5546875" style="14" bestFit="1" customWidth="1"/>
    <col min="12" max="12" width="11.88671875" style="6" bestFit="1" customWidth="1"/>
    <col min="13" max="13" width="12" style="6" bestFit="1" customWidth="1"/>
    <col min="14" max="14" width="22.44140625" style="6" bestFit="1" customWidth="1"/>
    <col min="15" max="15" width="26.44140625" style="6" bestFit="1" customWidth="1"/>
    <col min="16" max="16" width="8.33203125" style="11" bestFit="1" customWidth="1"/>
    <col min="17" max="17" width="13.109375" style="11" bestFit="1" customWidth="1"/>
    <col min="18" max="18" width="11" style="11" bestFit="1" customWidth="1"/>
    <col min="19" max="19" width="11.109375" style="6" bestFit="1" customWidth="1"/>
    <col min="20" max="20" width="13.5546875" bestFit="1" customWidth="1"/>
    <col min="21" max="21" width="13.5546875" style="14" bestFit="1" customWidth="1"/>
    <col min="22" max="22" width="11.33203125" style="6" bestFit="1" customWidth="1"/>
    <col min="23" max="24" width="11" style="6" bestFit="1" customWidth="1"/>
    <col min="25" max="25" width="34.44140625" style="6" bestFit="1" customWidth="1"/>
    <col min="26" max="26" width="11" style="11" bestFit="1" customWidth="1"/>
    <col min="27" max="27" width="11.5546875" style="11" bestFit="1" customWidth="1"/>
    <col min="28" max="28" width="11" style="11" bestFit="1" customWidth="1"/>
  </cols>
  <sheetData>
    <row r="1" spans="1:28" ht="18.75" customHeight="1" x14ac:dyDescent="0.3"/>
    <row r="2" spans="1:28" ht="20.25" customHeight="1" x14ac:dyDescent="0.35">
      <c r="A2" s="199" t="s">
        <v>32</v>
      </c>
      <c r="B2" s="200"/>
      <c r="C2" s="199"/>
      <c r="D2" s="200"/>
      <c r="E2" s="201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202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99" t="s">
        <v>1</v>
      </c>
      <c r="B3" s="200"/>
      <c r="C3" s="199"/>
      <c r="D3" s="200"/>
      <c r="E3" s="201"/>
      <c r="F3" s="202"/>
      <c r="G3" s="199"/>
      <c r="H3" s="202"/>
      <c r="I3" s="200"/>
      <c r="J3" s="201"/>
      <c r="K3" s="199"/>
      <c r="L3" s="200"/>
      <c r="M3" s="200"/>
      <c r="N3" s="200"/>
      <c r="O3" s="200"/>
      <c r="P3" s="202"/>
      <c r="Q3" s="202"/>
      <c r="R3" s="202"/>
      <c r="S3" s="200"/>
      <c r="T3" s="203"/>
      <c r="U3" s="199"/>
      <c r="V3" s="200"/>
      <c r="W3" s="200"/>
      <c r="X3" s="200"/>
      <c r="Y3" s="200"/>
      <c r="Z3" s="202"/>
      <c r="AA3" s="202"/>
    </row>
    <row r="4" spans="1:28" ht="20.25" customHeight="1" x14ac:dyDescent="0.35">
      <c r="A4" s="3"/>
      <c r="B4" s="2"/>
      <c r="C4" s="3"/>
      <c r="D4" s="2"/>
      <c r="E4" s="1"/>
      <c r="F4" s="4"/>
      <c r="G4" s="3"/>
      <c r="H4" s="4"/>
      <c r="I4" s="2"/>
      <c r="J4" s="1"/>
      <c r="K4" s="199" t="s">
        <v>2</v>
      </c>
      <c r="L4" s="200"/>
      <c r="M4" s="200"/>
      <c r="N4" s="200"/>
      <c r="O4" s="200"/>
      <c r="P4" s="202"/>
      <c r="Q4" s="202"/>
      <c r="R4" s="202"/>
      <c r="S4" s="2"/>
      <c r="T4" s="5"/>
      <c r="U4" s="3"/>
      <c r="V4" s="2"/>
      <c r="W4" s="2"/>
      <c r="X4" s="2"/>
      <c r="Y4" s="2"/>
      <c r="Z4" s="4"/>
      <c r="AA4" s="4"/>
    </row>
    <row r="5" spans="1:28" ht="18.75" customHeight="1" x14ac:dyDescent="0.35">
      <c r="A5" s="9"/>
      <c r="B5" s="8"/>
      <c r="C5" s="9"/>
      <c r="D5" s="8"/>
      <c r="E5" s="7"/>
      <c r="F5" s="10"/>
      <c r="G5" s="9"/>
      <c r="T5" s="13"/>
    </row>
    <row r="6" spans="1:28" ht="18.75" customHeight="1" x14ac:dyDescent="0.3">
      <c r="A6" s="18"/>
      <c r="B6" s="204" t="s">
        <v>3</v>
      </c>
      <c r="C6" s="207"/>
      <c r="D6" s="204"/>
      <c r="E6" s="205"/>
      <c r="F6" s="206"/>
      <c r="G6" s="207"/>
      <c r="H6" s="206"/>
      <c r="I6" s="208"/>
      <c r="J6" s="16"/>
      <c r="K6" s="18"/>
      <c r="L6" s="204" t="s">
        <v>4</v>
      </c>
      <c r="M6" s="204"/>
      <c r="N6" s="204"/>
      <c r="O6" s="204"/>
      <c r="P6" s="206"/>
      <c r="Q6" s="206"/>
      <c r="R6" s="206"/>
      <c r="S6" s="208"/>
      <c r="T6" s="17"/>
      <c r="U6" s="18"/>
      <c r="V6" s="204" t="s">
        <v>5</v>
      </c>
      <c r="W6" s="204"/>
      <c r="X6" s="204"/>
      <c r="Y6" s="204"/>
      <c r="Z6" s="206"/>
      <c r="AA6" s="206"/>
      <c r="AB6" s="222"/>
    </row>
    <row r="7" spans="1:28" ht="18.75" customHeight="1" x14ac:dyDescent="0.3">
      <c r="A7" s="25" t="s">
        <v>6</v>
      </c>
      <c r="B7" s="20" t="s">
        <v>7</v>
      </c>
      <c r="C7" s="21" t="s">
        <v>8</v>
      </c>
      <c r="D7" s="20"/>
      <c r="E7" s="22"/>
      <c r="F7" s="23"/>
      <c r="G7" s="21"/>
      <c r="H7" s="23" t="s">
        <v>9</v>
      </c>
      <c r="I7" s="24" t="s">
        <v>10</v>
      </c>
      <c r="J7" s="16"/>
      <c r="K7" s="25" t="s">
        <v>6</v>
      </c>
      <c r="L7" s="20" t="s">
        <v>7</v>
      </c>
      <c r="M7" s="20" t="s">
        <v>8</v>
      </c>
      <c r="N7" s="20"/>
      <c r="O7" s="20"/>
      <c r="P7" s="23"/>
      <c r="Q7" s="23"/>
      <c r="R7" s="23" t="s">
        <v>9</v>
      </c>
      <c r="S7" s="24" t="s">
        <v>10</v>
      </c>
      <c r="T7" s="17"/>
      <c r="U7" s="25" t="s">
        <v>6</v>
      </c>
      <c r="V7" s="20" t="s">
        <v>7</v>
      </c>
      <c r="W7" s="20" t="s">
        <v>8</v>
      </c>
      <c r="X7" s="20"/>
      <c r="Y7" s="20"/>
      <c r="Z7" s="23"/>
      <c r="AA7" s="23" t="s">
        <v>9</v>
      </c>
      <c r="AB7" s="119" t="s">
        <v>10</v>
      </c>
    </row>
    <row r="8" spans="1:28" ht="18.75" customHeight="1" x14ac:dyDescent="0.3">
      <c r="A8" s="26">
        <v>1</v>
      </c>
      <c r="B8" s="27">
        <v>4.569</v>
      </c>
      <c r="C8" s="27">
        <v>4.1929999999999996</v>
      </c>
      <c r="D8" s="27"/>
      <c r="E8" s="27"/>
      <c r="F8" s="27"/>
      <c r="G8" s="27"/>
      <c r="H8" s="27">
        <v>0</v>
      </c>
      <c r="I8" s="32">
        <v>0.17799999999999999</v>
      </c>
      <c r="J8" s="16"/>
      <c r="K8" s="26">
        <v>1</v>
      </c>
      <c r="L8" s="29">
        <v>0.98499999999999999</v>
      </c>
      <c r="M8" s="29">
        <v>0.98099999999999998</v>
      </c>
      <c r="N8" s="29"/>
      <c r="O8" s="29"/>
      <c r="P8" s="29"/>
      <c r="Q8" s="29"/>
      <c r="R8" s="27">
        <v>0</v>
      </c>
      <c r="S8" s="32">
        <v>0.128</v>
      </c>
      <c r="T8" s="17"/>
      <c r="U8" s="31">
        <v>1</v>
      </c>
      <c r="V8" s="29">
        <v>0.28499999999999998</v>
      </c>
      <c r="W8" s="29">
        <v>0.29599999999999999</v>
      </c>
      <c r="X8" s="29"/>
      <c r="Y8" s="29"/>
      <c r="Z8" s="29"/>
      <c r="AA8" s="27">
        <v>0</v>
      </c>
      <c r="AB8" s="32">
        <v>0.33200000000000002</v>
      </c>
    </row>
    <row r="9" spans="1:28" ht="18.75" customHeight="1" x14ac:dyDescent="0.3">
      <c r="A9" s="26">
        <v>2</v>
      </c>
      <c r="B9" s="27">
        <v>7.0890000000000004</v>
      </c>
      <c r="C9" s="27">
        <v>7.641</v>
      </c>
      <c r="D9" s="27"/>
      <c r="E9" s="27"/>
      <c r="F9" s="27"/>
      <c r="G9" s="27"/>
      <c r="H9" s="27">
        <v>0</v>
      </c>
      <c r="I9" s="32">
        <v>0.152</v>
      </c>
      <c r="J9" s="16"/>
      <c r="K9" s="26">
        <v>2</v>
      </c>
      <c r="L9" s="29">
        <v>2.5510000000000002</v>
      </c>
      <c r="M9" s="29">
        <v>2.7120000000000002</v>
      </c>
      <c r="N9" s="29"/>
      <c r="O9" s="29"/>
      <c r="P9" s="29"/>
      <c r="Q9" s="29"/>
      <c r="R9" s="27">
        <v>0</v>
      </c>
      <c r="S9" s="32">
        <v>0.13200000000000001</v>
      </c>
      <c r="T9" s="17"/>
      <c r="U9" s="31">
        <v>2</v>
      </c>
      <c r="V9" s="29">
        <v>0.38100000000000001</v>
      </c>
      <c r="W9" s="29">
        <v>0.44400000000000001</v>
      </c>
      <c r="X9" s="29"/>
      <c r="Y9" s="29"/>
      <c r="Z9" s="29"/>
      <c r="AA9" s="27">
        <v>0</v>
      </c>
      <c r="AB9" s="32">
        <v>0.32900000000000001</v>
      </c>
    </row>
    <row r="10" spans="1:28" ht="18.75" customHeight="1" x14ac:dyDescent="0.3">
      <c r="A10" s="26">
        <v>6</v>
      </c>
      <c r="B10" s="27">
        <v>1.679</v>
      </c>
      <c r="C10" s="27">
        <v>1.712</v>
      </c>
      <c r="D10" s="27"/>
      <c r="E10" s="27"/>
      <c r="F10" s="27"/>
      <c r="G10" s="27"/>
      <c r="H10" s="27">
        <v>0</v>
      </c>
      <c r="I10" s="32">
        <v>0.152</v>
      </c>
      <c r="J10" s="16"/>
      <c r="K10" s="26">
        <v>6</v>
      </c>
      <c r="L10" s="29">
        <v>0.29199999999999998</v>
      </c>
      <c r="M10" s="29">
        <v>0.30099999999999999</v>
      </c>
      <c r="N10" s="29"/>
      <c r="O10" s="29"/>
      <c r="P10" s="29"/>
      <c r="Q10" s="29"/>
      <c r="R10" s="27">
        <v>0</v>
      </c>
      <c r="S10" s="32">
        <v>0.13300000000000001</v>
      </c>
      <c r="T10" s="17"/>
      <c r="U10" s="31">
        <v>6</v>
      </c>
      <c r="V10" s="29">
        <v>6.7000000000000004E-2</v>
      </c>
      <c r="W10" s="29">
        <v>6.9000000000000006E-2</v>
      </c>
      <c r="X10" s="29"/>
      <c r="Y10" s="29"/>
      <c r="Z10" s="29"/>
      <c r="AA10" s="27">
        <v>0</v>
      </c>
      <c r="AB10" s="32">
        <v>0.32600000000000001</v>
      </c>
    </row>
    <row r="11" spans="1:28" ht="18.75" customHeight="1" x14ac:dyDescent="0.3">
      <c r="A11" s="26">
        <v>12</v>
      </c>
      <c r="B11" s="27">
        <v>2.3330000000000002</v>
      </c>
      <c r="C11" s="27">
        <v>2.3929999999999998</v>
      </c>
      <c r="D11" s="27"/>
      <c r="E11" s="27"/>
      <c r="F11" s="27"/>
      <c r="G11" s="27"/>
      <c r="H11" s="27">
        <v>0</v>
      </c>
      <c r="I11" s="32">
        <v>0.14899999999999999</v>
      </c>
      <c r="J11" s="16"/>
      <c r="K11" s="26">
        <v>12</v>
      </c>
      <c r="L11" s="29">
        <v>0.39100000000000001</v>
      </c>
      <c r="M11" s="29">
        <v>0.40300000000000002</v>
      </c>
      <c r="N11" s="29"/>
      <c r="O11" s="29"/>
      <c r="P11" s="29"/>
      <c r="Q11" s="29"/>
      <c r="R11" s="27">
        <v>0</v>
      </c>
      <c r="S11" s="32">
        <v>0.13800000000000001</v>
      </c>
      <c r="T11" s="17"/>
      <c r="U11" s="31">
        <v>12</v>
      </c>
      <c r="V11" s="29">
        <v>8.3000000000000004E-2</v>
      </c>
      <c r="W11" s="29">
        <v>8.6999999999999994E-2</v>
      </c>
      <c r="X11" s="29"/>
      <c r="Y11" s="29"/>
      <c r="Z11" s="29"/>
      <c r="AA11" s="27">
        <v>0</v>
      </c>
      <c r="AB11" s="32">
        <v>0.32400000000000001</v>
      </c>
    </row>
    <row r="12" spans="1:28" ht="18.75" customHeight="1" x14ac:dyDescent="0.3">
      <c r="A12" s="26">
        <v>24</v>
      </c>
      <c r="B12" s="27">
        <v>2.9159999999999999</v>
      </c>
      <c r="C12" s="27">
        <v>2.948</v>
      </c>
      <c r="D12" s="27"/>
      <c r="E12" s="27"/>
      <c r="F12" s="27"/>
      <c r="G12" s="27"/>
      <c r="H12" s="27">
        <v>0</v>
      </c>
      <c r="I12" s="32">
        <v>0.14199999999999999</v>
      </c>
      <c r="J12" s="16"/>
      <c r="K12" s="26">
        <v>24</v>
      </c>
      <c r="L12" s="29">
        <v>0.45400000000000001</v>
      </c>
      <c r="M12" s="29">
        <v>0.45200000000000001</v>
      </c>
      <c r="N12" s="29"/>
      <c r="O12" s="29"/>
      <c r="P12" s="29"/>
      <c r="Q12" s="29"/>
      <c r="R12" s="27">
        <v>0</v>
      </c>
      <c r="S12" s="32">
        <v>0.14299999999999999</v>
      </c>
      <c r="T12" s="17"/>
      <c r="U12" s="31">
        <v>24</v>
      </c>
      <c r="V12" s="29">
        <v>0.10199999999999999</v>
      </c>
      <c r="W12" s="29">
        <v>0.105</v>
      </c>
      <c r="X12" s="29"/>
      <c r="Y12" s="29"/>
      <c r="Z12" s="29"/>
      <c r="AA12" s="27">
        <v>0</v>
      </c>
      <c r="AB12" s="32">
        <v>0.33300000000000002</v>
      </c>
    </row>
    <row r="13" spans="1:28" ht="18.75" customHeight="1" x14ac:dyDescent="0.3">
      <c r="A13" s="26">
        <v>48</v>
      </c>
      <c r="B13" s="27">
        <v>3.48</v>
      </c>
      <c r="C13" s="27">
        <v>3.6360000000000001</v>
      </c>
      <c r="D13" s="27"/>
      <c r="E13" s="27"/>
      <c r="F13" s="27"/>
      <c r="G13" s="27"/>
      <c r="H13" s="27">
        <v>0</v>
      </c>
      <c r="I13" s="32">
        <v>0.13800000000000001</v>
      </c>
      <c r="J13" s="16"/>
      <c r="K13" s="26">
        <v>48</v>
      </c>
      <c r="L13" s="29">
        <v>0.52800000000000002</v>
      </c>
      <c r="M13" s="29">
        <v>0.55100000000000005</v>
      </c>
      <c r="N13" s="29"/>
      <c r="O13" s="29"/>
      <c r="P13" s="29"/>
      <c r="Q13" s="29"/>
      <c r="R13" s="27">
        <v>0</v>
      </c>
      <c r="S13" s="32">
        <v>0.14399999999999999</v>
      </c>
      <c r="T13" s="17"/>
      <c r="U13" s="31">
        <v>48</v>
      </c>
      <c r="V13" s="29">
        <v>0.122</v>
      </c>
      <c r="W13" s="29">
        <v>0.13100000000000001</v>
      </c>
      <c r="X13" s="29"/>
      <c r="Y13" s="29"/>
      <c r="Z13" s="29"/>
      <c r="AA13" s="27">
        <v>0</v>
      </c>
      <c r="AB13" s="32">
        <v>0.33600000000000002</v>
      </c>
    </row>
    <row r="14" spans="1:28" ht="18.75" customHeight="1" x14ac:dyDescent="0.3">
      <c r="A14" s="34">
        <v>72</v>
      </c>
      <c r="B14" s="35">
        <v>3.82</v>
      </c>
      <c r="C14" s="35">
        <v>3.82</v>
      </c>
      <c r="D14" s="35"/>
      <c r="E14" s="35"/>
      <c r="F14" s="35"/>
      <c r="G14" s="35"/>
      <c r="H14" s="35">
        <v>0</v>
      </c>
      <c r="I14" s="41">
        <v>0.129</v>
      </c>
      <c r="J14" s="16"/>
      <c r="K14" s="34">
        <v>72</v>
      </c>
      <c r="L14" s="37">
        <v>0.59899999999999998</v>
      </c>
      <c r="M14" s="37">
        <v>0.60799999999999998</v>
      </c>
      <c r="N14" s="37"/>
      <c r="O14" s="37"/>
      <c r="P14" s="37"/>
      <c r="Q14" s="37"/>
      <c r="R14" s="35">
        <v>0</v>
      </c>
      <c r="S14" s="41">
        <v>0.151</v>
      </c>
      <c r="T14" s="39"/>
      <c r="U14" s="40">
        <v>72</v>
      </c>
      <c r="V14" s="37">
        <v>0.02</v>
      </c>
      <c r="W14" s="37">
        <v>0.02</v>
      </c>
      <c r="X14" s="37"/>
      <c r="Y14" s="37"/>
      <c r="Z14" s="37"/>
      <c r="AA14" s="35">
        <v>0</v>
      </c>
      <c r="AB14" s="41">
        <v>0.33300000000000002</v>
      </c>
    </row>
    <row r="15" spans="1:28" ht="18.75" customHeight="1" x14ac:dyDescent="0.3">
      <c r="A15" s="104"/>
      <c r="B15" s="29"/>
      <c r="C15" s="29"/>
      <c r="D15" s="29"/>
      <c r="E15" s="29"/>
      <c r="F15" s="29"/>
      <c r="G15" s="29"/>
      <c r="H15" s="29"/>
      <c r="I15" s="29"/>
      <c r="J15" s="16"/>
      <c r="K15" s="104"/>
      <c r="L15" s="29"/>
      <c r="M15" s="29"/>
      <c r="N15" s="29"/>
      <c r="O15" s="29"/>
      <c r="P15" s="29"/>
      <c r="Q15" s="29"/>
      <c r="R15" s="29"/>
      <c r="S15" s="29"/>
      <c r="T15" s="39"/>
      <c r="U15" s="42"/>
      <c r="V15" s="29"/>
      <c r="W15" s="29"/>
      <c r="X15" s="29"/>
      <c r="Y15" s="29"/>
      <c r="Z15" s="29"/>
      <c r="AA15" s="29"/>
      <c r="AB15" s="29"/>
    </row>
    <row r="16" spans="1:28" ht="18.75" customHeight="1" x14ac:dyDescent="0.3">
      <c r="A16" s="44"/>
      <c r="B16" s="43"/>
      <c r="C16" s="44"/>
      <c r="D16" s="43"/>
      <c r="E16" s="13"/>
      <c r="F16" s="45"/>
      <c r="G16" s="44"/>
      <c r="H16" s="227" t="s">
        <v>33</v>
      </c>
      <c r="I16" s="228"/>
      <c r="J16" s="229"/>
      <c r="T16" s="49"/>
    </row>
    <row r="17" spans="1:28" ht="18.75" customHeight="1" x14ac:dyDescent="0.35">
      <c r="A17" s="9" t="s">
        <v>12</v>
      </c>
      <c r="B17" s="8"/>
      <c r="H17" s="51"/>
      <c r="I17" s="52">
        <v>1.7</v>
      </c>
      <c r="J17" s="53">
        <v>17</v>
      </c>
      <c r="T17" s="49"/>
    </row>
    <row r="18" spans="1:28" ht="18.75" customHeight="1" x14ac:dyDescent="0.3">
      <c r="E18" s="96" t="s">
        <v>13</v>
      </c>
      <c r="F18" s="43">
        <v>0.66549999999999998</v>
      </c>
      <c r="I18" s="43"/>
      <c r="M18" s="6" t="s">
        <v>14</v>
      </c>
      <c r="O18" s="30">
        <v>8.2000000000000003E-2</v>
      </c>
      <c r="S18" s="43"/>
      <c r="T18" s="49"/>
    </row>
    <row r="19" spans="1:28" ht="18.75" customHeight="1" x14ac:dyDescent="0.4">
      <c r="A19" s="55"/>
      <c r="B19" s="209" t="s">
        <v>3</v>
      </c>
      <c r="C19" s="212"/>
      <c r="D19" s="209"/>
      <c r="E19" s="210"/>
      <c r="F19" s="211"/>
      <c r="G19" s="212"/>
      <c r="H19" s="211"/>
      <c r="I19" s="213"/>
      <c r="K19" s="55"/>
      <c r="L19" s="214" t="s">
        <v>4</v>
      </c>
      <c r="M19" s="214"/>
      <c r="N19" s="214"/>
      <c r="O19" s="214"/>
      <c r="P19" s="215"/>
      <c r="Q19" s="215"/>
      <c r="R19" s="215"/>
      <c r="S19" s="217"/>
      <c r="T19" s="13"/>
      <c r="U19" s="55"/>
      <c r="V19" s="218" t="s">
        <v>5</v>
      </c>
      <c r="W19" s="218"/>
      <c r="X19" s="218"/>
      <c r="Y19" s="218"/>
      <c r="Z19" s="219"/>
      <c r="AA19" s="219"/>
      <c r="AB19" s="224"/>
    </row>
    <row r="20" spans="1:28" ht="18.75" customHeight="1" x14ac:dyDescent="0.35">
      <c r="A20" s="105" t="s">
        <v>6</v>
      </c>
      <c r="B20" s="57" t="s">
        <v>7</v>
      </c>
      <c r="C20" s="58" t="s">
        <v>8</v>
      </c>
      <c r="D20" s="57" t="s">
        <v>15</v>
      </c>
      <c r="E20" s="59" t="s">
        <v>34</v>
      </c>
      <c r="F20" s="60" t="s">
        <v>17</v>
      </c>
      <c r="G20" s="58" t="s">
        <v>18</v>
      </c>
      <c r="H20" s="60" t="s">
        <v>9</v>
      </c>
      <c r="I20" s="61" t="s">
        <v>10</v>
      </c>
      <c r="K20" s="106" t="s">
        <v>6</v>
      </c>
      <c r="L20" s="63" t="s">
        <v>7</v>
      </c>
      <c r="M20" s="63" t="s">
        <v>8</v>
      </c>
      <c r="N20" s="63" t="s">
        <v>15</v>
      </c>
      <c r="O20" s="63" t="s">
        <v>16</v>
      </c>
      <c r="P20" s="64" t="s">
        <v>17</v>
      </c>
      <c r="Q20" s="64" t="s">
        <v>18</v>
      </c>
      <c r="R20" s="64" t="s">
        <v>9</v>
      </c>
      <c r="S20" s="65" t="s">
        <v>10</v>
      </c>
      <c r="T20" s="13"/>
      <c r="U20" s="66" t="s">
        <v>6</v>
      </c>
      <c r="V20" s="67" t="s">
        <v>7</v>
      </c>
      <c r="W20" s="67" t="s">
        <v>8</v>
      </c>
      <c r="X20" s="67" t="s">
        <v>15</v>
      </c>
      <c r="Y20" s="67" t="s">
        <v>35</v>
      </c>
      <c r="Z20" s="68" t="s">
        <v>17</v>
      </c>
      <c r="AA20" s="68" t="s">
        <v>9</v>
      </c>
      <c r="AB20" s="120" t="s">
        <v>10</v>
      </c>
    </row>
    <row r="21" spans="1:28" ht="18.75" customHeight="1" x14ac:dyDescent="0.35">
      <c r="A21" s="56">
        <v>0</v>
      </c>
      <c r="B21" s="60">
        <v>0</v>
      </c>
      <c r="C21" s="60">
        <v>0</v>
      </c>
      <c r="D21" s="60">
        <v>0</v>
      </c>
      <c r="E21" s="60">
        <v>0</v>
      </c>
      <c r="F21" s="59">
        <v>0</v>
      </c>
      <c r="G21" s="59">
        <v>0</v>
      </c>
      <c r="H21" s="59">
        <v>0</v>
      </c>
      <c r="I21" s="121">
        <v>0</v>
      </c>
      <c r="K21" s="62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122">
        <v>0</v>
      </c>
      <c r="T21" s="13"/>
      <c r="U21" s="66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1">
        <v>0</v>
      </c>
    </row>
    <row r="22" spans="1:28" ht="18.75" customHeight="1" x14ac:dyDescent="0.35">
      <c r="A22" s="108">
        <v>1</v>
      </c>
      <c r="B22" s="73">
        <f>B8*$I$17</f>
        <v>7.7672999999999996</v>
      </c>
      <c r="C22" s="73">
        <f>C8*$I$17</f>
        <v>7.128099999999999</v>
      </c>
      <c r="D22" s="73">
        <f t="shared" ref="D22:D28" si="0">AVERAGE(B22:C22)</f>
        <v>7.4476999999999993</v>
      </c>
      <c r="E22" s="73">
        <f t="shared" ref="E22:E28" si="1">D22-$I$29</f>
        <v>7.1951285714285707</v>
      </c>
      <c r="F22" s="74">
        <f t="shared" ref="F22:F28" si="2">STDEV(B22:C22)</f>
        <v>0.45198265453444164</v>
      </c>
      <c r="G22" s="75">
        <f t="shared" ref="G22:G28" si="3">E22/(150*$F$18/0.9)*100</f>
        <v>6.4869679081249325</v>
      </c>
      <c r="H22" s="74">
        <f t="shared" ref="H22:I28" si="4">H8*$I$17</f>
        <v>0</v>
      </c>
      <c r="I22" s="82">
        <f t="shared" si="4"/>
        <v>0.30259999999999998</v>
      </c>
      <c r="K22" s="109">
        <v>1</v>
      </c>
      <c r="L22" s="77">
        <f>L8*I17</f>
        <v>1.6744999999999999</v>
      </c>
      <c r="M22" s="77">
        <f>M8*$I$17</f>
        <v>1.6677</v>
      </c>
      <c r="N22" s="77">
        <f t="shared" ref="N22:N28" si="5">AVERAGE(L22:M22)</f>
        <v>1.6711</v>
      </c>
      <c r="O22" s="77">
        <f t="shared" ref="O22:O28" si="6">N22-$S$29</f>
        <v>1.4357714285714287</v>
      </c>
      <c r="P22" s="78">
        <f t="shared" ref="P22:P28" si="7">STDEV(L22:M22)</f>
        <v>4.8083261120684647E-3</v>
      </c>
      <c r="Q22" s="78">
        <f t="shared" ref="Q22:Q28" si="8">O22/(150*$O$18/0.88)*100</f>
        <v>10.272185830429732</v>
      </c>
      <c r="R22" s="78">
        <f>R8*$I$16</f>
        <v>0</v>
      </c>
      <c r="S22" s="123">
        <f t="shared" ref="S22:S28" si="9">S8*$I$17</f>
        <v>0.21759999999999999</v>
      </c>
      <c r="T22" s="13"/>
      <c r="U22" s="79">
        <v>1</v>
      </c>
      <c r="V22" s="80">
        <f>V8*I17</f>
        <v>0.48449999999999993</v>
      </c>
      <c r="W22" s="80">
        <f>W8*$I$17</f>
        <v>0.50319999999999998</v>
      </c>
      <c r="X22" s="80">
        <f t="shared" ref="X22:X28" si="10">AVERAGE(V22:W22)</f>
        <v>0.49384999999999996</v>
      </c>
      <c r="Y22" s="80">
        <v>0</v>
      </c>
      <c r="Z22" s="81">
        <f t="shared" ref="Z22:Z28" si="11">STDEV(V22:W22)</f>
        <v>1.3222896808188474E-2</v>
      </c>
      <c r="AA22" s="81">
        <f t="shared" ref="AA22:AB28" si="12">AA8*$I$17</f>
        <v>0</v>
      </c>
      <c r="AB22" s="81">
        <f t="shared" si="12"/>
        <v>0.56440000000000001</v>
      </c>
    </row>
    <row r="23" spans="1:28" ht="18.75" customHeight="1" x14ac:dyDescent="0.35">
      <c r="A23" s="108">
        <v>2</v>
      </c>
      <c r="B23" s="73">
        <f>B9*$I$17</f>
        <v>12.051300000000001</v>
      </c>
      <c r="C23" s="73">
        <f>C9*$I$17</f>
        <v>12.989699999999999</v>
      </c>
      <c r="D23" s="73">
        <f t="shared" si="0"/>
        <v>12.5205</v>
      </c>
      <c r="E23" s="73">
        <f t="shared" si="1"/>
        <v>12.267928571428572</v>
      </c>
      <c r="F23" s="74">
        <f t="shared" si="2"/>
        <v>0.66354900346545476</v>
      </c>
      <c r="G23" s="75">
        <f t="shared" si="3"/>
        <v>11.06049157454116</v>
      </c>
      <c r="H23" s="74">
        <f t="shared" si="4"/>
        <v>0</v>
      </c>
      <c r="I23" s="82">
        <f t="shared" si="4"/>
        <v>0.25839999999999996</v>
      </c>
      <c r="K23" s="109">
        <v>2</v>
      </c>
      <c r="L23" s="77">
        <f>L9*I17</f>
        <v>4.3367000000000004</v>
      </c>
      <c r="M23" s="77">
        <f>M9*$I$17</f>
        <v>4.6104000000000003</v>
      </c>
      <c r="N23" s="77">
        <f t="shared" si="5"/>
        <v>4.4735500000000004</v>
      </c>
      <c r="O23" s="77">
        <f t="shared" si="6"/>
        <v>4.2382214285714293</v>
      </c>
      <c r="P23" s="78">
        <f t="shared" si="7"/>
        <v>0.19353512601075792</v>
      </c>
      <c r="Q23" s="78">
        <f t="shared" si="8"/>
        <v>30.32223461091754</v>
      </c>
      <c r="R23" s="78">
        <f>R9*$I$16</f>
        <v>0</v>
      </c>
      <c r="S23" s="123">
        <f t="shared" si="9"/>
        <v>0.22440000000000002</v>
      </c>
      <c r="T23" s="13"/>
      <c r="U23" s="79">
        <v>2</v>
      </c>
      <c r="V23" s="80">
        <f>V9*I17</f>
        <v>0.64769999999999994</v>
      </c>
      <c r="W23" s="80">
        <f>W9*$I$17</f>
        <v>0.75480000000000003</v>
      </c>
      <c r="X23" s="80">
        <f t="shared" si="10"/>
        <v>0.70124999999999993</v>
      </c>
      <c r="Y23" s="80">
        <f>AVERAGE(V23:W23)-$AB$29</f>
        <v>0.13952142857142846</v>
      </c>
      <c r="Z23" s="81">
        <f t="shared" si="11"/>
        <v>7.5731136265079296E-2</v>
      </c>
      <c r="AA23" s="81">
        <f t="shared" si="12"/>
        <v>0</v>
      </c>
      <c r="AB23" s="81">
        <f t="shared" si="12"/>
        <v>0.55930000000000002</v>
      </c>
    </row>
    <row r="24" spans="1:28" ht="18.75" customHeight="1" x14ac:dyDescent="0.35">
      <c r="A24" s="108">
        <v>6</v>
      </c>
      <c r="B24" s="73">
        <f t="shared" ref="B24:C28" si="13">B10*$J$17</f>
        <v>28.542999999999999</v>
      </c>
      <c r="C24" s="73">
        <f t="shared" si="13"/>
        <v>29.103999999999999</v>
      </c>
      <c r="D24" s="73">
        <f t="shared" si="0"/>
        <v>28.823499999999999</v>
      </c>
      <c r="E24" s="73">
        <f t="shared" si="1"/>
        <v>28.570928571428571</v>
      </c>
      <c r="F24" s="74">
        <f t="shared" si="2"/>
        <v>0.39668690424565312</v>
      </c>
      <c r="G24" s="75">
        <f t="shared" si="3"/>
        <v>25.758913813459266</v>
      </c>
      <c r="H24" s="74">
        <f t="shared" si="4"/>
        <v>0</v>
      </c>
      <c r="I24" s="82">
        <f t="shared" si="4"/>
        <v>0.25839999999999996</v>
      </c>
      <c r="K24" s="109">
        <v>6</v>
      </c>
      <c r="L24" s="77">
        <f t="shared" ref="L24:M28" si="14">L10*$J$17</f>
        <v>4.9639999999999995</v>
      </c>
      <c r="M24" s="77">
        <f t="shared" si="14"/>
        <v>5.117</v>
      </c>
      <c r="N24" s="77">
        <f t="shared" si="5"/>
        <v>5.0404999999999998</v>
      </c>
      <c r="O24" s="77">
        <f t="shared" si="6"/>
        <v>4.8051714285714286</v>
      </c>
      <c r="P24" s="78">
        <f t="shared" si="7"/>
        <v>0.10818733752154211</v>
      </c>
      <c r="Q24" s="78">
        <f t="shared" si="8"/>
        <v>34.378462253193959</v>
      </c>
      <c r="R24" s="78">
        <f>R10*$I$17</f>
        <v>0</v>
      </c>
      <c r="S24" s="123">
        <f t="shared" si="9"/>
        <v>0.2261</v>
      </c>
      <c r="T24" s="13"/>
      <c r="U24" s="79">
        <v>6</v>
      </c>
      <c r="V24" s="80">
        <f t="shared" ref="V24:W28" si="15">V10*$J$17</f>
        <v>1.139</v>
      </c>
      <c r="W24" s="80">
        <f t="shared" si="15"/>
        <v>1.173</v>
      </c>
      <c r="X24" s="80">
        <f t="shared" si="10"/>
        <v>1.1560000000000001</v>
      </c>
      <c r="Y24" s="80">
        <f>AVERAGE(V24:W24)-$AB$29</f>
        <v>0.59427142857142867</v>
      </c>
      <c r="Z24" s="81">
        <f t="shared" si="11"/>
        <v>2.4041630560342638E-2</v>
      </c>
      <c r="AA24" s="81">
        <f t="shared" si="12"/>
        <v>0</v>
      </c>
      <c r="AB24" s="81">
        <f t="shared" si="12"/>
        <v>0.55420000000000003</v>
      </c>
    </row>
    <row r="25" spans="1:28" ht="18.75" customHeight="1" x14ac:dyDescent="0.35">
      <c r="A25" s="108">
        <v>12</v>
      </c>
      <c r="B25" s="73">
        <f t="shared" si="13"/>
        <v>39.661000000000001</v>
      </c>
      <c r="C25" s="73">
        <f t="shared" si="13"/>
        <v>40.680999999999997</v>
      </c>
      <c r="D25" s="73">
        <f t="shared" si="0"/>
        <v>40.170999999999999</v>
      </c>
      <c r="E25" s="73">
        <f t="shared" si="1"/>
        <v>39.918428571428571</v>
      </c>
      <c r="F25" s="74">
        <f t="shared" si="2"/>
        <v>0.72124891681027559</v>
      </c>
      <c r="G25" s="75">
        <f t="shared" si="3"/>
        <v>35.989567457336051</v>
      </c>
      <c r="H25" s="74">
        <f t="shared" si="4"/>
        <v>0</v>
      </c>
      <c r="I25" s="82">
        <f t="shared" si="4"/>
        <v>0.25329999999999997</v>
      </c>
      <c r="K25" s="109">
        <v>12</v>
      </c>
      <c r="L25" s="77">
        <f t="shared" si="14"/>
        <v>6.6470000000000002</v>
      </c>
      <c r="M25" s="77">
        <f t="shared" si="14"/>
        <v>6.8510000000000009</v>
      </c>
      <c r="N25" s="77">
        <f t="shared" si="5"/>
        <v>6.7490000000000006</v>
      </c>
      <c r="O25" s="77">
        <f t="shared" si="6"/>
        <v>6.5136714285714294</v>
      </c>
      <c r="P25" s="78">
        <f t="shared" si="7"/>
        <v>0.14424978336205613</v>
      </c>
      <c r="Q25" s="78">
        <f t="shared" si="8"/>
        <v>46.601876887340303</v>
      </c>
      <c r="R25" s="78">
        <f>R11*$I$17</f>
        <v>0</v>
      </c>
      <c r="S25" s="123">
        <f t="shared" si="9"/>
        <v>0.2346</v>
      </c>
      <c r="T25" s="13"/>
      <c r="U25" s="79">
        <v>12</v>
      </c>
      <c r="V25" s="80">
        <f t="shared" si="15"/>
        <v>1.411</v>
      </c>
      <c r="W25" s="80">
        <f t="shared" si="15"/>
        <v>1.4789999999999999</v>
      </c>
      <c r="X25" s="80">
        <f t="shared" si="10"/>
        <v>1.4449999999999998</v>
      </c>
      <c r="Y25" s="80">
        <f>AVERAGE(V25:W25)-$AB$29</f>
        <v>0.88327142857142837</v>
      </c>
      <c r="Z25" s="81">
        <f t="shared" si="11"/>
        <v>4.8083261120685117E-2</v>
      </c>
      <c r="AA25" s="81">
        <f t="shared" si="12"/>
        <v>0</v>
      </c>
      <c r="AB25" s="81">
        <f t="shared" si="12"/>
        <v>0.55079999999999996</v>
      </c>
    </row>
    <row r="26" spans="1:28" ht="18.75" customHeight="1" x14ac:dyDescent="0.35">
      <c r="A26" s="108">
        <v>24</v>
      </c>
      <c r="B26" s="73">
        <f t="shared" si="13"/>
        <v>49.571999999999996</v>
      </c>
      <c r="C26" s="73">
        <f t="shared" si="13"/>
        <v>50.116</v>
      </c>
      <c r="D26" s="73">
        <f t="shared" si="0"/>
        <v>49.843999999999994</v>
      </c>
      <c r="E26" s="73">
        <f t="shared" si="1"/>
        <v>49.591428571428565</v>
      </c>
      <c r="F26" s="74">
        <f t="shared" si="2"/>
        <v>0.38466608896548471</v>
      </c>
      <c r="G26" s="75">
        <f t="shared" si="3"/>
        <v>44.710529140281196</v>
      </c>
      <c r="H26" s="74">
        <f t="shared" si="4"/>
        <v>0</v>
      </c>
      <c r="I26" s="82">
        <f t="shared" si="4"/>
        <v>0.24139999999999998</v>
      </c>
      <c r="K26" s="109">
        <v>24</v>
      </c>
      <c r="L26" s="77">
        <f t="shared" si="14"/>
        <v>7.718</v>
      </c>
      <c r="M26" s="77">
        <f t="shared" si="14"/>
        <v>7.6840000000000002</v>
      </c>
      <c r="N26" s="77">
        <f t="shared" si="5"/>
        <v>7.7010000000000005</v>
      </c>
      <c r="O26" s="77">
        <f t="shared" si="6"/>
        <v>7.4656714285714294</v>
      </c>
      <c r="P26" s="78">
        <f t="shared" si="7"/>
        <v>2.4041630560342479E-2</v>
      </c>
      <c r="Q26" s="78">
        <f t="shared" si="8"/>
        <v>53.41293379790941</v>
      </c>
      <c r="R26" s="78">
        <f>R12*$I$17</f>
        <v>0</v>
      </c>
      <c r="S26" s="123">
        <f t="shared" si="9"/>
        <v>0.24309999999999998</v>
      </c>
      <c r="T26" s="13"/>
      <c r="U26" s="79">
        <v>24</v>
      </c>
      <c r="V26" s="80">
        <f t="shared" si="15"/>
        <v>1.734</v>
      </c>
      <c r="W26" s="80">
        <f t="shared" si="15"/>
        <v>1.7849999999999999</v>
      </c>
      <c r="X26" s="80">
        <f t="shared" si="10"/>
        <v>1.7595000000000001</v>
      </c>
      <c r="Y26" s="80">
        <f>AVERAGE(V26:W26)-$AB$29</f>
        <v>1.1977714285714285</v>
      </c>
      <c r="Z26" s="81">
        <f t="shared" si="11"/>
        <v>3.6062445840513872E-2</v>
      </c>
      <c r="AA26" s="81">
        <f t="shared" si="12"/>
        <v>0</v>
      </c>
      <c r="AB26" s="81">
        <f t="shared" si="12"/>
        <v>0.56610000000000005</v>
      </c>
    </row>
    <row r="27" spans="1:28" ht="18.75" customHeight="1" x14ac:dyDescent="0.35">
      <c r="A27" s="108">
        <v>48</v>
      </c>
      <c r="B27" s="73">
        <f t="shared" si="13"/>
        <v>59.16</v>
      </c>
      <c r="C27" s="73">
        <f t="shared" si="13"/>
        <v>61.812000000000005</v>
      </c>
      <c r="D27" s="73">
        <f t="shared" si="0"/>
        <v>60.486000000000004</v>
      </c>
      <c r="E27" s="73">
        <f t="shared" si="1"/>
        <v>60.233428571428576</v>
      </c>
      <c r="F27" s="74">
        <f t="shared" si="2"/>
        <v>1.8752471837067297</v>
      </c>
      <c r="G27" s="75">
        <f t="shared" si="3"/>
        <v>54.305119673714721</v>
      </c>
      <c r="H27" s="74">
        <f t="shared" si="4"/>
        <v>0</v>
      </c>
      <c r="I27" s="82">
        <f t="shared" si="4"/>
        <v>0.2346</v>
      </c>
      <c r="K27" s="109">
        <v>48</v>
      </c>
      <c r="L27" s="77">
        <f t="shared" si="14"/>
        <v>8.9760000000000009</v>
      </c>
      <c r="M27" s="77">
        <f t="shared" si="14"/>
        <v>9.3670000000000009</v>
      </c>
      <c r="N27" s="77">
        <f t="shared" si="5"/>
        <v>9.1715000000000018</v>
      </c>
      <c r="O27" s="77">
        <f t="shared" si="6"/>
        <v>8.9361714285714307</v>
      </c>
      <c r="P27" s="78">
        <f t="shared" si="7"/>
        <v>0.27647875144394007</v>
      </c>
      <c r="Q27" s="78">
        <f t="shared" si="8"/>
        <v>63.933584204413485</v>
      </c>
      <c r="R27" s="78">
        <f>R13*$I$17</f>
        <v>0</v>
      </c>
      <c r="S27" s="123">
        <f t="shared" si="9"/>
        <v>0.24479999999999996</v>
      </c>
      <c r="T27" s="13"/>
      <c r="U27" s="79">
        <v>48</v>
      </c>
      <c r="V27" s="80">
        <f t="shared" si="15"/>
        <v>2.0739999999999998</v>
      </c>
      <c r="W27" s="80">
        <f t="shared" si="15"/>
        <v>2.2270000000000003</v>
      </c>
      <c r="X27" s="80">
        <f t="shared" si="10"/>
        <v>2.1505000000000001</v>
      </c>
      <c r="Y27" s="80">
        <f>AVERAGE(V27:W27)-$AB$29</f>
        <v>1.5887714285714285</v>
      </c>
      <c r="Z27" s="81">
        <f t="shared" si="11"/>
        <v>0.10818733752154211</v>
      </c>
      <c r="AA27" s="81">
        <f t="shared" si="12"/>
        <v>0</v>
      </c>
      <c r="AB27" s="81">
        <f t="shared" si="12"/>
        <v>0.57120000000000004</v>
      </c>
    </row>
    <row r="28" spans="1:28" ht="18.75" customHeight="1" x14ac:dyDescent="0.35">
      <c r="A28" s="111">
        <v>72</v>
      </c>
      <c r="B28" s="85">
        <f t="shared" si="13"/>
        <v>64.94</v>
      </c>
      <c r="C28" s="85">
        <f t="shared" si="13"/>
        <v>64.94</v>
      </c>
      <c r="D28" s="73">
        <f t="shared" si="0"/>
        <v>64.94</v>
      </c>
      <c r="E28" s="73">
        <f t="shared" si="1"/>
        <v>64.687428571428569</v>
      </c>
      <c r="F28" s="74">
        <f t="shared" si="2"/>
        <v>0</v>
      </c>
      <c r="G28" s="75">
        <f t="shared" si="3"/>
        <v>58.32074702157346</v>
      </c>
      <c r="H28" s="86">
        <f t="shared" si="4"/>
        <v>0</v>
      </c>
      <c r="I28" s="87">
        <f t="shared" si="4"/>
        <v>0.21929999999999999</v>
      </c>
      <c r="K28" s="112">
        <v>72</v>
      </c>
      <c r="L28" s="89">
        <f t="shared" si="14"/>
        <v>10.183</v>
      </c>
      <c r="M28" s="89">
        <f t="shared" si="14"/>
        <v>10.336</v>
      </c>
      <c r="N28" s="77">
        <f t="shared" si="5"/>
        <v>10.259499999999999</v>
      </c>
      <c r="O28" s="77">
        <f t="shared" si="6"/>
        <v>10.024171428571428</v>
      </c>
      <c r="P28" s="78">
        <f t="shared" si="7"/>
        <v>0.10818733752154211</v>
      </c>
      <c r="Q28" s="78">
        <f t="shared" si="8"/>
        <v>71.717649245063882</v>
      </c>
      <c r="R28" s="90">
        <f>R14*$I$17</f>
        <v>0</v>
      </c>
      <c r="S28" s="124">
        <f t="shared" si="9"/>
        <v>0.25669999999999998</v>
      </c>
      <c r="T28" s="49"/>
      <c r="U28" s="91">
        <v>72</v>
      </c>
      <c r="V28" s="92">
        <f t="shared" si="15"/>
        <v>0.34</v>
      </c>
      <c r="W28" s="92">
        <f t="shared" si="15"/>
        <v>0.34</v>
      </c>
      <c r="X28" s="80">
        <f t="shared" si="10"/>
        <v>0.34</v>
      </c>
      <c r="Y28" s="80">
        <v>0</v>
      </c>
      <c r="Z28" s="81">
        <f t="shared" si="11"/>
        <v>0</v>
      </c>
      <c r="AA28" s="93">
        <f t="shared" si="12"/>
        <v>0</v>
      </c>
      <c r="AB28" s="93">
        <f t="shared" si="12"/>
        <v>0.56610000000000005</v>
      </c>
    </row>
    <row r="29" spans="1:28" ht="18.75" customHeight="1" x14ac:dyDescent="0.3">
      <c r="C29" s="27"/>
      <c r="D29" s="27"/>
      <c r="E29" s="27"/>
      <c r="F29" s="27"/>
      <c r="G29" s="27"/>
      <c r="H29" s="27"/>
      <c r="I29" s="95">
        <f>AVERAGE(I22:I28)</f>
        <v>0.25257142857142856</v>
      </c>
      <c r="S29" s="95">
        <f>AVERAGE(S22:S28)</f>
        <v>0.23532857142857139</v>
      </c>
      <c r="AB29" s="125">
        <f>AVERAGE(AB22:AB28)</f>
        <v>0.56172857142857147</v>
      </c>
    </row>
    <row r="30" spans="1:28" ht="18.75" customHeight="1" x14ac:dyDescent="0.3">
      <c r="B30" s="6" t="s">
        <v>20</v>
      </c>
      <c r="E30" s="30">
        <v>0.36559999999999998</v>
      </c>
    </row>
    <row r="31" spans="1:28" ht="18.75" customHeight="1" x14ac:dyDescent="0.3">
      <c r="B31" s="6" t="s">
        <v>21</v>
      </c>
      <c r="C31" s="96"/>
      <c r="D31" s="96"/>
      <c r="E31" s="96">
        <v>50</v>
      </c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29</v>
      </c>
      <c r="C34" s="99">
        <f>I29*E31/E30</f>
        <v>34.542044388871524</v>
      </c>
      <c r="D34" s="99"/>
      <c r="E34" s="100" t="s">
        <v>24</v>
      </c>
      <c r="F34" s="102" t="s">
        <v>30</v>
      </c>
    </row>
    <row r="35" spans="2:6" ht="18.75" customHeight="1" x14ac:dyDescent="0.3">
      <c r="B35" s="6" t="s">
        <v>25</v>
      </c>
      <c r="C35" s="44">
        <f>AB29*E31/E30</f>
        <v>76.82283526101908</v>
      </c>
      <c r="D35" s="44"/>
      <c r="E35" s="103" t="s">
        <v>24</v>
      </c>
    </row>
    <row r="36" spans="2:6" ht="18.75" customHeight="1" x14ac:dyDescent="0.3">
      <c r="B36" s="98" t="s">
        <v>36</v>
      </c>
      <c r="C36" s="99">
        <f>S29*E31/E30</f>
        <v>32.183885589246636</v>
      </c>
      <c r="D36" s="99"/>
      <c r="E36" s="100" t="s">
        <v>24</v>
      </c>
      <c r="F36" s="102" t="s">
        <v>30</v>
      </c>
    </row>
  </sheetData>
  <mergeCells count="10">
    <mergeCell ref="H16:J16"/>
    <mergeCell ref="B19:I19"/>
    <mergeCell ref="L19:S19"/>
    <mergeCell ref="V19:AB19"/>
    <mergeCell ref="A2:AA2"/>
    <mergeCell ref="A3:AA3"/>
    <mergeCell ref="K4:R4"/>
    <mergeCell ref="B6:I6"/>
    <mergeCell ref="L6:S6"/>
    <mergeCell ref="V6:A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4" bestFit="1" customWidth="1"/>
    <col min="2" max="2" width="11.5546875" style="6" bestFit="1" customWidth="1"/>
    <col min="3" max="3" width="16.88671875" style="50" bestFit="1" customWidth="1"/>
    <col min="4" max="4" width="22.44140625" style="12" bestFit="1" customWidth="1"/>
    <col min="5" max="5" width="26.44140625" style="6" bestFit="1" customWidth="1"/>
    <col min="6" max="6" width="11.5546875" style="11" bestFit="1" customWidth="1"/>
    <col min="7" max="7" width="14" style="14" bestFit="1" customWidth="1"/>
    <col min="8" max="8" width="10.5546875" style="11" bestFit="1" customWidth="1"/>
    <col min="9" max="9" width="10.6640625" style="6" bestFit="1" customWidth="1"/>
    <col min="10" max="10" width="13.5546875" style="12" bestFit="1" customWidth="1"/>
    <col min="11" max="11" width="13.5546875" style="14" bestFit="1" customWidth="1"/>
    <col min="12" max="14" width="11.109375" style="6" bestFit="1" customWidth="1"/>
    <col min="15" max="15" width="26.44140625" style="6" bestFit="1" customWidth="1"/>
    <col min="16" max="16" width="11.109375" style="11" bestFit="1" customWidth="1"/>
    <col min="17" max="17" width="13.5546875" style="14" bestFit="1" customWidth="1"/>
    <col min="18" max="18" width="10.88671875" style="11" bestFit="1" customWidth="1"/>
    <col min="19" max="19" width="10.88671875" style="6" bestFit="1" customWidth="1"/>
    <col min="20" max="20" width="13.5546875" bestFit="1" customWidth="1"/>
    <col min="21" max="21" width="13.5546875" style="14" bestFit="1" customWidth="1"/>
    <col min="22" max="22" width="12.33203125" style="6" bestFit="1" customWidth="1"/>
    <col min="23" max="24" width="11.5546875" style="6" bestFit="1" customWidth="1"/>
    <col min="25" max="25" width="26.44140625" style="6" bestFit="1" customWidth="1"/>
    <col min="26" max="26" width="11.5546875" style="11" bestFit="1" customWidth="1"/>
    <col min="27" max="27" width="10.5546875" style="11" bestFit="1" customWidth="1"/>
    <col min="28" max="28" width="11.5546875" style="6" bestFit="1" customWidth="1"/>
  </cols>
  <sheetData>
    <row r="1" spans="1:28" ht="20.25" customHeight="1" x14ac:dyDescent="0.35">
      <c r="A1" s="199" t="s">
        <v>27</v>
      </c>
      <c r="B1" s="200"/>
      <c r="C1" s="199"/>
      <c r="D1" s="201"/>
      <c r="E1" s="200"/>
      <c r="F1" s="202"/>
      <c r="G1" s="199"/>
      <c r="H1" s="202"/>
      <c r="I1" s="200"/>
      <c r="J1" s="201"/>
      <c r="K1" s="199"/>
      <c r="L1" s="200"/>
      <c r="M1" s="200"/>
      <c r="N1" s="200"/>
      <c r="O1" s="200"/>
      <c r="P1" s="202"/>
      <c r="Q1" s="199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199" t="s">
        <v>1</v>
      </c>
      <c r="B2" s="200"/>
      <c r="C2" s="199"/>
      <c r="D2" s="201"/>
      <c r="E2" s="200"/>
      <c r="F2" s="202"/>
      <c r="G2" s="199"/>
      <c r="H2" s="202"/>
      <c r="I2" s="200"/>
      <c r="J2" s="201"/>
      <c r="K2" s="199"/>
      <c r="L2" s="200"/>
      <c r="M2" s="200"/>
      <c r="N2" s="200"/>
      <c r="O2" s="200"/>
      <c r="P2" s="202"/>
      <c r="Q2" s="199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3"/>
      <c r="B3" s="2"/>
      <c r="C3" s="3"/>
      <c r="D3" s="1"/>
      <c r="E3" s="2"/>
      <c r="F3" s="4"/>
      <c r="G3" s="3"/>
      <c r="H3" s="4"/>
      <c r="I3" s="2"/>
      <c r="J3" s="1"/>
      <c r="K3" s="199" t="s">
        <v>2</v>
      </c>
      <c r="L3" s="200"/>
      <c r="M3" s="200"/>
      <c r="N3" s="200"/>
      <c r="O3" s="200"/>
      <c r="P3" s="202"/>
      <c r="Q3" s="199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9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8"/>
      <c r="B5" s="204" t="s">
        <v>3</v>
      </c>
      <c r="C5" s="207"/>
      <c r="D5" s="205"/>
      <c r="E5" s="204"/>
      <c r="F5" s="206"/>
      <c r="G5" s="207"/>
      <c r="H5" s="206"/>
      <c r="I5" s="208"/>
      <c r="J5" s="16"/>
      <c r="K5" s="18"/>
      <c r="L5" s="204" t="s">
        <v>4</v>
      </c>
      <c r="M5" s="204"/>
      <c r="N5" s="204"/>
      <c r="O5" s="204"/>
      <c r="P5" s="206"/>
      <c r="Q5" s="207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25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25" t="s">
        <v>6</v>
      </c>
      <c r="L6" s="20" t="s">
        <v>7</v>
      </c>
      <c r="M6" s="20" t="s">
        <v>8</v>
      </c>
      <c r="N6" s="20"/>
      <c r="O6" s="20"/>
      <c r="P6" s="23"/>
      <c r="Q6" s="21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5.4790000000000001</v>
      </c>
      <c r="C7" s="27">
        <v>5.891</v>
      </c>
      <c r="D7" s="27"/>
      <c r="E7" s="27"/>
      <c r="F7" s="27"/>
      <c r="G7" s="27"/>
      <c r="H7" s="27">
        <v>0</v>
      </c>
      <c r="I7" s="32">
        <v>0.254</v>
      </c>
      <c r="J7" s="16"/>
      <c r="K7" s="26">
        <v>1</v>
      </c>
      <c r="L7" s="29">
        <v>1.278</v>
      </c>
      <c r="M7" s="29">
        <v>1.4370000000000001</v>
      </c>
      <c r="N7" s="29"/>
      <c r="O7" s="29"/>
      <c r="P7" s="29"/>
      <c r="Q7" s="29"/>
      <c r="R7" s="27">
        <v>0</v>
      </c>
      <c r="S7" s="29">
        <v>0.17599999999999999</v>
      </c>
      <c r="T7" s="17"/>
      <c r="U7" s="26">
        <v>1</v>
      </c>
      <c r="V7" s="29">
        <v>0.51300000000000001</v>
      </c>
      <c r="W7" s="29">
        <v>0.53600000000000003</v>
      </c>
      <c r="X7" s="29"/>
      <c r="Y7" s="29"/>
      <c r="Z7" s="29"/>
      <c r="AA7" s="27">
        <v>0</v>
      </c>
      <c r="AB7" s="32">
        <v>0.46899999999999997</v>
      </c>
    </row>
    <row r="8" spans="1:28" ht="18.75" customHeight="1" x14ac:dyDescent="0.3">
      <c r="A8" s="26">
        <v>2</v>
      </c>
      <c r="B8" s="27">
        <v>8.77</v>
      </c>
      <c r="C8" s="27">
        <v>9.3000000000000007</v>
      </c>
      <c r="D8" s="27"/>
      <c r="E8" s="27"/>
      <c r="F8" s="27"/>
      <c r="G8" s="27"/>
      <c r="H8" s="27">
        <v>0</v>
      </c>
      <c r="I8" s="32">
        <v>0.22</v>
      </c>
      <c r="J8" s="16"/>
      <c r="K8" s="26">
        <v>2</v>
      </c>
      <c r="L8" s="29">
        <v>3.016</v>
      </c>
      <c r="M8" s="29">
        <v>3.2229999999999999</v>
      </c>
      <c r="N8" s="29"/>
      <c r="O8" s="29"/>
      <c r="P8" s="29"/>
      <c r="Q8" s="29"/>
      <c r="R8" s="27">
        <v>0</v>
      </c>
      <c r="S8" s="29">
        <v>0.17899999999999999</v>
      </c>
      <c r="T8" s="17"/>
      <c r="U8" s="26">
        <v>2</v>
      </c>
      <c r="V8" s="29">
        <v>0.58699999999999997</v>
      </c>
      <c r="W8" s="29">
        <v>0.627</v>
      </c>
      <c r="X8" s="29"/>
      <c r="Y8" s="29"/>
      <c r="Z8" s="29"/>
      <c r="AA8" s="27">
        <v>0</v>
      </c>
      <c r="AB8" s="32">
        <v>0.46400000000000002</v>
      </c>
    </row>
    <row r="9" spans="1:28" ht="18.75" customHeight="1" x14ac:dyDescent="0.3">
      <c r="A9" s="26">
        <v>6</v>
      </c>
      <c r="B9" s="27">
        <v>2.0579999999999998</v>
      </c>
      <c r="C9" s="27">
        <v>2.069</v>
      </c>
      <c r="D9" s="27"/>
      <c r="E9" s="27"/>
      <c r="F9" s="27"/>
      <c r="G9" s="27"/>
      <c r="H9" s="27">
        <v>0</v>
      </c>
      <c r="I9" s="32">
        <v>0.22900000000000001</v>
      </c>
      <c r="J9" s="16"/>
      <c r="K9" s="26">
        <v>6</v>
      </c>
      <c r="L9" s="29">
        <v>0.33500000000000002</v>
      </c>
      <c r="M9" s="29">
        <v>0.33900000000000002</v>
      </c>
      <c r="N9" s="29"/>
      <c r="O9" s="29"/>
      <c r="P9" s="29"/>
      <c r="Q9" s="29"/>
      <c r="R9" s="27">
        <v>0</v>
      </c>
      <c r="S9" s="29">
        <v>0.189</v>
      </c>
      <c r="T9" s="17"/>
      <c r="U9" s="26">
        <v>6</v>
      </c>
      <c r="V9" s="29">
        <v>8.8999999999999996E-2</v>
      </c>
      <c r="W9" s="29">
        <v>9.2999999999999999E-2</v>
      </c>
      <c r="X9" s="29"/>
      <c r="Y9" s="29"/>
      <c r="Z9" s="29"/>
      <c r="AA9" s="27">
        <v>0</v>
      </c>
      <c r="AB9" s="32">
        <v>0.46200000000000002</v>
      </c>
    </row>
    <row r="10" spans="1:28" ht="18.75" customHeight="1" x14ac:dyDescent="0.3">
      <c r="A10" s="26">
        <v>12</v>
      </c>
      <c r="B10" s="27">
        <v>2.6150000000000002</v>
      </c>
      <c r="C10" s="27">
        <v>2.706</v>
      </c>
      <c r="D10" s="27"/>
      <c r="E10" s="27"/>
      <c r="F10" s="27"/>
      <c r="G10" s="27"/>
      <c r="H10" s="27">
        <v>0</v>
      </c>
      <c r="I10" s="32">
        <v>0.216</v>
      </c>
      <c r="J10" s="16"/>
      <c r="K10" s="26">
        <v>12</v>
      </c>
      <c r="L10" s="29">
        <v>0.42199999999999999</v>
      </c>
      <c r="M10" s="29">
        <v>0.439</v>
      </c>
      <c r="N10" s="29"/>
      <c r="O10" s="29"/>
      <c r="P10" s="29"/>
      <c r="Q10" s="29"/>
      <c r="R10" s="27">
        <v>0</v>
      </c>
      <c r="S10" s="29">
        <v>0.19400000000000001</v>
      </c>
      <c r="T10" s="17"/>
      <c r="U10" s="26">
        <v>12</v>
      </c>
      <c r="V10" s="29">
        <v>0.104</v>
      </c>
      <c r="W10" s="29">
        <v>0.109</v>
      </c>
      <c r="X10" s="29"/>
      <c r="Y10" s="29"/>
      <c r="Z10" s="29"/>
      <c r="AA10" s="27">
        <v>0</v>
      </c>
      <c r="AB10" s="32">
        <v>0.46500000000000002</v>
      </c>
    </row>
    <row r="11" spans="1:28" ht="18.75" customHeight="1" x14ac:dyDescent="0.3">
      <c r="A11" s="26">
        <v>24</v>
      </c>
      <c r="B11" s="27">
        <v>3.2189999999999999</v>
      </c>
      <c r="C11" s="27">
        <v>3.3140000000000001</v>
      </c>
      <c r="D11" s="27"/>
      <c r="E11" s="27"/>
      <c r="F11" s="27"/>
      <c r="G11" s="27"/>
      <c r="H11" s="27">
        <v>0</v>
      </c>
      <c r="I11" s="32">
        <v>0.20899999999999999</v>
      </c>
      <c r="J11" s="16"/>
      <c r="K11" s="26">
        <v>24</v>
      </c>
      <c r="L11" s="29">
        <v>0.502</v>
      </c>
      <c r="M11" s="29">
        <v>0.49</v>
      </c>
      <c r="N11" s="29"/>
      <c r="O11" s="29"/>
      <c r="P11" s="29"/>
      <c r="Q11" s="29"/>
      <c r="R11" s="27">
        <v>0</v>
      </c>
      <c r="S11" s="29">
        <v>0.20100000000000001</v>
      </c>
      <c r="T11" s="17"/>
      <c r="U11" s="26">
        <v>24</v>
      </c>
      <c r="V11" s="29">
        <v>0.125</v>
      </c>
      <c r="W11" s="29">
        <v>0.13200000000000001</v>
      </c>
      <c r="X11" s="29"/>
      <c r="Y11" s="29"/>
      <c r="Z11" s="29"/>
      <c r="AA11" s="27">
        <v>0</v>
      </c>
      <c r="AB11" s="32">
        <v>0.47399999999999998</v>
      </c>
    </row>
    <row r="12" spans="1:28" ht="18.75" customHeight="1" x14ac:dyDescent="0.3">
      <c r="A12" s="26">
        <v>48</v>
      </c>
      <c r="B12" s="27">
        <v>3.9750000000000001</v>
      </c>
      <c r="C12" s="27">
        <v>3.8250000000000002</v>
      </c>
      <c r="D12" s="27"/>
      <c r="E12" s="27"/>
      <c r="F12" s="27"/>
      <c r="G12" s="27"/>
      <c r="H12" s="27">
        <v>0</v>
      </c>
      <c r="I12" s="32">
        <v>0.20499999999999999</v>
      </c>
      <c r="J12" s="16"/>
      <c r="K12" s="26">
        <v>48</v>
      </c>
      <c r="L12" s="29">
        <v>0.59299999999999997</v>
      </c>
      <c r="M12" s="29">
        <v>0.58499999999999996</v>
      </c>
      <c r="N12" s="29"/>
      <c r="O12" s="29"/>
      <c r="P12" s="29"/>
      <c r="Q12" s="29"/>
      <c r="R12" s="27">
        <v>0</v>
      </c>
      <c r="S12" s="29">
        <v>0.20100000000000001</v>
      </c>
      <c r="T12" s="17"/>
      <c r="U12" s="26">
        <v>48</v>
      </c>
      <c r="V12" s="29">
        <v>0.154</v>
      </c>
      <c r="W12" s="29">
        <v>0.151</v>
      </c>
      <c r="X12" s="29"/>
      <c r="Y12" s="29"/>
      <c r="Z12" s="29"/>
      <c r="AA12" s="27">
        <v>0</v>
      </c>
      <c r="AB12" s="32">
        <v>0.47699999999999998</v>
      </c>
    </row>
    <row r="13" spans="1:28" ht="18.75" customHeight="1" x14ac:dyDescent="0.3">
      <c r="A13" s="34">
        <v>72</v>
      </c>
      <c r="B13" s="35">
        <v>4.0110000000000001</v>
      </c>
      <c r="C13" s="35">
        <v>4.1150000000000002</v>
      </c>
      <c r="D13" s="35"/>
      <c r="E13" s="35"/>
      <c r="F13" s="35"/>
      <c r="G13" s="35"/>
      <c r="H13" s="35">
        <v>0</v>
      </c>
      <c r="I13" s="41">
        <v>0.19600000000000001</v>
      </c>
      <c r="J13" s="16"/>
      <c r="K13" s="34">
        <v>72</v>
      </c>
      <c r="L13" s="37">
        <v>0.61799999999999999</v>
      </c>
      <c r="M13" s="37">
        <v>0.63100000000000001</v>
      </c>
      <c r="N13" s="37"/>
      <c r="O13" s="37"/>
      <c r="P13" s="37"/>
      <c r="Q13" s="37"/>
      <c r="R13" s="35">
        <v>0</v>
      </c>
      <c r="S13" s="37">
        <v>0.215</v>
      </c>
      <c r="T13" s="39"/>
      <c r="U13" s="34">
        <v>72</v>
      </c>
      <c r="V13" s="37">
        <v>0.14399999999999999</v>
      </c>
      <c r="W13" s="37">
        <v>0.15</v>
      </c>
      <c r="X13" s="37"/>
      <c r="Y13" s="37"/>
      <c r="Z13" s="37"/>
      <c r="AA13" s="35">
        <v>0</v>
      </c>
      <c r="AB13" s="41">
        <v>0.46800000000000003</v>
      </c>
    </row>
    <row r="14" spans="1:28" ht="18.75" customHeight="1" x14ac:dyDescent="0.3">
      <c r="A14" s="104"/>
      <c r="B14" s="29"/>
      <c r="C14" s="29"/>
      <c r="D14" s="29"/>
      <c r="E14" s="29"/>
      <c r="F14" s="29"/>
      <c r="G14" s="29"/>
      <c r="H14" s="29"/>
      <c r="I14" s="29"/>
      <c r="J14" s="16"/>
      <c r="K14" s="104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44"/>
      <c r="B15" s="43"/>
      <c r="C15" s="44"/>
      <c r="D15" s="13"/>
      <c r="E15" s="43"/>
      <c r="F15" s="45"/>
      <c r="G15" s="44"/>
      <c r="H15" s="46" t="s">
        <v>11</v>
      </c>
      <c r="I15" s="47"/>
      <c r="J15" s="48"/>
      <c r="T15" s="49"/>
    </row>
    <row r="16" spans="1:28" ht="18.75" customHeight="1" x14ac:dyDescent="0.35">
      <c r="A16" s="9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28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5"/>
      <c r="B18" s="209" t="s">
        <v>3</v>
      </c>
      <c r="C18" s="212"/>
      <c r="D18" s="210"/>
      <c r="E18" s="209"/>
      <c r="F18" s="211"/>
      <c r="G18" s="212"/>
      <c r="H18" s="211"/>
      <c r="I18" s="213"/>
      <c r="K18" s="55"/>
      <c r="L18" s="214" t="s">
        <v>4</v>
      </c>
      <c r="M18" s="214"/>
      <c r="N18" s="214"/>
      <c r="O18" s="214"/>
      <c r="P18" s="215"/>
      <c r="Q18" s="216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105" t="s">
        <v>6</v>
      </c>
      <c r="B19" s="57" t="s">
        <v>7</v>
      </c>
      <c r="C19" s="58" t="s">
        <v>8</v>
      </c>
      <c r="D19" s="59" t="s">
        <v>15</v>
      </c>
      <c r="E19" s="57" t="s">
        <v>16</v>
      </c>
      <c r="F19" s="60" t="s">
        <v>17</v>
      </c>
      <c r="G19" s="58" t="s">
        <v>18</v>
      </c>
      <c r="H19" s="60" t="s">
        <v>9</v>
      </c>
      <c r="I19" s="61" t="s">
        <v>10</v>
      </c>
      <c r="K19" s="106" t="s">
        <v>6</v>
      </c>
      <c r="L19" s="63" t="s">
        <v>7</v>
      </c>
      <c r="M19" s="63" t="s">
        <v>8</v>
      </c>
      <c r="N19" s="63" t="s">
        <v>15</v>
      </c>
      <c r="O19" s="63" t="s">
        <v>16</v>
      </c>
      <c r="P19" s="64" t="s">
        <v>17</v>
      </c>
      <c r="Q19" s="107" t="s">
        <v>18</v>
      </c>
      <c r="R19" s="64" t="s">
        <v>9</v>
      </c>
      <c r="S19" s="65" t="s">
        <v>10</v>
      </c>
      <c r="T19" s="13"/>
      <c r="U19" s="66" t="s">
        <v>6</v>
      </c>
      <c r="V19" s="67" t="s">
        <v>7</v>
      </c>
      <c r="W19" s="67" t="s">
        <v>8</v>
      </c>
      <c r="X19" s="67" t="s">
        <v>15</v>
      </c>
      <c r="Y19" s="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105">
        <v>0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K20" s="106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66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</row>
    <row r="21" spans="1:28" ht="18.75" customHeight="1" x14ac:dyDescent="0.35">
      <c r="A21" s="108">
        <v>1</v>
      </c>
      <c r="B21" s="73">
        <f>B7*$I$16</f>
        <v>9.3142999999999994</v>
      </c>
      <c r="C21" s="73">
        <f>C7*$I$16</f>
        <v>10.014699999999999</v>
      </c>
      <c r="D21" s="73">
        <f t="shared" ref="D21:D27" si="0">AVERAGE(B21:C21)</f>
        <v>9.6645000000000003</v>
      </c>
      <c r="E21" s="73">
        <f t="shared" ref="E21:E27" si="1">D21-$I$28</f>
        <v>9.2931714285714282</v>
      </c>
      <c r="F21" s="74">
        <f t="shared" ref="F21:F27" si="2">STDEV(B21:C21)</f>
        <v>0.49525758954305799</v>
      </c>
      <c r="G21" s="75">
        <f t="shared" ref="G21:G27" si="3">E21/(150*$F$17/0.9)*100</f>
        <v>8.3785166899216481</v>
      </c>
      <c r="H21" s="74">
        <f t="shared" ref="H21:I27" si="4">H7*$I$16</f>
        <v>0</v>
      </c>
      <c r="I21" s="73">
        <f t="shared" si="4"/>
        <v>0.43180000000000002</v>
      </c>
      <c r="K21" s="109">
        <v>1</v>
      </c>
      <c r="L21" s="77">
        <f>L7*$I$16</f>
        <v>2.1726000000000001</v>
      </c>
      <c r="M21" s="77">
        <f>M7*$I$16</f>
        <v>2.4428999999999998</v>
      </c>
      <c r="N21" s="77">
        <f t="shared" ref="N21:N27" si="5">AVERAGE(L21:M21)</f>
        <v>2.30775</v>
      </c>
      <c r="O21" s="77">
        <f t="shared" ref="O21:O27" si="6">N21-$S$28</f>
        <v>1.9786785714285715</v>
      </c>
      <c r="P21" s="78">
        <f t="shared" ref="P21:P27" si="7">STDEV(L21:M21)</f>
        <v>0.19113096295472362</v>
      </c>
      <c r="Q21" s="110">
        <f t="shared" ref="Q21:Q27" si="8">O21/(150*$O$17/0.88)*100</f>
        <v>14.156399535423924</v>
      </c>
      <c r="R21" s="78">
        <f t="shared" ref="R21:S27" si="9">R7*$I$16</f>
        <v>0</v>
      </c>
      <c r="S21" s="77">
        <f t="shared" si="9"/>
        <v>0.29919999999999997</v>
      </c>
      <c r="T21" s="13"/>
      <c r="U21" s="79">
        <v>1</v>
      </c>
      <c r="V21" s="80">
        <f>V7*$I$16</f>
        <v>0.87209999999999999</v>
      </c>
      <c r="W21" s="80">
        <f>W7*$I$16</f>
        <v>0.91120000000000001</v>
      </c>
      <c r="X21" s="80">
        <f t="shared" ref="X21:X27" si="10">AVERAGE(V21:W21)</f>
        <v>0.89165000000000005</v>
      </c>
      <c r="Y21" s="80">
        <f t="shared" ref="Y21:Y27" si="11">X21-$AB$28</f>
        <v>9.5321428571428668E-2</v>
      </c>
      <c r="Z21" s="81">
        <f t="shared" ref="Z21:Z27" si="12">STDEV(V21:W21)</f>
        <v>2.7647875144394023E-2</v>
      </c>
      <c r="AA21" s="81">
        <f t="shared" ref="AA21:AB27" si="13">AA7*$I$16</f>
        <v>0</v>
      </c>
      <c r="AB21" s="80">
        <f t="shared" si="13"/>
        <v>0.7972999999999999</v>
      </c>
    </row>
    <row r="22" spans="1:28" ht="18.75" customHeight="1" x14ac:dyDescent="0.35">
      <c r="A22" s="108">
        <v>2</v>
      </c>
      <c r="B22" s="73">
        <f>B8*$I$16</f>
        <v>14.908999999999999</v>
      </c>
      <c r="C22" s="73">
        <f>C8*$I$16</f>
        <v>15.81</v>
      </c>
      <c r="D22" s="73">
        <f t="shared" si="0"/>
        <v>15.359500000000001</v>
      </c>
      <c r="E22" s="73">
        <f t="shared" si="1"/>
        <v>14.988171428571428</v>
      </c>
      <c r="F22" s="74">
        <f t="shared" si="2"/>
        <v>0.63710320984908042</v>
      </c>
      <c r="G22" s="75">
        <f t="shared" si="3"/>
        <v>13.513002039283032</v>
      </c>
      <c r="H22" s="74">
        <f t="shared" si="4"/>
        <v>0</v>
      </c>
      <c r="I22" s="73">
        <f t="shared" si="4"/>
        <v>0.374</v>
      </c>
      <c r="K22" s="109">
        <v>2</v>
      </c>
      <c r="L22" s="77">
        <f>L8*$I$16</f>
        <v>5.1272000000000002</v>
      </c>
      <c r="M22" s="77">
        <f>M8*$I$16</f>
        <v>5.4790999999999999</v>
      </c>
      <c r="N22" s="77">
        <f t="shared" si="5"/>
        <v>5.3031500000000005</v>
      </c>
      <c r="O22" s="77">
        <f t="shared" si="6"/>
        <v>4.9740785714285716</v>
      </c>
      <c r="P22" s="78">
        <f t="shared" si="7"/>
        <v>0.24883087629954584</v>
      </c>
      <c r="Q22" s="110">
        <f t="shared" si="8"/>
        <v>35.586903600464574</v>
      </c>
      <c r="R22" s="78">
        <f t="shared" si="9"/>
        <v>0</v>
      </c>
      <c r="S22" s="77">
        <f t="shared" si="9"/>
        <v>0.30429999999999996</v>
      </c>
      <c r="T22" s="13"/>
      <c r="U22" s="79">
        <v>2</v>
      </c>
      <c r="V22" s="80">
        <f>V8*$I$16</f>
        <v>0.9978999999999999</v>
      </c>
      <c r="W22" s="80">
        <f>W8*$I$16</f>
        <v>1.0659000000000001</v>
      </c>
      <c r="X22" s="80">
        <f t="shared" si="10"/>
        <v>1.0319</v>
      </c>
      <c r="Y22" s="80">
        <f t="shared" si="11"/>
        <v>0.23557142857142865</v>
      </c>
      <c r="Z22" s="81">
        <f t="shared" si="12"/>
        <v>4.8083261120685353E-2</v>
      </c>
      <c r="AA22" s="81">
        <f t="shared" si="13"/>
        <v>0</v>
      </c>
      <c r="AB22" s="80">
        <f t="shared" si="13"/>
        <v>0.78880000000000006</v>
      </c>
    </row>
    <row r="23" spans="1:28" ht="18.75" customHeight="1" x14ac:dyDescent="0.35">
      <c r="A23" s="108">
        <v>6</v>
      </c>
      <c r="B23" s="73">
        <f t="shared" ref="B23:C27" si="14">B9*$J$16</f>
        <v>34.985999999999997</v>
      </c>
      <c r="C23" s="73">
        <f t="shared" si="14"/>
        <v>35.173000000000002</v>
      </c>
      <c r="D23" s="73">
        <f t="shared" si="0"/>
        <v>35.079499999999996</v>
      </c>
      <c r="E23" s="73">
        <f t="shared" si="1"/>
        <v>34.708171428571426</v>
      </c>
      <c r="F23" s="74">
        <f t="shared" si="2"/>
        <v>0.13222896808188772</v>
      </c>
      <c r="G23" s="75">
        <f t="shared" si="3"/>
        <v>31.292115487817963</v>
      </c>
      <c r="H23" s="74">
        <f t="shared" si="4"/>
        <v>0</v>
      </c>
      <c r="I23" s="82">
        <f t="shared" si="4"/>
        <v>0.38929999999999998</v>
      </c>
      <c r="K23" s="109">
        <v>6</v>
      </c>
      <c r="L23" s="77">
        <f t="shared" ref="L23:M27" si="15">L9*$J$16</f>
        <v>5.6950000000000003</v>
      </c>
      <c r="M23" s="77">
        <f t="shared" si="15"/>
        <v>5.7630000000000008</v>
      </c>
      <c r="N23" s="77">
        <f t="shared" si="5"/>
        <v>5.729000000000001</v>
      </c>
      <c r="O23" s="77">
        <f t="shared" si="6"/>
        <v>5.3999285714285721</v>
      </c>
      <c r="P23" s="78">
        <f t="shared" si="7"/>
        <v>4.8083261120685589E-2</v>
      </c>
      <c r="Q23" s="110">
        <f t="shared" si="8"/>
        <v>38.633635307781653</v>
      </c>
      <c r="R23" s="78">
        <f t="shared" si="9"/>
        <v>0</v>
      </c>
      <c r="S23" s="77">
        <f t="shared" si="9"/>
        <v>0.32129999999999997</v>
      </c>
      <c r="T23" s="13"/>
      <c r="U23" s="79">
        <v>6</v>
      </c>
      <c r="V23" s="80">
        <f t="shared" ref="V23:W27" si="16">V9*$J$16</f>
        <v>1.5129999999999999</v>
      </c>
      <c r="W23" s="80">
        <f t="shared" si="16"/>
        <v>1.581</v>
      </c>
      <c r="X23" s="80">
        <f t="shared" si="10"/>
        <v>1.5469999999999999</v>
      </c>
      <c r="Y23" s="80">
        <f t="shared" si="11"/>
        <v>0.75067142857142855</v>
      </c>
      <c r="Z23" s="81">
        <f t="shared" si="12"/>
        <v>4.8083261120685276E-2</v>
      </c>
      <c r="AA23" s="81">
        <f t="shared" si="13"/>
        <v>0</v>
      </c>
      <c r="AB23" s="80">
        <f t="shared" si="13"/>
        <v>0.78539999999999999</v>
      </c>
    </row>
    <row r="24" spans="1:28" ht="18.75" customHeight="1" x14ac:dyDescent="0.35">
      <c r="A24" s="108">
        <v>12</v>
      </c>
      <c r="B24" s="73">
        <f t="shared" si="14"/>
        <v>44.455000000000005</v>
      </c>
      <c r="C24" s="73">
        <f t="shared" si="14"/>
        <v>46.002000000000002</v>
      </c>
      <c r="D24" s="73">
        <f t="shared" si="0"/>
        <v>45.228500000000004</v>
      </c>
      <c r="E24" s="73">
        <f t="shared" si="1"/>
        <v>44.857171428571434</v>
      </c>
      <c r="F24" s="74">
        <f t="shared" si="2"/>
        <v>1.093894190495587</v>
      </c>
      <c r="G24" s="75">
        <f t="shared" si="3"/>
        <v>40.442228185038104</v>
      </c>
      <c r="H24" s="74">
        <f t="shared" si="4"/>
        <v>0</v>
      </c>
      <c r="I24" s="82">
        <f t="shared" si="4"/>
        <v>0.36719999999999997</v>
      </c>
      <c r="K24" s="109">
        <v>12</v>
      </c>
      <c r="L24" s="77">
        <f t="shared" si="15"/>
        <v>7.1739999999999995</v>
      </c>
      <c r="M24" s="77">
        <f t="shared" si="15"/>
        <v>7.4630000000000001</v>
      </c>
      <c r="N24" s="77">
        <f t="shared" si="5"/>
        <v>7.3185000000000002</v>
      </c>
      <c r="O24" s="77">
        <f t="shared" si="6"/>
        <v>6.9894285714285713</v>
      </c>
      <c r="P24" s="78">
        <f t="shared" si="7"/>
        <v>0.20435385976291265</v>
      </c>
      <c r="Q24" s="110">
        <f t="shared" si="8"/>
        <v>50.005667828106851</v>
      </c>
      <c r="R24" s="78">
        <f t="shared" si="9"/>
        <v>0</v>
      </c>
      <c r="S24" s="77">
        <f t="shared" si="9"/>
        <v>0.32979999999999998</v>
      </c>
      <c r="T24" s="13"/>
      <c r="U24" s="79">
        <v>12</v>
      </c>
      <c r="V24" s="80">
        <f t="shared" si="16"/>
        <v>1.768</v>
      </c>
      <c r="W24" s="80">
        <f t="shared" si="16"/>
        <v>1.853</v>
      </c>
      <c r="X24" s="80">
        <f t="shared" si="10"/>
        <v>1.8105</v>
      </c>
      <c r="Y24" s="80">
        <f t="shared" si="11"/>
        <v>1.0141714285714287</v>
      </c>
      <c r="Z24" s="81">
        <f t="shared" si="12"/>
        <v>6.0104076400856514E-2</v>
      </c>
      <c r="AA24" s="81">
        <f t="shared" si="13"/>
        <v>0</v>
      </c>
      <c r="AB24" s="80">
        <f t="shared" si="13"/>
        <v>0.79049999999999998</v>
      </c>
    </row>
    <row r="25" spans="1:28" ht="18.75" customHeight="1" x14ac:dyDescent="0.35">
      <c r="A25" s="108">
        <v>24</v>
      </c>
      <c r="B25" s="73">
        <f t="shared" si="14"/>
        <v>54.722999999999999</v>
      </c>
      <c r="C25" s="73">
        <f t="shared" si="14"/>
        <v>56.338000000000001</v>
      </c>
      <c r="D25" s="73">
        <f t="shared" si="0"/>
        <v>55.530500000000004</v>
      </c>
      <c r="E25" s="73">
        <f t="shared" si="1"/>
        <v>55.159171428571433</v>
      </c>
      <c r="F25" s="74">
        <f t="shared" si="2"/>
        <v>1.1419774516162755</v>
      </c>
      <c r="G25" s="75">
        <f t="shared" si="3"/>
        <v>49.730282279703772</v>
      </c>
      <c r="H25" s="74">
        <f t="shared" si="4"/>
        <v>0</v>
      </c>
      <c r="I25" s="82">
        <f t="shared" si="4"/>
        <v>0.35529999999999995</v>
      </c>
      <c r="K25" s="109">
        <v>24</v>
      </c>
      <c r="L25" s="77">
        <f t="shared" si="15"/>
        <v>8.5340000000000007</v>
      </c>
      <c r="M25" s="77">
        <f t="shared" si="15"/>
        <v>8.33</v>
      </c>
      <c r="N25" s="77">
        <f t="shared" si="5"/>
        <v>8.4320000000000004</v>
      </c>
      <c r="O25" s="77">
        <f t="shared" si="6"/>
        <v>8.1029285714285724</v>
      </c>
      <c r="P25" s="78">
        <f t="shared" si="7"/>
        <v>0.14424978336205613</v>
      </c>
      <c r="Q25" s="110">
        <f t="shared" si="8"/>
        <v>57.972171893147504</v>
      </c>
      <c r="R25" s="78">
        <f t="shared" si="9"/>
        <v>0</v>
      </c>
      <c r="S25" s="77">
        <f t="shared" si="9"/>
        <v>0.3417</v>
      </c>
      <c r="T25" s="13"/>
      <c r="U25" s="79">
        <v>24</v>
      </c>
      <c r="V25" s="80">
        <f t="shared" si="16"/>
        <v>2.125</v>
      </c>
      <c r="W25" s="80">
        <f t="shared" si="16"/>
        <v>2.2440000000000002</v>
      </c>
      <c r="X25" s="80">
        <f t="shared" si="10"/>
        <v>2.1844999999999999</v>
      </c>
      <c r="Y25" s="80">
        <f t="shared" si="11"/>
        <v>1.3881714285714284</v>
      </c>
      <c r="Z25" s="81">
        <f t="shared" si="12"/>
        <v>8.4145706961199315E-2</v>
      </c>
      <c r="AA25" s="81">
        <f t="shared" si="13"/>
        <v>0</v>
      </c>
      <c r="AB25" s="80">
        <f t="shared" si="13"/>
        <v>0.80579999999999996</v>
      </c>
    </row>
    <row r="26" spans="1:28" ht="18.75" customHeight="1" x14ac:dyDescent="0.35">
      <c r="A26" s="108">
        <v>48</v>
      </c>
      <c r="B26" s="73">
        <f t="shared" si="14"/>
        <v>67.575000000000003</v>
      </c>
      <c r="C26" s="73">
        <f t="shared" si="14"/>
        <v>65.025000000000006</v>
      </c>
      <c r="D26" s="73">
        <f t="shared" si="0"/>
        <v>66.300000000000011</v>
      </c>
      <c r="E26" s="73">
        <f t="shared" si="1"/>
        <v>65.928671428571434</v>
      </c>
      <c r="F26" s="74">
        <f t="shared" si="2"/>
        <v>1.8031222920256942</v>
      </c>
      <c r="G26" s="75">
        <f t="shared" si="3"/>
        <v>59.439823977675218</v>
      </c>
      <c r="H26" s="74">
        <f t="shared" si="4"/>
        <v>0</v>
      </c>
      <c r="I26" s="82">
        <f t="shared" si="4"/>
        <v>0.34849999999999998</v>
      </c>
      <c r="K26" s="109">
        <v>48</v>
      </c>
      <c r="L26" s="77">
        <f t="shared" si="15"/>
        <v>10.081</v>
      </c>
      <c r="M26" s="77">
        <f t="shared" si="15"/>
        <v>9.9450000000000003</v>
      </c>
      <c r="N26" s="77">
        <f t="shared" si="5"/>
        <v>10.013</v>
      </c>
      <c r="O26" s="77">
        <f t="shared" si="6"/>
        <v>9.6839285714285719</v>
      </c>
      <c r="P26" s="78">
        <f t="shared" si="7"/>
        <v>9.6166522241369914E-2</v>
      </c>
      <c r="Q26" s="110">
        <f t="shared" si="8"/>
        <v>69.283391405342627</v>
      </c>
      <c r="R26" s="78">
        <f t="shared" si="9"/>
        <v>0</v>
      </c>
      <c r="S26" s="77">
        <f t="shared" si="9"/>
        <v>0.3417</v>
      </c>
      <c r="T26" s="13"/>
      <c r="U26" s="79">
        <v>48</v>
      </c>
      <c r="V26" s="80">
        <f t="shared" si="16"/>
        <v>2.6179999999999999</v>
      </c>
      <c r="W26" s="80">
        <f t="shared" si="16"/>
        <v>2.5669999999999997</v>
      </c>
      <c r="X26" s="80">
        <f t="shared" si="10"/>
        <v>2.5924999999999998</v>
      </c>
      <c r="Y26" s="80">
        <f t="shared" si="11"/>
        <v>1.7961714285714283</v>
      </c>
      <c r="Z26" s="81">
        <f t="shared" si="12"/>
        <v>3.6062445840514032E-2</v>
      </c>
      <c r="AA26" s="81">
        <f t="shared" si="13"/>
        <v>0</v>
      </c>
      <c r="AB26" s="80">
        <f t="shared" si="13"/>
        <v>0.81089999999999995</v>
      </c>
    </row>
    <row r="27" spans="1:28" ht="18.75" customHeight="1" x14ac:dyDescent="0.35">
      <c r="A27" s="111">
        <v>72</v>
      </c>
      <c r="B27" s="85">
        <f t="shared" si="14"/>
        <v>68.186999999999998</v>
      </c>
      <c r="C27" s="85">
        <f t="shared" si="14"/>
        <v>69.954999999999998</v>
      </c>
      <c r="D27" s="73">
        <f t="shared" si="0"/>
        <v>69.070999999999998</v>
      </c>
      <c r="E27" s="73">
        <f t="shared" si="1"/>
        <v>68.699671428571421</v>
      </c>
      <c r="F27" s="74">
        <f t="shared" si="2"/>
        <v>1.2501647891378165</v>
      </c>
      <c r="G27" s="75">
        <f t="shared" si="3"/>
        <v>61.93809595363313</v>
      </c>
      <c r="H27" s="86">
        <f t="shared" si="4"/>
        <v>0</v>
      </c>
      <c r="I27" s="87">
        <f t="shared" si="4"/>
        <v>0.3332</v>
      </c>
      <c r="K27" s="112">
        <v>72</v>
      </c>
      <c r="L27" s="89">
        <f t="shared" si="15"/>
        <v>10.506</v>
      </c>
      <c r="M27" s="89">
        <f t="shared" si="15"/>
        <v>10.727</v>
      </c>
      <c r="N27" s="77">
        <f t="shared" si="5"/>
        <v>10.6165</v>
      </c>
      <c r="O27" s="77">
        <f t="shared" si="6"/>
        <v>10.287428571428572</v>
      </c>
      <c r="P27" s="78">
        <f t="shared" si="7"/>
        <v>0.15627059864222706</v>
      </c>
      <c r="Q27" s="110">
        <f t="shared" si="8"/>
        <v>73.601114982578395</v>
      </c>
      <c r="R27" s="90">
        <f t="shared" si="9"/>
        <v>0</v>
      </c>
      <c r="S27" s="89">
        <f t="shared" si="9"/>
        <v>0.36549999999999999</v>
      </c>
      <c r="T27" s="49"/>
      <c r="U27" s="91">
        <v>72</v>
      </c>
      <c r="V27" s="92">
        <f t="shared" si="16"/>
        <v>2.448</v>
      </c>
      <c r="W27" s="92">
        <f t="shared" si="16"/>
        <v>2.5499999999999998</v>
      </c>
      <c r="X27" s="80">
        <f t="shared" si="10"/>
        <v>2.4989999999999997</v>
      </c>
      <c r="Y27" s="80">
        <f t="shared" si="11"/>
        <v>1.7026714285714282</v>
      </c>
      <c r="Z27" s="81">
        <f t="shared" si="12"/>
        <v>7.2124891681027745E-2</v>
      </c>
      <c r="AA27" s="93">
        <f t="shared" si="13"/>
        <v>0</v>
      </c>
      <c r="AB27" s="80">
        <f t="shared" si="13"/>
        <v>0.79559999999999997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95">
        <f>AVERAGE(I21:I27)</f>
        <v>0.3713285714285714</v>
      </c>
      <c r="S28" s="95">
        <f>AVERAGE(S21:S27)</f>
        <v>0.32907142857142851</v>
      </c>
      <c r="AB28" s="95">
        <f>AVERAGE(AB21:AB27)</f>
        <v>0.79632857142857139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0.48749999999999999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29</v>
      </c>
      <c r="C34" s="99">
        <f>I28*D31/D30</f>
        <v>38.084981684981685</v>
      </c>
      <c r="D34" s="100" t="s">
        <v>24</v>
      </c>
      <c r="E34" s="101"/>
      <c r="F34" s="102" t="s">
        <v>30</v>
      </c>
    </row>
    <row r="35" spans="2:6" ht="18.75" customHeight="1" x14ac:dyDescent="0.3">
      <c r="B35" s="6" t="s">
        <v>25</v>
      </c>
      <c r="C35" s="44">
        <f>AB28*D31/D30</f>
        <v>81.674725274725262</v>
      </c>
      <c r="D35" s="103" t="s">
        <v>24</v>
      </c>
      <c r="E35" s="96"/>
    </row>
    <row r="36" spans="2:6" ht="18.75" customHeight="1" x14ac:dyDescent="0.3">
      <c r="B36" s="113" t="s">
        <v>31</v>
      </c>
      <c r="C36" s="114">
        <f>S28*D31/D30</f>
        <v>33.750915750915745</v>
      </c>
      <c r="D36" s="115" t="s">
        <v>24</v>
      </c>
      <c r="E36" s="116"/>
      <c r="F36" s="117" t="s">
        <v>30</v>
      </c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B36"/>
  <sheetViews>
    <sheetView workbookViewId="0"/>
  </sheetViews>
  <sheetFormatPr defaultRowHeight="14.4" x14ac:dyDescent="0.3"/>
  <cols>
    <col min="1" max="1" width="13.5546875" style="12" bestFit="1" customWidth="1"/>
    <col min="2" max="2" width="11.109375" style="6" bestFit="1" customWidth="1"/>
    <col min="3" max="3" width="11.109375" style="50" bestFit="1" customWidth="1"/>
    <col min="4" max="4" width="11.109375" style="12" bestFit="1" customWidth="1"/>
    <col min="5" max="5" width="26.44140625" style="6" bestFit="1" customWidth="1"/>
    <col min="6" max="6" width="11.109375" style="11" bestFit="1" customWidth="1"/>
    <col min="7" max="7" width="11.109375" style="14" bestFit="1" customWidth="1"/>
    <col min="8" max="8" width="10.88671875" style="11" bestFit="1" customWidth="1"/>
    <col min="9" max="9" width="10.5546875" style="6" bestFit="1" customWidth="1"/>
    <col min="10" max="11" width="13.5546875" style="12" bestFit="1" customWidth="1"/>
    <col min="12" max="12" width="11" style="6" bestFit="1" customWidth="1"/>
    <col min="13" max="14" width="11.109375" style="6" bestFit="1" customWidth="1"/>
    <col min="15" max="15" width="35" style="6" bestFit="1" customWidth="1"/>
    <col min="16" max="16" width="11.109375" style="11" bestFit="1" customWidth="1"/>
    <col min="17" max="17" width="11.109375" style="6" bestFit="1" customWidth="1"/>
    <col min="18" max="18" width="11.109375" style="11" bestFit="1" customWidth="1"/>
    <col min="19" max="19" width="10.5546875" style="6" bestFit="1" customWidth="1"/>
    <col min="20" max="20" width="13.5546875" bestFit="1" customWidth="1"/>
    <col min="21" max="21" width="13.5546875" style="14" bestFit="1" customWidth="1"/>
    <col min="22" max="22" width="11.109375" style="6" bestFit="1" customWidth="1"/>
    <col min="23" max="24" width="10.6640625" style="6" bestFit="1" customWidth="1"/>
    <col min="25" max="25" width="26.44140625" style="6" bestFit="1" customWidth="1"/>
    <col min="26" max="26" width="10.6640625" style="11" bestFit="1" customWidth="1"/>
    <col min="27" max="27" width="11.109375" style="11" bestFit="1" customWidth="1"/>
    <col min="28" max="28" width="11" style="6" bestFit="1" customWidth="1"/>
  </cols>
  <sheetData>
    <row r="1" spans="1:28" ht="20.25" customHeight="1" x14ac:dyDescent="0.35">
      <c r="A1" s="201" t="s">
        <v>0</v>
      </c>
      <c r="B1" s="200"/>
      <c r="C1" s="199"/>
      <c r="D1" s="201"/>
      <c r="E1" s="200"/>
      <c r="F1" s="202"/>
      <c r="G1" s="199"/>
      <c r="H1" s="202"/>
      <c r="I1" s="200"/>
      <c r="J1" s="201"/>
      <c r="K1" s="201"/>
      <c r="L1" s="200"/>
      <c r="M1" s="200"/>
      <c r="N1" s="200"/>
      <c r="O1" s="200"/>
      <c r="P1" s="202"/>
      <c r="Q1" s="200"/>
      <c r="R1" s="202"/>
      <c r="S1" s="200"/>
      <c r="T1" s="203"/>
      <c r="U1" s="199"/>
      <c r="V1" s="200"/>
      <c r="W1" s="200"/>
      <c r="X1" s="200"/>
      <c r="Y1" s="200"/>
      <c r="Z1" s="202"/>
      <c r="AA1" s="202"/>
    </row>
    <row r="2" spans="1:28" ht="20.25" customHeight="1" x14ac:dyDescent="0.35">
      <c r="A2" s="201" t="s">
        <v>1</v>
      </c>
      <c r="B2" s="200"/>
      <c r="C2" s="199"/>
      <c r="D2" s="201"/>
      <c r="E2" s="200"/>
      <c r="F2" s="202"/>
      <c r="G2" s="199"/>
      <c r="H2" s="202"/>
      <c r="I2" s="200"/>
      <c r="J2" s="201"/>
      <c r="K2" s="201"/>
      <c r="L2" s="200"/>
      <c r="M2" s="200"/>
      <c r="N2" s="200"/>
      <c r="O2" s="200"/>
      <c r="P2" s="202"/>
      <c r="Q2" s="200"/>
      <c r="R2" s="202"/>
      <c r="S2" s="200"/>
      <c r="T2" s="203"/>
      <c r="U2" s="199"/>
      <c r="V2" s="200"/>
      <c r="W2" s="200"/>
      <c r="X2" s="200"/>
      <c r="Y2" s="200"/>
      <c r="Z2" s="202"/>
      <c r="AA2" s="202"/>
    </row>
    <row r="3" spans="1:28" ht="20.25" customHeight="1" x14ac:dyDescent="0.35">
      <c r="A3" s="1"/>
      <c r="B3" s="2"/>
      <c r="C3" s="3"/>
      <c r="D3" s="1"/>
      <c r="E3" s="2"/>
      <c r="F3" s="4"/>
      <c r="G3" s="3"/>
      <c r="H3" s="4"/>
      <c r="I3" s="2"/>
      <c r="J3" s="1"/>
      <c r="K3" s="201" t="s">
        <v>2</v>
      </c>
      <c r="L3" s="200"/>
      <c r="M3" s="200"/>
      <c r="N3" s="200"/>
      <c r="O3" s="200"/>
      <c r="P3" s="202"/>
      <c r="Q3" s="200"/>
      <c r="R3" s="202"/>
      <c r="S3" s="2"/>
      <c r="T3" s="5"/>
      <c r="U3" s="3"/>
      <c r="V3" s="2"/>
      <c r="W3" s="2"/>
      <c r="X3" s="2"/>
      <c r="Y3" s="2"/>
      <c r="Z3" s="4"/>
      <c r="AA3" s="4"/>
    </row>
    <row r="4" spans="1:28" ht="18.75" customHeight="1" x14ac:dyDescent="0.35">
      <c r="A4" s="7"/>
      <c r="B4" s="8"/>
      <c r="C4" s="9"/>
      <c r="D4" s="7"/>
      <c r="E4" s="8"/>
      <c r="F4" s="10"/>
      <c r="G4" s="9"/>
      <c r="T4" s="13"/>
    </row>
    <row r="5" spans="1:28" ht="18.75" customHeight="1" x14ac:dyDescent="0.3">
      <c r="A5" s="15"/>
      <c r="B5" s="204" t="s">
        <v>3</v>
      </c>
      <c r="C5" s="207"/>
      <c r="D5" s="205"/>
      <c r="E5" s="204"/>
      <c r="F5" s="206"/>
      <c r="G5" s="207"/>
      <c r="H5" s="206"/>
      <c r="I5" s="208"/>
      <c r="J5" s="16"/>
      <c r="K5" s="15"/>
      <c r="L5" s="204" t="s">
        <v>4</v>
      </c>
      <c r="M5" s="204"/>
      <c r="N5" s="204"/>
      <c r="O5" s="204"/>
      <c r="P5" s="206"/>
      <c r="Q5" s="204"/>
      <c r="R5" s="206"/>
      <c r="S5" s="208"/>
      <c r="T5" s="17"/>
      <c r="U5" s="18"/>
      <c r="V5" s="204" t="s">
        <v>5</v>
      </c>
      <c r="W5" s="204"/>
      <c r="X5" s="204"/>
      <c r="Y5" s="204"/>
      <c r="Z5" s="206"/>
      <c r="AA5" s="206"/>
      <c r="AB5" s="208"/>
    </row>
    <row r="6" spans="1:28" ht="18.75" customHeight="1" x14ac:dyDescent="0.3">
      <c r="A6" s="19" t="s">
        <v>6</v>
      </c>
      <c r="B6" s="20" t="s">
        <v>7</v>
      </c>
      <c r="C6" s="21" t="s">
        <v>8</v>
      </c>
      <c r="D6" s="22"/>
      <c r="E6" s="20"/>
      <c r="F6" s="23"/>
      <c r="G6" s="21"/>
      <c r="H6" s="23" t="s">
        <v>9</v>
      </c>
      <c r="I6" s="24" t="s">
        <v>10</v>
      </c>
      <c r="J6" s="16"/>
      <c r="K6" s="19" t="s">
        <v>6</v>
      </c>
      <c r="L6" s="20" t="s">
        <v>7</v>
      </c>
      <c r="M6" s="20" t="s">
        <v>8</v>
      </c>
      <c r="N6" s="20"/>
      <c r="O6" s="20"/>
      <c r="P6" s="23"/>
      <c r="Q6" s="20"/>
      <c r="R6" s="23" t="s">
        <v>9</v>
      </c>
      <c r="S6" s="24" t="s">
        <v>10</v>
      </c>
      <c r="T6" s="17"/>
      <c r="U6" s="25" t="s">
        <v>6</v>
      </c>
      <c r="V6" s="20" t="s">
        <v>7</v>
      </c>
      <c r="W6" s="20" t="s">
        <v>8</v>
      </c>
      <c r="X6" s="20"/>
      <c r="Y6" s="20"/>
      <c r="Z6" s="23"/>
      <c r="AA6" s="23" t="s">
        <v>9</v>
      </c>
      <c r="AB6" s="24" t="s">
        <v>10</v>
      </c>
    </row>
    <row r="7" spans="1:28" ht="18.75" customHeight="1" x14ac:dyDescent="0.3">
      <c r="A7" s="26">
        <v>1</v>
      </c>
      <c r="B7" s="27">
        <v>6.7510000000000003</v>
      </c>
      <c r="C7" s="27">
        <v>8.1690000000000005</v>
      </c>
      <c r="D7" s="27"/>
      <c r="E7" s="27"/>
      <c r="F7" s="27"/>
      <c r="G7" s="27"/>
      <c r="H7" s="27">
        <v>0</v>
      </c>
      <c r="I7" s="28">
        <v>0.312</v>
      </c>
      <c r="J7" s="16"/>
      <c r="K7" s="26">
        <v>1</v>
      </c>
      <c r="L7" s="29">
        <v>1.6930000000000001</v>
      </c>
      <c r="M7" s="29">
        <v>2.0150000000000001</v>
      </c>
      <c r="N7" s="29"/>
      <c r="O7" s="29"/>
      <c r="P7" s="29"/>
      <c r="Q7" s="29"/>
      <c r="R7" s="27">
        <v>0</v>
      </c>
      <c r="S7" s="30">
        <v>0.21</v>
      </c>
      <c r="T7" s="17"/>
      <c r="U7" s="31">
        <v>1</v>
      </c>
      <c r="V7" s="29">
        <v>0.629</v>
      </c>
      <c r="W7" s="29">
        <v>0.70799999999999996</v>
      </c>
      <c r="X7" s="29"/>
      <c r="Y7" s="29"/>
      <c r="Z7" s="29"/>
      <c r="AA7" s="27">
        <v>0</v>
      </c>
      <c r="AB7" s="32">
        <v>0.56399999999999995</v>
      </c>
    </row>
    <row r="8" spans="1:28" ht="18.75" customHeight="1" x14ac:dyDescent="0.3">
      <c r="A8" s="26">
        <v>2</v>
      </c>
      <c r="B8" s="27">
        <v>10.545999999999999</v>
      </c>
      <c r="C8" s="27">
        <v>11.746</v>
      </c>
      <c r="D8" s="27"/>
      <c r="E8" s="27"/>
      <c r="F8" s="27"/>
      <c r="G8" s="27"/>
      <c r="H8" s="27">
        <v>0</v>
      </c>
      <c r="I8" s="28">
        <v>0.253</v>
      </c>
      <c r="J8" s="16"/>
      <c r="K8" s="26">
        <v>2</v>
      </c>
      <c r="L8" s="29">
        <v>3.5630000000000002</v>
      </c>
      <c r="M8" s="29">
        <v>3.847</v>
      </c>
      <c r="N8" s="29"/>
      <c r="O8" s="29"/>
      <c r="P8" s="29"/>
      <c r="Q8" s="29"/>
      <c r="R8" s="27">
        <v>0</v>
      </c>
      <c r="S8" s="30">
        <v>0.221</v>
      </c>
      <c r="T8" s="17"/>
      <c r="U8" s="31">
        <v>2</v>
      </c>
      <c r="V8" s="29">
        <v>0.752</v>
      </c>
      <c r="W8" s="29">
        <v>0.81699999999999995</v>
      </c>
      <c r="X8" s="29"/>
      <c r="Y8" s="29"/>
      <c r="Z8" s="29"/>
      <c r="AA8" s="27">
        <v>0</v>
      </c>
      <c r="AB8" s="32">
        <v>0.55700000000000005</v>
      </c>
    </row>
    <row r="9" spans="1:28" ht="18.75" customHeight="1" x14ac:dyDescent="0.3">
      <c r="A9" s="26">
        <v>6</v>
      </c>
      <c r="B9" s="27">
        <v>2.3570000000000002</v>
      </c>
      <c r="C9" s="27">
        <v>2.3210000000000002</v>
      </c>
      <c r="D9" s="27"/>
      <c r="E9" s="27"/>
      <c r="F9" s="27"/>
      <c r="G9" s="27"/>
      <c r="H9" s="27">
        <v>0</v>
      </c>
      <c r="I9" s="28">
        <v>0.27800000000000002</v>
      </c>
      <c r="J9" s="16"/>
      <c r="K9" s="26">
        <v>6</v>
      </c>
      <c r="L9" s="29">
        <v>0.376</v>
      </c>
      <c r="M9" s="29">
        <v>0.378</v>
      </c>
      <c r="N9" s="29"/>
      <c r="O9" s="29"/>
      <c r="P9" s="29"/>
      <c r="Q9" s="29"/>
      <c r="R9" s="27">
        <v>0</v>
      </c>
      <c r="S9" s="33">
        <v>0.22800000000000001</v>
      </c>
      <c r="T9" s="17"/>
      <c r="U9" s="31">
        <v>6</v>
      </c>
      <c r="V9" s="29">
        <v>0.109</v>
      </c>
      <c r="W9" s="29">
        <v>0.109</v>
      </c>
      <c r="X9" s="29"/>
      <c r="Y9" s="29"/>
      <c r="Z9" s="29"/>
      <c r="AA9" s="27">
        <v>0</v>
      </c>
      <c r="AB9" s="32">
        <v>0.56399999999999995</v>
      </c>
    </row>
    <row r="10" spans="1:28" ht="18.75" customHeight="1" x14ac:dyDescent="0.3">
      <c r="A10" s="26">
        <v>12</v>
      </c>
      <c r="B10" s="27">
        <v>2.81</v>
      </c>
      <c r="C10" s="27">
        <v>2.8180000000000001</v>
      </c>
      <c r="D10" s="27"/>
      <c r="E10" s="27"/>
      <c r="F10" s="27"/>
      <c r="G10" s="27"/>
      <c r="H10" s="27">
        <v>0</v>
      </c>
      <c r="I10" s="28">
        <v>0.26200000000000001</v>
      </c>
      <c r="J10" s="16"/>
      <c r="K10" s="26">
        <v>12</v>
      </c>
      <c r="L10" s="29">
        <v>0.44400000000000001</v>
      </c>
      <c r="M10" s="29">
        <v>0.45400000000000001</v>
      </c>
      <c r="N10" s="29"/>
      <c r="O10" s="29"/>
      <c r="P10" s="29"/>
      <c r="Q10" s="29"/>
      <c r="R10" s="27">
        <v>0</v>
      </c>
      <c r="S10" s="33">
        <v>0.23200000000000001</v>
      </c>
      <c r="T10" s="17"/>
      <c r="U10" s="31">
        <v>12</v>
      </c>
      <c r="V10" s="29">
        <v>0.122</v>
      </c>
      <c r="W10" s="29">
        <v>0.125</v>
      </c>
      <c r="X10" s="29"/>
      <c r="Y10" s="29"/>
      <c r="Z10" s="29"/>
      <c r="AA10" s="27">
        <v>0</v>
      </c>
      <c r="AB10" s="32">
        <v>0.57299999999999995</v>
      </c>
    </row>
    <row r="11" spans="1:28" ht="18.75" customHeight="1" x14ac:dyDescent="0.3">
      <c r="A11" s="26">
        <v>24</v>
      </c>
      <c r="B11" s="27">
        <v>3.343</v>
      </c>
      <c r="C11" s="27">
        <v>3.28</v>
      </c>
      <c r="D11" s="27"/>
      <c r="E11" s="27"/>
      <c r="F11" s="27"/>
      <c r="G11" s="27"/>
      <c r="H11" s="27">
        <v>0</v>
      </c>
      <c r="I11" s="28">
        <v>0.255</v>
      </c>
      <c r="J11" s="16"/>
      <c r="K11" s="26">
        <v>24</v>
      </c>
      <c r="L11" s="29">
        <v>0.50600000000000001</v>
      </c>
      <c r="M11" s="29">
        <v>0.51800000000000002</v>
      </c>
      <c r="N11" s="29"/>
      <c r="O11" s="29"/>
      <c r="P11" s="29"/>
      <c r="Q11" s="29"/>
      <c r="R11" s="27">
        <v>0</v>
      </c>
      <c r="S11" s="33">
        <v>0.24199999999999999</v>
      </c>
      <c r="T11" s="17"/>
      <c r="U11" s="31">
        <v>24</v>
      </c>
      <c r="V11" s="29">
        <v>0.14199999999999999</v>
      </c>
      <c r="W11" s="29">
        <v>0.14099999999999999</v>
      </c>
      <c r="X11" s="29"/>
      <c r="Y11" s="29"/>
      <c r="Z11" s="29"/>
      <c r="AA11" s="27">
        <v>0</v>
      </c>
      <c r="AB11" s="32">
        <v>0.57199999999999995</v>
      </c>
    </row>
    <row r="12" spans="1:28" ht="18.75" customHeight="1" x14ac:dyDescent="0.3">
      <c r="A12" s="26">
        <v>48</v>
      </c>
      <c r="B12" s="27">
        <v>3.9260000000000002</v>
      </c>
      <c r="C12" s="27">
        <v>3.8580000000000001</v>
      </c>
      <c r="D12" s="27"/>
      <c r="E12" s="27"/>
      <c r="F12" s="27"/>
      <c r="G12" s="27"/>
      <c r="H12" s="27">
        <v>0</v>
      </c>
      <c r="I12" s="28">
        <v>0.254</v>
      </c>
      <c r="J12" s="16"/>
      <c r="K12" s="26">
        <v>48</v>
      </c>
      <c r="L12" s="29">
        <v>0.59899999999999998</v>
      </c>
      <c r="M12" s="29">
        <v>0.60399999999999998</v>
      </c>
      <c r="N12" s="29"/>
      <c r="O12" s="29"/>
      <c r="P12" s="29"/>
      <c r="Q12" s="29"/>
      <c r="R12" s="27">
        <v>0</v>
      </c>
      <c r="S12" s="33">
        <v>0.248</v>
      </c>
      <c r="T12" s="17"/>
      <c r="U12" s="31">
        <v>48</v>
      </c>
      <c r="V12" s="29">
        <v>0.16200000000000001</v>
      </c>
      <c r="W12" s="29">
        <v>0.159</v>
      </c>
      <c r="X12" s="29"/>
      <c r="Y12" s="29"/>
      <c r="Z12" s="29"/>
      <c r="AA12" s="27">
        <v>0</v>
      </c>
      <c r="AB12" s="32">
        <v>0.57399999999999995</v>
      </c>
    </row>
    <row r="13" spans="1:28" ht="18.75" customHeight="1" x14ac:dyDescent="0.3">
      <c r="A13" s="34">
        <v>72</v>
      </c>
      <c r="B13" s="35">
        <v>4.0949999999999998</v>
      </c>
      <c r="C13" s="35">
        <v>3.9279999999999999</v>
      </c>
      <c r="D13" s="35"/>
      <c r="E13" s="35"/>
      <c r="F13" s="35"/>
      <c r="G13" s="35"/>
      <c r="H13" s="35">
        <v>0</v>
      </c>
      <c r="I13" s="36">
        <v>0.248</v>
      </c>
      <c r="J13" s="16"/>
      <c r="K13" s="34">
        <v>72</v>
      </c>
      <c r="L13" s="37">
        <v>0.64600000000000002</v>
      </c>
      <c r="M13" s="37">
        <v>0.65700000000000003</v>
      </c>
      <c r="N13" s="37"/>
      <c r="O13" s="37"/>
      <c r="P13" s="37"/>
      <c r="Q13" s="37"/>
      <c r="R13" s="35">
        <v>0</v>
      </c>
      <c r="S13" s="38">
        <v>0.26</v>
      </c>
      <c r="T13" s="39"/>
      <c r="U13" s="40">
        <v>72</v>
      </c>
      <c r="V13" s="37">
        <v>0.154</v>
      </c>
      <c r="W13" s="37">
        <v>0.14799999999999999</v>
      </c>
      <c r="X13" s="37"/>
      <c r="Y13" s="37"/>
      <c r="Z13" s="37"/>
      <c r="AA13" s="35">
        <v>0</v>
      </c>
      <c r="AB13" s="41">
        <v>0.56899999999999995</v>
      </c>
    </row>
    <row r="14" spans="1:28" ht="18.75" customHeight="1" x14ac:dyDescent="0.3">
      <c r="A14" s="17"/>
      <c r="B14" s="29"/>
      <c r="C14" s="29"/>
      <c r="D14" s="29"/>
      <c r="E14" s="29"/>
      <c r="F14" s="29"/>
      <c r="G14" s="29"/>
      <c r="H14" s="29"/>
      <c r="I14" s="29"/>
      <c r="J14" s="16"/>
      <c r="K14" s="17"/>
      <c r="L14" s="29"/>
      <c r="M14" s="29"/>
      <c r="N14" s="29"/>
      <c r="O14" s="29"/>
      <c r="P14" s="29"/>
      <c r="Q14" s="29"/>
      <c r="R14" s="29"/>
      <c r="S14" s="29"/>
      <c r="T14" s="39"/>
      <c r="U14" s="42"/>
      <c r="V14" s="29"/>
      <c r="W14" s="29"/>
      <c r="X14" s="29"/>
      <c r="Y14" s="29"/>
      <c r="Z14" s="29"/>
      <c r="AA14" s="29"/>
      <c r="AB14" s="29"/>
    </row>
    <row r="15" spans="1:28" ht="18.75" customHeight="1" x14ac:dyDescent="0.3">
      <c r="A15" s="13"/>
      <c r="B15" s="43"/>
      <c r="C15" s="44"/>
      <c r="D15" s="13"/>
      <c r="E15" s="43"/>
      <c r="F15" s="45"/>
      <c r="G15" s="44"/>
      <c r="H15" s="46" t="s">
        <v>11</v>
      </c>
      <c r="I15" s="47"/>
      <c r="J15" s="48"/>
      <c r="T15" s="49"/>
    </row>
    <row r="16" spans="1:28" ht="18.75" customHeight="1" x14ac:dyDescent="0.35">
      <c r="A16" s="7" t="s">
        <v>12</v>
      </c>
      <c r="B16" s="8"/>
      <c r="H16" s="51"/>
      <c r="I16" s="52">
        <v>1.7</v>
      </c>
      <c r="J16" s="53">
        <v>17</v>
      </c>
      <c r="T16" s="49"/>
    </row>
    <row r="17" spans="1:28" ht="18.75" customHeight="1" x14ac:dyDescent="0.3">
      <c r="D17" s="12" t="s">
        <v>13</v>
      </c>
      <c r="F17" s="30">
        <v>0.66549999999999998</v>
      </c>
      <c r="I17" s="43"/>
      <c r="M17" s="6" t="s">
        <v>14</v>
      </c>
      <c r="O17" s="43">
        <v>8.2000000000000003E-2</v>
      </c>
      <c r="T17" s="49"/>
    </row>
    <row r="18" spans="1:28" ht="18.75" customHeight="1" x14ac:dyDescent="0.4">
      <c r="A18" s="54"/>
      <c r="B18" s="209" t="s">
        <v>3</v>
      </c>
      <c r="C18" s="212"/>
      <c r="D18" s="210"/>
      <c r="E18" s="209"/>
      <c r="F18" s="211"/>
      <c r="G18" s="212"/>
      <c r="H18" s="211"/>
      <c r="I18" s="213"/>
      <c r="K18" s="54"/>
      <c r="L18" s="214" t="s">
        <v>4</v>
      </c>
      <c r="M18" s="214"/>
      <c r="N18" s="214"/>
      <c r="O18" s="214"/>
      <c r="P18" s="215"/>
      <c r="Q18" s="214"/>
      <c r="R18" s="215"/>
      <c r="S18" s="217"/>
      <c r="T18" s="13"/>
      <c r="U18" s="55"/>
      <c r="V18" s="218" t="s">
        <v>5</v>
      </c>
      <c r="W18" s="218"/>
      <c r="X18" s="218"/>
      <c r="Y18" s="218"/>
      <c r="Z18" s="219"/>
      <c r="AA18" s="219"/>
      <c r="AB18" s="220"/>
    </row>
    <row r="19" spans="1:28" ht="18.75" customHeight="1" x14ac:dyDescent="0.35">
      <c r="A19" s="56" t="s">
        <v>6</v>
      </c>
      <c r="B19" s="57" t="s">
        <v>7</v>
      </c>
      <c r="C19" s="58" t="s">
        <v>8</v>
      </c>
      <c r="D19" s="59" t="s">
        <v>15</v>
      </c>
      <c r="E19" s="57" t="s">
        <v>16</v>
      </c>
      <c r="F19" s="60" t="s">
        <v>17</v>
      </c>
      <c r="G19" s="58" t="s">
        <v>18</v>
      </c>
      <c r="H19" s="60" t="s">
        <v>9</v>
      </c>
      <c r="I19" s="61" t="s">
        <v>10</v>
      </c>
      <c r="K19" s="62" t="s">
        <v>6</v>
      </c>
      <c r="L19" s="63" t="s">
        <v>7</v>
      </c>
      <c r="M19" s="63" t="s">
        <v>8</v>
      </c>
      <c r="N19" s="63" t="s">
        <v>15</v>
      </c>
      <c r="O19" s="63" t="s">
        <v>19</v>
      </c>
      <c r="P19" s="64" t="s">
        <v>17</v>
      </c>
      <c r="Q19" s="63" t="s">
        <v>18</v>
      </c>
      <c r="R19" s="64" t="s">
        <v>9</v>
      </c>
      <c r="S19" s="65" t="s">
        <v>10</v>
      </c>
      <c r="T19" s="13"/>
      <c r="U19" s="66" t="s">
        <v>6</v>
      </c>
      <c r="V19" s="67" t="s">
        <v>7</v>
      </c>
      <c r="W19" s="67" t="s">
        <v>8</v>
      </c>
      <c r="X19" s="67" t="s">
        <v>15</v>
      </c>
      <c r="Y19" s="67" t="s">
        <v>16</v>
      </c>
      <c r="Z19" s="68" t="s">
        <v>17</v>
      </c>
      <c r="AA19" s="68" t="s">
        <v>9</v>
      </c>
      <c r="AB19" s="69" t="s">
        <v>10</v>
      </c>
    </row>
    <row r="20" spans="1:28" ht="18.75" customHeight="1" x14ac:dyDescent="0.35">
      <c r="A20" s="56">
        <v>0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K20" s="62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13"/>
      <c r="U20" s="66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</row>
    <row r="21" spans="1:28" ht="18.75" customHeight="1" x14ac:dyDescent="0.35">
      <c r="A21" s="72">
        <v>1</v>
      </c>
      <c r="B21" s="73">
        <f>B7*$I$16</f>
        <v>11.476700000000001</v>
      </c>
      <c r="C21" s="73">
        <f>C7*$I$16</f>
        <v>13.8873</v>
      </c>
      <c r="D21" s="73">
        <f t="shared" ref="D21:D27" si="0">AVERAGE(B21:C21)</f>
        <v>12.682</v>
      </c>
      <c r="E21" s="73">
        <f t="shared" ref="E21:E27" si="1">D21-$I$28</f>
        <v>12.229800000000001</v>
      </c>
      <c r="F21" s="74">
        <f t="shared" ref="F21:F27" si="2">STDEV(B21:C21)</f>
        <v>1.7045516067282906</v>
      </c>
      <c r="G21" s="75">
        <f t="shared" ref="G21:G27" si="3">D21/(150*$F$17/0.9)*100</f>
        <v>11.43380916604057</v>
      </c>
      <c r="H21" s="74">
        <f t="shared" ref="H21:I27" si="4">H7*$I$16</f>
        <v>0</v>
      </c>
      <c r="I21" s="73">
        <f t="shared" si="4"/>
        <v>0.53039999999999998</v>
      </c>
      <c r="K21" s="76">
        <v>1</v>
      </c>
      <c r="L21" s="77">
        <f>L7*$I$16</f>
        <v>2.8780999999999999</v>
      </c>
      <c r="M21" s="77">
        <f>M7*$I$16</f>
        <v>3.4255</v>
      </c>
      <c r="N21" s="77">
        <f t="shared" ref="N21:N27" si="5">AVERAGE(L21:M21)</f>
        <v>3.1517999999999997</v>
      </c>
      <c r="O21" s="77">
        <f t="shared" ref="O21:O27" si="6">N21-$S$28</f>
        <v>2.7532714285714284</v>
      </c>
      <c r="P21" s="78">
        <f t="shared" ref="P21:P27" si="7">STDEV(L21:M21)</f>
        <v>0.38707025202151618</v>
      </c>
      <c r="Q21" s="77">
        <f t="shared" ref="Q21:Q27" si="8">O21/(150*$O$17/0.88)*100</f>
        <v>19.698202090592332</v>
      </c>
      <c r="R21" s="78">
        <f t="shared" ref="R21:S27" si="9">R7*$I$16</f>
        <v>0</v>
      </c>
      <c r="S21" s="77">
        <f t="shared" si="9"/>
        <v>0.35699999999999998</v>
      </c>
      <c r="T21" s="13"/>
      <c r="U21" s="79">
        <v>1</v>
      </c>
      <c r="V21" s="80">
        <f>V7*$I$16</f>
        <v>1.0692999999999999</v>
      </c>
      <c r="W21" s="80">
        <f>W7*$I$16</f>
        <v>1.2036</v>
      </c>
      <c r="X21" s="80">
        <f t="shared" ref="X21:X27" si="10">AVERAGE(V21:W21)</f>
        <v>1.13645</v>
      </c>
      <c r="Y21" s="80">
        <f t="shared" ref="Y21:Y27" si="11">X21-$AB$28</f>
        <v>0.17157857142857147</v>
      </c>
      <c r="Z21" s="81">
        <f t="shared" ref="Z21:Z27" si="12">STDEV(V21:W21)</f>
        <v>9.4964440713353387E-2</v>
      </c>
      <c r="AA21" s="81">
        <f t="shared" ref="AA21:AB27" si="13">AA7*$I$16</f>
        <v>0</v>
      </c>
      <c r="AB21" s="80">
        <f t="shared" si="13"/>
        <v>0.95879999999999987</v>
      </c>
    </row>
    <row r="22" spans="1:28" ht="18.75" customHeight="1" x14ac:dyDescent="0.35">
      <c r="A22" s="72">
        <v>2</v>
      </c>
      <c r="B22" s="73">
        <f>B8*$I$16</f>
        <v>17.928199999999997</v>
      </c>
      <c r="C22" s="73">
        <f>C8*$I$16</f>
        <v>19.9682</v>
      </c>
      <c r="D22" s="73">
        <f t="shared" si="0"/>
        <v>18.9482</v>
      </c>
      <c r="E22" s="73">
        <f t="shared" si="1"/>
        <v>18.495999999999999</v>
      </c>
      <c r="F22" s="74">
        <f t="shared" si="2"/>
        <v>1.4424978336205587</v>
      </c>
      <c r="G22" s="75">
        <f t="shared" si="3"/>
        <v>17.083275732531931</v>
      </c>
      <c r="H22" s="74">
        <f t="shared" si="4"/>
        <v>0</v>
      </c>
      <c r="I22" s="73">
        <f t="shared" si="4"/>
        <v>0.43009999999999998</v>
      </c>
      <c r="K22" s="76">
        <v>2</v>
      </c>
      <c r="L22" s="77">
        <f>L8*$I$16</f>
        <v>6.0571000000000002</v>
      </c>
      <c r="M22" s="77">
        <f>M8*$I$16</f>
        <v>6.5398999999999994</v>
      </c>
      <c r="N22" s="77">
        <f t="shared" si="5"/>
        <v>6.2984999999999998</v>
      </c>
      <c r="O22" s="77">
        <f t="shared" si="6"/>
        <v>5.899971428571428</v>
      </c>
      <c r="P22" s="78">
        <f t="shared" si="7"/>
        <v>0.34139115395686459</v>
      </c>
      <c r="Q22" s="77">
        <f t="shared" si="8"/>
        <v>42.211177700348422</v>
      </c>
      <c r="R22" s="78">
        <f t="shared" si="9"/>
        <v>0</v>
      </c>
      <c r="S22" s="77">
        <f t="shared" si="9"/>
        <v>0.37569999999999998</v>
      </c>
      <c r="T22" s="13"/>
      <c r="U22" s="79">
        <v>2</v>
      </c>
      <c r="V22" s="80">
        <f>V8*$I$16</f>
        <v>1.2784</v>
      </c>
      <c r="W22" s="80">
        <f>W8*$I$16</f>
        <v>1.3888999999999998</v>
      </c>
      <c r="X22" s="80">
        <f t="shared" si="10"/>
        <v>1.33365</v>
      </c>
      <c r="Y22" s="80">
        <f t="shared" si="11"/>
        <v>0.36877857142857151</v>
      </c>
      <c r="Z22" s="81">
        <f t="shared" si="12"/>
        <v>7.8135299321113377E-2</v>
      </c>
      <c r="AA22" s="81">
        <f t="shared" si="13"/>
        <v>0</v>
      </c>
      <c r="AB22" s="80">
        <f t="shared" si="13"/>
        <v>0.94690000000000007</v>
      </c>
    </row>
    <row r="23" spans="1:28" ht="18.75" customHeight="1" x14ac:dyDescent="0.35">
      <c r="A23" s="72">
        <v>6</v>
      </c>
      <c r="B23" s="73">
        <f t="shared" ref="B23:C27" si="14">B9*$J$16</f>
        <v>40.069000000000003</v>
      </c>
      <c r="C23" s="73">
        <f t="shared" si="14"/>
        <v>39.457000000000001</v>
      </c>
      <c r="D23" s="73">
        <f t="shared" si="0"/>
        <v>39.763000000000005</v>
      </c>
      <c r="E23" s="73">
        <f t="shared" si="1"/>
        <v>39.310800000000008</v>
      </c>
      <c r="F23" s="74">
        <f t="shared" si="2"/>
        <v>0.43274935008616844</v>
      </c>
      <c r="G23" s="75">
        <f t="shared" si="3"/>
        <v>35.849436513899327</v>
      </c>
      <c r="H23" s="74">
        <f t="shared" si="4"/>
        <v>0</v>
      </c>
      <c r="I23" s="82">
        <f t="shared" si="4"/>
        <v>0.47260000000000002</v>
      </c>
      <c r="K23" s="76">
        <v>6</v>
      </c>
      <c r="L23" s="77">
        <f t="shared" ref="L23:M27" si="15">L9*$J$16</f>
        <v>6.3920000000000003</v>
      </c>
      <c r="M23" s="77">
        <f t="shared" si="15"/>
        <v>6.4260000000000002</v>
      </c>
      <c r="N23" s="77">
        <f t="shared" si="5"/>
        <v>6.4090000000000007</v>
      </c>
      <c r="O23" s="77">
        <f t="shared" si="6"/>
        <v>6.0104714285714289</v>
      </c>
      <c r="P23" s="78">
        <f t="shared" si="7"/>
        <v>2.4041630560342479E-2</v>
      </c>
      <c r="Q23" s="77">
        <f t="shared" si="8"/>
        <v>43.001746806039485</v>
      </c>
      <c r="R23" s="78">
        <f t="shared" si="9"/>
        <v>0</v>
      </c>
      <c r="S23" s="77">
        <f t="shared" si="9"/>
        <v>0.3876</v>
      </c>
      <c r="T23" s="13"/>
      <c r="U23" s="79">
        <v>6</v>
      </c>
      <c r="V23" s="80">
        <f t="shared" ref="V23:W27" si="16">V9*$J$16</f>
        <v>1.853</v>
      </c>
      <c r="W23" s="80">
        <f t="shared" si="16"/>
        <v>1.853</v>
      </c>
      <c r="X23" s="80">
        <f t="shared" si="10"/>
        <v>1.853</v>
      </c>
      <c r="Y23" s="80">
        <f t="shared" si="11"/>
        <v>0.88812857142857149</v>
      </c>
      <c r="Z23" s="81">
        <f t="shared" si="12"/>
        <v>0</v>
      </c>
      <c r="AA23" s="81">
        <f t="shared" si="13"/>
        <v>0</v>
      </c>
      <c r="AB23" s="83">
        <f t="shared" si="13"/>
        <v>0.95879999999999987</v>
      </c>
    </row>
    <row r="24" spans="1:28" ht="18.75" customHeight="1" x14ac:dyDescent="0.35">
      <c r="A24" s="72">
        <v>12</v>
      </c>
      <c r="B24" s="73">
        <f t="shared" si="14"/>
        <v>47.77</v>
      </c>
      <c r="C24" s="73">
        <f t="shared" si="14"/>
        <v>47.905999999999999</v>
      </c>
      <c r="D24" s="73">
        <f t="shared" si="0"/>
        <v>47.838000000000001</v>
      </c>
      <c r="E24" s="73">
        <f t="shared" si="1"/>
        <v>47.385800000000003</v>
      </c>
      <c r="F24" s="74">
        <f t="shared" si="2"/>
        <v>9.6166522241367416E-2</v>
      </c>
      <c r="G24" s="75">
        <f t="shared" si="3"/>
        <v>43.129676934635611</v>
      </c>
      <c r="H24" s="74">
        <f t="shared" si="4"/>
        <v>0</v>
      </c>
      <c r="I24" s="82">
        <f t="shared" si="4"/>
        <v>0.44540000000000002</v>
      </c>
      <c r="K24" s="76">
        <v>12</v>
      </c>
      <c r="L24" s="77">
        <f t="shared" si="15"/>
        <v>7.548</v>
      </c>
      <c r="M24" s="77">
        <f t="shared" si="15"/>
        <v>7.718</v>
      </c>
      <c r="N24" s="77">
        <f t="shared" si="5"/>
        <v>7.633</v>
      </c>
      <c r="O24" s="77">
        <f t="shared" si="6"/>
        <v>7.2344714285714282</v>
      </c>
      <c r="P24" s="78">
        <f t="shared" si="7"/>
        <v>0.12020815280171303</v>
      </c>
      <c r="Q24" s="77">
        <f t="shared" si="8"/>
        <v>51.758819976771186</v>
      </c>
      <c r="R24" s="78">
        <f t="shared" si="9"/>
        <v>0</v>
      </c>
      <c r="S24" s="77">
        <f t="shared" si="9"/>
        <v>0.39440000000000003</v>
      </c>
      <c r="T24" s="13"/>
      <c r="U24" s="79">
        <v>12</v>
      </c>
      <c r="V24" s="80">
        <f t="shared" si="16"/>
        <v>2.0739999999999998</v>
      </c>
      <c r="W24" s="80">
        <f t="shared" si="16"/>
        <v>2.125</v>
      </c>
      <c r="X24" s="80">
        <f t="shared" si="10"/>
        <v>2.0994999999999999</v>
      </c>
      <c r="Y24" s="80">
        <f t="shared" si="11"/>
        <v>1.1346285714285713</v>
      </c>
      <c r="Z24" s="81">
        <f t="shared" si="12"/>
        <v>3.6062445840514032E-2</v>
      </c>
      <c r="AA24" s="81">
        <f t="shared" si="13"/>
        <v>0</v>
      </c>
      <c r="AB24" s="83">
        <f t="shared" si="13"/>
        <v>0.97409999999999985</v>
      </c>
    </row>
    <row r="25" spans="1:28" ht="18.75" customHeight="1" x14ac:dyDescent="0.35">
      <c r="A25" s="72">
        <v>24</v>
      </c>
      <c r="B25" s="73">
        <f t="shared" si="14"/>
        <v>56.831000000000003</v>
      </c>
      <c r="C25" s="73">
        <f t="shared" si="14"/>
        <v>55.76</v>
      </c>
      <c r="D25" s="73">
        <f t="shared" si="0"/>
        <v>56.295500000000004</v>
      </c>
      <c r="E25" s="73">
        <f t="shared" si="1"/>
        <v>55.843300000000006</v>
      </c>
      <c r="F25" s="74">
        <f t="shared" si="2"/>
        <v>0.75731136265079602</v>
      </c>
      <c r="G25" s="75">
        <f t="shared" si="3"/>
        <v>50.754770848985729</v>
      </c>
      <c r="H25" s="74">
        <f t="shared" si="4"/>
        <v>0</v>
      </c>
      <c r="I25" s="82">
        <f t="shared" si="4"/>
        <v>0.4335</v>
      </c>
      <c r="K25" s="76">
        <v>24</v>
      </c>
      <c r="L25" s="77">
        <f t="shared" si="15"/>
        <v>8.6020000000000003</v>
      </c>
      <c r="M25" s="77">
        <f t="shared" si="15"/>
        <v>8.8060000000000009</v>
      </c>
      <c r="N25" s="77">
        <f t="shared" si="5"/>
        <v>8.7040000000000006</v>
      </c>
      <c r="O25" s="77">
        <f t="shared" si="6"/>
        <v>8.3054714285714297</v>
      </c>
      <c r="P25" s="78">
        <f t="shared" si="7"/>
        <v>0.14424978336205613</v>
      </c>
      <c r="Q25" s="77">
        <f t="shared" si="8"/>
        <v>59.421259001161445</v>
      </c>
      <c r="R25" s="78">
        <f t="shared" si="9"/>
        <v>0</v>
      </c>
      <c r="S25" s="77">
        <f t="shared" si="9"/>
        <v>0.41139999999999999</v>
      </c>
      <c r="T25" s="13"/>
      <c r="U25" s="79">
        <v>24</v>
      </c>
      <c r="V25" s="80">
        <f t="shared" si="16"/>
        <v>2.4139999999999997</v>
      </c>
      <c r="W25" s="80">
        <f t="shared" si="16"/>
        <v>2.3969999999999998</v>
      </c>
      <c r="X25" s="80">
        <f t="shared" si="10"/>
        <v>2.4055</v>
      </c>
      <c r="Y25" s="80">
        <f t="shared" si="11"/>
        <v>1.4406285714285714</v>
      </c>
      <c r="Z25" s="81">
        <f t="shared" si="12"/>
        <v>1.2020815280171239E-2</v>
      </c>
      <c r="AA25" s="81">
        <f t="shared" si="13"/>
        <v>0</v>
      </c>
      <c r="AB25" s="83">
        <f t="shared" si="13"/>
        <v>0.97239999999999993</v>
      </c>
    </row>
    <row r="26" spans="1:28" ht="18.75" customHeight="1" x14ac:dyDescent="0.35">
      <c r="A26" s="72">
        <v>48</v>
      </c>
      <c r="B26" s="73">
        <f t="shared" si="14"/>
        <v>66.742000000000004</v>
      </c>
      <c r="C26" s="73">
        <f t="shared" si="14"/>
        <v>65.585999999999999</v>
      </c>
      <c r="D26" s="73">
        <f t="shared" si="0"/>
        <v>66.164000000000001</v>
      </c>
      <c r="E26" s="73">
        <f t="shared" si="1"/>
        <v>65.711799999999997</v>
      </c>
      <c r="F26" s="74">
        <f t="shared" si="2"/>
        <v>0.81741543905165315</v>
      </c>
      <c r="G26" s="75">
        <f t="shared" si="3"/>
        <v>59.651990984222394</v>
      </c>
      <c r="H26" s="74">
        <f t="shared" si="4"/>
        <v>0</v>
      </c>
      <c r="I26" s="82">
        <f t="shared" si="4"/>
        <v>0.43180000000000002</v>
      </c>
      <c r="K26" s="76">
        <v>48</v>
      </c>
      <c r="L26" s="77">
        <f t="shared" si="15"/>
        <v>10.183</v>
      </c>
      <c r="M26" s="77">
        <f t="shared" si="15"/>
        <v>10.267999999999999</v>
      </c>
      <c r="N26" s="77">
        <f t="shared" si="5"/>
        <v>10.2255</v>
      </c>
      <c r="O26" s="77">
        <f t="shared" si="6"/>
        <v>9.8269714285714294</v>
      </c>
      <c r="P26" s="78">
        <f t="shared" si="7"/>
        <v>6.0104076400855883E-2</v>
      </c>
      <c r="Q26" s="77">
        <f t="shared" si="8"/>
        <v>70.306787456446003</v>
      </c>
      <c r="R26" s="78">
        <f t="shared" si="9"/>
        <v>0</v>
      </c>
      <c r="S26" s="77">
        <f t="shared" si="9"/>
        <v>0.42159999999999997</v>
      </c>
      <c r="T26" s="13"/>
      <c r="U26" s="79">
        <v>48</v>
      </c>
      <c r="V26" s="80">
        <f t="shared" si="16"/>
        <v>2.754</v>
      </c>
      <c r="W26" s="80">
        <f t="shared" si="16"/>
        <v>2.7029999999999998</v>
      </c>
      <c r="X26" s="80">
        <f t="shared" si="10"/>
        <v>2.7284999999999999</v>
      </c>
      <c r="Y26" s="80">
        <f t="shared" si="11"/>
        <v>1.7636285714285713</v>
      </c>
      <c r="Z26" s="81">
        <f t="shared" si="12"/>
        <v>3.6062445840514032E-2</v>
      </c>
      <c r="AA26" s="81">
        <f t="shared" si="13"/>
        <v>0</v>
      </c>
      <c r="AB26" s="83">
        <f t="shared" si="13"/>
        <v>0.97579999999999989</v>
      </c>
    </row>
    <row r="27" spans="1:28" ht="18.75" customHeight="1" x14ac:dyDescent="0.35">
      <c r="A27" s="84">
        <v>72</v>
      </c>
      <c r="B27" s="85">
        <f t="shared" si="14"/>
        <v>69.614999999999995</v>
      </c>
      <c r="C27" s="85">
        <f t="shared" si="14"/>
        <v>66.775999999999996</v>
      </c>
      <c r="D27" s="73">
        <f t="shared" si="0"/>
        <v>68.195499999999996</v>
      </c>
      <c r="E27" s="73">
        <f t="shared" si="1"/>
        <v>67.743299999999991</v>
      </c>
      <c r="F27" s="74">
        <f t="shared" si="2"/>
        <v>2.0074761517886075</v>
      </c>
      <c r="G27" s="75">
        <f t="shared" si="3"/>
        <v>61.48354620586025</v>
      </c>
      <c r="H27" s="86">
        <f t="shared" si="4"/>
        <v>0</v>
      </c>
      <c r="I27" s="87">
        <f t="shared" si="4"/>
        <v>0.42159999999999997</v>
      </c>
      <c r="K27" s="88">
        <v>72</v>
      </c>
      <c r="L27" s="89">
        <f t="shared" si="15"/>
        <v>10.982000000000001</v>
      </c>
      <c r="M27" s="89">
        <f t="shared" si="15"/>
        <v>11.169</v>
      </c>
      <c r="N27" s="77">
        <f t="shared" si="5"/>
        <v>11.075500000000002</v>
      </c>
      <c r="O27" s="77">
        <f t="shared" si="6"/>
        <v>10.676971428571431</v>
      </c>
      <c r="P27" s="78">
        <f t="shared" si="7"/>
        <v>0.13222896808188395</v>
      </c>
      <c r="Q27" s="77">
        <f t="shared" si="8"/>
        <v>76.38808826945413</v>
      </c>
      <c r="R27" s="90">
        <f t="shared" si="9"/>
        <v>0</v>
      </c>
      <c r="S27" s="89">
        <f t="shared" si="9"/>
        <v>0.442</v>
      </c>
      <c r="T27" s="49"/>
      <c r="U27" s="91">
        <v>72</v>
      </c>
      <c r="V27" s="92">
        <f t="shared" si="16"/>
        <v>2.6179999999999999</v>
      </c>
      <c r="W27" s="92">
        <f t="shared" si="16"/>
        <v>2.516</v>
      </c>
      <c r="X27" s="80">
        <f t="shared" si="10"/>
        <v>2.5670000000000002</v>
      </c>
      <c r="Y27" s="80">
        <f t="shared" si="11"/>
        <v>1.6021285714285716</v>
      </c>
      <c r="Z27" s="81">
        <f t="shared" si="12"/>
        <v>7.2124891681027745E-2</v>
      </c>
      <c r="AA27" s="93">
        <f t="shared" si="13"/>
        <v>0</v>
      </c>
      <c r="AB27" s="94">
        <f t="shared" si="13"/>
        <v>0.96729999999999994</v>
      </c>
    </row>
    <row r="28" spans="1:28" ht="18.75" customHeight="1" x14ac:dyDescent="0.3">
      <c r="C28" s="27"/>
      <c r="D28" s="27"/>
      <c r="E28" s="27"/>
      <c r="F28" s="27"/>
      <c r="G28" s="27"/>
      <c r="H28" s="27"/>
      <c r="I28" s="95">
        <f>AVERAGE(I21:I27)</f>
        <v>0.45219999999999999</v>
      </c>
      <c r="S28" s="95">
        <f>AVERAGE(S21:S27)</f>
        <v>0.3985285714285714</v>
      </c>
      <c r="AB28" s="95">
        <f>AVERAGE(AB21:AB27)</f>
        <v>0.96487142857142849</v>
      </c>
    </row>
    <row r="29" spans="1:28" ht="18.75" customHeight="1" x14ac:dyDescent="0.3"/>
    <row r="30" spans="1:28" ht="18.75" customHeight="1" x14ac:dyDescent="0.3">
      <c r="B30" s="6" t="s">
        <v>20</v>
      </c>
      <c r="D30" s="30">
        <v>0.60929999999999995</v>
      </c>
    </row>
    <row r="31" spans="1:28" ht="18.75" customHeight="1" x14ac:dyDescent="0.3">
      <c r="B31" s="6" t="s">
        <v>21</v>
      </c>
      <c r="C31" s="96"/>
      <c r="D31" s="96">
        <v>50</v>
      </c>
      <c r="E31" s="96"/>
    </row>
    <row r="32" spans="1:28" ht="18.75" customHeight="1" x14ac:dyDescent="0.3"/>
    <row r="33" spans="2:6" ht="18.75" customHeight="1" x14ac:dyDescent="0.3">
      <c r="B33" s="97" t="s">
        <v>22</v>
      </c>
      <c r="C33" s="96"/>
      <c r="D33" s="96"/>
      <c r="E33" s="96"/>
    </row>
    <row r="34" spans="2:6" ht="18.75" customHeight="1" x14ac:dyDescent="0.3">
      <c r="B34" s="98" t="s">
        <v>23</v>
      </c>
      <c r="C34" s="99">
        <f>I28*D31/D30</f>
        <v>37.108156901362221</v>
      </c>
      <c r="D34" s="100" t="s">
        <v>24</v>
      </c>
      <c r="E34" s="101"/>
      <c r="F34" s="102"/>
    </row>
    <row r="35" spans="2:6" ht="18.75" customHeight="1" x14ac:dyDescent="0.3">
      <c r="B35" s="6" t="s">
        <v>25</v>
      </c>
      <c r="C35" s="44">
        <f>AB28*D31/D30</f>
        <v>79.17868279758973</v>
      </c>
      <c r="D35" s="103" t="s">
        <v>24</v>
      </c>
      <c r="E35" s="96"/>
    </row>
    <row r="36" spans="2:6" ht="18.75" customHeight="1" x14ac:dyDescent="0.3">
      <c r="B36" s="6" t="s">
        <v>26</v>
      </c>
      <c r="C36" s="44">
        <f>S28*D31/D30</f>
        <v>32.703805303509881</v>
      </c>
      <c r="D36" s="103" t="s">
        <v>24</v>
      </c>
      <c r="E36" s="96"/>
    </row>
  </sheetData>
  <mergeCells count="9">
    <mergeCell ref="B18:I18"/>
    <mergeCell ref="L18:S18"/>
    <mergeCell ref="V18:AB18"/>
    <mergeCell ref="A1:AA1"/>
    <mergeCell ref="A2:AA2"/>
    <mergeCell ref="K3:R3"/>
    <mergeCell ref="B5:I5"/>
    <mergeCell ref="L5:S5"/>
    <mergeCell ref="V5:A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15%-10FPU</vt:lpstr>
      <vt:lpstr>20%-10FPU</vt:lpstr>
      <vt:lpstr>30FPU-15%</vt:lpstr>
      <vt:lpstr>60FPU-15%</vt:lpstr>
      <vt:lpstr>15%-5FPU</vt:lpstr>
      <vt:lpstr>15FPU-15%</vt:lpstr>
      <vt:lpstr>20FPU-15%</vt:lpstr>
      <vt:lpstr>25FPU-15%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Augusto Demetrio Canutilho</cp:lastModifiedBy>
  <dcterms:created xsi:type="dcterms:W3CDTF">2025-06-17T15:58:17Z</dcterms:created>
  <dcterms:modified xsi:type="dcterms:W3CDTF">2025-06-19T12:37:35Z</dcterms:modified>
</cp:coreProperties>
</file>